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charts/chart4.xml" ContentType="application/vnd.openxmlformats-officedocument.drawingml.chart+xml"/>
  <Override PartName="/xl/charts/chart5.xml" ContentType="application/vnd.openxmlformats-officedocument.drawingml.chart+xml"/>
  <Override PartName="/xl/charts/style2.xml" ContentType="application/vnd.ms-office.chartstyle+xml"/>
  <Override PartName="/xl/charts/colors2.xml" ContentType="application/vnd.ms-office.chartcolorstyle+xml"/>
  <Override PartName="/xl/charts/chart6.xml" ContentType="application/vnd.openxmlformats-officedocument.drawingml.chart+xml"/>
  <Override PartName="/xl/charts/style3.xml" ContentType="application/vnd.ms-office.chartstyle+xml"/>
  <Override PartName="/xl/charts/colors3.xml" ContentType="application/vnd.ms-office.chartcolorstyle+xml"/>
  <Override PartName="/xl/drawings/drawing7.xml" ContentType="application/vnd.openxmlformats-officedocument.drawingml.chartshapes+xml"/>
  <Override PartName="/xl/drawings/drawing8.xml" ContentType="application/vnd.openxmlformats-officedocument.drawing+xml"/>
  <Override PartName="/xl/comments5.xml" ContentType="application/vnd.openxmlformats-officedocument.spreadsheetml.comments+xml"/>
  <Override PartName="/xl/charts/chart7.xml" ContentType="application/vnd.openxmlformats-officedocument.drawingml.chart+xml"/>
  <Override PartName="/xl/charts/style4.xml" ContentType="application/vnd.ms-office.chartstyle+xml"/>
  <Override PartName="/xl/charts/colors4.xml" ContentType="application/vnd.ms-office.chartcolorstyle+xml"/>
  <Override PartName="/xl/charts/chart8.xml" ContentType="application/vnd.openxmlformats-officedocument.drawingml.chart+xml"/>
  <Override PartName="/xl/charts/style5.xml" ContentType="application/vnd.ms-office.chartstyle+xml"/>
  <Override PartName="/xl/charts/colors5.xml" ContentType="application/vnd.ms-office.chartcolorstyle+xml"/>
  <Override PartName="/xl/drawings/drawing9.xml" ContentType="application/vnd.openxmlformats-officedocument.drawing+xml"/>
  <Override PartName="/xl/comments6.xml" ContentType="application/vnd.openxmlformats-officedocument.spreadsheetml.comments+xml"/>
  <Override PartName="/xl/drawings/drawing10.xml" ContentType="application/vnd.openxmlformats-officedocument.drawing+xml"/>
  <Override PartName="/xl/comments7.xml" ContentType="application/vnd.openxmlformats-officedocument.spreadsheetml.comments+xml"/>
  <Override PartName="/xl/drawings/drawing11.xml" ContentType="application/vnd.openxmlformats-officedocument.drawing+xml"/>
  <Override PartName="/xl/charts/chart9.xml" ContentType="application/vnd.openxmlformats-officedocument.drawingml.chart+xml"/>
  <Override PartName="/xl/charts/style6.xml" ContentType="application/vnd.ms-office.chartstyle+xml"/>
  <Override PartName="/xl/charts/colors6.xml" ContentType="application/vnd.ms-office.chartcolorstyle+xml"/>
  <Override PartName="/xl/charts/chart10.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2.xml" ContentType="application/vnd.openxmlformats-officedocument.drawingml.chartshapes+xml"/>
  <Override PartName="/xl/charts/chart11.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3.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defaultThemeVersion="166925"/>
  <mc:AlternateContent xmlns:mc="http://schemas.openxmlformats.org/markup-compatibility/2006">
    <mc:Choice Requires="x15">
      <x15ac:absPath xmlns:x15ac="http://schemas.microsoft.com/office/spreadsheetml/2010/11/ac" url="C:\Users\JJ7791\Desktop\"/>
    </mc:Choice>
  </mc:AlternateContent>
  <xr:revisionPtr revIDLastSave="0" documentId="10_ncr:100000_{53A49F98-0900-4C5B-88CC-0385A460A513}" xr6:coauthVersionLast="31" xr6:coauthVersionMax="31" xr10:uidLastSave="{00000000-0000-0000-0000-000000000000}"/>
  <bookViews>
    <workbookView xWindow="0" yWindow="0" windowWidth="15300" windowHeight="6825" tabRatio="629" firstSheet="4" activeTab="11" xr2:uid="{00000000-000D-0000-FFFF-FFFF00000000}"/>
  </bookViews>
  <sheets>
    <sheet name="Priorité" sheetId="17" r:id="rId1"/>
    <sheet name="Feuil3" sheetId="18" r:id="rId2"/>
    <sheet name="PA" sheetId="1" r:id="rId3"/>
    <sheet name="Bilan par Acteurs" sheetId="19" r:id="rId4"/>
    <sheet name="Bilan par Acteurs archv" sheetId="16" r:id="rId5"/>
    <sheet name="Invt Machines" sheetId="7" r:id="rId6"/>
    <sheet name="Bilan Aujoud'hui" sheetId="8" r:id="rId7"/>
    <sheet name="Bilan 10 11 2017" sheetId="14" r:id="rId8"/>
    <sheet name="Coûts Visites Init offres" sheetId="9" r:id="rId9"/>
    <sheet name="Feuil2" sheetId="2" state="hidden" r:id="rId10"/>
    <sheet name="Coûts Visites Init offres Dekra" sheetId="10" state="hidden" r:id="rId11"/>
    <sheet name="données com avancement visistes" sheetId="15" r:id="rId12"/>
    <sheet name="Données Machines" sheetId="3" state="hidden" r:id="rId13"/>
  </sheets>
  <definedNames>
    <definedName name="_xlnm._FilterDatabase" localSheetId="7" hidden="1">'Bilan 10 11 2017'!$B$12:$AD$135</definedName>
    <definedName name="_xlnm._FilterDatabase" localSheetId="6" hidden="1">'Bilan Aujoud''hui'!$B$12:$AE$142</definedName>
    <definedName name="_xlnm._FilterDatabase" localSheetId="8" hidden="1">'Coûts Visites Init offres'!$B$12:$Q$12</definedName>
    <definedName name="_xlnm._FilterDatabase" localSheetId="10" hidden="1">'Coûts Visites Init offres Dekra'!$A$10:$N$128</definedName>
    <definedName name="_xlnm._FilterDatabase" localSheetId="5" hidden="1">'Invt Machines'!$B$12:$AD$142</definedName>
    <definedName name="_xlnm._FilterDatabase" localSheetId="2" hidden="1">PA!$A$7:$X$1007</definedName>
    <definedName name="_xlnm._FilterDatabase" localSheetId="0" hidden="1">Priorité!$B$12:$R$144</definedName>
    <definedName name="_xlnm.Print_Titles" localSheetId="5">'Invt Machines'!$1:$3</definedName>
    <definedName name="_xlnm.Print_Titles" localSheetId="2">PA!$1:$7</definedName>
    <definedName name="_xlnm.Print_Titles" localSheetId="0">Priorité!$1:$9</definedName>
    <definedName name="Priorité" localSheetId="2">PA!$AD$5:$AD$11</definedName>
    <definedName name="_xlnm.Print_Area" localSheetId="7">'Bilan 10 11 2017'!$A$1:$BG$197</definedName>
    <definedName name="_xlnm.Print_Area" localSheetId="6">'Bilan Aujoud''hui'!$A$1:$BH$261</definedName>
    <definedName name="_xlnm.Print_Area" localSheetId="2">PA!$B$4:$X$174</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4" i="19" l="1"/>
  <c r="M14" i="19"/>
  <c r="L14" i="19"/>
  <c r="K14" i="19"/>
  <c r="J14" i="19"/>
  <c r="I14" i="19"/>
  <c r="H14" i="19"/>
  <c r="F11" i="15" l="1"/>
  <c r="G10" i="15" s="1"/>
  <c r="G9" i="15"/>
  <c r="G8" i="15"/>
  <c r="G35" i="15"/>
  <c r="G33" i="15"/>
  <c r="F36" i="15"/>
  <c r="G32" i="15" s="1"/>
  <c r="G7" i="15" l="1"/>
  <c r="G34" i="15"/>
  <c r="G31" i="15"/>
  <c r="AB95" i="8"/>
  <c r="O14" i="19"/>
  <c r="O13" i="19"/>
  <c r="O12" i="19"/>
  <c r="O11" i="19"/>
  <c r="O10" i="19"/>
  <c r="F62" i="15" l="1"/>
  <c r="G60" i="15" s="1"/>
  <c r="G61" i="15" l="1"/>
  <c r="G57" i="15"/>
  <c r="G58" i="15"/>
  <c r="G59" i="15"/>
  <c r="A142" i="17"/>
  <c r="A141" i="17"/>
  <c r="A140" i="17"/>
  <c r="A139" i="17"/>
  <c r="A138" i="17"/>
  <c r="A137" i="17"/>
  <c r="A136" i="17"/>
  <c r="A135" i="17"/>
  <c r="A134" i="17"/>
  <c r="A133" i="17"/>
  <c r="A132" i="17"/>
  <c r="A131" i="17"/>
  <c r="A130" i="17"/>
  <c r="A129" i="17"/>
  <c r="A128" i="17"/>
  <c r="A127" i="17"/>
  <c r="A126" i="17"/>
  <c r="A125" i="17"/>
  <c r="A124" i="17"/>
  <c r="A123" i="17"/>
  <c r="A122" i="17"/>
  <c r="A121" i="17"/>
  <c r="A120" i="17"/>
  <c r="A119" i="17"/>
  <c r="A118" i="17"/>
  <c r="A117" i="17"/>
  <c r="A116" i="17"/>
  <c r="A115" i="17"/>
  <c r="A114" i="17"/>
  <c r="A113" i="17"/>
  <c r="A112" i="17"/>
  <c r="A111" i="17"/>
  <c r="A110" i="17"/>
  <c r="A109" i="17"/>
  <c r="A108" i="17"/>
  <c r="A107" i="17"/>
  <c r="A106" i="17"/>
  <c r="A105" i="17"/>
  <c r="A104" i="17"/>
  <c r="A103" i="17"/>
  <c r="A102" i="17"/>
  <c r="A101" i="17"/>
  <c r="A100" i="17"/>
  <c r="A99" i="17"/>
  <c r="A98" i="17"/>
  <c r="A97" i="17"/>
  <c r="A96" i="17"/>
  <c r="A95" i="17"/>
  <c r="A94" i="17"/>
  <c r="A93" i="17"/>
  <c r="A92" i="17"/>
  <c r="A91" i="17"/>
  <c r="A90" i="17"/>
  <c r="A89" i="17"/>
  <c r="A88" i="17"/>
  <c r="A87" i="17"/>
  <c r="A86" i="17"/>
  <c r="A85" i="17"/>
  <c r="A84" i="17"/>
  <c r="A83" i="17"/>
  <c r="A82" i="17"/>
  <c r="A81" i="17"/>
  <c r="A80" i="17"/>
  <c r="A79" i="17"/>
  <c r="A78" i="17"/>
  <c r="A77" i="17"/>
  <c r="A76" i="17"/>
  <c r="A75" i="17"/>
  <c r="A74" i="17"/>
  <c r="A73" i="17"/>
  <c r="A72" i="17"/>
  <c r="A71" i="17"/>
  <c r="A70" i="17"/>
  <c r="A69" i="17"/>
  <c r="A68" i="17"/>
  <c r="A67" i="17"/>
  <c r="A66" i="17"/>
  <c r="A65" i="17"/>
  <c r="A64" i="17"/>
  <c r="A63" i="17"/>
  <c r="A62" i="17"/>
  <c r="A61" i="17"/>
  <c r="A60" i="17"/>
  <c r="A59" i="17"/>
  <c r="A58" i="17"/>
  <c r="A57" i="17"/>
  <c r="A56" i="17"/>
  <c r="A55" i="17"/>
  <c r="A54" i="17"/>
  <c r="A53" i="17"/>
  <c r="A52" i="17"/>
  <c r="A51" i="17"/>
  <c r="A50" i="17"/>
  <c r="A49" i="17"/>
  <c r="A48" i="17"/>
  <c r="A47" i="17"/>
  <c r="A46" i="17"/>
  <c r="A45" i="17"/>
  <c r="A44" i="17"/>
  <c r="A43" i="17"/>
  <c r="A42" i="17"/>
  <c r="A41" i="17"/>
  <c r="A40" i="17"/>
  <c r="A39" i="17"/>
  <c r="A38" i="17"/>
  <c r="A37" i="17"/>
  <c r="A36" i="17"/>
  <c r="A35" i="17"/>
  <c r="A34" i="17"/>
  <c r="A33" i="17"/>
  <c r="A32" i="17"/>
  <c r="A31" i="17"/>
  <c r="A30" i="17"/>
  <c r="A29" i="17"/>
  <c r="A28" i="17"/>
  <c r="A27" i="17"/>
  <c r="A26" i="17"/>
  <c r="A25" i="17"/>
  <c r="A24" i="17"/>
  <c r="A23" i="17"/>
  <c r="A22" i="17"/>
  <c r="A21" i="17"/>
  <c r="A20" i="17"/>
  <c r="A19" i="17"/>
  <c r="A18" i="17"/>
  <c r="A17" i="17"/>
  <c r="A16" i="17"/>
  <c r="A15" i="17"/>
  <c r="A14" i="17"/>
  <c r="A13" i="17"/>
  <c r="AB42" i="8" l="1"/>
  <c r="AC42" i="8"/>
  <c r="AD42" i="8"/>
  <c r="AE42" i="8"/>
  <c r="AF42" i="8"/>
  <c r="AG42" i="8"/>
  <c r="AB43" i="8"/>
  <c r="AC43" i="8"/>
  <c r="AD43" i="8"/>
  <c r="AE43" i="8"/>
  <c r="AF43" i="8"/>
  <c r="AG43" i="8"/>
  <c r="O144" i="17" l="1"/>
  <c r="P143" i="17" l="1"/>
  <c r="K136" i="17"/>
  <c r="K135" i="17"/>
  <c r="K134" i="17"/>
  <c r="K133" i="17"/>
  <c r="K132" i="17"/>
  <c r="K131" i="17"/>
  <c r="K130" i="17"/>
  <c r="K129" i="17"/>
  <c r="K128" i="17"/>
  <c r="K127" i="17"/>
  <c r="K126" i="17"/>
  <c r="K125" i="17"/>
  <c r="K124" i="17"/>
  <c r="K123" i="17"/>
  <c r="K122" i="17"/>
  <c r="K121" i="17"/>
  <c r="K120" i="17"/>
  <c r="K119" i="17"/>
  <c r="K118" i="17"/>
  <c r="K117" i="17"/>
  <c r="K116" i="17"/>
  <c r="K115" i="17"/>
  <c r="K114" i="17"/>
  <c r="K113" i="17"/>
  <c r="K112" i="17"/>
  <c r="K111" i="17"/>
  <c r="K110" i="17"/>
  <c r="K109" i="17"/>
  <c r="K108" i="17"/>
  <c r="K107" i="17"/>
  <c r="K106" i="17"/>
  <c r="K105" i="17"/>
  <c r="K104" i="17"/>
  <c r="K103" i="17"/>
  <c r="K102" i="17"/>
  <c r="K101" i="17"/>
  <c r="K100" i="17"/>
  <c r="K99" i="17"/>
  <c r="K98" i="17"/>
  <c r="K97" i="17"/>
  <c r="K96" i="17"/>
  <c r="K95" i="17"/>
  <c r="K94" i="17"/>
  <c r="K93" i="17"/>
  <c r="K92" i="17"/>
  <c r="K91" i="17"/>
  <c r="K90" i="17"/>
  <c r="K89" i="17"/>
  <c r="K88" i="17"/>
  <c r="K87" i="17"/>
  <c r="K86" i="17"/>
  <c r="K85" i="17"/>
  <c r="K84" i="17"/>
  <c r="K83" i="17"/>
  <c r="K82" i="17"/>
  <c r="K81" i="17"/>
  <c r="K80" i="17"/>
  <c r="K79" i="17"/>
  <c r="K78" i="17"/>
  <c r="K77" i="17"/>
  <c r="K76" i="17"/>
  <c r="K75" i="17"/>
  <c r="K74" i="17"/>
  <c r="K73" i="17"/>
  <c r="K72" i="17"/>
  <c r="K71" i="17"/>
  <c r="K70" i="17"/>
  <c r="K69" i="17"/>
  <c r="K68" i="17"/>
  <c r="K67" i="17"/>
  <c r="K66" i="17"/>
  <c r="K65" i="17"/>
  <c r="K64" i="17"/>
  <c r="K63" i="17"/>
  <c r="K62" i="17"/>
  <c r="K61" i="17"/>
  <c r="K60" i="17"/>
  <c r="K59" i="17"/>
  <c r="K58" i="17"/>
  <c r="K57" i="17"/>
  <c r="K56" i="17"/>
  <c r="K55" i="17"/>
  <c r="K54" i="17"/>
  <c r="K53" i="17"/>
  <c r="K52" i="17"/>
  <c r="K51" i="17"/>
  <c r="K50" i="17"/>
  <c r="K49" i="17"/>
  <c r="K48" i="17"/>
  <c r="K47" i="17"/>
  <c r="K46" i="17"/>
  <c r="K45" i="17"/>
  <c r="K44" i="17"/>
  <c r="K43" i="17"/>
  <c r="K42" i="17"/>
  <c r="K41" i="17"/>
  <c r="K40" i="17"/>
  <c r="K39" i="17"/>
  <c r="K38" i="17"/>
  <c r="K37" i="17"/>
  <c r="K36" i="17"/>
  <c r="K35" i="17"/>
  <c r="K34" i="17"/>
  <c r="K33" i="17"/>
  <c r="K32" i="17"/>
  <c r="K31" i="17"/>
  <c r="K30" i="17"/>
  <c r="K29" i="17"/>
  <c r="K28" i="17"/>
  <c r="K27" i="17"/>
  <c r="K26" i="17"/>
  <c r="K25" i="17"/>
  <c r="K24" i="17"/>
  <c r="K23" i="17"/>
  <c r="K22" i="17"/>
  <c r="K21" i="17"/>
  <c r="K20" i="17"/>
  <c r="K19" i="17"/>
  <c r="K18" i="17"/>
  <c r="K17" i="17"/>
  <c r="K16" i="17"/>
  <c r="K15" i="17"/>
  <c r="K14" i="17"/>
  <c r="K13" i="17"/>
  <c r="G6" i="15" l="1"/>
  <c r="AB105" i="8" l="1"/>
  <c r="AC105" i="8"/>
  <c r="AD105" i="8"/>
  <c r="AE105" i="8"/>
  <c r="AF105" i="8"/>
  <c r="AG105" i="8"/>
  <c r="AF142" i="17" l="1"/>
  <c r="AE142" i="17"/>
  <c r="AD142" i="17"/>
  <c r="AC142" i="17"/>
  <c r="AB142" i="17"/>
  <c r="AF141" i="17"/>
  <c r="AE141" i="17"/>
  <c r="AD141" i="17"/>
  <c r="AC141" i="17"/>
  <c r="AB141" i="17"/>
  <c r="AF140" i="17"/>
  <c r="AE140" i="17"/>
  <c r="AD140" i="17"/>
  <c r="AC140" i="17"/>
  <c r="AB140" i="17"/>
  <c r="AF139" i="17"/>
  <c r="AE139" i="17"/>
  <c r="AD139" i="17"/>
  <c r="AC139" i="17"/>
  <c r="AB139" i="17"/>
  <c r="AF138" i="17"/>
  <c r="AE138" i="17"/>
  <c r="AD138" i="17"/>
  <c r="AC138" i="17"/>
  <c r="AB138" i="17"/>
  <c r="AF137" i="17"/>
  <c r="AE137" i="17"/>
  <c r="AD137" i="17"/>
  <c r="AC137" i="17"/>
  <c r="AB137" i="17"/>
  <c r="AF136" i="17"/>
  <c r="AE136" i="17"/>
  <c r="AD136" i="17"/>
  <c r="AC136" i="17"/>
  <c r="AB136" i="17"/>
  <c r="AF135" i="17"/>
  <c r="AE135" i="17"/>
  <c r="AD135" i="17"/>
  <c r="AC135" i="17"/>
  <c r="AB135" i="17"/>
  <c r="AF134" i="17"/>
  <c r="AE134" i="17"/>
  <c r="AD134" i="17"/>
  <c r="AC134" i="17"/>
  <c r="AB134" i="17"/>
  <c r="AF133" i="17"/>
  <c r="AE133" i="17"/>
  <c r="AD133" i="17"/>
  <c r="AC133" i="17"/>
  <c r="AB133" i="17"/>
  <c r="AF132" i="17"/>
  <c r="AE132" i="17"/>
  <c r="AD132" i="17"/>
  <c r="AC132" i="17"/>
  <c r="AB132" i="17"/>
  <c r="AF131" i="17"/>
  <c r="AE131" i="17"/>
  <c r="AD131" i="17"/>
  <c r="AC131" i="17"/>
  <c r="AB131" i="17"/>
  <c r="AF130" i="17"/>
  <c r="AE130" i="17"/>
  <c r="AD130" i="17"/>
  <c r="AC130" i="17"/>
  <c r="AB130" i="17"/>
  <c r="AF129" i="17"/>
  <c r="AE129" i="17"/>
  <c r="AD129" i="17"/>
  <c r="AC129" i="17"/>
  <c r="AB129" i="17"/>
  <c r="AF128" i="17"/>
  <c r="AE128" i="17"/>
  <c r="AD128" i="17"/>
  <c r="AC128" i="17"/>
  <c r="AB128" i="17"/>
  <c r="AF127" i="17"/>
  <c r="AE127" i="17"/>
  <c r="AD127" i="17"/>
  <c r="AC127" i="17"/>
  <c r="AB127" i="17"/>
  <c r="AF126" i="17"/>
  <c r="AE126" i="17"/>
  <c r="AD126" i="17"/>
  <c r="AC126" i="17"/>
  <c r="AB126" i="17"/>
  <c r="AF125" i="17"/>
  <c r="AE125" i="17"/>
  <c r="AD125" i="17"/>
  <c r="AC125" i="17"/>
  <c r="AB125" i="17"/>
  <c r="AF124" i="17"/>
  <c r="AE124" i="17"/>
  <c r="AD124" i="17"/>
  <c r="AC124" i="17"/>
  <c r="AB124" i="17"/>
  <c r="AF123" i="17"/>
  <c r="AE123" i="17"/>
  <c r="AD123" i="17"/>
  <c r="AC123" i="17"/>
  <c r="AB123" i="17"/>
  <c r="AF122" i="17"/>
  <c r="AE122" i="17"/>
  <c r="AD122" i="17"/>
  <c r="AC122" i="17"/>
  <c r="AB122" i="17"/>
  <c r="AF121" i="17"/>
  <c r="AE121" i="17"/>
  <c r="AD121" i="17"/>
  <c r="AC121" i="17"/>
  <c r="AB121" i="17"/>
  <c r="AF120" i="17"/>
  <c r="AE120" i="17"/>
  <c r="AD120" i="17"/>
  <c r="AC120" i="17"/>
  <c r="AB120" i="17"/>
  <c r="AF119" i="17"/>
  <c r="AE119" i="17"/>
  <c r="AD119" i="17"/>
  <c r="AC119" i="17"/>
  <c r="AB119" i="17"/>
  <c r="AF118" i="17"/>
  <c r="AE118" i="17"/>
  <c r="AD118" i="17"/>
  <c r="AC118" i="17"/>
  <c r="AB118" i="17"/>
  <c r="AF117" i="17"/>
  <c r="AE117" i="17"/>
  <c r="AD117" i="17"/>
  <c r="AC117" i="17"/>
  <c r="AB117" i="17"/>
  <c r="AF116" i="17"/>
  <c r="AE116" i="17"/>
  <c r="AD116" i="17"/>
  <c r="AC116" i="17"/>
  <c r="AB116" i="17"/>
  <c r="AF115" i="17"/>
  <c r="AE115" i="17"/>
  <c r="AD115" i="17"/>
  <c r="AC115" i="17"/>
  <c r="AB115" i="17"/>
  <c r="AF114" i="17"/>
  <c r="AE114" i="17"/>
  <c r="AD114" i="17"/>
  <c r="AC114" i="17"/>
  <c r="AB114" i="17"/>
  <c r="AF113" i="17"/>
  <c r="AE113" i="17"/>
  <c r="AD113" i="17"/>
  <c r="AC113" i="17"/>
  <c r="AB113" i="17"/>
  <c r="AF112" i="17"/>
  <c r="AE112" i="17"/>
  <c r="AD112" i="17"/>
  <c r="AC112" i="17"/>
  <c r="AB112" i="17"/>
  <c r="AF111" i="17"/>
  <c r="AE111" i="17"/>
  <c r="AD111" i="17"/>
  <c r="AC111" i="17"/>
  <c r="AB111" i="17"/>
  <c r="AF110" i="17"/>
  <c r="AE110" i="17"/>
  <c r="AD110" i="17"/>
  <c r="AC110" i="17"/>
  <c r="AB110" i="17"/>
  <c r="AF109" i="17"/>
  <c r="AE109" i="17"/>
  <c r="AD109" i="17"/>
  <c r="AC109" i="17"/>
  <c r="AB109" i="17"/>
  <c r="AF108" i="17"/>
  <c r="AE108" i="17"/>
  <c r="AD108" i="17"/>
  <c r="AC108" i="17"/>
  <c r="AB108" i="17"/>
  <c r="AF107" i="17"/>
  <c r="AE107" i="17"/>
  <c r="AD107" i="17"/>
  <c r="AC107" i="17"/>
  <c r="AB107" i="17"/>
  <c r="AF106" i="17"/>
  <c r="AE106" i="17"/>
  <c r="AD106" i="17"/>
  <c r="AC106" i="17"/>
  <c r="AB106" i="17"/>
  <c r="AF105" i="17"/>
  <c r="AE105" i="17"/>
  <c r="AD105" i="17"/>
  <c r="AC105" i="17"/>
  <c r="AB105" i="17"/>
  <c r="AF104" i="17"/>
  <c r="AE104" i="17"/>
  <c r="AD104" i="17"/>
  <c r="AC104" i="17"/>
  <c r="AB104" i="17"/>
  <c r="AF103" i="17"/>
  <c r="AE103" i="17"/>
  <c r="AD103" i="17"/>
  <c r="AC103" i="17"/>
  <c r="AB103" i="17"/>
  <c r="AF102" i="17"/>
  <c r="AE102" i="17"/>
  <c r="AD102" i="17"/>
  <c r="AC102" i="17"/>
  <c r="AB102" i="17"/>
  <c r="AF101" i="17"/>
  <c r="AE101" i="17"/>
  <c r="AD101" i="17"/>
  <c r="AC101" i="17"/>
  <c r="AB101" i="17"/>
  <c r="AF100" i="17"/>
  <c r="AE100" i="17"/>
  <c r="AD100" i="17"/>
  <c r="AC100" i="17"/>
  <c r="AB100" i="17"/>
  <c r="AF99" i="17"/>
  <c r="AE99" i="17"/>
  <c r="AD99" i="17"/>
  <c r="AC99" i="17"/>
  <c r="AB99" i="17"/>
  <c r="AF98" i="17"/>
  <c r="AE98" i="17"/>
  <c r="AD98" i="17"/>
  <c r="AC98" i="17"/>
  <c r="AB98" i="17"/>
  <c r="AF97" i="17"/>
  <c r="AE97" i="17"/>
  <c r="AD97" i="17"/>
  <c r="AC97" i="17"/>
  <c r="AB97" i="17"/>
  <c r="AF96" i="17"/>
  <c r="AE96" i="17"/>
  <c r="AD96" i="17"/>
  <c r="AC96" i="17"/>
  <c r="AB96" i="17"/>
  <c r="AF95" i="17"/>
  <c r="AE95" i="17"/>
  <c r="AD95" i="17"/>
  <c r="AC95" i="17"/>
  <c r="AB95" i="17"/>
  <c r="AF94" i="17"/>
  <c r="AE94" i="17"/>
  <c r="AD94" i="17"/>
  <c r="AC94" i="17"/>
  <c r="AB94" i="17"/>
  <c r="AF93" i="17"/>
  <c r="AE93" i="17"/>
  <c r="AD93" i="17"/>
  <c r="AC93" i="17"/>
  <c r="AB93" i="17"/>
  <c r="AF92" i="17"/>
  <c r="AE92" i="17"/>
  <c r="AD92" i="17"/>
  <c r="AC92" i="17"/>
  <c r="AB92" i="17"/>
  <c r="AF91" i="17"/>
  <c r="AE91" i="17"/>
  <c r="AD91" i="17"/>
  <c r="AC91" i="17"/>
  <c r="AB91" i="17"/>
  <c r="AF90" i="17"/>
  <c r="AE90" i="17"/>
  <c r="AD90" i="17"/>
  <c r="AC90" i="17"/>
  <c r="AB90" i="17"/>
  <c r="AF89" i="17"/>
  <c r="AE89" i="17"/>
  <c r="AD89" i="17"/>
  <c r="AC89" i="17"/>
  <c r="AB89" i="17"/>
  <c r="AF88" i="17"/>
  <c r="AE88" i="17"/>
  <c r="AD88" i="17"/>
  <c r="AC88" i="17"/>
  <c r="AB88" i="17"/>
  <c r="AF87" i="17"/>
  <c r="AE87" i="17"/>
  <c r="AD87" i="17"/>
  <c r="AC87" i="17"/>
  <c r="AB87" i="17"/>
  <c r="AF86" i="17"/>
  <c r="AE86" i="17"/>
  <c r="AD86" i="17"/>
  <c r="AC86" i="17"/>
  <c r="AB86" i="17"/>
  <c r="AF85" i="17"/>
  <c r="AE85" i="17"/>
  <c r="AD85" i="17"/>
  <c r="AC85" i="17"/>
  <c r="AB85" i="17"/>
  <c r="AF84" i="17"/>
  <c r="AE84" i="17"/>
  <c r="AD84" i="17"/>
  <c r="AC84" i="17"/>
  <c r="AB84" i="17"/>
  <c r="AF83" i="17"/>
  <c r="AE83" i="17"/>
  <c r="AD83" i="17"/>
  <c r="AC83" i="17"/>
  <c r="AB83" i="17"/>
  <c r="AF82" i="17"/>
  <c r="AE82" i="17"/>
  <c r="AD82" i="17"/>
  <c r="AC82" i="17"/>
  <c r="AB82" i="17"/>
  <c r="AF81" i="17"/>
  <c r="AE81" i="17"/>
  <c r="AD81" i="17"/>
  <c r="AC81" i="17"/>
  <c r="AB81" i="17"/>
  <c r="AF80" i="17"/>
  <c r="AE80" i="17"/>
  <c r="AD80" i="17"/>
  <c r="AC80" i="17"/>
  <c r="AB80" i="17"/>
  <c r="AF79" i="17"/>
  <c r="AE79" i="17"/>
  <c r="AD79" i="17"/>
  <c r="AC79" i="17"/>
  <c r="AB79" i="17"/>
  <c r="AF78" i="17"/>
  <c r="AE78" i="17"/>
  <c r="AD78" i="17"/>
  <c r="AC78" i="17"/>
  <c r="AB78" i="17"/>
  <c r="AF77" i="17"/>
  <c r="AE77" i="17"/>
  <c r="AD77" i="17"/>
  <c r="AC77" i="17"/>
  <c r="AB77" i="17"/>
  <c r="AF76" i="17"/>
  <c r="AE76" i="17"/>
  <c r="AD76" i="17"/>
  <c r="AC76" i="17"/>
  <c r="AB76" i="17"/>
  <c r="AF75" i="17"/>
  <c r="AE75" i="17"/>
  <c r="AD75" i="17"/>
  <c r="AC75" i="17"/>
  <c r="AB75" i="17"/>
  <c r="AF74" i="17"/>
  <c r="AE74" i="17"/>
  <c r="AD74" i="17"/>
  <c r="AC74" i="17"/>
  <c r="AB74" i="17"/>
  <c r="AF73" i="17"/>
  <c r="AE73" i="17"/>
  <c r="AD73" i="17"/>
  <c r="AC73" i="17"/>
  <c r="AB73" i="17"/>
  <c r="AF72" i="17"/>
  <c r="AE72" i="17"/>
  <c r="AD72" i="17"/>
  <c r="AC72" i="17"/>
  <c r="AB72" i="17"/>
  <c r="AF71" i="17"/>
  <c r="AE71" i="17"/>
  <c r="AD71" i="17"/>
  <c r="AC71" i="17"/>
  <c r="AB71" i="17"/>
  <c r="AF70" i="17"/>
  <c r="AE70" i="17"/>
  <c r="AD70" i="17"/>
  <c r="AC70" i="17"/>
  <c r="AB70" i="17"/>
  <c r="AF69" i="17"/>
  <c r="AE69" i="17"/>
  <c r="AD69" i="17"/>
  <c r="AC69" i="17"/>
  <c r="AB69" i="17"/>
  <c r="AF68" i="17"/>
  <c r="AE68" i="17"/>
  <c r="AD68" i="17"/>
  <c r="AC68" i="17"/>
  <c r="AB68" i="17"/>
  <c r="AF67" i="17"/>
  <c r="AE67" i="17"/>
  <c r="AD67" i="17"/>
  <c r="AC67" i="17"/>
  <c r="AB67" i="17"/>
  <c r="AF66" i="17"/>
  <c r="AE66" i="17"/>
  <c r="AD66" i="17"/>
  <c r="AC66" i="17"/>
  <c r="AB66" i="17"/>
  <c r="AF65" i="17"/>
  <c r="AE65" i="17"/>
  <c r="AD65" i="17"/>
  <c r="AC65" i="17"/>
  <c r="AB65" i="17"/>
  <c r="AF64" i="17"/>
  <c r="AE64" i="17"/>
  <c r="AD64" i="17"/>
  <c r="AC64" i="17"/>
  <c r="AB64" i="17"/>
  <c r="AF63" i="17"/>
  <c r="AE63" i="17"/>
  <c r="AD63" i="17"/>
  <c r="AC63" i="17"/>
  <c r="AB63" i="17"/>
  <c r="AF62" i="17"/>
  <c r="AE62" i="17"/>
  <c r="AD62" i="17"/>
  <c r="AC62" i="17"/>
  <c r="AB62" i="17"/>
  <c r="AF61" i="17"/>
  <c r="AE61" i="17"/>
  <c r="AD61" i="17"/>
  <c r="AC61" i="17"/>
  <c r="AB61" i="17"/>
  <c r="AF60" i="17"/>
  <c r="AE60" i="17"/>
  <c r="AD60" i="17"/>
  <c r="AC60" i="17"/>
  <c r="AB60" i="17"/>
  <c r="AF59" i="17"/>
  <c r="AE59" i="17"/>
  <c r="AD59" i="17"/>
  <c r="AC59" i="17"/>
  <c r="AB59" i="17"/>
  <c r="AF58" i="17"/>
  <c r="AE58" i="17"/>
  <c r="AD58" i="17"/>
  <c r="AC58" i="17"/>
  <c r="AB58" i="17"/>
  <c r="AF57" i="17"/>
  <c r="AE57" i="17"/>
  <c r="AD57" i="17"/>
  <c r="AC57" i="17"/>
  <c r="AB57" i="17"/>
  <c r="AF56" i="17"/>
  <c r="AE56" i="17"/>
  <c r="AD56" i="17"/>
  <c r="AC56" i="17"/>
  <c r="AB56" i="17"/>
  <c r="AF55" i="17"/>
  <c r="AE55" i="17"/>
  <c r="AD55" i="17"/>
  <c r="AC55" i="17"/>
  <c r="AB55" i="17"/>
  <c r="AF54" i="17"/>
  <c r="AE54" i="17"/>
  <c r="AD54" i="17"/>
  <c r="AC54" i="17"/>
  <c r="AB54" i="17"/>
  <c r="AF53" i="17"/>
  <c r="AE53" i="17"/>
  <c r="AD53" i="17"/>
  <c r="AC53" i="17"/>
  <c r="AB53" i="17"/>
  <c r="AF52" i="17"/>
  <c r="AE52" i="17"/>
  <c r="AD52" i="17"/>
  <c r="AC52" i="17"/>
  <c r="AB52" i="17"/>
  <c r="AF51" i="17"/>
  <c r="AE51" i="17"/>
  <c r="AD51" i="17"/>
  <c r="AC51" i="17"/>
  <c r="AB51" i="17"/>
  <c r="AF50" i="17"/>
  <c r="AE50" i="17"/>
  <c r="AD50" i="17"/>
  <c r="AC50" i="17"/>
  <c r="AB50" i="17"/>
  <c r="AF49" i="17"/>
  <c r="AE49" i="17"/>
  <c r="AD49" i="17"/>
  <c r="AC49" i="17"/>
  <c r="AB49" i="17"/>
  <c r="AF48" i="17"/>
  <c r="AE48" i="17"/>
  <c r="AD48" i="17"/>
  <c r="AC48" i="17"/>
  <c r="AB48" i="17"/>
  <c r="AF47" i="17"/>
  <c r="AE47" i="17"/>
  <c r="AD47" i="17"/>
  <c r="AC47" i="17"/>
  <c r="AB47" i="17"/>
  <c r="AF46" i="17"/>
  <c r="AE46" i="17"/>
  <c r="AD46" i="17"/>
  <c r="AC46" i="17"/>
  <c r="AB46" i="17"/>
  <c r="AF45" i="17"/>
  <c r="AE45" i="17"/>
  <c r="AD45" i="17"/>
  <c r="AC45" i="17"/>
  <c r="AB45" i="17"/>
  <c r="AF44" i="17"/>
  <c r="AE44" i="17"/>
  <c r="AD44" i="17"/>
  <c r="AC44" i="17"/>
  <c r="AB44" i="17"/>
  <c r="AF43" i="17"/>
  <c r="AE43" i="17"/>
  <c r="AD43" i="17"/>
  <c r="AC43" i="17"/>
  <c r="AB43" i="17"/>
  <c r="AF42" i="17"/>
  <c r="AE42" i="17"/>
  <c r="AD42" i="17"/>
  <c r="AC42" i="17"/>
  <c r="AB42" i="17"/>
  <c r="AF41" i="17"/>
  <c r="AE41" i="17"/>
  <c r="AD41" i="17"/>
  <c r="AC41" i="17"/>
  <c r="AB41" i="17"/>
  <c r="AF40" i="17"/>
  <c r="AE40" i="17"/>
  <c r="AD40" i="17"/>
  <c r="AC40" i="17"/>
  <c r="AB40" i="17"/>
  <c r="AF39" i="17"/>
  <c r="AE39" i="17"/>
  <c r="AD39" i="17"/>
  <c r="AC39" i="17"/>
  <c r="AB39" i="17"/>
  <c r="AF38" i="17"/>
  <c r="AE38" i="17"/>
  <c r="AD38" i="17"/>
  <c r="AC38" i="17"/>
  <c r="AB38" i="17"/>
  <c r="AF37" i="17"/>
  <c r="AE37" i="17"/>
  <c r="AD37" i="17"/>
  <c r="AC37" i="17"/>
  <c r="AB37" i="17"/>
  <c r="AF36" i="17"/>
  <c r="AE36" i="17"/>
  <c r="AD36" i="17"/>
  <c r="AC36" i="17"/>
  <c r="AB36" i="17"/>
  <c r="AF35" i="17"/>
  <c r="AE35" i="17"/>
  <c r="AD35" i="17"/>
  <c r="AC35" i="17"/>
  <c r="AB35" i="17"/>
  <c r="AF34" i="17"/>
  <c r="AE34" i="17"/>
  <c r="AD34" i="17"/>
  <c r="AC34" i="17"/>
  <c r="AB34" i="17"/>
  <c r="AF33" i="17"/>
  <c r="AE33" i="17"/>
  <c r="AD33" i="17"/>
  <c r="AC33" i="17"/>
  <c r="AB33" i="17"/>
  <c r="AF32" i="17"/>
  <c r="AE32" i="17"/>
  <c r="AD32" i="17"/>
  <c r="AC32" i="17"/>
  <c r="AB32" i="17"/>
  <c r="AF31" i="17"/>
  <c r="AE31" i="17"/>
  <c r="AD31" i="17"/>
  <c r="AC31" i="17"/>
  <c r="AB31" i="17"/>
  <c r="AF30" i="17"/>
  <c r="AE30" i="17"/>
  <c r="AD30" i="17"/>
  <c r="AC30" i="17"/>
  <c r="AB30" i="17"/>
  <c r="AF29" i="17"/>
  <c r="AE29" i="17"/>
  <c r="AD29" i="17"/>
  <c r="AC29" i="17"/>
  <c r="AB29" i="17"/>
  <c r="AF28" i="17"/>
  <c r="AE28" i="17"/>
  <c r="AD28" i="17"/>
  <c r="AC28" i="17"/>
  <c r="AB28" i="17"/>
  <c r="AF27" i="17"/>
  <c r="AE27" i="17"/>
  <c r="AD27" i="17"/>
  <c r="AC27" i="17"/>
  <c r="AB27" i="17"/>
  <c r="AF26" i="17"/>
  <c r="AE26" i="17"/>
  <c r="AD26" i="17"/>
  <c r="AC26" i="17"/>
  <c r="AB26" i="17"/>
  <c r="AF25" i="17"/>
  <c r="AE25" i="17"/>
  <c r="AD25" i="17"/>
  <c r="AC25" i="17"/>
  <c r="AB25" i="17"/>
  <c r="AF24" i="17"/>
  <c r="AE24" i="17"/>
  <c r="AD24" i="17"/>
  <c r="AC24" i="17"/>
  <c r="AB24" i="17"/>
  <c r="AF23" i="17"/>
  <c r="AE23" i="17"/>
  <c r="AD23" i="17"/>
  <c r="AC23" i="17"/>
  <c r="AB23" i="17"/>
  <c r="AF22" i="17"/>
  <c r="AE22" i="17"/>
  <c r="AD22" i="17"/>
  <c r="AC22" i="17"/>
  <c r="AB22" i="17"/>
  <c r="AF21" i="17"/>
  <c r="AE21" i="17"/>
  <c r="AD21" i="17"/>
  <c r="AC21" i="17"/>
  <c r="AB21" i="17"/>
  <c r="AF20" i="17"/>
  <c r="AE20" i="17"/>
  <c r="AD20" i="17"/>
  <c r="AC20" i="17"/>
  <c r="AB20" i="17"/>
  <c r="AF19" i="17"/>
  <c r="AE19" i="17"/>
  <c r="AD19" i="17"/>
  <c r="AC19" i="17"/>
  <c r="AB19" i="17"/>
  <c r="AF18" i="17"/>
  <c r="AE18" i="17"/>
  <c r="AD18" i="17"/>
  <c r="AC18" i="17"/>
  <c r="AB18" i="17"/>
  <c r="AF17" i="17"/>
  <c r="AE17" i="17"/>
  <c r="AD17" i="17"/>
  <c r="AC17" i="17"/>
  <c r="AB17" i="17"/>
  <c r="AF16" i="17"/>
  <c r="AE16" i="17"/>
  <c r="AD16" i="17"/>
  <c r="AC16" i="17"/>
  <c r="AB16" i="17"/>
  <c r="AF15" i="17"/>
  <c r="AE15" i="17"/>
  <c r="AD15" i="17"/>
  <c r="AC15" i="17"/>
  <c r="AB15" i="17"/>
  <c r="AF14" i="17"/>
  <c r="AE14" i="17"/>
  <c r="AD14" i="17"/>
  <c r="AC14" i="17"/>
  <c r="AB14" i="17"/>
  <c r="AF13" i="17"/>
  <c r="AE13" i="17"/>
  <c r="AK142" i="17"/>
  <c r="AJ142" i="17"/>
  <c r="AI142" i="17"/>
  <c r="AH142" i="17"/>
  <c r="AG142" i="17"/>
  <c r="AK141" i="17"/>
  <c r="AJ141" i="17"/>
  <c r="AI141" i="17"/>
  <c r="AH141" i="17"/>
  <c r="AG141" i="17"/>
  <c r="AK140" i="17"/>
  <c r="AJ140" i="17"/>
  <c r="AI140" i="17"/>
  <c r="AH140" i="17"/>
  <c r="AG140" i="17"/>
  <c r="AK139" i="17"/>
  <c r="AJ139" i="17"/>
  <c r="AI139" i="17"/>
  <c r="AH139" i="17"/>
  <c r="AG139" i="17"/>
  <c r="AK138" i="17"/>
  <c r="AJ138" i="17"/>
  <c r="AI138" i="17"/>
  <c r="AH138" i="17"/>
  <c r="AG138" i="17"/>
  <c r="AK137" i="17"/>
  <c r="AJ137" i="17"/>
  <c r="AI137" i="17"/>
  <c r="AH137" i="17"/>
  <c r="AG137" i="17"/>
  <c r="AK136" i="17"/>
  <c r="AJ136" i="17"/>
  <c r="AI136" i="17"/>
  <c r="AH136" i="17"/>
  <c r="AG136" i="17"/>
  <c r="AK135" i="17"/>
  <c r="AJ135" i="17"/>
  <c r="AI135" i="17"/>
  <c r="AH135" i="17"/>
  <c r="AG135" i="17"/>
  <c r="AK134" i="17"/>
  <c r="AJ134" i="17"/>
  <c r="AI134" i="17"/>
  <c r="AH134" i="17"/>
  <c r="AG134" i="17"/>
  <c r="AK133" i="17"/>
  <c r="AJ133" i="17"/>
  <c r="AI133" i="17"/>
  <c r="AH133" i="17"/>
  <c r="AG133" i="17"/>
  <c r="AK132" i="17"/>
  <c r="AJ132" i="17"/>
  <c r="AI132" i="17"/>
  <c r="AH132" i="17"/>
  <c r="AG132" i="17"/>
  <c r="AK131" i="17"/>
  <c r="AJ131" i="17"/>
  <c r="AI131" i="17"/>
  <c r="AH131" i="17"/>
  <c r="AG131" i="17"/>
  <c r="AK130" i="17"/>
  <c r="AJ130" i="17"/>
  <c r="AI130" i="17"/>
  <c r="AH130" i="17"/>
  <c r="AG130" i="17"/>
  <c r="AK129" i="17"/>
  <c r="AJ129" i="17"/>
  <c r="AI129" i="17"/>
  <c r="AH129" i="17"/>
  <c r="AG129" i="17"/>
  <c r="AK128" i="17"/>
  <c r="AJ128" i="17"/>
  <c r="AI128" i="17"/>
  <c r="AH128" i="17"/>
  <c r="AG128" i="17"/>
  <c r="AK127" i="17"/>
  <c r="AJ127" i="17"/>
  <c r="AI127" i="17"/>
  <c r="AH127" i="17"/>
  <c r="AG127" i="17"/>
  <c r="AK126" i="17"/>
  <c r="AJ126" i="17"/>
  <c r="AI126" i="17"/>
  <c r="AH126" i="17"/>
  <c r="AG126" i="17"/>
  <c r="AK125" i="17"/>
  <c r="AJ125" i="17"/>
  <c r="AI125" i="17"/>
  <c r="AH125" i="17"/>
  <c r="AG125" i="17"/>
  <c r="AK124" i="17"/>
  <c r="AJ124" i="17"/>
  <c r="AI124" i="17"/>
  <c r="AH124" i="17"/>
  <c r="AG124" i="17"/>
  <c r="AK123" i="17"/>
  <c r="AJ123" i="17"/>
  <c r="AI123" i="17"/>
  <c r="AH123" i="17"/>
  <c r="AG123" i="17"/>
  <c r="AK122" i="17"/>
  <c r="AJ122" i="17"/>
  <c r="AI122" i="17"/>
  <c r="AH122" i="17"/>
  <c r="AG122" i="17"/>
  <c r="AK121" i="17"/>
  <c r="AJ121" i="17"/>
  <c r="AI121" i="17"/>
  <c r="AH121" i="17"/>
  <c r="AG121" i="17"/>
  <c r="AK120" i="17"/>
  <c r="AJ120" i="17"/>
  <c r="AI120" i="17"/>
  <c r="AH120" i="17"/>
  <c r="AG120" i="17"/>
  <c r="AK119" i="17"/>
  <c r="AJ119" i="17"/>
  <c r="AI119" i="17"/>
  <c r="AH119" i="17"/>
  <c r="AG119" i="17"/>
  <c r="AK118" i="17"/>
  <c r="AJ118" i="17"/>
  <c r="AI118" i="17"/>
  <c r="AH118" i="17"/>
  <c r="AG118" i="17"/>
  <c r="AK117" i="17"/>
  <c r="AJ117" i="17"/>
  <c r="AI117" i="17"/>
  <c r="AH117" i="17"/>
  <c r="AG117" i="17"/>
  <c r="AK116" i="17"/>
  <c r="AJ116" i="17"/>
  <c r="AI116" i="17"/>
  <c r="AH116" i="17"/>
  <c r="AG116" i="17"/>
  <c r="AK115" i="17"/>
  <c r="AJ115" i="17"/>
  <c r="AI115" i="17"/>
  <c r="AH115" i="17"/>
  <c r="AG115" i="17"/>
  <c r="AK114" i="17"/>
  <c r="AJ114" i="17"/>
  <c r="AI114" i="17"/>
  <c r="AH114" i="17"/>
  <c r="AG114" i="17"/>
  <c r="AK113" i="17"/>
  <c r="AJ113" i="17"/>
  <c r="AI113" i="17"/>
  <c r="AH113" i="17"/>
  <c r="AG113" i="17"/>
  <c r="AK112" i="17"/>
  <c r="AJ112" i="17"/>
  <c r="AI112" i="17"/>
  <c r="AH112" i="17"/>
  <c r="AG112" i="17"/>
  <c r="AK111" i="17"/>
  <c r="AJ111" i="17"/>
  <c r="AI111" i="17"/>
  <c r="AH111" i="17"/>
  <c r="AG111" i="17"/>
  <c r="AK110" i="17"/>
  <c r="AJ110" i="17"/>
  <c r="AI110" i="17"/>
  <c r="AH110" i="17"/>
  <c r="AG110" i="17"/>
  <c r="AK109" i="17"/>
  <c r="AJ109" i="17"/>
  <c r="AI109" i="17"/>
  <c r="AH109" i="17"/>
  <c r="AG109" i="17"/>
  <c r="AK108" i="17"/>
  <c r="AJ108" i="17"/>
  <c r="AI108" i="17"/>
  <c r="AH108" i="17"/>
  <c r="AG108" i="17"/>
  <c r="AK107" i="17"/>
  <c r="AJ107" i="17"/>
  <c r="AI107" i="17"/>
  <c r="AH107" i="17"/>
  <c r="AG107" i="17"/>
  <c r="AK106" i="17"/>
  <c r="AJ106" i="17"/>
  <c r="AI106" i="17"/>
  <c r="AH106" i="17"/>
  <c r="AG106" i="17"/>
  <c r="AK105" i="17"/>
  <c r="AJ105" i="17"/>
  <c r="AI105" i="17"/>
  <c r="AH105" i="17"/>
  <c r="AG105" i="17"/>
  <c r="AK104" i="17"/>
  <c r="AJ104" i="17"/>
  <c r="AI104" i="17"/>
  <c r="AH104" i="17"/>
  <c r="AG104" i="17"/>
  <c r="AK103" i="17"/>
  <c r="AJ103" i="17"/>
  <c r="AI103" i="17"/>
  <c r="AH103" i="17"/>
  <c r="AG103" i="17"/>
  <c r="AK102" i="17"/>
  <c r="AJ102" i="17"/>
  <c r="AI102" i="17"/>
  <c r="AH102" i="17"/>
  <c r="AG102" i="17"/>
  <c r="AK101" i="17"/>
  <c r="AJ101" i="17"/>
  <c r="AI101" i="17"/>
  <c r="AH101" i="17"/>
  <c r="AG101" i="17"/>
  <c r="AK100" i="17"/>
  <c r="AJ100" i="17"/>
  <c r="AI100" i="17"/>
  <c r="AH100" i="17"/>
  <c r="AG100" i="17"/>
  <c r="AK99" i="17"/>
  <c r="AJ99" i="17"/>
  <c r="AI99" i="17"/>
  <c r="AH99" i="17"/>
  <c r="AG99" i="17"/>
  <c r="AK98" i="17"/>
  <c r="AJ98" i="17"/>
  <c r="AI98" i="17"/>
  <c r="AH98" i="17"/>
  <c r="AG98" i="17"/>
  <c r="AK97" i="17"/>
  <c r="AJ97" i="17"/>
  <c r="AI97" i="17"/>
  <c r="AH97" i="17"/>
  <c r="AG97" i="17"/>
  <c r="AK96" i="17"/>
  <c r="AJ96" i="17"/>
  <c r="AI96" i="17"/>
  <c r="AH96" i="17"/>
  <c r="AG96" i="17"/>
  <c r="AK95" i="17"/>
  <c r="AJ95" i="17"/>
  <c r="AI95" i="17"/>
  <c r="AH95" i="17"/>
  <c r="AG95" i="17"/>
  <c r="AK94" i="17"/>
  <c r="AJ94" i="17"/>
  <c r="AI94" i="17"/>
  <c r="AH94" i="17"/>
  <c r="AG94" i="17"/>
  <c r="AK93" i="17"/>
  <c r="AJ93" i="17"/>
  <c r="AI93" i="17"/>
  <c r="AH93" i="17"/>
  <c r="AG93" i="17"/>
  <c r="AK92" i="17"/>
  <c r="AJ92" i="17"/>
  <c r="AI92" i="17"/>
  <c r="AH92" i="17"/>
  <c r="AG92" i="17"/>
  <c r="AK91" i="17"/>
  <c r="AJ91" i="17"/>
  <c r="AI91" i="17"/>
  <c r="AH91" i="17"/>
  <c r="AG91" i="17"/>
  <c r="AK90" i="17"/>
  <c r="AJ90" i="17"/>
  <c r="AI90" i="17"/>
  <c r="AH90" i="17"/>
  <c r="AG90" i="17"/>
  <c r="AK89" i="17"/>
  <c r="AJ89" i="17"/>
  <c r="AI89" i="17"/>
  <c r="AH89" i="17"/>
  <c r="AG89" i="17"/>
  <c r="AK88" i="17"/>
  <c r="AJ88" i="17"/>
  <c r="AI88" i="17"/>
  <c r="AH88" i="17"/>
  <c r="AG88" i="17"/>
  <c r="AK87" i="17"/>
  <c r="AJ87" i="17"/>
  <c r="AI87" i="17"/>
  <c r="AH87" i="17"/>
  <c r="AG87" i="17"/>
  <c r="AK86" i="17"/>
  <c r="AJ86" i="17"/>
  <c r="AI86" i="17"/>
  <c r="AH86" i="17"/>
  <c r="AG86" i="17"/>
  <c r="AK85" i="17"/>
  <c r="AJ85" i="17"/>
  <c r="AI85" i="17"/>
  <c r="AH85" i="17"/>
  <c r="AG85" i="17"/>
  <c r="AK84" i="17"/>
  <c r="AJ84" i="17"/>
  <c r="AI84" i="17"/>
  <c r="AH84" i="17"/>
  <c r="AG84" i="17"/>
  <c r="AK83" i="17"/>
  <c r="AJ83" i="17"/>
  <c r="AI83" i="17"/>
  <c r="AH83" i="17"/>
  <c r="AG83" i="17"/>
  <c r="AK82" i="17"/>
  <c r="AJ82" i="17"/>
  <c r="AI82" i="17"/>
  <c r="AH82" i="17"/>
  <c r="AG82" i="17"/>
  <c r="AK81" i="17"/>
  <c r="AJ81" i="17"/>
  <c r="AI81" i="17"/>
  <c r="AH81" i="17"/>
  <c r="AG81" i="17"/>
  <c r="AK80" i="17"/>
  <c r="AJ80" i="17"/>
  <c r="AI80" i="17"/>
  <c r="AH80" i="17"/>
  <c r="AG80" i="17"/>
  <c r="AK79" i="17"/>
  <c r="AJ79" i="17"/>
  <c r="AI79" i="17"/>
  <c r="AH79" i="17"/>
  <c r="AG79" i="17"/>
  <c r="AK78" i="17"/>
  <c r="AJ78" i="17"/>
  <c r="AI78" i="17"/>
  <c r="AH78" i="17"/>
  <c r="AG78" i="17"/>
  <c r="AK77" i="17"/>
  <c r="AJ77" i="17"/>
  <c r="AI77" i="17"/>
  <c r="AH77" i="17"/>
  <c r="AG77" i="17"/>
  <c r="AK76" i="17"/>
  <c r="AJ76" i="17"/>
  <c r="AI76" i="17"/>
  <c r="AH76" i="17"/>
  <c r="AG76" i="17"/>
  <c r="AK75" i="17"/>
  <c r="AJ75" i="17"/>
  <c r="AI75" i="17"/>
  <c r="AH75" i="17"/>
  <c r="AG75" i="17"/>
  <c r="AK74" i="17"/>
  <c r="AJ74" i="17"/>
  <c r="AI74" i="17"/>
  <c r="AH74" i="17"/>
  <c r="AG74" i="17"/>
  <c r="AK73" i="17"/>
  <c r="AJ73" i="17"/>
  <c r="AI73" i="17"/>
  <c r="AH73" i="17"/>
  <c r="AG73" i="17"/>
  <c r="AK72" i="17"/>
  <c r="AJ72" i="17"/>
  <c r="AI72" i="17"/>
  <c r="AH72" i="17"/>
  <c r="AG72" i="17"/>
  <c r="AK71" i="17"/>
  <c r="AJ71" i="17"/>
  <c r="AI71" i="17"/>
  <c r="AH71" i="17"/>
  <c r="AG71" i="17"/>
  <c r="AK70" i="17"/>
  <c r="AJ70" i="17"/>
  <c r="AI70" i="17"/>
  <c r="AH70" i="17"/>
  <c r="AG70" i="17"/>
  <c r="AK69" i="17"/>
  <c r="AJ69" i="17"/>
  <c r="AI69" i="17"/>
  <c r="AH69" i="17"/>
  <c r="AG69" i="17"/>
  <c r="AK68" i="17"/>
  <c r="AJ68" i="17"/>
  <c r="AI68" i="17"/>
  <c r="AH68" i="17"/>
  <c r="AG68" i="17"/>
  <c r="AK67" i="17"/>
  <c r="AJ67" i="17"/>
  <c r="AI67" i="17"/>
  <c r="AH67" i="17"/>
  <c r="AG67" i="17"/>
  <c r="AK66" i="17"/>
  <c r="AJ66" i="17"/>
  <c r="AI66" i="17"/>
  <c r="AH66" i="17"/>
  <c r="AG66" i="17"/>
  <c r="AK65" i="17"/>
  <c r="AJ65" i="17"/>
  <c r="AI65" i="17"/>
  <c r="AH65" i="17"/>
  <c r="AG65" i="17"/>
  <c r="AK64" i="17"/>
  <c r="AJ64" i="17"/>
  <c r="AI64" i="17"/>
  <c r="AH64" i="17"/>
  <c r="AG64" i="17"/>
  <c r="AK63" i="17"/>
  <c r="AJ63" i="17"/>
  <c r="AI63" i="17"/>
  <c r="AH63" i="17"/>
  <c r="AG63" i="17"/>
  <c r="AK62" i="17"/>
  <c r="AJ62" i="17"/>
  <c r="AI62" i="17"/>
  <c r="AH62" i="17"/>
  <c r="AG62" i="17"/>
  <c r="AK61" i="17"/>
  <c r="AJ61" i="17"/>
  <c r="AI61" i="17"/>
  <c r="AH61" i="17"/>
  <c r="AG61" i="17"/>
  <c r="AK60" i="17"/>
  <c r="AJ60" i="17"/>
  <c r="AI60" i="17"/>
  <c r="AH60" i="17"/>
  <c r="AG60" i="17"/>
  <c r="AK59" i="17"/>
  <c r="AJ59" i="17"/>
  <c r="AI59" i="17"/>
  <c r="AH59" i="17"/>
  <c r="AG59" i="17"/>
  <c r="AK58" i="17"/>
  <c r="AJ58" i="17"/>
  <c r="AI58" i="17"/>
  <c r="AH58" i="17"/>
  <c r="AG58" i="17"/>
  <c r="AK57" i="17"/>
  <c r="AJ57" i="17"/>
  <c r="AI57" i="17"/>
  <c r="AH57" i="17"/>
  <c r="AG57" i="17"/>
  <c r="AK56" i="17"/>
  <c r="AJ56" i="17"/>
  <c r="AI56" i="17"/>
  <c r="AH56" i="17"/>
  <c r="AG56" i="17"/>
  <c r="AK55" i="17"/>
  <c r="AJ55" i="17"/>
  <c r="AI55" i="17"/>
  <c r="AH55" i="17"/>
  <c r="AG55" i="17"/>
  <c r="AK54" i="17"/>
  <c r="AJ54" i="17"/>
  <c r="AI54" i="17"/>
  <c r="AH54" i="17"/>
  <c r="AG54" i="17"/>
  <c r="AK53" i="17"/>
  <c r="AJ53" i="17"/>
  <c r="AI53" i="17"/>
  <c r="AH53" i="17"/>
  <c r="AG53" i="17"/>
  <c r="AK52" i="17"/>
  <c r="AJ52" i="17"/>
  <c r="AI52" i="17"/>
  <c r="AH52" i="17"/>
  <c r="AG52" i="17"/>
  <c r="AK51" i="17"/>
  <c r="AJ51" i="17"/>
  <c r="AI51" i="17"/>
  <c r="AH51" i="17"/>
  <c r="AG51" i="17"/>
  <c r="AK50" i="17"/>
  <c r="AJ50" i="17"/>
  <c r="AI50" i="17"/>
  <c r="AH50" i="17"/>
  <c r="AG50" i="17"/>
  <c r="AK49" i="17"/>
  <c r="AJ49" i="17"/>
  <c r="AI49" i="17"/>
  <c r="AH49" i="17"/>
  <c r="AG49" i="17"/>
  <c r="AK48" i="17"/>
  <c r="AJ48" i="17"/>
  <c r="AI48" i="17"/>
  <c r="AH48" i="17"/>
  <c r="AG48" i="17"/>
  <c r="AK47" i="17"/>
  <c r="AJ47" i="17"/>
  <c r="AI47" i="17"/>
  <c r="AH47" i="17"/>
  <c r="AG47" i="17"/>
  <c r="AK46" i="17"/>
  <c r="AJ46" i="17"/>
  <c r="AI46" i="17"/>
  <c r="AH46" i="17"/>
  <c r="AG46" i="17"/>
  <c r="AK45" i="17"/>
  <c r="AJ45" i="17"/>
  <c r="AI45" i="17"/>
  <c r="AH45" i="17"/>
  <c r="AG45" i="17"/>
  <c r="AK44" i="17"/>
  <c r="AJ44" i="17"/>
  <c r="AI44" i="17"/>
  <c r="AH44" i="17"/>
  <c r="AG44" i="17"/>
  <c r="AK43" i="17"/>
  <c r="AJ43" i="17"/>
  <c r="AI43" i="17"/>
  <c r="AH43" i="17"/>
  <c r="AG43" i="17"/>
  <c r="AK42" i="17"/>
  <c r="AJ42" i="17"/>
  <c r="AI42" i="17"/>
  <c r="AH42" i="17"/>
  <c r="AG42" i="17"/>
  <c r="AK41" i="17"/>
  <c r="AJ41" i="17"/>
  <c r="AI41" i="17"/>
  <c r="AH41" i="17"/>
  <c r="AG41" i="17"/>
  <c r="AK40" i="17"/>
  <c r="AJ40" i="17"/>
  <c r="AI40" i="17"/>
  <c r="AH40" i="17"/>
  <c r="AG40" i="17"/>
  <c r="AK39" i="17"/>
  <c r="AJ39" i="17"/>
  <c r="AI39" i="17"/>
  <c r="AH39" i="17"/>
  <c r="AG39" i="17"/>
  <c r="AK38" i="17"/>
  <c r="AJ38" i="17"/>
  <c r="AI38" i="17"/>
  <c r="AH38" i="17"/>
  <c r="AG38" i="17"/>
  <c r="AK37" i="17"/>
  <c r="AJ37" i="17"/>
  <c r="AI37" i="17"/>
  <c r="AH37" i="17"/>
  <c r="AG37" i="17"/>
  <c r="AK36" i="17"/>
  <c r="AJ36" i="17"/>
  <c r="AI36" i="17"/>
  <c r="AH36" i="17"/>
  <c r="AG36" i="17"/>
  <c r="AK35" i="17"/>
  <c r="AJ35" i="17"/>
  <c r="AI35" i="17"/>
  <c r="AH35" i="17"/>
  <c r="AG35" i="17"/>
  <c r="AK34" i="17"/>
  <c r="AJ34" i="17"/>
  <c r="AI34" i="17"/>
  <c r="AH34" i="17"/>
  <c r="AG34" i="17"/>
  <c r="AK33" i="17"/>
  <c r="AJ33" i="17"/>
  <c r="AI33" i="17"/>
  <c r="AH33" i="17"/>
  <c r="AG33" i="17"/>
  <c r="AK32" i="17"/>
  <c r="AJ32" i="17"/>
  <c r="AI32" i="17"/>
  <c r="AH32" i="17"/>
  <c r="AG32" i="17"/>
  <c r="AK31" i="17"/>
  <c r="AJ31" i="17"/>
  <c r="AI31" i="17"/>
  <c r="AH31" i="17"/>
  <c r="AG31" i="17"/>
  <c r="AK30" i="17"/>
  <c r="AJ30" i="17"/>
  <c r="AI30" i="17"/>
  <c r="AH30" i="17"/>
  <c r="AG30" i="17"/>
  <c r="AK29" i="17"/>
  <c r="AJ29" i="17"/>
  <c r="AI29" i="17"/>
  <c r="AH29" i="17"/>
  <c r="AG29" i="17"/>
  <c r="AK28" i="17"/>
  <c r="AJ28" i="17"/>
  <c r="AI28" i="17"/>
  <c r="AH28" i="17"/>
  <c r="AG28" i="17"/>
  <c r="AK27" i="17"/>
  <c r="AJ27" i="17"/>
  <c r="AI27" i="17"/>
  <c r="AH27" i="17"/>
  <c r="AG27" i="17"/>
  <c r="AK26" i="17"/>
  <c r="AJ26" i="17"/>
  <c r="AI26" i="17"/>
  <c r="AH26" i="17"/>
  <c r="AG26" i="17"/>
  <c r="AK25" i="17"/>
  <c r="AJ25" i="17"/>
  <c r="AI25" i="17"/>
  <c r="AH25" i="17"/>
  <c r="AG25" i="17"/>
  <c r="AK24" i="17"/>
  <c r="AJ24" i="17"/>
  <c r="AI24" i="17"/>
  <c r="AH24" i="17"/>
  <c r="AG24" i="17"/>
  <c r="AK23" i="17"/>
  <c r="AJ23" i="17"/>
  <c r="AI23" i="17"/>
  <c r="AH23" i="17"/>
  <c r="AG23" i="17"/>
  <c r="AK22" i="17"/>
  <c r="AJ22" i="17"/>
  <c r="AI22" i="17"/>
  <c r="AH22" i="17"/>
  <c r="AG22" i="17"/>
  <c r="AK21" i="17"/>
  <c r="AJ21" i="17"/>
  <c r="AI21" i="17"/>
  <c r="AH21" i="17"/>
  <c r="AG21" i="17"/>
  <c r="AK20" i="17"/>
  <c r="AJ20" i="17"/>
  <c r="AI20" i="17"/>
  <c r="AH20" i="17"/>
  <c r="AG20" i="17"/>
  <c r="AK19" i="17"/>
  <c r="AJ19" i="17"/>
  <c r="AI19" i="17"/>
  <c r="AH19" i="17"/>
  <c r="AG19" i="17"/>
  <c r="AK18" i="17"/>
  <c r="AJ18" i="17"/>
  <c r="AI18" i="17"/>
  <c r="AH18" i="17"/>
  <c r="AG18" i="17"/>
  <c r="AK17" i="17"/>
  <c r="AJ17" i="17"/>
  <c r="AI17" i="17"/>
  <c r="AH17" i="17"/>
  <c r="AG17" i="17"/>
  <c r="AK16" i="17"/>
  <c r="AJ16" i="17"/>
  <c r="AI16" i="17"/>
  <c r="AH16" i="17"/>
  <c r="AG16" i="17"/>
  <c r="AK15" i="17"/>
  <c r="AJ15" i="17"/>
  <c r="AI15" i="17"/>
  <c r="AH15" i="17"/>
  <c r="AG15" i="17"/>
  <c r="AK14" i="17"/>
  <c r="AJ14" i="17"/>
  <c r="AI14" i="17"/>
  <c r="AH14" i="17"/>
  <c r="AG14" i="17"/>
  <c r="AK13" i="17"/>
  <c r="AJ13" i="17"/>
  <c r="AI13" i="17"/>
  <c r="AH13" i="17"/>
  <c r="AG13" i="17"/>
  <c r="AD13" i="17"/>
  <c r="AC13" i="17"/>
  <c r="AB13" i="17"/>
  <c r="R143" i="17"/>
  <c r="Q143" i="17"/>
  <c r="O143" i="17"/>
  <c r="B13" i="17"/>
  <c r="D13" i="17"/>
  <c r="E13" i="17"/>
  <c r="F13" i="17"/>
  <c r="G13" i="17"/>
  <c r="H13" i="17"/>
  <c r="I13" i="17"/>
  <c r="J13" i="17"/>
  <c r="T13" i="17"/>
  <c r="B14" i="17"/>
  <c r="D14" i="17"/>
  <c r="E14" i="17"/>
  <c r="F14" i="17"/>
  <c r="G14" i="17"/>
  <c r="H14" i="17"/>
  <c r="I14" i="17"/>
  <c r="J14" i="17"/>
  <c r="T14" i="17"/>
  <c r="B15" i="17"/>
  <c r="D15" i="17"/>
  <c r="E15" i="17"/>
  <c r="F15" i="17"/>
  <c r="G15" i="17"/>
  <c r="H15" i="17"/>
  <c r="I15" i="17"/>
  <c r="J15" i="17"/>
  <c r="T15" i="17"/>
  <c r="B16" i="17"/>
  <c r="D16" i="17"/>
  <c r="E16" i="17"/>
  <c r="F16" i="17"/>
  <c r="G16" i="17"/>
  <c r="H16" i="17"/>
  <c r="I16" i="17"/>
  <c r="J16" i="17"/>
  <c r="T16" i="17"/>
  <c r="B17" i="17"/>
  <c r="D17" i="17"/>
  <c r="E17" i="17"/>
  <c r="F17" i="17"/>
  <c r="G17" i="17"/>
  <c r="H17" i="17"/>
  <c r="I17" i="17"/>
  <c r="J17" i="17"/>
  <c r="T17" i="17"/>
  <c r="B18" i="17"/>
  <c r="D18" i="17"/>
  <c r="E18" i="17"/>
  <c r="F18" i="17"/>
  <c r="G18" i="17"/>
  <c r="H18" i="17"/>
  <c r="I18" i="17"/>
  <c r="J18" i="17"/>
  <c r="T18" i="17"/>
  <c r="B19" i="17"/>
  <c r="D19" i="17"/>
  <c r="E19" i="17"/>
  <c r="F19" i="17"/>
  <c r="G19" i="17"/>
  <c r="H19" i="17"/>
  <c r="I19" i="17"/>
  <c r="J19" i="17"/>
  <c r="T19" i="17"/>
  <c r="B20" i="17"/>
  <c r="D20" i="17"/>
  <c r="E20" i="17"/>
  <c r="F20" i="17"/>
  <c r="G20" i="17"/>
  <c r="H20" i="17"/>
  <c r="I20" i="17"/>
  <c r="J20" i="17"/>
  <c r="T20" i="17"/>
  <c r="B21" i="17"/>
  <c r="D21" i="17"/>
  <c r="E21" i="17"/>
  <c r="F21" i="17"/>
  <c r="G21" i="17"/>
  <c r="H21" i="17"/>
  <c r="I21" i="17"/>
  <c r="J21" i="17"/>
  <c r="T21" i="17"/>
  <c r="B22" i="17"/>
  <c r="D22" i="17"/>
  <c r="E22" i="17"/>
  <c r="F22" i="17"/>
  <c r="G22" i="17"/>
  <c r="H22" i="17"/>
  <c r="I22" i="17"/>
  <c r="J22" i="17"/>
  <c r="T22" i="17"/>
  <c r="B23" i="17"/>
  <c r="D23" i="17"/>
  <c r="E23" i="17"/>
  <c r="F23" i="17"/>
  <c r="G23" i="17"/>
  <c r="H23" i="17"/>
  <c r="I23" i="17"/>
  <c r="J23" i="17"/>
  <c r="T23" i="17"/>
  <c r="B24" i="17"/>
  <c r="D24" i="17"/>
  <c r="E24" i="17"/>
  <c r="F24" i="17"/>
  <c r="G24" i="17"/>
  <c r="H24" i="17"/>
  <c r="I24" i="17"/>
  <c r="J24" i="17"/>
  <c r="T24" i="17"/>
  <c r="B25" i="17"/>
  <c r="D25" i="17"/>
  <c r="E25" i="17"/>
  <c r="F25" i="17"/>
  <c r="G25" i="17"/>
  <c r="H25" i="17"/>
  <c r="I25" i="17"/>
  <c r="J25" i="17"/>
  <c r="T25" i="17"/>
  <c r="B26" i="17"/>
  <c r="D26" i="17"/>
  <c r="E26" i="17"/>
  <c r="F26" i="17"/>
  <c r="G26" i="17"/>
  <c r="H26" i="17"/>
  <c r="I26" i="17"/>
  <c r="J26" i="17"/>
  <c r="T26" i="17"/>
  <c r="B27" i="17"/>
  <c r="D27" i="17"/>
  <c r="E27" i="17"/>
  <c r="F27" i="17"/>
  <c r="G27" i="17"/>
  <c r="H27" i="17"/>
  <c r="I27" i="17"/>
  <c r="J27" i="17"/>
  <c r="T27" i="17"/>
  <c r="B28" i="17"/>
  <c r="D28" i="17"/>
  <c r="E28" i="17"/>
  <c r="F28" i="17"/>
  <c r="G28" i="17"/>
  <c r="H28" i="17"/>
  <c r="I28" i="17"/>
  <c r="J28" i="17"/>
  <c r="T28" i="17"/>
  <c r="B29" i="17"/>
  <c r="D29" i="17"/>
  <c r="E29" i="17"/>
  <c r="F29" i="17"/>
  <c r="G29" i="17"/>
  <c r="H29" i="17"/>
  <c r="I29" i="17"/>
  <c r="J29" i="17"/>
  <c r="T29" i="17"/>
  <c r="B30" i="17"/>
  <c r="D30" i="17"/>
  <c r="E30" i="17"/>
  <c r="F30" i="17"/>
  <c r="G30" i="17"/>
  <c r="H30" i="17"/>
  <c r="I30" i="17"/>
  <c r="J30" i="17"/>
  <c r="T30" i="17"/>
  <c r="B31" i="17"/>
  <c r="D31" i="17"/>
  <c r="E31" i="17"/>
  <c r="F31" i="17"/>
  <c r="G31" i="17"/>
  <c r="H31" i="17"/>
  <c r="I31" i="17"/>
  <c r="J31" i="17"/>
  <c r="T31" i="17"/>
  <c r="B32" i="17"/>
  <c r="D32" i="17"/>
  <c r="E32" i="17"/>
  <c r="F32" i="17"/>
  <c r="G32" i="17"/>
  <c r="H32" i="17"/>
  <c r="I32" i="17"/>
  <c r="J32" i="17"/>
  <c r="T32" i="17"/>
  <c r="B33" i="17"/>
  <c r="D33" i="17"/>
  <c r="E33" i="17"/>
  <c r="F33" i="17"/>
  <c r="G33" i="17"/>
  <c r="H33" i="17"/>
  <c r="I33" i="17"/>
  <c r="J33" i="17"/>
  <c r="T33" i="17"/>
  <c r="B34" i="17"/>
  <c r="D34" i="17"/>
  <c r="E34" i="17"/>
  <c r="F34" i="17"/>
  <c r="G34" i="17"/>
  <c r="H34" i="17"/>
  <c r="I34" i="17"/>
  <c r="J34" i="17"/>
  <c r="T34" i="17"/>
  <c r="B35" i="17"/>
  <c r="D35" i="17"/>
  <c r="E35" i="17"/>
  <c r="F35" i="17"/>
  <c r="G35" i="17"/>
  <c r="H35" i="17"/>
  <c r="I35" i="17"/>
  <c r="J35" i="17"/>
  <c r="T35" i="17"/>
  <c r="B36" i="17"/>
  <c r="D36" i="17"/>
  <c r="E36" i="17"/>
  <c r="F36" i="17"/>
  <c r="G36" i="17"/>
  <c r="H36" i="17"/>
  <c r="I36" i="17"/>
  <c r="J36" i="17"/>
  <c r="T36" i="17"/>
  <c r="B37" i="17"/>
  <c r="D37" i="17"/>
  <c r="E37" i="17"/>
  <c r="F37" i="17"/>
  <c r="G37" i="17"/>
  <c r="H37" i="17"/>
  <c r="I37" i="17"/>
  <c r="J37" i="17"/>
  <c r="T37" i="17"/>
  <c r="B38" i="17"/>
  <c r="D38" i="17"/>
  <c r="E38" i="17"/>
  <c r="F38" i="17"/>
  <c r="G38" i="17"/>
  <c r="H38" i="17"/>
  <c r="I38" i="17"/>
  <c r="J38" i="17"/>
  <c r="T38" i="17"/>
  <c r="B39" i="17"/>
  <c r="D39" i="17"/>
  <c r="E39" i="17"/>
  <c r="F39" i="17"/>
  <c r="G39" i="17"/>
  <c r="H39" i="17"/>
  <c r="I39" i="17"/>
  <c r="J39" i="17"/>
  <c r="T39" i="17"/>
  <c r="B40" i="17"/>
  <c r="D40" i="17"/>
  <c r="E40" i="17"/>
  <c r="F40" i="17"/>
  <c r="G40" i="17"/>
  <c r="H40" i="17"/>
  <c r="I40" i="17"/>
  <c r="J40" i="17"/>
  <c r="T40" i="17"/>
  <c r="B41" i="17"/>
  <c r="D41" i="17"/>
  <c r="E41" i="17"/>
  <c r="F41" i="17"/>
  <c r="G41" i="17"/>
  <c r="H41" i="17"/>
  <c r="I41" i="17"/>
  <c r="J41" i="17"/>
  <c r="T41" i="17"/>
  <c r="B42" i="17"/>
  <c r="D42" i="17"/>
  <c r="E42" i="17"/>
  <c r="F42" i="17"/>
  <c r="G42" i="17"/>
  <c r="H42" i="17"/>
  <c r="I42" i="17"/>
  <c r="J42" i="17"/>
  <c r="T42" i="17"/>
  <c r="B43" i="17"/>
  <c r="D43" i="17"/>
  <c r="E43" i="17"/>
  <c r="F43" i="17"/>
  <c r="G43" i="17"/>
  <c r="H43" i="17"/>
  <c r="I43" i="17"/>
  <c r="J43" i="17"/>
  <c r="T43" i="17"/>
  <c r="B44" i="17"/>
  <c r="D44" i="17"/>
  <c r="E44" i="17"/>
  <c r="F44" i="17"/>
  <c r="G44" i="17"/>
  <c r="H44" i="17"/>
  <c r="I44" i="17"/>
  <c r="J44" i="17"/>
  <c r="T44" i="17"/>
  <c r="B45" i="17"/>
  <c r="D45" i="17"/>
  <c r="E45" i="17"/>
  <c r="F45" i="17"/>
  <c r="G45" i="17"/>
  <c r="H45" i="17"/>
  <c r="I45" i="17"/>
  <c r="J45" i="17"/>
  <c r="T45" i="17"/>
  <c r="B46" i="17"/>
  <c r="D46" i="17"/>
  <c r="E46" i="17"/>
  <c r="F46" i="17"/>
  <c r="G46" i="17"/>
  <c r="H46" i="17"/>
  <c r="I46" i="17"/>
  <c r="J46" i="17"/>
  <c r="T46" i="17"/>
  <c r="B47" i="17"/>
  <c r="D47" i="17"/>
  <c r="E47" i="17"/>
  <c r="F47" i="17"/>
  <c r="G47" i="17"/>
  <c r="H47" i="17"/>
  <c r="I47" i="17"/>
  <c r="J47" i="17"/>
  <c r="T47" i="17"/>
  <c r="B48" i="17"/>
  <c r="D48" i="17"/>
  <c r="E48" i="17"/>
  <c r="F48" i="17"/>
  <c r="G48" i="17"/>
  <c r="H48" i="17"/>
  <c r="I48" i="17"/>
  <c r="J48" i="17"/>
  <c r="T48" i="17"/>
  <c r="B49" i="17"/>
  <c r="D49" i="17"/>
  <c r="E49" i="17"/>
  <c r="F49" i="17"/>
  <c r="G49" i="17"/>
  <c r="H49" i="17"/>
  <c r="I49" i="17"/>
  <c r="J49" i="17"/>
  <c r="T49" i="17"/>
  <c r="B50" i="17"/>
  <c r="D50" i="17"/>
  <c r="E50" i="17"/>
  <c r="F50" i="17"/>
  <c r="G50" i="17"/>
  <c r="H50" i="17"/>
  <c r="I50" i="17"/>
  <c r="J50" i="17"/>
  <c r="T50" i="17"/>
  <c r="B51" i="17"/>
  <c r="D51" i="17"/>
  <c r="E51" i="17"/>
  <c r="F51" i="17"/>
  <c r="G51" i="17"/>
  <c r="H51" i="17"/>
  <c r="I51" i="17"/>
  <c r="J51" i="17"/>
  <c r="T51" i="17"/>
  <c r="B52" i="17"/>
  <c r="D52" i="17"/>
  <c r="E52" i="17"/>
  <c r="F52" i="17"/>
  <c r="G52" i="17"/>
  <c r="H52" i="17"/>
  <c r="I52" i="17"/>
  <c r="J52" i="17"/>
  <c r="T52" i="17"/>
  <c r="B53" i="17"/>
  <c r="D53" i="17"/>
  <c r="E53" i="17"/>
  <c r="F53" i="17"/>
  <c r="G53" i="17"/>
  <c r="H53" i="17"/>
  <c r="I53" i="17"/>
  <c r="J53" i="17"/>
  <c r="T53" i="17"/>
  <c r="B54" i="17"/>
  <c r="D54" i="17"/>
  <c r="E54" i="17"/>
  <c r="F54" i="17"/>
  <c r="G54" i="17"/>
  <c r="H54" i="17"/>
  <c r="I54" i="17"/>
  <c r="J54" i="17"/>
  <c r="T54" i="17"/>
  <c r="B55" i="17"/>
  <c r="D55" i="17"/>
  <c r="E55" i="17"/>
  <c r="F55" i="17"/>
  <c r="G55" i="17"/>
  <c r="H55" i="17"/>
  <c r="I55" i="17"/>
  <c r="J55" i="17"/>
  <c r="T55" i="17"/>
  <c r="B56" i="17"/>
  <c r="D56" i="17"/>
  <c r="E56" i="17"/>
  <c r="F56" i="17"/>
  <c r="G56" i="17"/>
  <c r="H56" i="17"/>
  <c r="I56" i="17"/>
  <c r="J56" i="17"/>
  <c r="T56" i="17"/>
  <c r="B57" i="17"/>
  <c r="D57" i="17"/>
  <c r="E57" i="17"/>
  <c r="F57" i="17"/>
  <c r="G57" i="17"/>
  <c r="H57" i="17"/>
  <c r="I57" i="17"/>
  <c r="J57" i="17"/>
  <c r="T57" i="17"/>
  <c r="B58" i="17"/>
  <c r="D58" i="17"/>
  <c r="E58" i="17"/>
  <c r="F58" i="17"/>
  <c r="G58" i="17"/>
  <c r="H58" i="17"/>
  <c r="I58" i="17"/>
  <c r="J58" i="17"/>
  <c r="T58" i="17"/>
  <c r="B59" i="17"/>
  <c r="D59" i="17"/>
  <c r="E59" i="17"/>
  <c r="F59" i="17"/>
  <c r="G59" i="17"/>
  <c r="H59" i="17"/>
  <c r="I59" i="17"/>
  <c r="J59" i="17"/>
  <c r="T59" i="17"/>
  <c r="B60" i="17"/>
  <c r="D60" i="17"/>
  <c r="E60" i="17"/>
  <c r="F60" i="17"/>
  <c r="G60" i="17"/>
  <c r="H60" i="17"/>
  <c r="I60" i="17"/>
  <c r="J60" i="17"/>
  <c r="T60" i="17"/>
  <c r="B61" i="17"/>
  <c r="D61" i="17"/>
  <c r="E61" i="17"/>
  <c r="F61" i="17"/>
  <c r="G61" i="17"/>
  <c r="H61" i="17"/>
  <c r="I61" i="17"/>
  <c r="J61" i="17"/>
  <c r="T61" i="17"/>
  <c r="B62" i="17"/>
  <c r="D62" i="17"/>
  <c r="E62" i="17"/>
  <c r="F62" i="17"/>
  <c r="G62" i="17"/>
  <c r="H62" i="17"/>
  <c r="I62" i="17"/>
  <c r="J62" i="17"/>
  <c r="T62" i="17"/>
  <c r="B63" i="17"/>
  <c r="D63" i="17"/>
  <c r="E63" i="17"/>
  <c r="F63" i="17"/>
  <c r="G63" i="17"/>
  <c r="H63" i="17"/>
  <c r="I63" i="17"/>
  <c r="J63" i="17"/>
  <c r="T63" i="17"/>
  <c r="B64" i="17"/>
  <c r="D64" i="17"/>
  <c r="E64" i="17"/>
  <c r="F64" i="17"/>
  <c r="G64" i="17"/>
  <c r="H64" i="17"/>
  <c r="I64" i="17"/>
  <c r="J64" i="17"/>
  <c r="T64" i="17"/>
  <c r="B65" i="17"/>
  <c r="D65" i="17"/>
  <c r="E65" i="17"/>
  <c r="F65" i="17"/>
  <c r="G65" i="17"/>
  <c r="H65" i="17"/>
  <c r="I65" i="17"/>
  <c r="J65" i="17"/>
  <c r="T65" i="17"/>
  <c r="B66" i="17"/>
  <c r="D66" i="17"/>
  <c r="E66" i="17"/>
  <c r="F66" i="17"/>
  <c r="G66" i="17"/>
  <c r="H66" i="17"/>
  <c r="I66" i="17"/>
  <c r="J66" i="17"/>
  <c r="T66" i="17"/>
  <c r="B67" i="17"/>
  <c r="D67" i="17"/>
  <c r="E67" i="17"/>
  <c r="F67" i="17"/>
  <c r="G67" i="17"/>
  <c r="H67" i="17"/>
  <c r="I67" i="17"/>
  <c r="J67" i="17"/>
  <c r="T67" i="17"/>
  <c r="B68" i="17"/>
  <c r="D68" i="17"/>
  <c r="E68" i="17"/>
  <c r="F68" i="17"/>
  <c r="G68" i="17"/>
  <c r="H68" i="17"/>
  <c r="I68" i="17"/>
  <c r="J68" i="17"/>
  <c r="T68" i="17"/>
  <c r="B69" i="17"/>
  <c r="D69" i="17"/>
  <c r="E69" i="17"/>
  <c r="F69" i="17"/>
  <c r="G69" i="17"/>
  <c r="H69" i="17"/>
  <c r="I69" i="17"/>
  <c r="J69" i="17"/>
  <c r="T69" i="17"/>
  <c r="B70" i="17"/>
  <c r="D70" i="17"/>
  <c r="E70" i="17"/>
  <c r="F70" i="17"/>
  <c r="G70" i="17"/>
  <c r="H70" i="17"/>
  <c r="I70" i="17"/>
  <c r="J70" i="17"/>
  <c r="T70" i="17"/>
  <c r="B71" i="17"/>
  <c r="D71" i="17"/>
  <c r="E71" i="17"/>
  <c r="F71" i="17"/>
  <c r="G71" i="17"/>
  <c r="H71" i="17"/>
  <c r="I71" i="17"/>
  <c r="J71" i="17"/>
  <c r="T71" i="17"/>
  <c r="B72" i="17"/>
  <c r="D72" i="17"/>
  <c r="E72" i="17"/>
  <c r="F72" i="17"/>
  <c r="G72" i="17"/>
  <c r="H72" i="17"/>
  <c r="I72" i="17"/>
  <c r="J72" i="17"/>
  <c r="T72" i="17"/>
  <c r="B73" i="17"/>
  <c r="D73" i="17"/>
  <c r="E73" i="17"/>
  <c r="F73" i="17"/>
  <c r="G73" i="17"/>
  <c r="H73" i="17"/>
  <c r="I73" i="17"/>
  <c r="J73" i="17"/>
  <c r="T73" i="17"/>
  <c r="B74" i="17"/>
  <c r="D74" i="17"/>
  <c r="E74" i="17"/>
  <c r="F74" i="17"/>
  <c r="G74" i="17"/>
  <c r="H74" i="17"/>
  <c r="I74" i="17"/>
  <c r="J74" i="17"/>
  <c r="T74" i="17"/>
  <c r="B75" i="17"/>
  <c r="D75" i="17"/>
  <c r="E75" i="17"/>
  <c r="F75" i="17"/>
  <c r="G75" i="17"/>
  <c r="H75" i="17"/>
  <c r="I75" i="17"/>
  <c r="J75" i="17"/>
  <c r="T75" i="17"/>
  <c r="B76" i="17"/>
  <c r="D76" i="17"/>
  <c r="E76" i="17"/>
  <c r="F76" i="17"/>
  <c r="G76" i="17"/>
  <c r="H76" i="17"/>
  <c r="I76" i="17"/>
  <c r="J76" i="17"/>
  <c r="T76" i="17"/>
  <c r="B77" i="17"/>
  <c r="D77" i="17"/>
  <c r="E77" i="17"/>
  <c r="F77" i="17"/>
  <c r="G77" i="17"/>
  <c r="H77" i="17"/>
  <c r="I77" i="17"/>
  <c r="J77" i="17"/>
  <c r="T77" i="17"/>
  <c r="B78" i="17"/>
  <c r="D78" i="17"/>
  <c r="E78" i="17"/>
  <c r="F78" i="17"/>
  <c r="G78" i="17"/>
  <c r="H78" i="17"/>
  <c r="I78" i="17"/>
  <c r="J78" i="17"/>
  <c r="T78" i="17"/>
  <c r="B79" i="17"/>
  <c r="D79" i="17"/>
  <c r="E79" i="17"/>
  <c r="F79" i="17"/>
  <c r="G79" i="17"/>
  <c r="H79" i="17"/>
  <c r="I79" i="17"/>
  <c r="J79" i="17"/>
  <c r="T79" i="17"/>
  <c r="B80" i="17"/>
  <c r="D80" i="17"/>
  <c r="E80" i="17"/>
  <c r="F80" i="17"/>
  <c r="G80" i="17"/>
  <c r="H80" i="17"/>
  <c r="I80" i="17"/>
  <c r="J80" i="17"/>
  <c r="T80" i="17"/>
  <c r="B81" i="17"/>
  <c r="D81" i="17"/>
  <c r="E81" i="17"/>
  <c r="F81" i="17"/>
  <c r="G81" i="17"/>
  <c r="H81" i="17"/>
  <c r="I81" i="17"/>
  <c r="J81" i="17"/>
  <c r="T81" i="17"/>
  <c r="B82" i="17"/>
  <c r="D82" i="17"/>
  <c r="E82" i="17"/>
  <c r="F82" i="17"/>
  <c r="G82" i="17"/>
  <c r="H82" i="17"/>
  <c r="I82" i="17"/>
  <c r="J82" i="17"/>
  <c r="T82" i="17"/>
  <c r="B83" i="17"/>
  <c r="D83" i="17"/>
  <c r="E83" i="17"/>
  <c r="F83" i="17"/>
  <c r="G83" i="17"/>
  <c r="H83" i="17"/>
  <c r="I83" i="17"/>
  <c r="J83" i="17"/>
  <c r="B84" i="17"/>
  <c r="D84" i="17"/>
  <c r="E84" i="17"/>
  <c r="F84" i="17"/>
  <c r="G84" i="17"/>
  <c r="H84" i="17"/>
  <c r="I84" i="17"/>
  <c r="J84" i="17"/>
  <c r="T84" i="17"/>
  <c r="B85" i="17"/>
  <c r="D85" i="17"/>
  <c r="E85" i="17"/>
  <c r="F85" i="17"/>
  <c r="G85" i="17"/>
  <c r="H85" i="17"/>
  <c r="I85" i="17"/>
  <c r="J85" i="17"/>
  <c r="T85" i="17"/>
  <c r="B86" i="17"/>
  <c r="D86" i="17"/>
  <c r="E86" i="17"/>
  <c r="F86" i="17"/>
  <c r="G86" i="17"/>
  <c r="H86" i="17"/>
  <c r="I86" i="17"/>
  <c r="J86" i="17"/>
  <c r="T86" i="17"/>
  <c r="B87" i="17"/>
  <c r="D87" i="17"/>
  <c r="E87" i="17"/>
  <c r="F87" i="17"/>
  <c r="G87" i="17"/>
  <c r="H87" i="17"/>
  <c r="I87" i="17"/>
  <c r="J87" i="17"/>
  <c r="T87" i="17"/>
  <c r="E88" i="17"/>
  <c r="F88" i="17"/>
  <c r="G88" i="17"/>
  <c r="H88" i="17"/>
  <c r="I88" i="17"/>
  <c r="T88" i="17"/>
  <c r="B89" i="17"/>
  <c r="D89" i="17"/>
  <c r="E89" i="17"/>
  <c r="F89" i="17"/>
  <c r="G89" i="17"/>
  <c r="H89" i="17"/>
  <c r="I89" i="17"/>
  <c r="J89" i="17"/>
  <c r="T89" i="17"/>
  <c r="B90" i="17"/>
  <c r="D90" i="17"/>
  <c r="E90" i="17"/>
  <c r="F90" i="17"/>
  <c r="G90" i="17"/>
  <c r="H90" i="17"/>
  <c r="I90" i="17"/>
  <c r="J90" i="17"/>
  <c r="T90" i="17"/>
  <c r="B91" i="17"/>
  <c r="D91" i="17"/>
  <c r="E91" i="17"/>
  <c r="F91" i="17"/>
  <c r="G91" i="17"/>
  <c r="H91" i="17"/>
  <c r="I91" i="17"/>
  <c r="J91" i="17"/>
  <c r="T91" i="17"/>
  <c r="B92" i="17"/>
  <c r="D92" i="17"/>
  <c r="E92" i="17"/>
  <c r="F92" i="17"/>
  <c r="G92" i="17"/>
  <c r="H92" i="17"/>
  <c r="I92" i="17"/>
  <c r="J92" i="17"/>
  <c r="T92" i="17"/>
  <c r="B93" i="17"/>
  <c r="D93" i="17"/>
  <c r="E93" i="17"/>
  <c r="F93" i="17"/>
  <c r="G93" i="17"/>
  <c r="H93" i="17"/>
  <c r="I93" i="17"/>
  <c r="J93" i="17"/>
  <c r="T93" i="17"/>
  <c r="B94" i="17"/>
  <c r="D94" i="17"/>
  <c r="E94" i="17"/>
  <c r="F94" i="17"/>
  <c r="G94" i="17"/>
  <c r="H94" i="17"/>
  <c r="I94" i="17"/>
  <c r="J94" i="17"/>
  <c r="T94" i="17"/>
  <c r="B95" i="17"/>
  <c r="D95" i="17"/>
  <c r="E95" i="17"/>
  <c r="F95" i="17"/>
  <c r="G95" i="17"/>
  <c r="H95" i="17"/>
  <c r="I95" i="17"/>
  <c r="J95" i="17"/>
  <c r="T95" i="17"/>
  <c r="B96" i="17"/>
  <c r="D96" i="17"/>
  <c r="E96" i="17"/>
  <c r="F96" i="17"/>
  <c r="G96" i="17"/>
  <c r="H96" i="17"/>
  <c r="I96" i="17"/>
  <c r="J96" i="17"/>
  <c r="T96" i="17"/>
  <c r="B97" i="17"/>
  <c r="D97" i="17"/>
  <c r="E97" i="17"/>
  <c r="F97" i="17"/>
  <c r="G97" i="17"/>
  <c r="H97" i="17"/>
  <c r="I97" i="17"/>
  <c r="J97" i="17"/>
  <c r="T97" i="17"/>
  <c r="B98" i="17"/>
  <c r="D98" i="17"/>
  <c r="E98" i="17"/>
  <c r="F98" i="17"/>
  <c r="G98" i="17"/>
  <c r="H98" i="17"/>
  <c r="I98" i="17"/>
  <c r="J98" i="17"/>
  <c r="T98" i="17"/>
  <c r="B99" i="17"/>
  <c r="D99" i="17"/>
  <c r="E99" i="17"/>
  <c r="F99" i="17"/>
  <c r="G99" i="17"/>
  <c r="H99" i="17"/>
  <c r="I99" i="17"/>
  <c r="J99" i="17"/>
  <c r="T99" i="17"/>
  <c r="B100" i="17"/>
  <c r="D100" i="17"/>
  <c r="E100" i="17"/>
  <c r="F100" i="17"/>
  <c r="G100" i="17"/>
  <c r="H100" i="17"/>
  <c r="I100" i="17"/>
  <c r="J100" i="17"/>
  <c r="T100" i="17"/>
  <c r="B101" i="17"/>
  <c r="D101" i="17"/>
  <c r="E101" i="17"/>
  <c r="F101" i="17"/>
  <c r="G101" i="17"/>
  <c r="H101" i="17"/>
  <c r="I101" i="17"/>
  <c r="J101" i="17"/>
  <c r="T101" i="17"/>
  <c r="B102" i="17"/>
  <c r="D102" i="17"/>
  <c r="E102" i="17"/>
  <c r="F102" i="17"/>
  <c r="G102" i="17"/>
  <c r="H102" i="17"/>
  <c r="I102" i="17"/>
  <c r="J102" i="17"/>
  <c r="T102" i="17"/>
  <c r="B103" i="17"/>
  <c r="D103" i="17"/>
  <c r="E103" i="17"/>
  <c r="F103" i="17"/>
  <c r="G103" i="17"/>
  <c r="H103" i="17"/>
  <c r="I103" i="17"/>
  <c r="J103" i="17"/>
  <c r="T103" i="17"/>
  <c r="B104" i="17"/>
  <c r="D104" i="17"/>
  <c r="E104" i="17"/>
  <c r="F104" i="17"/>
  <c r="G104" i="17"/>
  <c r="H104" i="17"/>
  <c r="I104" i="17"/>
  <c r="J104" i="17"/>
  <c r="T104" i="17"/>
  <c r="B105" i="17"/>
  <c r="D105" i="17"/>
  <c r="E105" i="17"/>
  <c r="F105" i="17"/>
  <c r="G105" i="17"/>
  <c r="H105" i="17"/>
  <c r="I105" i="17"/>
  <c r="J105" i="17"/>
  <c r="T105" i="17"/>
  <c r="B106" i="17"/>
  <c r="D106" i="17"/>
  <c r="E106" i="17"/>
  <c r="F106" i="17"/>
  <c r="G106" i="17"/>
  <c r="H106" i="17"/>
  <c r="I106" i="17"/>
  <c r="J106" i="17"/>
  <c r="T106" i="17"/>
  <c r="B107" i="17"/>
  <c r="D107" i="17"/>
  <c r="E107" i="17"/>
  <c r="F107" i="17"/>
  <c r="G107" i="17"/>
  <c r="H107" i="17"/>
  <c r="I107" i="17"/>
  <c r="J107" i="17"/>
  <c r="T107" i="17"/>
  <c r="B108" i="17"/>
  <c r="D108" i="17"/>
  <c r="E108" i="17"/>
  <c r="F108" i="17"/>
  <c r="G108" i="17"/>
  <c r="H108" i="17"/>
  <c r="I108" i="17"/>
  <c r="J108" i="17"/>
  <c r="T108" i="17"/>
  <c r="B109" i="17"/>
  <c r="D109" i="17"/>
  <c r="E109" i="17"/>
  <c r="F109" i="17"/>
  <c r="G109" i="17"/>
  <c r="H109" i="17"/>
  <c r="I109" i="17"/>
  <c r="J109" i="17"/>
  <c r="T109" i="17"/>
  <c r="B110" i="17"/>
  <c r="D110" i="17"/>
  <c r="E110" i="17"/>
  <c r="F110" i="17"/>
  <c r="G110" i="17"/>
  <c r="H110" i="17"/>
  <c r="I110" i="17"/>
  <c r="J110" i="17"/>
  <c r="T110" i="17"/>
  <c r="B111" i="17"/>
  <c r="D111" i="17"/>
  <c r="E111" i="17"/>
  <c r="F111" i="17"/>
  <c r="G111" i="17"/>
  <c r="H111" i="17"/>
  <c r="I111" i="17"/>
  <c r="J111" i="17"/>
  <c r="T111" i="17"/>
  <c r="B112" i="17"/>
  <c r="D112" i="17"/>
  <c r="E112" i="17"/>
  <c r="F112" i="17"/>
  <c r="G112" i="17"/>
  <c r="H112" i="17"/>
  <c r="I112" i="17"/>
  <c r="J112" i="17"/>
  <c r="T112" i="17"/>
  <c r="B113" i="17"/>
  <c r="D113" i="17"/>
  <c r="E113" i="17"/>
  <c r="F113" i="17"/>
  <c r="G113" i="17"/>
  <c r="H113" i="17"/>
  <c r="I113" i="17"/>
  <c r="J113" i="17"/>
  <c r="T113" i="17"/>
  <c r="B114" i="17"/>
  <c r="D114" i="17"/>
  <c r="E114" i="17"/>
  <c r="F114" i="17"/>
  <c r="G114" i="17"/>
  <c r="H114" i="17"/>
  <c r="I114" i="17"/>
  <c r="J114" i="17"/>
  <c r="T114" i="17"/>
  <c r="B115" i="17"/>
  <c r="D115" i="17"/>
  <c r="E115" i="17"/>
  <c r="F115" i="17"/>
  <c r="G115" i="17"/>
  <c r="H115" i="17"/>
  <c r="I115" i="17"/>
  <c r="J115" i="17"/>
  <c r="T115" i="17"/>
  <c r="B116" i="17"/>
  <c r="D116" i="17"/>
  <c r="E116" i="17"/>
  <c r="F116" i="17"/>
  <c r="G116" i="17"/>
  <c r="H116" i="17"/>
  <c r="I116" i="17"/>
  <c r="J116" i="17"/>
  <c r="T116" i="17"/>
  <c r="B117" i="17"/>
  <c r="D117" i="17"/>
  <c r="E117" i="17"/>
  <c r="F117" i="17"/>
  <c r="G117" i="17"/>
  <c r="H117" i="17"/>
  <c r="I117" i="17"/>
  <c r="J117" i="17"/>
  <c r="T117" i="17"/>
  <c r="B118" i="17"/>
  <c r="D118" i="17"/>
  <c r="E118" i="17"/>
  <c r="F118" i="17"/>
  <c r="G118" i="17"/>
  <c r="H118" i="17"/>
  <c r="I118" i="17"/>
  <c r="J118" i="17"/>
  <c r="T118" i="17"/>
  <c r="B119" i="17"/>
  <c r="D119" i="17"/>
  <c r="E119" i="17"/>
  <c r="F119" i="17"/>
  <c r="G119" i="17"/>
  <c r="H119" i="17"/>
  <c r="I119" i="17"/>
  <c r="J119" i="17"/>
  <c r="T119" i="17"/>
  <c r="B120" i="17"/>
  <c r="D120" i="17"/>
  <c r="E120" i="17"/>
  <c r="F120" i="17"/>
  <c r="G120" i="17"/>
  <c r="H120" i="17"/>
  <c r="I120" i="17"/>
  <c r="J120" i="17"/>
  <c r="T120" i="17"/>
  <c r="B121" i="17"/>
  <c r="D121" i="17"/>
  <c r="E121" i="17"/>
  <c r="F121" i="17"/>
  <c r="G121" i="17"/>
  <c r="H121" i="17"/>
  <c r="I121" i="17"/>
  <c r="J121" i="17"/>
  <c r="T121" i="17"/>
  <c r="B122" i="17"/>
  <c r="D122" i="17"/>
  <c r="E122" i="17"/>
  <c r="F122" i="17"/>
  <c r="G122" i="17"/>
  <c r="H122" i="17"/>
  <c r="I122" i="17"/>
  <c r="J122" i="17"/>
  <c r="T122" i="17"/>
  <c r="B123" i="17"/>
  <c r="D123" i="17"/>
  <c r="E123" i="17"/>
  <c r="F123" i="17"/>
  <c r="G123" i="17"/>
  <c r="H123" i="17"/>
  <c r="I123" i="17"/>
  <c r="J123" i="17"/>
  <c r="T123" i="17"/>
  <c r="B124" i="17"/>
  <c r="D124" i="17"/>
  <c r="E124" i="17"/>
  <c r="F124" i="17"/>
  <c r="G124" i="17"/>
  <c r="H124" i="17"/>
  <c r="I124" i="17"/>
  <c r="J124" i="17"/>
  <c r="T124" i="17"/>
  <c r="B125" i="17"/>
  <c r="D125" i="17"/>
  <c r="E125" i="17"/>
  <c r="F125" i="17"/>
  <c r="G125" i="17"/>
  <c r="H125" i="17"/>
  <c r="I125" i="17"/>
  <c r="J125" i="17"/>
  <c r="T125" i="17"/>
  <c r="B126" i="17"/>
  <c r="D126" i="17"/>
  <c r="E126" i="17"/>
  <c r="F126" i="17"/>
  <c r="G126" i="17"/>
  <c r="H126" i="17"/>
  <c r="I126" i="17"/>
  <c r="J126" i="17"/>
  <c r="T126" i="17"/>
  <c r="B127" i="17"/>
  <c r="D127" i="17"/>
  <c r="E127" i="17"/>
  <c r="F127" i="17"/>
  <c r="G127" i="17"/>
  <c r="H127" i="17"/>
  <c r="I127" i="17"/>
  <c r="J127" i="17"/>
  <c r="T127" i="17"/>
  <c r="B128" i="17"/>
  <c r="D128" i="17"/>
  <c r="E128" i="17"/>
  <c r="F128" i="17"/>
  <c r="G128" i="17"/>
  <c r="H128" i="17"/>
  <c r="I128" i="17"/>
  <c r="J128" i="17"/>
  <c r="T128" i="17"/>
  <c r="B129" i="17"/>
  <c r="D129" i="17"/>
  <c r="E129" i="17"/>
  <c r="F129" i="17"/>
  <c r="G129" i="17"/>
  <c r="H129" i="17"/>
  <c r="I129" i="17"/>
  <c r="J129" i="17"/>
  <c r="T129" i="17"/>
  <c r="B130" i="17"/>
  <c r="D130" i="17"/>
  <c r="E130" i="17"/>
  <c r="F130" i="17"/>
  <c r="G130" i="17"/>
  <c r="H130" i="17"/>
  <c r="I130" i="17"/>
  <c r="J130" i="17"/>
  <c r="T130" i="17"/>
  <c r="B131" i="17"/>
  <c r="T131" i="17"/>
  <c r="B132" i="17"/>
  <c r="T132" i="17"/>
  <c r="B133" i="17"/>
  <c r="T133" i="17"/>
  <c r="B134" i="17"/>
  <c r="T134" i="17"/>
  <c r="B135" i="17"/>
  <c r="T135" i="17"/>
  <c r="B136" i="17"/>
  <c r="T136" i="17"/>
  <c r="B137" i="17"/>
  <c r="T137" i="17"/>
  <c r="B138" i="17"/>
  <c r="T138" i="17"/>
  <c r="B139" i="17"/>
  <c r="T139" i="17"/>
  <c r="B140" i="17"/>
  <c r="T140" i="17"/>
  <c r="B141" i="17"/>
  <c r="T141" i="17"/>
  <c r="B142" i="17"/>
  <c r="T142" i="17"/>
  <c r="AB143" i="17" l="1"/>
  <c r="H147" i="17" s="1"/>
  <c r="AH143" i="17"/>
  <c r="I148" i="17" s="1"/>
  <c r="AF143" i="17"/>
  <c r="L147" i="17" s="1"/>
  <c r="AC143" i="17"/>
  <c r="I147" i="17" s="1"/>
  <c r="AJ143" i="17"/>
  <c r="K148" i="17" s="1"/>
  <c r="AE143" i="17"/>
  <c r="K147" i="17" s="1"/>
  <c r="AI143" i="17"/>
  <c r="J148" i="17" s="1"/>
  <c r="AD143" i="17"/>
  <c r="J147" i="17" s="1"/>
  <c r="AG143" i="17"/>
  <c r="H148" i="17" s="1"/>
  <c r="AK143" i="17"/>
  <c r="L148" i="17" s="1"/>
  <c r="AB131" i="8"/>
  <c r="AG82" i="8"/>
  <c r="AF82" i="8"/>
  <c r="AE82" i="8"/>
  <c r="AD82" i="8"/>
  <c r="AC82" i="8"/>
  <c r="AB82" i="8"/>
  <c r="M148" i="17" l="1"/>
  <c r="H149" i="17" s="1"/>
  <c r="M147" i="17"/>
  <c r="B136" i="9"/>
  <c r="D136" i="9"/>
  <c r="E136" i="9"/>
  <c r="F136" i="9"/>
  <c r="G136" i="9"/>
  <c r="H136" i="9"/>
  <c r="I136" i="9"/>
  <c r="N136" i="9"/>
  <c r="O136" i="9"/>
  <c r="P136" i="9"/>
  <c r="Q136" i="9"/>
  <c r="K149" i="17" l="1"/>
  <c r="L149" i="17"/>
  <c r="I149" i="17"/>
  <c r="J149" i="17"/>
  <c r="AQ1" i="1"/>
  <c r="AQ8" i="1"/>
  <c r="AP8" i="1"/>
  <c r="AN8" i="1"/>
  <c r="AO8" i="1"/>
  <c r="M149" i="17" l="1"/>
  <c r="AI8" i="1"/>
  <c r="AI1008" i="1" l="1"/>
  <c r="AL1008" i="1"/>
  <c r="AK1008" i="1"/>
  <c r="AJ1008" i="1"/>
  <c r="K14" i="16"/>
  <c r="O10" i="16"/>
  <c r="E139" i="8" l="1"/>
  <c r="F139" i="8"/>
  <c r="E140" i="8"/>
  <c r="F140" i="8"/>
  <c r="E141" i="8"/>
  <c r="F141" i="8"/>
  <c r="C138" i="8"/>
  <c r="C139" i="8"/>
  <c r="C140" i="8"/>
  <c r="C141" i="8"/>
  <c r="D138" i="8"/>
  <c r="D139" i="8"/>
  <c r="D140" i="8"/>
  <c r="D141" i="8"/>
  <c r="B138" i="8"/>
  <c r="B139" i="8"/>
  <c r="B140" i="8"/>
  <c r="B141" i="8"/>
  <c r="A135" i="8"/>
  <c r="A136" i="8"/>
  <c r="A137" i="8"/>
  <c r="A138" i="8"/>
  <c r="A139" i="8"/>
  <c r="A140" i="8"/>
  <c r="A141" i="8"/>
  <c r="AZ140" i="8"/>
  <c r="AY140" i="8"/>
  <c r="AX140" i="8"/>
  <c r="AW140" i="8"/>
  <c r="AV140" i="8"/>
  <c r="AT140" i="8"/>
  <c r="AS140" i="8"/>
  <c r="AQ140" i="8"/>
  <c r="AP140" i="8"/>
  <c r="AO140" i="8"/>
  <c r="AN140" i="8"/>
  <c r="AM140" i="8"/>
  <c r="AL140" i="8"/>
  <c r="AJ140" i="8"/>
  <c r="AI140" i="8"/>
  <c r="AG140" i="8"/>
  <c r="AF140" i="8"/>
  <c r="AE140" i="8"/>
  <c r="AD140" i="8"/>
  <c r="AC140" i="8"/>
  <c r="AB140" i="8"/>
  <c r="V140" i="8"/>
  <c r="AZ139" i="8"/>
  <c r="AY139" i="8"/>
  <c r="AX139" i="8"/>
  <c r="AW139" i="8"/>
  <c r="AV139" i="8"/>
  <c r="AT139" i="8"/>
  <c r="AS139" i="8"/>
  <c r="AQ139" i="8"/>
  <c r="AP139" i="8"/>
  <c r="AO139" i="8"/>
  <c r="AN139" i="8"/>
  <c r="AM139" i="8"/>
  <c r="AL139" i="8"/>
  <c r="AJ139" i="8"/>
  <c r="AI139" i="8"/>
  <c r="AG139" i="8"/>
  <c r="AF139" i="8"/>
  <c r="AE139" i="8"/>
  <c r="AD139" i="8"/>
  <c r="AC139" i="8"/>
  <c r="AB139" i="8"/>
  <c r="V139" i="8"/>
  <c r="AZ141" i="8"/>
  <c r="AY141" i="8"/>
  <c r="AX141" i="8"/>
  <c r="AW141" i="8"/>
  <c r="AV141" i="8"/>
  <c r="AT141" i="8"/>
  <c r="AS141" i="8"/>
  <c r="AQ141" i="8"/>
  <c r="AP141" i="8"/>
  <c r="AO141" i="8"/>
  <c r="AN141" i="8"/>
  <c r="AM141" i="8"/>
  <c r="AL141" i="8"/>
  <c r="AJ141" i="8"/>
  <c r="AI141" i="8"/>
  <c r="AG141" i="8"/>
  <c r="AF141" i="8"/>
  <c r="AE141" i="8"/>
  <c r="AD141" i="8"/>
  <c r="AC141" i="8"/>
  <c r="AB141" i="8"/>
  <c r="V141" i="8"/>
  <c r="AZ138" i="8"/>
  <c r="AY138" i="8"/>
  <c r="AX138" i="8"/>
  <c r="AW138" i="8"/>
  <c r="AV138" i="8"/>
  <c r="AT138" i="8"/>
  <c r="AS138" i="8"/>
  <c r="AQ138" i="8"/>
  <c r="AP138" i="8"/>
  <c r="AO138" i="8"/>
  <c r="AN138" i="8"/>
  <c r="AM138" i="8"/>
  <c r="AL138" i="8"/>
  <c r="AJ138" i="8"/>
  <c r="AI138" i="8"/>
  <c r="AG138" i="8"/>
  <c r="AF138" i="8"/>
  <c r="AE138" i="8"/>
  <c r="AD138" i="8"/>
  <c r="AC138" i="8"/>
  <c r="AB138" i="8"/>
  <c r="V138" i="8"/>
  <c r="F138" i="8"/>
  <c r="E138" i="8"/>
  <c r="AZ137" i="8"/>
  <c r="AY137" i="8"/>
  <c r="AX137" i="8"/>
  <c r="AW137" i="8"/>
  <c r="AV137" i="8"/>
  <c r="AT137" i="8"/>
  <c r="AS137" i="8"/>
  <c r="AQ137" i="8"/>
  <c r="AP137" i="8"/>
  <c r="AO137" i="8"/>
  <c r="AN137" i="8"/>
  <c r="AM137" i="8"/>
  <c r="AL137" i="8"/>
  <c r="AJ137" i="8"/>
  <c r="AI137" i="8"/>
  <c r="AG137" i="8"/>
  <c r="AF137" i="8"/>
  <c r="AE137" i="8"/>
  <c r="AD137" i="8"/>
  <c r="AC137" i="8"/>
  <c r="AB137" i="8"/>
  <c r="V137" i="8"/>
  <c r="F137" i="8"/>
  <c r="E137" i="8"/>
  <c r="D137" i="8"/>
  <c r="C137" i="8"/>
  <c r="B137" i="8"/>
  <c r="AG142" i="8"/>
  <c r="AF142" i="8"/>
  <c r="AE142" i="8"/>
  <c r="AD142" i="8"/>
  <c r="AC142" i="8"/>
  <c r="AB142" i="8"/>
  <c r="AG136" i="8"/>
  <c r="AF136" i="8"/>
  <c r="AE136" i="8"/>
  <c r="AD136" i="8"/>
  <c r="AC136" i="8"/>
  <c r="AB136" i="8"/>
  <c r="AG135" i="8"/>
  <c r="AF135" i="8"/>
  <c r="AE135" i="8"/>
  <c r="AD135" i="8"/>
  <c r="AC135" i="8"/>
  <c r="AB135" i="8"/>
  <c r="AG134" i="8"/>
  <c r="AF134" i="8"/>
  <c r="AE134" i="8"/>
  <c r="AD134" i="8"/>
  <c r="AC134" i="8"/>
  <c r="AB134" i="8"/>
  <c r="AG133" i="8"/>
  <c r="AF133" i="8"/>
  <c r="AE133" i="8"/>
  <c r="AD133" i="8"/>
  <c r="AC133" i="8"/>
  <c r="AB133" i="8"/>
  <c r="AG132" i="8"/>
  <c r="AF132" i="8"/>
  <c r="AE132" i="8"/>
  <c r="AD132" i="8"/>
  <c r="AC132" i="8"/>
  <c r="AB132" i="8"/>
  <c r="AG131" i="8"/>
  <c r="AF131" i="8"/>
  <c r="AE131" i="8"/>
  <c r="AD131" i="8"/>
  <c r="AC131" i="8"/>
  <c r="AG130" i="8"/>
  <c r="AF130" i="8"/>
  <c r="AE130" i="8"/>
  <c r="AD130" i="8"/>
  <c r="AC130" i="8"/>
  <c r="AB130" i="8"/>
  <c r="AG129" i="8"/>
  <c r="AF129" i="8"/>
  <c r="AE129" i="8"/>
  <c r="AD129" i="8"/>
  <c r="AC129" i="8"/>
  <c r="AB129" i="8"/>
  <c r="AG128" i="8"/>
  <c r="AF128" i="8"/>
  <c r="AE128" i="8"/>
  <c r="AD128" i="8"/>
  <c r="AC128" i="8"/>
  <c r="AB128" i="8"/>
  <c r="AG127" i="8"/>
  <c r="AF127" i="8"/>
  <c r="AE127" i="8"/>
  <c r="AD127" i="8"/>
  <c r="AC127" i="8"/>
  <c r="AB127" i="8"/>
  <c r="AG126" i="8"/>
  <c r="AF126" i="8"/>
  <c r="AE126" i="8"/>
  <c r="AD126" i="8"/>
  <c r="AC126" i="8"/>
  <c r="AB126" i="8"/>
  <c r="AG125" i="8"/>
  <c r="AF125" i="8"/>
  <c r="AE125" i="8"/>
  <c r="AD125" i="8"/>
  <c r="AC125" i="8"/>
  <c r="AB125" i="8"/>
  <c r="AG124" i="8"/>
  <c r="AF124" i="8"/>
  <c r="AE124" i="8"/>
  <c r="AD124" i="8"/>
  <c r="AC124" i="8"/>
  <c r="AB124" i="8"/>
  <c r="AG123" i="8"/>
  <c r="AF123" i="8"/>
  <c r="AE123" i="8"/>
  <c r="AD123" i="8"/>
  <c r="AC123" i="8"/>
  <c r="AB123" i="8"/>
  <c r="AG122" i="8"/>
  <c r="AF122" i="8"/>
  <c r="AE122" i="8"/>
  <c r="AD122" i="8"/>
  <c r="AC122" i="8"/>
  <c r="AB122" i="8"/>
  <c r="AG121" i="8"/>
  <c r="AF121" i="8"/>
  <c r="AE121" i="8"/>
  <c r="AD121" i="8"/>
  <c r="AC121" i="8"/>
  <c r="AB121" i="8"/>
  <c r="AG120" i="8"/>
  <c r="AF120" i="8"/>
  <c r="AE120" i="8"/>
  <c r="AD120" i="8"/>
  <c r="AC120" i="8"/>
  <c r="AB120" i="8"/>
  <c r="AG119" i="8"/>
  <c r="AF119" i="8"/>
  <c r="AE119" i="8"/>
  <c r="AD119" i="8"/>
  <c r="AC119" i="8"/>
  <c r="AB119" i="8"/>
  <c r="AG118" i="8"/>
  <c r="AF118" i="8"/>
  <c r="AE118" i="8"/>
  <c r="AD118" i="8"/>
  <c r="AC118" i="8"/>
  <c r="AB118" i="8"/>
  <c r="AG117" i="8"/>
  <c r="AF117" i="8"/>
  <c r="AE117" i="8"/>
  <c r="AD117" i="8"/>
  <c r="AC117" i="8"/>
  <c r="AB117" i="8"/>
  <c r="AG116" i="8"/>
  <c r="AF116" i="8"/>
  <c r="AE116" i="8"/>
  <c r="AD116" i="8"/>
  <c r="AC116" i="8"/>
  <c r="AB116" i="8"/>
  <c r="AG115" i="8"/>
  <c r="AF115" i="8"/>
  <c r="AE115" i="8"/>
  <c r="AD115" i="8"/>
  <c r="AC115" i="8"/>
  <c r="AB115" i="8"/>
  <c r="AG114" i="8"/>
  <c r="AF114" i="8"/>
  <c r="AE114" i="8"/>
  <c r="AD114" i="8"/>
  <c r="AC114" i="8"/>
  <c r="AB114" i="8"/>
  <c r="AG113" i="8"/>
  <c r="AF113" i="8"/>
  <c r="AE113" i="8"/>
  <c r="AD113" i="8"/>
  <c r="AC113" i="8"/>
  <c r="AB113" i="8"/>
  <c r="AG112" i="8"/>
  <c r="AF112" i="8"/>
  <c r="AE112" i="8"/>
  <c r="AD112" i="8"/>
  <c r="AC112" i="8"/>
  <c r="AB112" i="8"/>
  <c r="AG111" i="8"/>
  <c r="AF111" i="8"/>
  <c r="AE111" i="8"/>
  <c r="AD111" i="8"/>
  <c r="AC111" i="8"/>
  <c r="AB111" i="8"/>
  <c r="AG110" i="8"/>
  <c r="AF110" i="8"/>
  <c r="AE110" i="8"/>
  <c r="AD110" i="8"/>
  <c r="AC110" i="8"/>
  <c r="AB110" i="8"/>
  <c r="AG109" i="8"/>
  <c r="AF109" i="8"/>
  <c r="AE109" i="8"/>
  <c r="AD109" i="8"/>
  <c r="AC109" i="8"/>
  <c r="AB109" i="8"/>
  <c r="AG108" i="8"/>
  <c r="AF108" i="8"/>
  <c r="AE108" i="8"/>
  <c r="AD108" i="8"/>
  <c r="AC108" i="8"/>
  <c r="AB108" i="8"/>
  <c r="AG107" i="8"/>
  <c r="AF107" i="8"/>
  <c r="AE107" i="8"/>
  <c r="AD107" i="8"/>
  <c r="AC107" i="8"/>
  <c r="AB107" i="8"/>
  <c r="AG106" i="8"/>
  <c r="AF106" i="8"/>
  <c r="AE106" i="8"/>
  <c r="AD106" i="8"/>
  <c r="AC106" i="8"/>
  <c r="AB106" i="8"/>
  <c r="AG104" i="8"/>
  <c r="AF104" i="8"/>
  <c r="AE104" i="8"/>
  <c r="AD104" i="8"/>
  <c r="AC104" i="8"/>
  <c r="AB104" i="8"/>
  <c r="AG103" i="8"/>
  <c r="AF103" i="8"/>
  <c r="AE103" i="8"/>
  <c r="AD103" i="8"/>
  <c r="AC103" i="8"/>
  <c r="AB103" i="8"/>
  <c r="AG102" i="8"/>
  <c r="AF102" i="8"/>
  <c r="AE102" i="8"/>
  <c r="AD102" i="8"/>
  <c r="AC102" i="8"/>
  <c r="AB102" i="8"/>
  <c r="AG101" i="8"/>
  <c r="AF101" i="8"/>
  <c r="AE101" i="8"/>
  <c r="AD101" i="8"/>
  <c r="AC101" i="8"/>
  <c r="AB101" i="8"/>
  <c r="AG100" i="8"/>
  <c r="AF100" i="8"/>
  <c r="AE100" i="8"/>
  <c r="AD100" i="8"/>
  <c r="AC100" i="8"/>
  <c r="AB100" i="8"/>
  <c r="AG99" i="8"/>
  <c r="AF99" i="8"/>
  <c r="AE99" i="8"/>
  <c r="AD99" i="8"/>
  <c r="AC99" i="8"/>
  <c r="AB99" i="8"/>
  <c r="AG98" i="8"/>
  <c r="AF98" i="8"/>
  <c r="AE98" i="8"/>
  <c r="AD98" i="8"/>
  <c r="AC98" i="8"/>
  <c r="AB98" i="8"/>
  <c r="AG97" i="8"/>
  <c r="AF97" i="8"/>
  <c r="AE97" i="8"/>
  <c r="AD97" i="8"/>
  <c r="AC97" i="8"/>
  <c r="AB97" i="8"/>
  <c r="AG96" i="8"/>
  <c r="AF96" i="8"/>
  <c r="AE96" i="8"/>
  <c r="AD96" i="8"/>
  <c r="AC96" i="8"/>
  <c r="AB96" i="8"/>
  <c r="AG95" i="8"/>
  <c r="AF95" i="8"/>
  <c r="AE95" i="8"/>
  <c r="AD95" i="8"/>
  <c r="AC95" i="8"/>
  <c r="AG94" i="8"/>
  <c r="AF94" i="8"/>
  <c r="AE94" i="8"/>
  <c r="AD94" i="8"/>
  <c r="AC94" i="8"/>
  <c r="AB94" i="8"/>
  <c r="AG93" i="8"/>
  <c r="AF93" i="8"/>
  <c r="AE93" i="8"/>
  <c r="AD93" i="8"/>
  <c r="AC93" i="8"/>
  <c r="AB93" i="8"/>
  <c r="AG92" i="8"/>
  <c r="AF92" i="8"/>
  <c r="AE92" i="8"/>
  <c r="AD92" i="8"/>
  <c r="AC92" i="8"/>
  <c r="AB92" i="8"/>
  <c r="AG91" i="8"/>
  <c r="AF91" i="8"/>
  <c r="AE91" i="8"/>
  <c r="AD91" i="8"/>
  <c r="AC91" i="8"/>
  <c r="AB91" i="8"/>
  <c r="AG90" i="8"/>
  <c r="AF90" i="8"/>
  <c r="AE90" i="8"/>
  <c r="AD90" i="8"/>
  <c r="AC90" i="8"/>
  <c r="AB90" i="8"/>
  <c r="AG89" i="8"/>
  <c r="AF89" i="8"/>
  <c r="AE89" i="8"/>
  <c r="AD89" i="8"/>
  <c r="AC89" i="8"/>
  <c r="AB89" i="8"/>
  <c r="AG88" i="8"/>
  <c r="AF88" i="8"/>
  <c r="AE88" i="8"/>
  <c r="AD88" i="8"/>
  <c r="AC88" i="8"/>
  <c r="AB88" i="8"/>
  <c r="AG87" i="8"/>
  <c r="AF87" i="8"/>
  <c r="AE87" i="8"/>
  <c r="AD87" i="8"/>
  <c r="AC87" i="8"/>
  <c r="AB87" i="8"/>
  <c r="AG86" i="8"/>
  <c r="AF86" i="8"/>
  <c r="AE86" i="8"/>
  <c r="AD86" i="8"/>
  <c r="AC86" i="8"/>
  <c r="AB86" i="8"/>
  <c r="AG85" i="8"/>
  <c r="AF85" i="8"/>
  <c r="AE85" i="8"/>
  <c r="AD85" i="8"/>
  <c r="AC85" i="8"/>
  <c r="AB85" i="8"/>
  <c r="AG84" i="8"/>
  <c r="AF84" i="8"/>
  <c r="AE84" i="8"/>
  <c r="AD84" i="8"/>
  <c r="AC84" i="8"/>
  <c r="AB84" i="8"/>
  <c r="AG83" i="8"/>
  <c r="AF83" i="8"/>
  <c r="AE83" i="8"/>
  <c r="AD83" i="8"/>
  <c r="AC83" i="8"/>
  <c r="AB83" i="8"/>
  <c r="AG81" i="8"/>
  <c r="AF81" i="8"/>
  <c r="AE81" i="8"/>
  <c r="AD81" i="8"/>
  <c r="AC81" i="8"/>
  <c r="AB81" i="8"/>
  <c r="AG80" i="8"/>
  <c r="AF80" i="8"/>
  <c r="AE80" i="8"/>
  <c r="AD80" i="8"/>
  <c r="AC80" i="8"/>
  <c r="AB80" i="8"/>
  <c r="AG79" i="8"/>
  <c r="AF79" i="8"/>
  <c r="AE79" i="8"/>
  <c r="AD79" i="8"/>
  <c r="AC79" i="8"/>
  <c r="AB79" i="8"/>
  <c r="AG78" i="8"/>
  <c r="AF78" i="8"/>
  <c r="AE78" i="8"/>
  <c r="AD78" i="8"/>
  <c r="AC78" i="8"/>
  <c r="AB78" i="8"/>
  <c r="AG77" i="8"/>
  <c r="AF77" i="8"/>
  <c r="AE77" i="8"/>
  <c r="AD77" i="8"/>
  <c r="AC77" i="8"/>
  <c r="AB77" i="8"/>
  <c r="AG76" i="8"/>
  <c r="AF76" i="8"/>
  <c r="AE76" i="8"/>
  <c r="AD76" i="8"/>
  <c r="AC76" i="8"/>
  <c r="AB76" i="8"/>
  <c r="AG75" i="8"/>
  <c r="AF75" i="8"/>
  <c r="AE75" i="8"/>
  <c r="AD75" i="8"/>
  <c r="AC75" i="8"/>
  <c r="AB75" i="8"/>
  <c r="AG74" i="8"/>
  <c r="AF74" i="8"/>
  <c r="AE74" i="8"/>
  <c r="AD74" i="8"/>
  <c r="AC74" i="8"/>
  <c r="AB74" i="8"/>
  <c r="AG73" i="8"/>
  <c r="AF73" i="8"/>
  <c r="AE73" i="8"/>
  <c r="AD73" i="8"/>
  <c r="AC73" i="8"/>
  <c r="AB73" i="8"/>
  <c r="AG72" i="8"/>
  <c r="AF72" i="8"/>
  <c r="AE72" i="8"/>
  <c r="AD72" i="8"/>
  <c r="AC72" i="8"/>
  <c r="AB72" i="8"/>
  <c r="AG71" i="8"/>
  <c r="AF71" i="8"/>
  <c r="AE71" i="8"/>
  <c r="AD71" i="8"/>
  <c r="AC71" i="8"/>
  <c r="AB71" i="8"/>
  <c r="AG70" i="8"/>
  <c r="AF70" i="8"/>
  <c r="AE70" i="8"/>
  <c r="AD70" i="8"/>
  <c r="AC70" i="8"/>
  <c r="AB70" i="8"/>
  <c r="AG69" i="8"/>
  <c r="AF69" i="8"/>
  <c r="AE69" i="8"/>
  <c r="AD69" i="8"/>
  <c r="AC69" i="8"/>
  <c r="AB69" i="8"/>
  <c r="AG68" i="8"/>
  <c r="AF68" i="8"/>
  <c r="AE68" i="8"/>
  <c r="AD68" i="8"/>
  <c r="AC68" i="8"/>
  <c r="AB68" i="8"/>
  <c r="AG67" i="8"/>
  <c r="AF67" i="8"/>
  <c r="AE67" i="8"/>
  <c r="AD67" i="8"/>
  <c r="AC67" i="8"/>
  <c r="AB67" i="8"/>
  <c r="AG66" i="8"/>
  <c r="AF66" i="8"/>
  <c r="AE66" i="8"/>
  <c r="AD66" i="8"/>
  <c r="AC66" i="8"/>
  <c r="AB66" i="8"/>
  <c r="AG65" i="8"/>
  <c r="AF65" i="8"/>
  <c r="AE65" i="8"/>
  <c r="AD65" i="8"/>
  <c r="AC65" i="8"/>
  <c r="AB65" i="8"/>
  <c r="AG64" i="8"/>
  <c r="AF64" i="8"/>
  <c r="AE64" i="8"/>
  <c r="AD64" i="8"/>
  <c r="AC64" i="8"/>
  <c r="AB64" i="8"/>
  <c r="AG63" i="8"/>
  <c r="AF63" i="8"/>
  <c r="AE63" i="8"/>
  <c r="AD63" i="8"/>
  <c r="AC63" i="8"/>
  <c r="AB63" i="8"/>
  <c r="AG62" i="8"/>
  <c r="AF62" i="8"/>
  <c r="AE62" i="8"/>
  <c r="AD62" i="8"/>
  <c r="AC62" i="8"/>
  <c r="AB62" i="8"/>
  <c r="AG61" i="8"/>
  <c r="AF61" i="8"/>
  <c r="AE61" i="8"/>
  <c r="AD61" i="8"/>
  <c r="AC61" i="8"/>
  <c r="AB61" i="8"/>
  <c r="AG60" i="8"/>
  <c r="AF60" i="8"/>
  <c r="AE60" i="8"/>
  <c r="AD60" i="8"/>
  <c r="AC60" i="8"/>
  <c r="AB60" i="8"/>
  <c r="AG59" i="8"/>
  <c r="AF59" i="8"/>
  <c r="AE59" i="8"/>
  <c r="AD59" i="8"/>
  <c r="AC59" i="8"/>
  <c r="AB59" i="8"/>
  <c r="AG58" i="8"/>
  <c r="AF58" i="8"/>
  <c r="AE58" i="8"/>
  <c r="AD58" i="8"/>
  <c r="AC58" i="8"/>
  <c r="AB58" i="8"/>
  <c r="AG57" i="8"/>
  <c r="AF57" i="8"/>
  <c r="AE57" i="8"/>
  <c r="AD57" i="8"/>
  <c r="AC57" i="8"/>
  <c r="AB57" i="8"/>
  <c r="AG56" i="8"/>
  <c r="AF56" i="8"/>
  <c r="AE56" i="8"/>
  <c r="AD56" i="8"/>
  <c r="AC56" i="8"/>
  <c r="AB56" i="8"/>
  <c r="AG55" i="8"/>
  <c r="AF55" i="8"/>
  <c r="AE55" i="8"/>
  <c r="AD55" i="8"/>
  <c r="AC55" i="8"/>
  <c r="AB55" i="8"/>
  <c r="AG54" i="8"/>
  <c r="AF54" i="8"/>
  <c r="AE54" i="8"/>
  <c r="AD54" i="8"/>
  <c r="AC54" i="8"/>
  <c r="AB54" i="8"/>
  <c r="AG53" i="8"/>
  <c r="AF53" i="8"/>
  <c r="AE53" i="8"/>
  <c r="AD53" i="8"/>
  <c r="AC53" i="8"/>
  <c r="AB53" i="8"/>
  <c r="AG52" i="8"/>
  <c r="AF52" i="8"/>
  <c r="AE52" i="8"/>
  <c r="AD52" i="8"/>
  <c r="AC52" i="8"/>
  <c r="AB52" i="8"/>
  <c r="AG51" i="8"/>
  <c r="AF51" i="8"/>
  <c r="AE51" i="8"/>
  <c r="AD51" i="8"/>
  <c r="AC51" i="8"/>
  <c r="AB51" i="8"/>
  <c r="AG50" i="8"/>
  <c r="AF50" i="8"/>
  <c r="AE50" i="8"/>
  <c r="AD50" i="8"/>
  <c r="AC50" i="8"/>
  <c r="AB50" i="8"/>
  <c r="AG49" i="8"/>
  <c r="AF49" i="8"/>
  <c r="AE49" i="8"/>
  <c r="AD49" i="8"/>
  <c r="AC49" i="8"/>
  <c r="AB49" i="8"/>
  <c r="AG48" i="8"/>
  <c r="AF48" i="8"/>
  <c r="AE48" i="8"/>
  <c r="AD48" i="8"/>
  <c r="AC48" i="8"/>
  <c r="AB48" i="8"/>
  <c r="AG47" i="8"/>
  <c r="AF47" i="8"/>
  <c r="AE47" i="8"/>
  <c r="AD47" i="8"/>
  <c r="AC47" i="8"/>
  <c r="AB47" i="8"/>
  <c r="AG46" i="8"/>
  <c r="AF46" i="8"/>
  <c r="AE46" i="8"/>
  <c r="AD46" i="8"/>
  <c r="AC46" i="8"/>
  <c r="AB46" i="8"/>
  <c r="AG45" i="8"/>
  <c r="AF45" i="8"/>
  <c r="AE45" i="8"/>
  <c r="AD45" i="8"/>
  <c r="AC45" i="8"/>
  <c r="AB45" i="8"/>
  <c r="AG44" i="8"/>
  <c r="AF44" i="8"/>
  <c r="AE44" i="8"/>
  <c r="AD44" i="8"/>
  <c r="AC44" i="8"/>
  <c r="AB44" i="8"/>
  <c r="AG41" i="8"/>
  <c r="AF41" i="8"/>
  <c r="AE41" i="8"/>
  <c r="AD41" i="8"/>
  <c r="AC41" i="8"/>
  <c r="AB41" i="8"/>
  <c r="AG40" i="8"/>
  <c r="AF40" i="8"/>
  <c r="AE40" i="8"/>
  <c r="AD40" i="8"/>
  <c r="AC40" i="8"/>
  <c r="AB40" i="8"/>
  <c r="AG39" i="8"/>
  <c r="AF39" i="8"/>
  <c r="AE39" i="8"/>
  <c r="AD39" i="8"/>
  <c r="AC39" i="8"/>
  <c r="AB39" i="8"/>
  <c r="AG38" i="8"/>
  <c r="AF38" i="8"/>
  <c r="AE38" i="8"/>
  <c r="AD38" i="8"/>
  <c r="AC38" i="8"/>
  <c r="AB38" i="8"/>
  <c r="AG37" i="8"/>
  <c r="AF37" i="8"/>
  <c r="AE37" i="8"/>
  <c r="AD37" i="8"/>
  <c r="AC37" i="8"/>
  <c r="AB37" i="8"/>
  <c r="AG36" i="8"/>
  <c r="AF36" i="8"/>
  <c r="AE36" i="8"/>
  <c r="AD36" i="8"/>
  <c r="AC36" i="8"/>
  <c r="AB36" i="8"/>
  <c r="AG35" i="8"/>
  <c r="AF35" i="8"/>
  <c r="AE35" i="8"/>
  <c r="AD35" i="8"/>
  <c r="AC35" i="8"/>
  <c r="AB35" i="8"/>
  <c r="AG34" i="8"/>
  <c r="AF34" i="8"/>
  <c r="AE34" i="8"/>
  <c r="AD34" i="8"/>
  <c r="AC34" i="8"/>
  <c r="AB34" i="8"/>
  <c r="AG33" i="8"/>
  <c r="AF33" i="8"/>
  <c r="AE33" i="8"/>
  <c r="AD33" i="8"/>
  <c r="AC33" i="8"/>
  <c r="AB33" i="8"/>
  <c r="AG32" i="8"/>
  <c r="AF32" i="8"/>
  <c r="AE32" i="8"/>
  <c r="AD32" i="8"/>
  <c r="AC32" i="8"/>
  <c r="AB32" i="8"/>
  <c r="AG31" i="8"/>
  <c r="AF31" i="8"/>
  <c r="AE31" i="8"/>
  <c r="AD31" i="8"/>
  <c r="AC31" i="8"/>
  <c r="AB31" i="8"/>
  <c r="AG30" i="8"/>
  <c r="AF30" i="8"/>
  <c r="AE30" i="8"/>
  <c r="AD30" i="8"/>
  <c r="AC30" i="8"/>
  <c r="AB30" i="8"/>
  <c r="AG29" i="8"/>
  <c r="AF29" i="8"/>
  <c r="AE29" i="8"/>
  <c r="AD29" i="8"/>
  <c r="AC29" i="8"/>
  <c r="AB29" i="8"/>
  <c r="AG28" i="8"/>
  <c r="AF28" i="8"/>
  <c r="AE28" i="8"/>
  <c r="AD28" i="8"/>
  <c r="AC28" i="8"/>
  <c r="AB28" i="8"/>
  <c r="AG27" i="8"/>
  <c r="AF27" i="8"/>
  <c r="AE27" i="8"/>
  <c r="AD27" i="8"/>
  <c r="AC27" i="8"/>
  <c r="AB27" i="8"/>
  <c r="AG26" i="8"/>
  <c r="AF26" i="8"/>
  <c r="AE26" i="8"/>
  <c r="AD26" i="8"/>
  <c r="AC26" i="8"/>
  <c r="AB26" i="8"/>
  <c r="AG25" i="8"/>
  <c r="AF25" i="8"/>
  <c r="AE25" i="8"/>
  <c r="AD25" i="8"/>
  <c r="AC25" i="8"/>
  <c r="AB25" i="8"/>
  <c r="AG24" i="8"/>
  <c r="AF24" i="8"/>
  <c r="AE24" i="8"/>
  <c r="AD24" i="8"/>
  <c r="AC24" i="8"/>
  <c r="AB24" i="8"/>
  <c r="AG23" i="8"/>
  <c r="AF23" i="8"/>
  <c r="AE23" i="8"/>
  <c r="AD23" i="8"/>
  <c r="AC23" i="8"/>
  <c r="AB23" i="8"/>
  <c r="AG22" i="8"/>
  <c r="AF22" i="8"/>
  <c r="AE22" i="8"/>
  <c r="AD22" i="8"/>
  <c r="AC22" i="8"/>
  <c r="AB22" i="8"/>
  <c r="AG21" i="8"/>
  <c r="AF21" i="8"/>
  <c r="AE21" i="8"/>
  <c r="AD21" i="8"/>
  <c r="AC21" i="8"/>
  <c r="AB21" i="8"/>
  <c r="AG20" i="8"/>
  <c r="AF20" i="8"/>
  <c r="AE20" i="8"/>
  <c r="AD20" i="8"/>
  <c r="AC20" i="8"/>
  <c r="AB20" i="8"/>
  <c r="AG19" i="8"/>
  <c r="AF19" i="8"/>
  <c r="AE19" i="8"/>
  <c r="AD19" i="8"/>
  <c r="AC19" i="8"/>
  <c r="AB19" i="8"/>
  <c r="AG18" i="8"/>
  <c r="AF18" i="8"/>
  <c r="AE18" i="8"/>
  <c r="AD18" i="8"/>
  <c r="AC18" i="8"/>
  <c r="AB18" i="8"/>
  <c r="AG17" i="8"/>
  <c r="AF17" i="8"/>
  <c r="AE17" i="8"/>
  <c r="AD17" i="8"/>
  <c r="AC17" i="8"/>
  <c r="AB17" i="8"/>
  <c r="AG16" i="8"/>
  <c r="AF16" i="8"/>
  <c r="AE16" i="8"/>
  <c r="AD16" i="8"/>
  <c r="AC16" i="8"/>
  <c r="AB16" i="8"/>
  <c r="AG15" i="8"/>
  <c r="AF15" i="8"/>
  <c r="AE15" i="8"/>
  <c r="AD15" i="8"/>
  <c r="AC15" i="8"/>
  <c r="AB15" i="8"/>
  <c r="AG14" i="8"/>
  <c r="AF14" i="8"/>
  <c r="AE14" i="8"/>
  <c r="AD14" i="8"/>
  <c r="AC14" i="8"/>
  <c r="AB14" i="8"/>
  <c r="AB13" i="8"/>
  <c r="AG13" i="8"/>
  <c r="AF13" i="8"/>
  <c r="AE13" i="8"/>
  <c r="AD13" i="8"/>
  <c r="AC13" i="8"/>
  <c r="E131" i="8"/>
  <c r="F131" i="8"/>
  <c r="E132" i="8"/>
  <c r="F132" i="8"/>
  <c r="E133" i="8"/>
  <c r="F133" i="8"/>
  <c r="E134" i="8"/>
  <c r="F134" i="8"/>
  <c r="E135" i="8"/>
  <c r="F135" i="8"/>
  <c r="E136" i="8"/>
  <c r="F136" i="8"/>
  <c r="E142" i="8"/>
  <c r="F142" i="8"/>
  <c r="D128" i="8"/>
  <c r="D129" i="8"/>
  <c r="D130" i="8"/>
  <c r="D131" i="8"/>
  <c r="D132" i="8"/>
  <c r="D133" i="8"/>
  <c r="D134" i="8"/>
  <c r="D135" i="8"/>
  <c r="D136" i="8"/>
  <c r="D142" i="8"/>
  <c r="C128" i="8"/>
  <c r="C129" i="8"/>
  <c r="C130" i="8"/>
  <c r="C131" i="8"/>
  <c r="C132" i="8"/>
  <c r="C133" i="8"/>
  <c r="C134" i="8"/>
  <c r="C135" i="8"/>
  <c r="C136" i="8"/>
  <c r="C142" i="8"/>
  <c r="B128" i="8"/>
  <c r="B129" i="8"/>
  <c r="B130" i="8"/>
  <c r="B131" i="8"/>
  <c r="B132" i="8"/>
  <c r="B133" i="8"/>
  <c r="B134" i="8"/>
  <c r="B135" i="8"/>
  <c r="B136" i="8"/>
  <c r="B142" i="8"/>
  <c r="V142" i="8"/>
  <c r="AI142" i="8"/>
  <c r="AJ142" i="8"/>
  <c r="AL142" i="8"/>
  <c r="AM142" i="8"/>
  <c r="AN142" i="8"/>
  <c r="AO142" i="8"/>
  <c r="AP142" i="8"/>
  <c r="AQ142" i="8"/>
  <c r="AS142" i="8"/>
  <c r="AT142" i="8"/>
  <c r="AV142" i="8"/>
  <c r="AW142" i="8"/>
  <c r="AX142" i="8"/>
  <c r="AY142" i="8"/>
  <c r="AZ142" i="8"/>
  <c r="AZ136" i="8"/>
  <c r="AY136" i="8"/>
  <c r="AX136" i="8"/>
  <c r="AW136" i="8"/>
  <c r="AV136" i="8"/>
  <c r="AT136" i="8"/>
  <c r="AS136" i="8"/>
  <c r="AQ136" i="8"/>
  <c r="AP136" i="8"/>
  <c r="AO136" i="8"/>
  <c r="AN136" i="8"/>
  <c r="AM136" i="8"/>
  <c r="AL136" i="8"/>
  <c r="AJ136" i="8"/>
  <c r="AI136" i="8"/>
  <c r="V136" i="8"/>
  <c r="AZ135" i="8"/>
  <c r="AY135" i="8"/>
  <c r="AX135" i="8"/>
  <c r="AW135" i="8"/>
  <c r="AV135" i="8"/>
  <c r="AT135" i="8"/>
  <c r="AS135" i="8"/>
  <c r="AQ135" i="8"/>
  <c r="AP135" i="8"/>
  <c r="AO135" i="8"/>
  <c r="AN135" i="8"/>
  <c r="AM135" i="8"/>
  <c r="AL135" i="8"/>
  <c r="AJ135" i="8"/>
  <c r="AI135" i="8"/>
  <c r="V135" i="8"/>
  <c r="AZ134" i="8"/>
  <c r="AY134" i="8"/>
  <c r="AX134" i="8"/>
  <c r="AW134" i="8"/>
  <c r="AV134" i="8"/>
  <c r="AT134" i="8"/>
  <c r="AS134" i="8"/>
  <c r="AQ134" i="8"/>
  <c r="AP134" i="8"/>
  <c r="AO134" i="8"/>
  <c r="AN134" i="8"/>
  <c r="AM134" i="8"/>
  <c r="AL134" i="8"/>
  <c r="AJ134" i="8"/>
  <c r="AI134" i="8"/>
  <c r="V134" i="8"/>
  <c r="A134" i="8"/>
  <c r="AZ133" i="8"/>
  <c r="AY133" i="8"/>
  <c r="AX133" i="8"/>
  <c r="AW133" i="8"/>
  <c r="AV133" i="8"/>
  <c r="AT133" i="8"/>
  <c r="AS133" i="8"/>
  <c r="AQ133" i="8"/>
  <c r="AP133" i="8"/>
  <c r="AO133" i="8"/>
  <c r="AN133" i="8"/>
  <c r="AM133" i="8"/>
  <c r="AL133" i="8"/>
  <c r="AJ133" i="8"/>
  <c r="AI133" i="8"/>
  <c r="V133" i="8"/>
  <c r="A133" i="8"/>
  <c r="AZ132" i="8"/>
  <c r="AY132" i="8"/>
  <c r="AX132" i="8"/>
  <c r="AW132" i="8"/>
  <c r="AV132" i="8"/>
  <c r="AT132" i="8"/>
  <c r="AS132" i="8"/>
  <c r="AQ132" i="8"/>
  <c r="AP132" i="8"/>
  <c r="AO132" i="8"/>
  <c r="AN132" i="8"/>
  <c r="AM132" i="8"/>
  <c r="AL132" i="8"/>
  <c r="AJ132" i="8"/>
  <c r="AI132" i="8"/>
  <c r="V132" i="8"/>
  <c r="A132" i="8"/>
  <c r="A128" i="8"/>
  <c r="A129" i="8"/>
  <c r="A130" i="8"/>
  <c r="A131" i="8"/>
  <c r="N14" i="16"/>
  <c r="O12" i="16"/>
  <c r="O13" i="16"/>
  <c r="BA140" i="8" l="1"/>
  <c r="BA139" i="8"/>
  <c r="BA142" i="8"/>
  <c r="BA141" i="8"/>
  <c r="BA137" i="8"/>
  <c r="BA138" i="8"/>
  <c r="BA132" i="8"/>
  <c r="BA134" i="8"/>
  <c r="BA136" i="8"/>
  <c r="BA133" i="8"/>
  <c r="BA135" i="8"/>
  <c r="O11" i="16"/>
  <c r="M14" i="16"/>
  <c r="J14" i="16"/>
  <c r="I14" i="16"/>
  <c r="L14" i="16"/>
  <c r="H14" i="16"/>
  <c r="O14" i="16" l="1"/>
  <c r="O153" i="9" l="1"/>
  <c r="M147" i="9"/>
  <c r="P147" i="9" s="1"/>
  <c r="BA88" i="8" l="1"/>
  <c r="AZ131" i="8"/>
  <c r="AZ130" i="8"/>
  <c r="AZ129" i="8"/>
  <c r="AZ128" i="8"/>
  <c r="AZ127" i="8"/>
  <c r="BA127" i="8" s="1"/>
  <c r="AZ126" i="8"/>
  <c r="BA126" i="8" s="1"/>
  <c r="AZ125" i="8"/>
  <c r="BA125" i="8" s="1"/>
  <c r="AZ124" i="8"/>
  <c r="BA124" i="8" s="1"/>
  <c r="AZ123" i="8"/>
  <c r="BA123" i="8" s="1"/>
  <c r="AZ122" i="8"/>
  <c r="BA122" i="8" s="1"/>
  <c r="AZ121" i="8"/>
  <c r="BA121" i="8" s="1"/>
  <c r="AZ120" i="8"/>
  <c r="BA120" i="8" s="1"/>
  <c r="AZ119" i="8"/>
  <c r="BA119" i="8" s="1"/>
  <c r="AZ118" i="8"/>
  <c r="BA118" i="8" s="1"/>
  <c r="AZ117" i="8"/>
  <c r="BA117" i="8" s="1"/>
  <c r="AZ116" i="8"/>
  <c r="BA116" i="8" s="1"/>
  <c r="AZ115" i="8"/>
  <c r="BA115" i="8" s="1"/>
  <c r="AZ114" i="8"/>
  <c r="BA114" i="8" s="1"/>
  <c r="AZ113" i="8"/>
  <c r="BA113" i="8" s="1"/>
  <c r="AZ112" i="8"/>
  <c r="BA112" i="8" s="1"/>
  <c r="AZ111" i="8"/>
  <c r="BA111" i="8" s="1"/>
  <c r="AZ110" i="8"/>
  <c r="BA110" i="8" s="1"/>
  <c r="AZ109" i="8"/>
  <c r="BA109" i="8" s="1"/>
  <c r="AZ108" i="8"/>
  <c r="BA108" i="8" s="1"/>
  <c r="AZ107" i="8"/>
  <c r="BA107" i="8" s="1"/>
  <c r="AZ106" i="8"/>
  <c r="BA106" i="8" s="1"/>
  <c r="AZ105" i="8"/>
  <c r="BA105" i="8" s="1"/>
  <c r="AZ104" i="8"/>
  <c r="BA104" i="8" s="1"/>
  <c r="AZ103" i="8"/>
  <c r="BA103" i="8" s="1"/>
  <c r="AZ102" i="8"/>
  <c r="BA102" i="8" s="1"/>
  <c r="AZ101" i="8"/>
  <c r="BA101" i="8" s="1"/>
  <c r="AZ100" i="8"/>
  <c r="BA100" i="8" s="1"/>
  <c r="AZ99" i="8"/>
  <c r="BA99" i="8" s="1"/>
  <c r="AZ98" i="8"/>
  <c r="BA98" i="8" s="1"/>
  <c r="AZ97" i="8"/>
  <c r="AZ96" i="8"/>
  <c r="AZ95" i="8"/>
  <c r="AZ94" i="8"/>
  <c r="AZ93" i="8"/>
  <c r="AZ92" i="8"/>
  <c r="AZ91" i="8"/>
  <c r="BA91" i="8" s="1"/>
  <c r="AZ90" i="8"/>
  <c r="BA90" i="8" s="1"/>
  <c r="AZ89" i="8"/>
  <c r="AZ87" i="8"/>
  <c r="AZ86" i="8"/>
  <c r="BA86" i="8" s="1"/>
  <c r="AZ85" i="8"/>
  <c r="BA85" i="8" s="1"/>
  <c r="AZ84" i="8"/>
  <c r="BA84" i="8" s="1"/>
  <c r="AZ83" i="8"/>
  <c r="BA83" i="8" s="1"/>
  <c r="AZ82" i="8"/>
  <c r="BA82" i="8" s="1"/>
  <c r="AZ81" i="8"/>
  <c r="AZ80" i="8"/>
  <c r="AZ79" i="8"/>
  <c r="AZ78" i="8"/>
  <c r="BA78" i="8" s="1"/>
  <c r="AZ77" i="8"/>
  <c r="AZ76" i="8"/>
  <c r="BA76" i="8" s="1"/>
  <c r="AZ75" i="8"/>
  <c r="BA75" i="8" s="1"/>
  <c r="AZ74" i="8"/>
  <c r="BA74" i="8" s="1"/>
  <c r="AZ73" i="8"/>
  <c r="BA73" i="8" s="1"/>
  <c r="AZ72" i="8"/>
  <c r="BA72" i="8" s="1"/>
  <c r="AZ71" i="8"/>
  <c r="BA71" i="8" s="1"/>
  <c r="AZ70" i="8"/>
  <c r="AZ69" i="8"/>
  <c r="BA69" i="8" s="1"/>
  <c r="AZ68" i="8"/>
  <c r="BA68" i="8" s="1"/>
  <c r="AZ67" i="8"/>
  <c r="AZ66" i="8"/>
  <c r="BA66" i="8" s="1"/>
  <c r="AZ65" i="8"/>
  <c r="BA65" i="8" s="1"/>
  <c r="AZ64" i="8"/>
  <c r="BA64" i="8" s="1"/>
  <c r="AZ63" i="8"/>
  <c r="AZ62" i="8"/>
  <c r="BA62" i="8" s="1"/>
  <c r="AZ61" i="8"/>
  <c r="BA61" i="8" s="1"/>
  <c r="AZ60" i="8"/>
  <c r="BA60" i="8" s="1"/>
  <c r="AZ59" i="8"/>
  <c r="AZ58" i="8"/>
  <c r="BA58" i="8" s="1"/>
  <c r="AZ57" i="8"/>
  <c r="BA57" i="8" s="1"/>
  <c r="AZ56" i="8"/>
  <c r="AZ55" i="8"/>
  <c r="BA55" i="8" s="1"/>
  <c r="AZ54" i="8"/>
  <c r="BA54" i="8" s="1"/>
  <c r="AZ53" i="8"/>
  <c r="AZ52" i="8"/>
  <c r="BA52" i="8" s="1"/>
  <c r="AZ51" i="8"/>
  <c r="AZ50" i="8"/>
  <c r="BA50" i="8" s="1"/>
  <c r="AZ49" i="8"/>
  <c r="BA49" i="8" s="1"/>
  <c r="AZ48" i="8"/>
  <c r="BA48" i="8" s="1"/>
  <c r="AZ47" i="8"/>
  <c r="BA47" i="8" s="1"/>
  <c r="AZ46" i="8"/>
  <c r="BA46" i="8" s="1"/>
  <c r="AZ45" i="8"/>
  <c r="BA45" i="8" s="1"/>
  <c r="AZ44" i="8"/>
  <c r="BA44" i="8" s="1"/>
  <c r="AZ43" i="8"/>
  <c r="BA43" i="8" s="1"/>
  <c r="AZ42" i="8"/>
  <c r="BA42" i="8" s="1"/>
  <c r="AZ41" i="8"/>
  <c r="BA41" i="8" s="1"/>
  <c r="AZ40" i="8"/>
  <c r="BA40" i="8" s="1"/>
  <c r="AZ39" i="8"/>
  <c r="BA39" i="8" s="1"/>
  <c r="AZ38" i="8"/>
  <c r="BA38" i="8" s="1"/>
  <c r="AZ37" i="8"/>
  <c r="BA37" i="8" s="1"/>
  <c r="AZ36" i="8"/>
  <c r="BA36" i="8" s="1"/>
  <c r="AZ35" i="8"/>
  <c r="BA35" i="8" s="1"/>
  <c r="AZ34" i="8"/>
  <c r="BA34" i="8" s="1"/>
  <c r="AZ33" i="8"/>
  <c r="BA33" i="8" s="1"/>
  <c r="AZ32" i="8"/>
  <c r="BA32" i="8" s="1"/>
  <c r="AZ31" i="8"/>
  <c r="BA31" i="8" s="1"/>
  <c r="AZ30" i="8"/>
  <c r="BA30" i="8" s="1"/>
  <c r="AZ29" i="8"/>
  <c r="AZ28" i="8"/>
  <c r="AZ27" i="8"/>
  <c r="BA27" i="8" s="1"/>
  <c r="AZ26" i="8"/>
  <c r="BA26" i="8" s="1"/>
  <c r="AZ25" i="8"/>
  <c r="AZ24" i="8"/>
  <c r="BA24" i="8" s="1"/>
  <c r="AZ23" i="8"/>
  <c r="BA23" i="8" s="1"/>
  <c r="AZ22" i="8"/>
  <c r="AZ21" i="8"/>
  <c r="BA21" i="8" s="1"/>
  <c r="AZ20" i="8"/>
  <c r="AZ19" i="8"/>
  <c r="BA19" i="8" s="1"/>
  <c r="AZ18" i="8"/>
  <c r="BA18" i="8" s="1"/>
  <c r="AZ17" i="8"/>
  <c r="BA17" i="8" s="1"/>
  <c r="AZ16" i="8"/>
  <c r="BA16" i="8" s="1"/>
  <c r="AZ15" i="8"/>
  <c r="BA15" i="8" s="1"/>
  <c r="AZ14" i="8"/>
  <c r="BA14" i="8" s="1"/>
  <c r="AZ13" i="8"/>
  <c r="BA13" i="8" s="1"/>
  <c r="AY13" i="8"/>
  <c r="AX131" i="8"/>
  <c r="AX130" i="8"/>
  <c r="AX129" i="8"/>
  <c r="AX128" i="8"/>
  <c r="AX127" i="8"/>
  <c r="AX126" i="8"/>
  <c r="AX125" i="8"/>
  <c r="AX124" i="8"/>
  <c r="AX123" i="8"/>
  <c r="AX122" i="8"/>
  <c r="AX121" i="8"/>
  <c r="AX120" i="8"/>
  <c r="AX119" i="8"/>
  <c r="AX118" i="8"/>
  <c r="AX117" i="8"/>
  <c r="AX116" i="8"/>
  <c r="AX115" i="8"/>
  <c r="AX114" i="8"/>
  <c r="AX113" i="8"/>
  <c r="AX112" i="8"/>
  <c r="AX111" i="8"/>
  <c r="AX110" i="8"/>
  <c r="AX109" i="8"/>
  <c r="AX108" i="8"/>
  <c r="AX107" i="8"/>
  <c r="AX106" i="8"/>
  <c r="AX105" i="8"/>
  <c r="AX104" i="8"/>
  <c r="AX103" i="8"/>
  <c r="AX102" i="8"/>
  <c r="AX101" i="8"/>
  <c r="AX100" i="8"/>
  <c r="AX99" i="8"/>
  <c r="AX98" i="8"/>
  <c r="AX97" i="8"/>
  <c r="AX96" i="8"/>
  <c r="AX95" i="8"/>
  <c r="AX94" i="8"/>
  <c r="AX93" i="8"/>
  <c r="AX92" i="8"/>
  <c r="AX91" i="8"/>
  <c r="AX90" i="8"/>
  <c r="AX89" i="8"/>
  <c r="AX87" i="8"/>
  <c r="AX86" i="8"/>
  <c r="AX85" i="8"/>
  <c r="AX84" i="8"/>
  <c r="AX83" i="8"/>
  <c r="AX82" i="8"/>
  <c r="AX81" i="8"/>
  <c r="AX80" i="8"/>
  <c r="AX79" i="8"/>
  <c r="AX78" i="8"/>
  <c r="AX77" i="8"/>
  <c r="AX76" i="8"/>
  <c r="AX75" i="8"/>
  <c r="AX74" i="8"/>
  <c r="AX73" i="8"/>
  <c r="AX72" i="8"/>
  <c r="AX71" i="8"/>
  <c r="AX70" i="8"/>
  <c r="AX69" i="8"/>
  <c r="AX68" i="8"/>
  <c r="AX67" i="8"/>
  <c r="AX66" i="8"/>
  <c r="AX65" i="8"/>
  <c r="AX64" i="8"/>
  <c r="AX63" i="8"/>
  <c r="AX62" i="8"/>
  <c r="AX61" i="8"/>
  <c r="AX60" i="8"/>
  <c r="AX59" i="8"/>
  <c r="AX58" i="8"/>
  <c r="AX57" i="8"/>
  <c r="AX56" i="8"/>
  <c r="AX55" i="8"/>
  <c r="AX54" i="8"/>
  <c r="AX53" i="8"/>
  <c r="AX52" i="8"/>
  <c r="AX51" i="8"/>
  <c r="AX50" i="8"/>
  <c r="AX49" i="8"/>
  <c r="AX48" i="8"/>
  <c r="AX47" i="8"/>
  <c r="AX46" i="8"/>
  <c r="AX45" i="8"/>
  <c r="AX44" i="8"/>
  <c r="AX43" i="8"/>
  <c r="AX42" i="8"/>
  <c r="AX41" i="8"/>
  <c r="AX40" i="8"/>
  <c r="AX39" i="8"/>
  <c r="AX38" i="8"/>
  <c r="AX37" i="8"/>
  <c r="AX36" i="8"/>
  <c r="AX35" i="8"/>
  <c r="AX34" i="8"/>
  <c r="AX33" i="8"/>
  <c r="AX32" i="8"/>
  <c r="AX31" i="8"/>
  <c r="AX30" i="8"/>
  <c r="AX29" i="8"/>
  <c r="AX28" i="8"/>
  <c r="AX27" i="8"/>
  <c r="AX26" i="8"/>
  <c r="AX25" i="8"/>
  <c r="AX24" i="8"/>
  <c r="AX23" i="8"/>
  <c r="AX22" i="8"/>
  <c r="AX21" i="8"/>
  <c r="AX20" i="8"/>
  <c r="AX19" i="8"/>
  <c r="AX18" i="8"/>
  <c r="AX17" i="8"/>
  <c r="AX16" i="8"/>
  <c r="AX15" i="8"/>
  <c r="AX14" i="8"/>
  <c r="AX13" i="8"/>
  <c r="M143" i="9" l="1"/>
  <c r="M145" i="9"/>
  <c r="M141" i="9"/>
  <c r="M139" i="9"/>
  <c r="P139" i="9" s="1"/>
  <c r="A137" i="9"/>
  <c r="A136" i="9"/>
  <c r="A135" i="9"/>
  <c r="A134" i="9"/>
  <c r="A133" i="9"/>
  <c r="A132" i="9"/>
  <c r="A131" i="9"/>
  <c r="A130" i="9"/>
  <c r="A129" i="9"/>
  <c r="A128" i="9"/>
  <c r="A127" i="9"/>
  <c r="A126" i="9"/>
  <c r="A125" i="9"/>
  <c r="A124" i="9"/>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8"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0" i="9"/>
  <c r="A127" i="14"/>
  <c r="A126" i="14"/>
  <c r="A125" i="14"/>
  <c r="A124" i="14"/>
  <c r="A123" i="14"/>
  <c r="A122" i="14"/>
  <c r="A121" i="14"/>
  <c r="A120" i="14"/>
  <c r="A119" i="14"/>
  <c r="A118" i="14"/>
  <c r="A117" i="14"/>
  <c r="A116" i="14"/>
  <c r="A115" i="14"/>
  <c r="A114" i="14"/>
  <c r="A113" i="14"/>
  <c r="A112" i="14"/>
  <c r="A111" i="14"/>
  <c r="A110" i="14"/>
  <c r="A109" i="14"/>
  <c r="A108" i="14"/>
  <c r="A107" i="14"/>
  <c r="A106" i="14"/>
  <c r="A105" i="14"/>
  <c r="A104" i="14"/>
  <c r="A103" i="14"/>
  <c r="A102" i="14"/>
  <c r="A101" i="14"/>
  <c r="A100" i="14"/>
  <c r="A99" i="14"/>
  <c r="A98" i="14"/>
  <c r="A97" i="14"/>
  <c r="A96" i="14"/>
  <c r="A95" i="14"/>
  <c r="A94" i="14"/>
  <c r="A93" i="14"/>
  <c r="A92" i="14"/>
  <c r="A91" i="14"/>
  <c r="A90" i="14"/>
  <c r="A89" i="14"/>
  <c r="A88" i="14"/>
  <c r="A87" i="14"/>
  <c r="A86" i="14"/>
  <c r="A85" i="14"/>
  <c r="A84" i="14"/>
  <c r="A83" i="14"/>
  <c r="A82" i="14"/>
  <c r="A81" i="14"/>
  <c r="A80" i="14"/>
  <c r="A79" i="14"/>
  <c r="A78" i="14"/>
  <c r="A77" i="14"/>
  <c r="A76" i="14"/>
  <c r="A75" i="14"/>
  <c r="A74" i="14"/>
  <c r="A73" i="14"/>
  <c r="A72" i="14"/>
  <c r="A71" i="14"/>
  <c r="A70" i="14"/>
  <c r="A69" i="14"/>
  <c r="A68" i="14"/>
  <c r="A67" i="14"/>
  <c r="A66" i="14"/>
  <c r="A65" i="14"/>
  <c r="A64" i="14"/>
  <c r="A63" i="14"/>
  <c r="A62" i="14"/>
  <c r="A61" i="14"/>
  <c r="A60" i="14"/>
  <c r="A59" i="14"/>
  <c r="A58" i="14"/>
  <c r="A57" i="14"/>
  <c r="A56" i="14"/>
  <c r="A55" i="14"/>
  <c r="A54" i="14"/>
  <c r="A53" i="14"/>
  <c r="A52" i="14"/>
  <c r="A51" i="14"/>
  <c r="A50" i="14"/>
  <c r="A49" i="14"/>
  <c r="A48" i="14"/>
  <c r="A47" i="14"/>
  <c r="A46" i="14"/>
  <c r="A45" i="14"/>
  <c r="A44" i="14"/>
  <c r="A43" i="14"/>
  <c r="A42" i="14"/>
  <c r="A41" i="14"/>
  <c r="A40" i="14"/>
  <c r="A39" i="14"/>
  <c r="A38" i="14"/>
  <c r="A37" i="14"/>
  <c r="A36" i="14"/>
  <c r="A35" i="14"/>
  <c r="A34" i="14"/>
  <c r="A33" i="14"/>
  <c r="A32" i="14"/>
  <c r="A31" i="14"/>
  <c r="A30" i="14"/>
  <c r="A29" i="14"/>
  <c r="A28" i="14"/>
  <c r="A27" i="14"/>
  <c r="A26" i="14"/>
  <c r="A25" i="14"/>
  <c r="A24" i="14"/>
  <c r="A23" i="14"/>
  <c r="A22" i="14"/>
  <c r="A21" i="14"/>
  <c r="A20" i="14"/>
  <c r="A19" i="14"/>
  <c r="A18" i="14"/>
  <c r="A17" i="14"/>
  <c r="A16" i="14"/>
  <c r="A15" i="14"/>
  <c r="A14" i="14"/>
  <c r="A13" i="14"/>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3" i="8"/>
  <c r="B72" i="14" l="1"/>
  <c r="C72" i="14"/>
  <c r="D72" i="14"/>
  <c r="E72" i="14"/>
  <c r="F72" i="14"/>
  <c r="V72" i="14"/>
  <c r="U137" i="14"/>
  <c r="T137" i="14"/>
  <c r="S137" i="14"/>
  <c r="R137" i="14"/>
  <c r="Q137" i="14"/>
  <c r="P137" i="14"/>
  <c r="O137" i="14"/>
  <c r="N137" i="14"/>
  <c r="M137" i="14"/>
  <c r="L137" i="14"/>
  <c r="K137" i="14"/>
  <c r="J137" i="14"/>
  <c r="I137" i="14"/>
  <c r="H137" i="14"/>
  <c r="V135" i="14"/>
  <c r="V134" i="14"/>
  <c r="V133" i="14"/>
  <c r="V132" i="14"/>
  <c r="V131" i="14"/>
  <c r="V130" i="14"/>
  <c r="V129" i="14"/>
  <c r="V128" i="14"/>
  <c r="V127" i="14"/>
  <c r="V126" i="14"/>
  <c r="V125" i="14"/>
  <c r="V124" i="14"/>
  <c r="V123" i="14"/>
  <c r="V122" i="14"/>
  <c r="V121" i="14"/>
  <c r="V120" i="14"/>
  <c r="V119" i="14"/>
  <c r="V118" i="14"/>
  <c r="V117" i="14"/>
  <c r="V116" i="14"/>
  <c r="V115" i="14"/>
  <c r="V114" i="14"/>
  <c r="V113" i="14"/>
  <c r="V112" i="14"/>
  <c r="V111" i="14"/>
  <c r="V110" i="14"/>
  <c r="V109" i="14"/>
  <c r="V108" i="14"/>
  <c r="V107" i="14"/>
  <c r="V106" i="14"/>
  <c r="V105" i="14"/>
  <c r="V104" i="14"/>
  <c r="V103" i="14"/>
  <c r="V102" i="14"/>
  <c r="V101" i="14"/>
  <c r="V100" i="14"/>
  <c r="V99" i="14"/>
  <c r="V98" i="14"/>
  <c r="V97" i="14"/>
  <c r="V96" i="14"/>
  <c r="V95" i="14"/>
  <c r="V94" i="14"/>
  <c r="V93" i="14"/>
  <c r="V92" i="14"/>
  <c r="V91" i="14"/>
  <c r="V90" i="14"/>
  <c r="V89" i="14"/>
  <c r="V87" i="14"/>
  <c r="V86" i="14"/>
  <c r="V85" i="14"/>
  <c r="V84" i="14"/>
  <c r="V83" i="14"/>
  <c r="V82" i="14"/>
  <c r="V81" i="14"/>
  <c r="V80" i="14"/>
  <c r="V79" i="14"/>
  <c r="V78" i="14"/>
  <c r="V77" i="14"/>
  <c r="V76" i="14"/>
  <c r="V75" i="14"/>
  <c r="V74" i="14"/>
  <c r="V73" i="14"/>
  <c r="V71" i="14"/>
  <c r="V69" i="14"/>
  <c r="V68" i="14"/>
  <c r="V67" i="14"/>
  <c r="V66" i="14"/>
  <c r="V65" i="14"/>
  <c r="V64" i="14"/>
  <c r="V63" i="14"/>
  <c r="V62" i="14"/>
  <c r="V61" i="14"/>
  <c r="V60" i="14"/>
  <c r="V59" i="14"/>
  <c r="V58" i="14"/>
  <c r="V57" i="14"/>
  <c r="V56" i="14"/>
  <c r="V55" i="14"/>
  <c r="V54" i="14"/>
  <c r="V53" i="14"/>
  <c r="V52" i="14"/>
  <c r="V51" i="14"/>
  <c r="V50" i="14"/>
  <c r="V49" i="14"/>
  <c r="V48" i="14"/>
  <c r="V47" i="14"/>
  <c r="V46" i="14"/>
  <c r="V45" i="14"/>
  <c r="V44" i="14"/>
  <c r="V43" i="14"/>
  <c r="V42" i="14"/>
  <c r="V41" i="14"/>
  <c r="V40" i="14"/>
  <c r="V39" i="14"/>
  <c r="V38" i="14"/>
  <c r="V37" i="14"/>
  <c r="V36" i="14"/>
  <c r="V35" i="14"/>
  <c r="V34" i="14"/>
  <c r="V33" i="14"/>
  <c r="V32" i="14"/>
  <c r="V31" i="14"/>
  <c r="V30" i="14"/>
  <c r="V29" i="14"/>
  <c r="V28" i="14"/>
  <c r="V27" i="14"/>
  <c r="V26" i="14"/>
  <c r="V25" i="14"/>
  <c r="V24" i="14"/>
  <c r="V23" i="14"/>
  <c r="V22" i="14"/>
  <c r="V21" i="14"/>
  <c r="V20" i="14"/>
  <c r="V19" i="14"/>
  <c r="V18" i="14"/>
  <c r="V17" i="14"/>
  <c r="V16" i="14"/>
  <c r="V15" i="14"/>
  <c r="V14" i="14"/>
  <c r="V13" i="14"/>
  <c r="S171" i="14"/>
  <c r="T171" i="14" s="1"/>
  <c r="Q171" i="14"/>
  <c r="O171" i="14"/>
  <c r="M171" i="14"/>
  <c r="N171" i="14" s="1"/>
  <c r="K171" i="14"/>
  <c r="L171" i="14" s="1"/>
  <c r="I171" i="14"/>
  <c r="G171" i="14"/>
  <c r="S170" i="14"/>
  <c r="Q170" i="14"/>
  <c r="O170" i="14"/>
  <c r="M170" i="14"/>
  <c r="K170" i="14"/>
  <c r="I170" i="14"/>
  <c r="G170" i="14"/>
  <c r="AY135" i="14"/>
  <c r="AX135" i="14"/>
  <c r="AW135" i="14"/>
  <c r="AV135" i="14"/>
  <c r="AU135" i="14"/>
  <c r="AS135" i="14"/>
  <c r="AR135" i="14"/>
  <c r="AP135" i="14"/>
  <c r="AO135" i="14"/>
  <c r="AN135" i="14"/>
  <c r="AM135" i="14"/>
  <c r="AL135" i="14"/>
  <c r="AK135" i="14"/>
  <c r="AI135" i="14"/>
  <c r="AH135" i="14"/>
  <c r="F135" i="14"/>
  <c r="E135" i="14"/>
  <c r="D135" i="14"/>
  <c r="C135" i="14"/>
  <c r="B135" i="14"/>
  <c r="AY134" i="14"/>
  <c r="AX134" i="14"/>
  <c r="AW134" i="14"/>
  <c r="AV134" i="14"/>
  <c r="AU134" i="14"/>
  <c r="AS134" i="14"/>
  <c r="AR134" i="14"/>
  <c r="AP134" i="14"/>
  <c r="AO134" i="14"/>
  <c r="AN134" i="14"/>
  <c r="AM134" i="14"/>
  <c r="AL134" i="14"/>
  <c r="AK134" i="14"/>
  <c r="AI134" i="14"/>
  <c r="AH134" i="14"/>
  <c r="F134" i="14"/>
  <c r="E134" i="14"/>
  <c r="D134" i="14"/>
  <c r="C134" i="14"/>
  <c r="B134" i="14"/>
  <c r="AY133" i="14"/>
  <c r="AX133" i="14"/>
  <c r="AW133" i="14"/>
  <c r="AV133" i="14"/>
  <c r="AU133" i="14"/>
  <c r="AS133" i="14"/>
  <c r="AR133" i="14"/>
  <c r="AP133" i="14"/>
  <c r="AO133" i="14"/>
  <c r="AN133" i="14"/>
  <c r="AM133" i="14"/>
  <c r="AL133" i="14"/>
  <c r="AK133" i="14"/>
  <c r="AI133" i="14"/>
  <c r="AH133" i="14"/>
  <c r="F133" i="14"/>
  <c r="E133" i="14"/>
  <c r="D133" i="14"/>
  <c r="C133" i="14"/>
  <c r="B133" i="14"/>
  <c r="AY132" i="14"/>
  <c r="AX132" i="14"/>
  <c r="AW132" i="14"/>
  <c r="AV132" i="14"/>
  <c r="AU132" i="14"/>
  <c r="AS132" i="14"/>
  <c r="AR132" i="14"/>
  <c r="AP132" i="14"/>
  <c r="AO132" i="14"/>
  <c r="AN132" i="14"/>
  <c r="AM132" i="14"/>
  <c r="AL132" i="14"/>
  <c r="AK132" i="14"/>
  <c r="AI132" i="14"/>
  <c r="AH132" i="14"/>
  <c r="F132" i="14"/>
  <c r="E132" i="14"/>
  <c r="D132" i="14"/>
  <c r="C132" i="14"/>
  <c r="B132" i="14"/>
  <c r="AY131" i="14"/>
  <c r="AX131" i="14"/>
  <c r="AW131" i="14"/>
  <c r="AV131" i="14"/>
  <c r="AU131" i="14"/>
  <c r="AS131" i="14"/>
  <c r="AR131" i="14"/>
  <c r="AP131" i="14"/>
  <c r="AO131" i="14"/>
  <c r="AN131" i="14"/>
  <c r="AM131" i="14"/>
  <c r="AL131" i="14"/>
  <c r="AK131" i="14"/>
  <c r="AI131" i="14"/>
  <c r="AH131" i="14"/>
  <c r="F131" i="14"/>
  <c r="E131" i="14"/>
  <c r="D131" i="14"/>
  <c r="C131" i="14"/>
  <c r="B131" i="14"/>
  <c r="AY130" i="14"/>
  <c r="AX130" i="14"/>
  <c r="AW130" i="14"/>
  <c r="AV130" i="14"/>
  <c r="AU130" i="14"/>
  <c r="AS130" i="14"/>
  <c r="AR130" i="14"/>
  <c r="AP130" i="14"/>
  <c r="AO130" i="14"/>
  <c r="AN130" i="14"/>
  <c r="AM130" i="14"/>
  <c r="AL130" i="14"/>
  <c r="AK130" i="14"/>
  <c r="AI130" i="14"/>
  <c r="AH130" i="14"/>
  <c r="AY129" i="14"/>
  <c r="AX129" i="14"/>
  <c r="AW129" i="14"/>
  <c r="AV129" i="14"/>
  <c r="AU129" i="14"/>
  <c r="AS129" i="14"/>
  <c r="AR129" i="14"/>
  <c r="AP129" i="14"/>
  <c r="AO129" i="14"/>
  <c r="AN129" i="14"/>
  <c r="AM129" i="14"/>
  <c r="AL129" i="14"/>
  <c r="AK129" i="14"/>
  <c r="AI129" i="14"/>
  <c r="AH129" i="14"/>
  <c r="AY128" i="14"/>
  <c r="AX128" i="14"/>
  <c r="AW128" i="14"/>
  <c r="AV128" i="14"/>
  <c r="AU128" i="14"/>
  <c r="AS128" i="14"/>
  <c r="AR128" i="14"/>
  <c r="AP128" i="14"/>
  <c r="AO128" i="14"/>
  <c r="AN128" i="14"/>
  <c r="AM128" i="14"/>
  <c r="AL128" i="14"/>
  <c r="AK128" i="14"/>
  <c r="AI128" i="14"/>
  <c r="AH128" i="14"/>
  <c r="AY127" i="14"/>
  <c r="AX127" i="14"/>
  <c r="AW127" i="14"/>
  <c r="AV127" i="14"/>
  <c r="AU127" i="14"/>
  <c r="AS127" i="14"/>
  <c r="AR127" i="14"/>
  <c r="AP127" i="14"/>
  <c r="AO127" i="14"/>
  <c r="AN127" i="14"/>
  <c r="AM127" i="14"/>
  <c r="AL127" i="14"/>
  <c r="AK127" i="14"/>
  <c r="AI127" i="14"/>
  <c r="AH127" i="14"/>
  <c r="F127" i="14"/>
  <c r="E127" i="14"/>
  <c r="D127" i="14"/>
  <c r="C127" i="14"/>
  <c r="B127" i="14"/>
  <c r="AY126" i="14"/>
  <c r="AX126" i="14"/>
  <c r="AW126" i="14"/>
  <c r="AV126" i="14"/>
  <c r="AU126" i="14"/>
  <c r="AS126" i="14"/>
  <c r="AR126" i="14"/>
  <c r="AP126" i="14"/>
  <c r="AO126" i="14"/>
  <c r="AN126" i="14"/>
  <c r="AM126" i="14"/>
  <c r="AL126" i="14"/>
  <c r="AK126" i="14"/>
  <c r="AI126" i="14"/>
  <c r="AH126" i="14"/>
  <c r="F126" i="14"/>
  <c r="E126" i="14"/>
  <c r="D126" i="14"/>
  <c r="C126" i="14"/>
  <c r="B126" i="14"/>
  <c r="AY125" i="14"/>
  <c r="AX125" i="14"/>
  <c r="AW125" i="14"/>
  <c r="AV125" i="14"/>
  <c r="AU125" i="14"/>
  <c r="AS125" i="14"/>
  <c r="AR125" i="14"/>
  <c r="AP125" i="14"/>
  <c r="AO125" i="14"/>
  <c r="AN125" i="14"/>
  <c r="AM125" i="14"/>
  <c r="AL125" i="14"/>
  <c r="AK125" i="14"/>
  <c r="AI125" i="14"/>
  <c r="AH125" i="14"/>
  <c r="F125" i="14"/>
  <c r="E125" i="14"/>
  <c r="D125" i="14"/>
  <c r="C125" i="14"/>
  <c r="B125" i="14"/>
  <c r="AY124" i="14"/>
  <c r="AX124" i="14"/>
  <c r="AW124" i="14"/>
  <c r="AV124" i="14"/>
  <c r="AU124" i="14"/>
  <c r="AS124" i="14"/>
  <c r="AR124" i="14"/>
  <c r="AP124" i="14"/>
  <c r="AO124" i="14"/>
  <c r="AN124" i="14"/>
  <c r="AM124" i="14"/>
  <c r="AL124" i="14"/>
  <c r="AK124" i="14"/>
  <c r="AI124" i="14"/>
  <c r="AH124" i="14"/>
  <c r="F124" i="14"/>
  <c r="E124" i="14"/>
  <c r="D124" i="14"/>
  <c r="C124" i="14"/>
  <c r="B124" i="14"/>
  <c r="AY123" i="14"/>
  <c r="AX123" i="14"/>
  <c r="AW123" i="14"/>
  <c r="AV123" i="14"/>
  <c r="AU123" i="14"/>
  <c r="AS123" i="14"/>
  <c r="AR123" i="14"/>
  <c r="AP123" i="14"/>
  <c r="AO123" i="14"/>
  <c r="AN123" i="14"/>
  <c r="AM123" i="14"/>
  <c r="AL123" i="14"/>
  <c r="AK123" i="14"/>
  <c r="AI123" i="14"/>
  <c r="AH123" i="14"/>
  <c r="F123" i="14"/>
  <c r="E123" i="14"/>
  <c r="D123" i="14"/>
  <c r="C123" i="14"/>
  <c r="B123" i="14"/>
  <c r="AY122" i="14"/>
  <c r="AX122" i="14"/>
  <c r="AW122" i="14"/>
  <c r="AV122" i="14"/>
  <c r="AU122" i="14"/>
  <c r="AS122" i="14"/>
  <c r="AR122" i="14"/>
  <c r="AP122" i="14"/>
  <c r="AO122" i="14"/>
  <c r="AN122" i="14"/>
  <c r="AM122" i="14"/>
  <c r="AL122" i="14"/>
  <c r="AK122" i="14"/>
  <c r="AI122" i="14"/>
  <c r="AH122" i="14"/>
  <c r="F122" i="14"/>
  <c r="E122" i="14"/>
  <c r="D122" i="14"/>
  <c r="C122" i="14"/>
  <c r="B122" i="14"/>
  <c r="AY121" i="14"/>
  <c r="AX121" i="14"/>
  <c r="AW121" i="14"/>
  <c r="AV121" i="14"/>
  <c r="AU121" i="14"/>
  <c r="AS121" i="14"/>
  <c r="AR121" i="14"/>
  <c r="AP121" i="14"/>
  <c r="AO121" i="14"/>
  <c r="AN121" i="14"/>
  <c r="AM121" i="14"/>
  <c r="AL121" i="14"/>
  <c r="AK121" i="14"/>
  <c r="AI121" i="14"/>
  <c r="AH121" i="14"/>
  <c r="F121" i="14"/>
  <c r="E121" i="14"/>
  <c r="D121" i="14"/>
  <c r="C121" i="14"/>
  <c r="B121" i="14"/>
  <c r="AY120" i="14"/>
  <c r="AX120" i="14"/>
  <c r="AW120" i="14"/>
  <c r="AV120" i="14"/>
  <c r="AU120" i="14"/>
  <c r="AS120" i="14"/>
  <c r="AR120" i="14"/>
  <c r="AP120" i="14"/>
  <c r="AO120" i="14"/>
  <c r="AN120" i="14"/>
  <c r="AM120" i="14"/>
  <c r="AL120" i="14"/>
  <c r="AK120" i="14"/>
  <c r="AI120" i="14"/>
  <c r="AH120" i="14"/>
  <c r="F120" i="14"/>
  <c r="E120" i="14"/>
  <c r="D120" i="14"/>
  <c r="C120" i="14"/>
  <c r="B120" i="14"/>
  <c r="AY119" i="14"/>
  <c r="AX119" i="14"/>
  <c r="AW119" i="14"/>
  <c r="AV119" i="14"/>
  <c r="AU119" i="14"/>
  <c r="AS119" i="14"/>
  <c r="AR119" i="14"/>
  <c r="AP119" i="14"/>
  <c r="AO119" i="14"/>
  <c r="AN119" i="14"/>
  <c r="AM119" i="14"/>
  <c r="AL119" i="14"/>
  <c r="AK119" i="14"/>
  <c r="AI119" i="14"/>
  <c r="AH119" i="14"/>
  <c r="F119" i="14"/>
  <c r="E119" i="14"/>
  <c r="D119" i="14"/>
  <c r="C119" i="14"/>
  <c r="B119" i="14"/>
  <c r="AY118" i="14"/>
  <c r="AX118" i="14"/>
  <c r="AW118" i="14"/>
  <c r="AV118" i="14"/>
  <c r="AU118" i="14"/>
  <c r="AS118" i="14"/>
  <c r="AR118" i="14"/>
  <c r="AP118" i="14"/>
  <c r="AO118" i="14"/>
  <c r="AN118" i="14"/>
  <c r="AM118" i="14"/>
  <c r="AL118" i="14"/>
  <c r="AK118" i="14"/>
  <c r="AI118" i="14"/>
  <c r="AH118" i="14"/>
  <c r="F118" i="14"/>
  <c r="E118" i="14"/>
  <c r="D118" i="14"/>
  <c r="C118" i="14"/>
  <c r="B118" i="14"/>
  <c r="AY117" i="14"/>
  <c r="AX117" i="14"/>
  <c r="AW117" i="14"/>
  <c r="AV117" i="14"/>
  <c r="AU117" i="14"/>
  <c r="AS117" i="14"/>
  <c r="AR117" i="14"/>
  <c r="AP117" i="14"/>
  <c r="AO117" i="14"/>
  <c r="AN117" i="14"/>
  <c r="AM117" i="14"/>
  <c r="AL117" i="14"/>
  <c r="AK117" i="14"/>
  <c r="AI117" i="14"/>
  <c r="AH117" i="14"/>
  <c r="F117" i="14"/>
  <c r="E117" i="14"/>
  <c r="D117" i="14"/>
  <c r="C117" i="14"/>
  <c r="B117" i="14"/>
  <c r="AY116" i="14"/>
  <c r="AX116" i="14"/>
  <c r="AW116" i="14"/>
  <c r="AV116" i="14"/>
  <c r="AU116" i="14"/>
  <c r="AS116" i="14"/>
  <c r="AR116" i="14"/>
  <c r="AP116" i="14"/>
  <c r="AO116" i="14"/>
  <c r="AN116" i="14"/>
  <c r="AM116" i="14"/>
  <c r="AL116" i="14"/>
  <c r="AK116" i="14"/>
  <c r="AI116" i="14"/>
  <c r="AH116" i="14"/>
  <c r="F116" i="14"/>
  <c r="E116" i="14"/>
  <c r="D116" i="14"/>
  <c r="C116" i="14"/>
  <c r="B116" i="14"/>
  <c r="AY115" i="14"/>
  <c r="AX115" i="14"/>
  <c r="AW115" i="14"/>
  <c r="AV115" i="14"/>
  <c r="AU115" i="14"/>
  <c r="AS115" i="14"/>
  <c r="AR115" i="14"/>
  <c r="AP115" i="14"/>
  <c r="AO115" i="14"/>
  <c r="AN115" i="14"/>
  <c r="AM115" i="14"/>
  <c r="AL115" i="14"/>
  <c r="AK115" i="14"/>
  <c r="AI115" i="14"/>
  <c r="AH115" i="14"/>
  <c r="F115" i="14"/>
  <c r="E115" i="14"/>
  <c r="D115" i="14"/>
  <c r="C115" i="14"/>
  <c r="B115" i="14"/>
  <c r="AY114" i="14"/>
  <c r="AX114" i="14"/>
  <c r="AW114" i="14"/>
  <c r="AV114" i="14"/>
  <c r="AU114" i="14"/>
  <c r="AS114" i="14"/>
  <c r="AR114" i="14"/>
  <c r="AP114" i="14"/>
  <c r="AO114" i="14"/>
  <c r="AN114" i="14"/>
  <c r="AM114" i="14"/>
  <c r="AL114" i="14"/>
  <c r="AK114" i="14"/>
  <c r="AI114" i="14"/>
  <c r="AH114" i="14"/>
  <c r="F114" i="14"/>
  <c r="E114" i="14"/>
  <c r="D114" i="14"/>
  <c r="C114" i="14"/>
  <c r="B114" i="14"/>
  <c r="AY113" i="14"/>
  <c r="AX113" i="14"/>
  <c r="AW113" i="14"/>
  <c r="AV113" i="14"/>
  <c r="AU113" i="14"/>
  <c r="AS113" i="14"/>
  <c r="AR113" i="14"/>
  <c r="AP113" i="14"/>
  <c r="AO113" i="14"/>
  <c r="AN113" i="14"/>
  <c r="AM113" i="14"/>
  <c r="AL113" i="14"/>
  <c r="AK113" i="14"/>
  <c r="AI113" i="14"/>
  <c r="AH113" i="14"/>
  <c r="F113" i="14"/>
  <c r="E113" i="14"/>
  <c r="D113" i="14"/>
  <c r="C113" i="14"/>
  <c r="B113" i="14"/>
  <c r="AY112" i="14"/>
  <c r="AX112" i="14"/>
  <c r="AW112" i="14"/>
  <c r="AV112" i="14"/>
  <c r="AU112" i="14"/>
  <c r="AS112" i="14"/>
  <c r="AR112" i="14"/>
  <c r="AP112" i="14"/>
  <c r="AO112" i="14"/>
  <c r="AN112" i="14"/>
  <c r="AM112" i="14"/>
  <c r="AL112" i="14"/>
  <c r="AK112" i="14"/>
  <c r="AI112" i="14"/>
  <c r="AH112" i="14"/>
  <c r="F112" i="14"/>
  <c r="E112" i="14"/>
  <c r="D112" i="14"/>
  <c r="C112" i="14"/>
  <c r="B112" i="14"/>
  <c r="AY111" i="14"/>
  <c r="AX111" i="14"/>
  <c r="AW111" i="14"/>
  <c r="AV111" i="14"/>
  <c r="AU111" i="14"/>
  <c r="AS111" i="14"/>
  <c r="AR111" i="14"/>
  <c r="AP111" i="14"/>
  <c r="AO111" i="14"/>
  <c r="AN111" i="14"/>
  <c r="AM111" i="14"/>
  <c r="AL111" i="14"/>
  <c r="AK111" i="14"/>
  <c r="AI111" i="14"/>
  <c r="AH111" i="14"/>
  <c r="F111" i="14"/>
  <c r="E111" i="14"/>
  <c r="D111" i="14"/>
  <c r="C111" i="14"/>
  <c r="B111" i="14"/>
  <c r="AY110" i="14"/>
  <c r="AX110" i="14"/>
  <c r="AW110" i="14"/>
  <c r="AV110" i="14"/>
  <c r="AU110" i="14"/>
  <c r="AS110" i="14"/>
  <c r="AR110" i="14"/>
  <c r="AP110" i="14"/>
  <c r="AO110" i="14"/>
  <c r="AN110" i="14"/>
  <c r="AM110" i="14"/>
  <c r="AL110" i="14"/>
  <c r="AK110" i="14"/>
  <c r="AI110" i="14"/>
  <c r="AH110" i="14"/>
  <c r="F110" i="14"/>
  <c r="E110" i="14"/>
  <c r="D110" i="14"/>
  <c r="C110" i="14"/>
  <c r="B110" i="14"/>
  <c r="AY109" i="14"/>
  <c r="AX109" i="14"/>
  <c r="AW109" i="14"/>
  <c r="AV109" i="14"/>
  <c r="AU109" i="14"/>
  <c r="AS109" i="14"/>
  <c r="AR109" i="14"/>
  <c r="AP109" i="14"/>
  <c r="AO109" i="14"/>
  <c r="AN109" i="14"/>
  <c r="AM109" i="14"/>
  <c r="AL109" i="14"/>
  <c r="AK109" i="14"/>
  <c r="AI109" i="14"/>
  <c r="AH109" i="14"/>
  <c r="F109" i="14"/>
  <c r="E109" i="14"/>
  <c r="D109" i="14"/>
  <c r="C109" i="14"/>
  <c r="B109" i="14"/>
  <c r="AY108" i="14"/>
  <c r="AX108" i="14"/>
  <c r="AW108" i="14"/>
  <c r="AV108" i="14"/>
  <c r="AU108" i="14"/>
  <c r="AS108" i="14"/>
  <c r="AR108" i="14"/>
  <c r="AP108" i="14"/>
  <c r="AO108" i="14"/>
  <c r="AN108" i="14"/>
  <c r="AM108" i="14"/>
  <c r="AL108" i="14"/>
  <c r="AK108" i="14"/>
  <c r="AI108" i="14"/>
  <c r="AH108" i="14"/>
  <c r="F108" i="14"/>
  <c r="E108" i="14"/>
  <c r="D108" i="14"/>
  <c r="C108" i="14"/>
  <c r="B108" i="14"/>
  <c r="AY107" i="14"/>
  <c r="AX107" i="14"/>
  <c r="AW107" i="14"/>
  <c r="AV107" i="14"/>
  <c r="AU107" i="14"/>
  <c r="AS107" i="14"/>
  <c r="AR107" i="14"/>
  <c r="AP107" i="14"/>
  <c r="AO107" i="14"/>
  <c r="AN107" i="14"/>
  <c r="AM107" i="14"/>
  <c r="AL107" i="14"/>
  <c r="AK107" i="14"/>
  <c r="AI107" i="14"/>
  <c r="AH107" i="14"/>
  <c r="F107" i="14"/>
  <c r="E107" i="14"/>
  <c r="D107" i="14"/>
  <c r="C107" i="14"/>
  <c r="B107" i="14"/>
  <c r="AY106" i="14"/>
  <c r="AX106" i="14"/>
  <c r="AW106" i="14"/>
  <c r="AV106" i="14"/>
  <c r="AU106" i="14"/>
  <c r="AS106" i="14"/>
  <c r="AR106" i="14"/>
  <c r="AP106" i="14"/>
  <c r="AO106" i="14"/>
  <c r="AN106" i="14"/>
  <c r="AM106" i="14"/>
  <c r="AL106" i="14"/>
  <c r="AK106" i="14"/>
  <c r="AI106" i="14"/>
  <c r="AH106" i="14"/>
  <c r="F106" i="14"/>
  <c r="E106" i="14"/>
  <c r="D106" i="14"/>
  <c r="C106" i="14"/>
  <c r="B106" i="14"/>
  <c r="AY105" i="14"/>
  <c r="AX105" i="14"/>
  <c r="AW105" i="14"/>
  <c r="AV105" i="14"/>
  <c r="AU105" i="14"/>
  <c r="AS105" i="14"/>
  <c r="AR105" i="14"/>
  <c r="AP105" i="14"/>
  <c r="AO105" i="14"/>
  <c r="AN105" i="14"/>
  <c r="AM105" i="14"/>
  <c r="AL105" i="14"/>
  <c r="AK105" i="14"/>
  <c r="AI105" i="14"/>
  <c r="AH105" i="14"/>
  <c r="F105" i="14"/>
  <c r="E105" i="14"/>
  <c r="D105" i="14"/>
  <c r="C105" i="14"/>
  <c r="B105" i="14"/>
  <c r="AY104" i="14"/>
  <c r="AX104" i="14"/>
  <c r="AW104" i="14"/>
  <c r="AV104" i="14"/>
  <c r="AU104" i="14"/>
  <c r="AS104" i="14"/>
  <c r="AR104" i="14"/>
  <c r="AP104" i="14"/>
  <c r="AO104" i="14"/>
  <c r="AN104" i="14"/>
  <c r="AM104" i="14"/>
  <c r="AL104" i="14"/>
  <c r="AK104" i="14"/>
  <c r="AI104" i="14"/>
  <c r="AH104" i="14"/>
  <c r="F104" i="14"/>
  <c r="E104" i="14"/>
  <c r="D104" i="14"/>
  <c r="C104" i="14"/>
  <c r="B104" i="14"/>
  <c r="AY103" i="14"/>
  <c r="AX103" i="14"/>
  <c r="AW103" i="14"/>
  <c r="AV103" i="14"/>
  <c r="AU103" i="14"/>
  <c r="AS103" i="14"/>
  <c r="AR103" i="14"/>
  <c r="AP103" i="14"/>
  <c r="AO103" i="14"/>
  <c r="AN103" i="14"/>
  <c r="AM103" i="14"/>
  <c r="AL103" i="14"/>
  <c r="AK103" i="14"/>
  <c r="AI103" i="14"/>
  <c r="AH103" i="14"/>
  <c r="F103" i="14"/>
  <c r="E103" i="14"/>
  <c r="D103" i="14"/>
  <c r="C103" i="14"/>
  <c r="B103" i="14"/>
  <c r="AY102" i="14"/>
  <c r="AX102" i="14"/>
  <c r="AW102" i="14"/>
  <c r="AV102" i="14"/>
  <c r="AU102" i="14"/>
  <c r="AS102" i="14"/>
  <c r="AR102" i="14"/>
  <c r="AP102" i="14"/>
  <c r="AO102" i="14"/>
  <c r="AN102" i="14"/>
  <c r="AM102" i="14"/>
  <c r="AL102" i="14"/>
  <c r="AK102" i="14"/>
  <c r="AI102" i="14"/>
  <c r="AH102" i="14"/>
  <c r="F102" i="14"/>
  <c r="E102" i="14"/>
  <c r="D102" i="14"/>
  <c r="C102" i="14"/>
  <c r="B102" i="14"/>
  <c r="AY101" i="14"/>
  <c r="AX101" i="14"/>
  <c r="AW101" i="14"/>
  <c r="AV101" i="14"/>
  <c r="AU101" i="14"/>
  <c r="AS101" i="14"/>
  <c r="AR101" i="14"/>
  <c r="AP101" i="14"/>
  <c r="AO101" i="14"/>
  <c r="AN101" i="14"/>
  <c r="AM101" i="14"/>
  <c r="AL101" i="14"/>
  <c r="AK101" i="14"/>
  <c r="AI101" i="14"/>
  <c r="AH101" i="14"/>
  <c r="F101" i="14"/>
  <c r="E101" i="14"/>
  <c r="D101" i="14"/>
  <c r="C101" i="14"/>
  <c r="B101" i="14"/>
  <c r="AY100" i="14"/>
  <c r="AX100" i="14"/>
  <c r="AW100" i="14"/>
  <c r="AV100" i="14"/>
  <c r="AU100" i="14"/>
  <c r="AS100" i="14"/>
  <c r="AR100" i="14"/>
  <c r="AP100" i="14"/>
  <c r="AO100" i="14"/>
  <c r="AN100" i="14"/>
  <c r="AM100" i="14"/>
  <c r="AL100" i="14"/>
  <c r="AK100" i="14"/>
  <c r="AI100" i="14"/>
  <c r="AH100" i="14"/>
  <c r="F100" i="14"/>
  <c r="E100" i="14"/>
  <c r="D100" i="14"/>
  <c r="C100" i="14"/>
  <c r="B100" i="14"/>
  <c r="AY99" i="14"/>
  <c r="AX99" i="14"/>
  <c r="AW99" i="14"/>
  <c r="AV99" i="14"/>
  <c r="AU99" i="14"/>
  <c r="AS99" i="14"/>
  <c r="AR99" i="14"/>
  <c r="AP99" i="14"/>
  <c r="AO99" i="14"/>
  <c r="AN99" i="14"/>
  <c r="AM99" i="14"/>
  <c r="AL99" i="14"/>
  <c r="AK99" i="14"/>
  <c r="AI99" i="14"/>
  <c r="AH99" i="14"/>
  <c r="F99" i="14"/>
  <c r="E99" i="14"/>
  <c r="D99" i="14"/>
  <c r="C99" i="14"/>
  <c r="B99" i="14"/>
  <c r="AY98" i="14"/>
  <c r="AX98" i="14"/>
  <c r="AW98" i="14"/>
  <c r="AV98" i="14"/>
  <c r="AU98" i="14"/>
  <c r="AS98" i="14"/>
  <c r="AR98" i="14"/>
  <c r="AP98" i="14"/>
  <c r="AO98" i="14"/>
  <c r="AN98" i="14"/>
  <c r="AM98" i="14"/>
  <c r="AL98" i="14"/>
  <c r="AK98" i="14"/>
  <c r="AI98" i="14"/>
  <c r="AH98" i="14"/>
  <c r="F98" i="14"/>
  <c r="E98" i="14"/>
  <c r="D98" i="14"/>
  <c r="C98" i="14"/>
  <c r="B98" i="14"/>
  <c r="AY97" i="14"/>
  <c r="AX97" i="14"/>
  <c r="AW97" i="14"/>
  <c r="AV97" i="14"/>
  <c r="AU97" i="14"/>
  <c r="AS97" i="14"/>
  <c r="AR97" i="14"/>
  <c r="AP97" i="14"/>
  <c r="AO97" i="14"/>
  <c r="AN97" i="14"/>
  <c r="AM97" i="14"/>
  <c r="AL97" i="14"/>
  <c r="AK97" i="14"/>
  <c r="AI97" i="14"/>
  <c r="AH97" i="14"/>
  <c r="F97" i="14"/>
  <c r="E97" i="14"/>
  <c r="D97" i="14"/>
  <c r="C97" i="14"/>
  <c r="B97" i="14"/>
  <c r="AY96" i="14"/>
  <c r="AX96" i="14"/>
  <c r="AW96" i="14"/>
  <c r="AV96" i="14"/>
  <c r="AU96" i="14"/>
  <c r="AS96" i="14"/>
  <c r="AR96" i="14"/>
  <c r="AP96" i="14"/>
  <c r="AO96" i="14"/>
  <c r="AN96" i="14"/>
  <c r="AM96" i="14"/>
  <c r="AL96" i="14"/>
  <c r="AK96" i="14"/>
  <c r="AI96" i="14"/>
  <c r="AH96" i="14"/>
  <c r="F96" i="14"/>
  <c r="E96" i="14"/>
  <c r="D96" i="14"/>
  <c r="C96" i="14"/>
  <c r="B96" i="14"/>
  <c r="AY95" i="14"/>
  <c r="AX95" i="14"/>
  <c r="AW95" i="14"/>
  <c r="AV95" i="14"/>
  <c r="AU95" i="14"/>
  <c r="AS95" i="14"/>
  <c r="AR95" i="14"/>
  <c r="AP95" i="14"/>
  <c r="AO95" i="14"/>
  <c r="AN95" i="14"/>
  <c r="AM95" i="14"/>
  <c r="AL95" i="14"/>
  <c r="AK95" i="14"/>
  <c r="AI95" i="14"/>
  <c r="AH95" i="14"/>
  <c r="F95" i="14"/>
  <c r="E95" i="14"/>
  <c r="D95" i="14"/>
  <c r="C95" i="14"/>
  <c r="B95" i="14"/>
  <c r="AY94" i="14"/>
  <c r="AX94" i="14"/>
  <c r="AW94" i="14"/>
  <c r="AV94" i="14"/>
  <c r="AU94" i="14"/>
  <c r="AS94" i="14"/>
  <c r="AR94" i="14"/>
  <c r="AP94" i="14"/>
  <c r="AO94" i="14"/>
  <c r="AN94" i="14"/>
  <c r="AM94" i="14"/>
  <c r="AL94" i="14"/>
  <c r="AK94" i="14"/>
  <c r="AI94" i="14"/>
  <c r="AH94" i="14"/>
  <c r="F94" i="14"/>
  <c r="E94" i="14"/>
  <c r="D94" i="14"/>
  <c r="C94" i="14"/>
  <c r="B94" i="14"/>
  <c r="AY93" i="14"/>
  <c r="AX93" i="14"/>
  <c r="AW93" i="14"/>
  <c r="AV93" i="14"/>
  <c r="AU93" i="14"/>
  <c r="AS93" i="14"/>
  <c r="AR93" i="14"/>
  <c r="AP93" i="14"/>
  <c r="AO93" i="14"/>
  <c r="AN93" i="14"/>
  <c r="AM93" i="14"/>
  <c r="AL93" i="14"/>
  <c r="AK93" i="14"/>
  <c r="AI93" i="14"/>
  <c r="AH93" i="14"/>
  <c r="F93" i="14"/>
  <c r="E93" i="14"/>
  <c r="D93" i="14"/>
  <c r="C93" i="14"/>
  <c r="B93" i="14"/>
  <c r="AY92" i="14"/>
  <c r="AX92" i="14"/>
  <c r="AW92" i="14"/>
  <c r="AV92" i="14"/>
  <c r="AU92" i="14"/>
  <c r="AS92" i="14"/>
  <c r="AR92" i="14"/>
  <c r="AP92" i="14"/>
  <c r="AO92" i="14"/>
  <c r="AN92" i="14"/>
  <c r="AM92" i="14"/>
  <c r="AL92" i="14"/>
  <c r="AK92" i="14"/>
  <c r="AI92" i="14"/>
  <c r="AH92" i="14"/>
  <c r="F92" i="14"/>
  <c r="E92" i="14"/>
  <c r="D92" i="14"/>
  <c r="C92" i="14"/>
  <c r="B92" i="14"/>
  <c r="AY91" i="14"/>
  <c r="AX91" i="14"/>
  <c r="AW91" i="14"/>
  <c r="AV91" i="14"/>
  <c r="AU91" i="14"/>
  <c r="AS91" i="14"/>
  <c r="AR91" i="14"/>
  <c r="AP91" i="14"/>
  <c r="AO91" i="14"/>
  <c r="AN91" i="14"/>
  <c r="AM91" i="14"/>
  <c r="AL91" i="14"/>
  <c r="AK91" i="14"/>
  <c r="AI91" i="14"/>
  <c r="AH91" i="14"/>
  <c r="F91" i="14"/>
  <c r="E91" i="14"/>
  <c r="D91" i="14"/>
  <c r="C91" i="14"/>
  <c r="B91" i="14"/>
  <c r="AY90" i="14"/>
  <c r="AX90" i="14"/>
  <c r="AW90" i="14"/>
  <c r="AV90" i="14"/>
  <c r="AU90" i="14"/>
  <c r="AS90" i="14"/>
  <c r="AR90" i="14"/>
  <c r="AP90" i="14"/>
  <c r="AO90" i="14"/>
  <c r="AN90" i="14"/>
  <c r="AM90" i="14"/>
  <c r="AL90" i="14"/>
  <c r="AK90" i="14"/>
  <c r="AI90" i="14"/>
  <c r="AH90" i="14"/>
  <c r="F90" i="14"/>
  <c r="E90" i="14"/>
  <c r="D90" i="14"/>
  <c r="C90" i="14"/>
  <c r="B90" i="14"/>
  <c r="AY89" i="14"/>
  <c r="AX89" i="14"/>
  <c r="AW89" i="14"/>
  <c r="AV89" i="14"/>
  <c r="AU89" i="14"/>
  <c r="AS89" i="14"/>
  <c r="AR89" i="14"/>
  <c r="AP89" i="14"/>
  <c r="AO89" i="14"/>
  <c r="AN89" i="14"/>
  <c r="AM89" i="14"/>
  <c r="AL89" i="14"/>
  <c r="AK89" i="14"/>
  <c r="AI89" i="14"/>
  <c r="AH89" i="14"/>
  <c r="F89" i="14"/>
  <c r="E89" i="14"/>
  <c r="D89" i="14"/>
  <c r="C89" i="14"/>
  <c r="B89" i="14"/>
  <c r="AY88" i="14"/>
  <c r="AX88" i="14"/>
  <c r="AW88" i="14"/>
  <c r="AP88" i="14"/>
  <c r="AO88" i="14"/>
  <c r="AN88" i="14"/>
  <c r="AM88" i="14"/>
  <c r="AL88" i="14"/>
  <c r="AK88" i="14"/>
  <c r="AI88" i="14"/>
  <c r="AH88" i="14"/>
  <c r="F88" i="14"/>
  <c r="E88" i="14"/>
  <c r="D88" i="14"/>
  <c r="C88" i="14"/>
  <c r="B88" i="14"/>
  <c r="AY87" i="14"/>
  <c r="AX87" i="14"/>
  <c r="AW87" i="14"/>
  <c r="AV87" i="14"/>
  <c r="AU87" i="14"/>
  <c r="AS87" i="14"/>
  <c r="AR87" i="14"/>
  <c r="AP87" i="14"/>
  <c r="AO87" i="14"/>
  <c r="AN87" i="14"/>
  <c r="AM87" i="14"/>
  <c r="AL87" i="14"/>
  <c r="AK87" i="14"/>
  <c r="AI87" i="14"/>
  <c r="AH87" i="14"/>
  <c r="F87" i="14"/>
  <c r="E87" i="14"/>
  <c r="D87" i="14"/>
  <c r="C87" i="14"/>
  <c r="B87" i="14"/>
  <c r="AY86" i="14"/>
  <c r="AX86" i="14"/>
  <c r="AW86" i="14"/>
  <c r="AV86" i="14"/>
  <c r="AU86" i="14"/>
  <c r="AS86" i="14"/>
  <c r="AR86" i="14"/>
  <c r="AP86" i="14"/>
  <c r="AO86" i="14"/>
  <c r="AN86" i="14"/>
  <c r="AM86" i="14"/>
  <c r="AL86" i="14"/>
  <c r="AK86" i="14"/>
  <c r="AI86" i="14"/>
  <c r="AH86" i="14"/>
  <c r="F86" i="14"/>
  <c r="E86" i="14"/>
  <c r="D86" i="14"/>
  <c r="C86" i="14"/>
  <c r="B86" i="14"/>
  <c r="AY85" i="14"/>
  <c r="AX85" i="14"/>
  <c r="AW85" i="14"/>
  <c r="AV85" i="14"/>
  <c r="AU85" i="14"/>
  <c r="AS85" i="14"/>
  <c r="AR85" i="14"/>
  <c r="AP85" i="14"/>
  <c r="AO85" i="14"/>
  <c r="AN85" i="14"/>
  <c r="AM85" i="14"/>
  <c r="AL85" i="14"/>
  <c r="AK85" i="14"/>
  <c r="AI85" i="14"/>
  <c r="AH85" i="14"/>
  <c r="F85" i="14"/>
  <c r="E85" i="14"/>
  <c r="D85" i="14"/>
  <c r="C85" i="14"/>
  <c r="B85" i="14"/>
  <c r="AY84" i="14"/>
  <c r="AX84" i="14"/>
  <c r="AW84" i="14"/>
  <c r="AV84" i="14"/>
  <c r="AU84" i="14"/>
  <c r="AS84" i="14"/>
  <c r="AR84" i="14"/>
  <c r="AP84" i="14"/>
  <c r="AO84" i="14"/>
  <c r="AN84" i="14"/>
  <c r="AM84" i="14"/>
  <c r="AL84" i="14"/>
  <c r="AK84" i="14"/>
  <c r="AI84" i="14"/>
  <c r="AH84" i="14"/>
  <c r="F84" i="14"/>
  <c r="E84" i="14"/>
  <c r="D84" i="14"/>
  <c r="C84" i="14"/>
  <c r="B84" i="14"/>
  <c r="AY83" i="14"/>
  <c r="AX83" i="14"/>
  <c r="AW83" i="14"/>
  <c r="AV83" i="14"/>
  <c r="AU83" i="14"/>
  <c r="AS83" i="14"/>
  <c r="AR83" i="14"/>
  <c r="AP83" i="14"/>
  <c r="AO83" i="14"/>
  <c r="AN83" i="14"/>
  <c r="AM83" i="14"/>
  <c r="AL83" i="14"/>
  <c r="AK83" i="14"/>
  <c r="AI83" i="14"/>
  <c r="AH83" i="14"/>
  <c r="F83" i="14"/>
  <c r="E83" i="14"/>
  <c r="D83" i="14"/>
  <c r="C83" i="14"/>
  <c r="B83" i="14"/>
  <c r="AY82" i="14"/>
  <c r="AX82" i="14"/>
  <c r="AW82" i="14"/>
  <c r="AV82" i="14"/>
  <c r="AU82" i="14"/>
  <c r="AS82" i="14"/>
  <c r="AR82" i="14"/>
  <c r="AP82" i="14"/>
  <c r="AO82" i="14"/>
  <c r="AN82" i="14"/>
  <c r="AM82" i="14"/>
  <c r="AL82" i="14"/>
  <c r="AK82" i="14"/>
  <c r="AI82" i="14"/>
  <c r="AH82" i="14"/>
  <c r="F82" i="14"/>
  <c r="E82" i="14"/>
  <c r="D82" i="14"/>
  <c r="C82" i="14"/>
  <c r="B82" i="14"/>
  <c r="AY81" i="14"/>
  <c r="AX81" i="14"/>
  <c r="AW81" i="14"/>
  <c r="AV81" i="14"/>
  <c r="AU81" i="14"/>
  <c r="AS81" i="14"/>
  <c r="AR81" i="14"/>
  <c r="AP81" i="14"/>
  <c r="AO81" i="14"/>
  <c r="AN81" i="14"/>
  <c r="AM81" i="14"/>
  <c r="AL81" i="14"/>
  <c r="AK81" i="14"/>
  <c r="AI81" i="14"/>
  <c r="AH81" i="14"/>
  <c r="F81" i="14"/>
  <c r="E81" i="14"/>
  <c r="D81" i="14"/>
  <c r="C81" i="14"/>
  <c r="B81" i="14"/>
  <c r="AY80" i="14"/>
  <c r="AX80" i="14"/>
  <c r="AW80" i="14"/>
  <c r="AV80" i="14"/>
  <c r="AU80" i="14"/>
  <c r="AS80" i="14"/>
  <c r="AR80" i="14"/>
  <c r="AP80" i="14"/>
  <c r="AO80" i="14"/>
  <c r="AN80" i="14"/>
  <c r="AM80" i="14"/>
  <c r="AL80" i="14"/>
  <c r="AK80" i="14"/>
  <c r="AI80" i="14"/>
  <c r="AH80" i="14"/>
  <c r="F80" i="14"/>
  <c r="E80" i="14"/>
  <c r="D80" i="14"/>
  <c r="C80" i="14"/>
  <c r="B80" i="14"/>
  <c r="AY79" i="14"/>
  <c r="AX79" i="14"/>
  <c r="AW79" i="14"/>
  <c r="AV79" i="14"/>
  <c r="AU79" i="14"/>
  <c r="AS79" i="14"/>
  <c r="AR79" i="14"/>
  <c r="AP79" i="14"/>
  <c r="AO79" i="14"/>
  <c r="AN79" i="14"/>
  <c r="AM79" i="14"/>
  <c r="AL79" i="14"/>
  <c r="AK79" i="14"/>
  <c r="AI79" i="14"/>
  <c r="AH79" i="14"/>
  <c r="F79" i="14"/>
  <c r="E79" i="14"/>
  <c r="D79" i="14"/>
  <c r="C79" i="14"/>
  <c r="B79" i="14"/>
  <c r="AY78" i="14"/>
  <c r="AX78" i="14"/>
  <c r="AW78" i="14"/>
  <c r="AV78" i="14"/>
  <c r="AU78" i="14"/>
  <c r="AS78" i="14"/>
  <c r="AR78" i="14"/>
  <c r="AP78" i="14"/>
  <c r="AO78" i="14"/>
  <c r="AN78" i="14"/>
  <c r="AM78" i="14"/>
  <c r="AL78" i="14"/>
  <c r="AK78" i="14"/>
  <c r="AI78" i="14"/>
  <c r="AH78" i="14"/>
  <c r="F78" i="14"/>
  <c r="E78" i="14"/>
  <c r="D78" i="14"/>
  <c r="C78" i="14"/>
  <c r="B78" i="14"/>
  <c r="AY77" i="14"/>
  <c r="AX77" i="14"/>
  <c r="AW77" i="14"/>
  <c r="AV77" i="14"/>
  <c r="AU77" i="14"/>
  <c r="AS77" i="14"/>
  <c r="AR77" i="14"/>
  <c r="AP77" i="14"/>
  <c r="AO77" i="14"/>
  <c r="AN77" i="14"/>
  <c r="AM77" i="14"/>
  <c r="AL77" i="14"/>
  <c r="AK77" i="14"/>
  <c r="AI77" i="14"/>
  <c r="AH77" i="14"/>
  <c r="F77" i="14"/>
  <c r="E77" i="14"/>
  <c r="D77" i="14"/>
  <c r="C77" i="14"/>
  <c r="B77" i="14"/>
  <c r="AY76" i="14"/>
  <c r="AX76" i="14"/>
  <c r="AW76" i="14"/>
  <c r="AV76" i="14"/>
  <c r="AU76" i="14"/>
  <c r="AS76" i="14"/>
  <c r="AR76" i="14"/>
  <c r="AP76" i="14"/>
  <c r="AO76" i="14"/>
  <c r="AN76" i="14"/>
  <c r="AM76" i="14"/>
  <c r="AL76" i="14"/>
  <c r="AK76" i="14"/>
  <c r="AI76" i="14"/>
  <c r="AH76" i="14"/>
  <c r="F76" i="14"/>
  <c r="E76" i="14"/>
  <c r="D76" i="14"/>
  <c r="C76" i="14"/>
  <c r="B76" i="14"/>
  <c r="AY75" i="14"/>
  <c r="AX75" i="14"/>
  <c r="AW75" i="14"/>
  <c r="AV75" i="14"/>
  <c r="AU75" i="14"/>
  <c r="AS75" i="14"/>
  <c r="AR75" i="14"/>
  <c r="AP75" i="14"/>
  <c r="AO75" i="14"/>
  <c r="AN75" i="14"/>
  <c r="AM75" i="14"/>
  <c r="AL75" i="14"/>
  <c r="AK75" i="14"/>
  <c r="AI75" i="14"/>
  <c r="AH75" i="14"/>
  <c r="F75" i="14"/>
  <c r="E75" i="14"/>
  <c r="D75" i="14"/>
  <c r="C75" i="14"/>
  <c r="B75" i="14"/>
  <c r="AY74" i="14"/>
  <c r="AX74" i="14"/>
  <c r="AW74" i="14"/>
  <c r="AV74" i="14"/>
  <c r="AU74" i="14"/>
  <c r="AS74" i="14"/>
  <c r="AR74" i="14"/>
  <c r="AP74" i="14"/>
  <c r="AO74" i="14"/>
  <c r="AN74" i="14"/>
  <c r="AM74" i="14"/>
  <c r="AL74" i="14"/>
  <c r="AK74" i="14"/>
  <c r="AI74" i="14"/>
  <c r="AH74" i="14"/>
  <c r="F74" i="14"/>
  <c r="E74" i="14"/>
  <c r="D74" i="14"/>
  <c r="C74" i="14"/>
  <c r="B74" i="14"/>
  <c r="AY73" i="14"/>
  <c r="AX73" i="14"/>
  <c r="AW73" i="14"/>
  <c r="AV73" i="14"/>
  <c r="AU73" i="14"/>
  <c r="AS73" i="14"/>
  <c r="AR73" i="14"/>
  <c r="AP73" i="14"/>
  <c r="AO73" i="14"/>
  <c r="AN73" i="14"/>
  <c r="AM73" i="14"/>
  <c r="AL73" i="14"/>
  <c r="AK73" i="14"/>
  <c r="AI73" i="14"/>
  <c r="AH73" i="14"/>
  <c r="F73" i="14"/>
  <c r="E73" i="14"/>
  <c r="D73" i="14"/>
  <c r="C73" i="14"/>
  <c r="B73" i="14"/>
  <c r="AY72" i="14"/>
  <c r="AX72" i="14"/>
  <c r="AW72" i="14"/>
  <c r="AV72" i="14"/>
  <c r="AU72" i="14"/>
  <c r="AS72" i="14"/>
  <c r="AR72" i="14"/>
  <c r="AP72" i="14"/>
  <c r="AO72" i="14"/>
  <c r="AN72" i="14"/>
  <c r="AM72" i="14"/>
  <c r="AL72" i="14"/>
  <c r="AK72" i="14"/>
  <c r="AI72" i="14"/>
  <c r="AH72" i="14"/>
  <c r="AY71" i="14"/>
  <c r="AX71" i="14"/>
  <c r="AW71" i="14"/>
  <c r="AV71" i="14"/>
  <c r="AU71" i="14"/>
  <c r="AS71" i="14"/>
  <c r="AR71" i="14"/>
  <c r="AP71" i="14"/>
  <c r="AO71" i="14"/>
  <c r="AN71" i="14"/>
  <c r="AM71" i="14"/>
  <c r="AL71" i="14"/>
  <c r="AK71" i="14"/>
  <c r="AI71" i="14"/>
  <c r="AH71" i="14"/>
  <c r="F71" i="14"/>
  <c r="E71" i="14"/>
  <c r="D71" i="14"/>
  <c r="C71" i="14"/>
  <c r="B71" i="14"/>
  <c r="AY70" i="14"/>
  <c r="AX70" i="14"/>
  <c r="AW70" i="14"/>
  <c r="AV70" i="14"/>
  <c r="AU70" i="14"/>
  <c r="AS70" i="14"/>
  <c r="AR70" i="14"/>
  <c r="AP70" i="14"/>
  <c r="AO70" i="14"/>
  <c r="AN70" i="14"/>
  <c r="AM70" i="14"/>
  <c r="AL70" i="14"/>
  <c r="AK70" i="14"/>
  <c r="AI70" i="14"/>
  <c r="AH70" i="14"/>
  <c r="F70" i="14"/>
  <c r="E70" i="14"/>
  <c r="D70" i="14"/>
  <c r="C70" i="14"/>
  <c r="B70" i="14"/>
  <c r="AY69" i="14"/>
  <c r="AX69" i="14"/>
  <c r="AW69" i="14"/>
  <c r="AV69" i="14"/>
  <c r="AU69" i="14"/>
  <c r="AS69" i="14"/>
  <c r="AR69" i="14"/>
  <c r="AP69" i="14"/>
  <c r="AO69" i="14"/>
  <c r="AN69" i="14"/>
  <c r="AM69" i="14"/>
  <c r="AL69" i="14"/>
  <c r="AK69" i="14"/>
  <c r="AI69" i="14"/>
  <c r="AH69" i="14"/>
  <c r="F69" i="14"/>
  <c r="E69" i="14"/>
  <c r="D69" i="14"/>
  <c r="C69" i="14"/>
  <c r="B69" i="14"/>
  <c r="AY68" i="14"/>
  <c r="AX68" i="14"/>
  <c r="AW68" i="14"/>
  <c r="AV68" i="14"/>
  <c r="AU68" i="14"/>
  <c r="AS68" i="14"/>
  <c r="AR68" i="14"/>
  <c r="AP68" i="14"/>
  <c r="AO68" i="14"/>
  <c r="AN68" i="14"/>
  <c r="AM68" i="14"/>
  <c r="AL68" i="14"/>
  <c r="AK68" i="14"/>
  <c r="AI68" i="14"/>
  <c r="AH68" i="14"/>
  <c r="F68" i="14"/>
  <c r="E68" i="14"/>
  <c r="D68" i="14"/>
  <c r="C68" i="14"/>
  <c r="B68" i="14"/>
  <c r="AY67" i="14"/>
  <c r="AX67" i="14"/>
  <c r="AW67" i="14"/>
  <c r="AV67" i="14"/>
  <c r="AU67" i="14"/>
  <c r="AS67" i="14"/>
  <c r="AR67" i="14"/>
  <c r="AP67" i="14"/>
  <c r="AO67" i="14"/>
  <c r="AN67" i="14"/>
  <c r="AM67" i="14"/>
  <c r="AL67" i="14"/>
  <c r="AK67" i="14"/>
  <c r="AI67" i="14"/>
  <c r="AH67" i="14"/>
  <c r="F67" i="14"/>
  <c r="E67" i="14"/>
  <c r="D67" i="14"/>
  <c r="C67" i="14"/>
  <c r="B67" i="14"/>
  <c r="AY66" i="14"/>
  <c r="AX66" i="14"/>
  <c r="AW66" i="14"/>
  <c r="AV66" i="14"/>
  <c r="AU66" i="14"/>
  <c r="AS66" i="14"/>
  <c r="AR66" i="14"/>
  <c r="AP66" i="14"/>
  <c r="AO66" i="14"/>
  <c r="AN66" i="14"/>
  <c r="AM66" i="14"/>
  <c r="AL66" i="14"/>
  <c r="AK66" i="14"/>
  <c r="AI66" i="14"/>
  <c r="AH66" i="14"/>
  <c r="F66" i="14"/>
  <c r="E66" i="14"/>
  <c r="D66" i="14"/>
  <c r="C66" i="14"/>
  <c r="B66" i="14"/>
  <c r="AY65" i="14"/>
  <c r="AX65" i="14"/>
  <c r="AW65" i="14"/>
  <c r="AV65" i="14"/>
  <c r="AU65" i="14"/>
  <c r="AS65" i="14"/>
  <c r="AR65" i="14"/>
  <c r="AP65" i="14"/>
  <c r="AO65" i="14"/>
  <c r="AN65" i="14"/>
  <c r="AM65" i="14"/>
  <c r="AL65" i="14"/>
  <c r="AK65" i="14"/>
  <c r="AI65" i="14"/>
  <c r="AH65" i="14"/>
  <c r="F65" i="14"/>
  <c r="E65" i="14"/>
  <c r="D65" i="14"/>
  <c r="C65" i="14"/>
  <c r="B65" i="14"/>
  <c r="AY64" i="14"/>
  <c r="AX64" i="14"/>
  <c r="AW64" i="14"/>
  <c r="AV64" i="14"/>
  <c r="AU64" i="14"/>
  <c r="AS64" i="14"/>
  <c r="AR64" i="14"/>
  <c r="AP64" i="14"/>
  <c r="AO64" i="14"/>
  <c r="AN64" i="14"/>
  <c r="AM64" i="14"/>
  <c r="AL64" i="14"/>
  <c r="AK64" i="14"/>
  <c r="AI64" i="14"/>
  <c r="AH64" i="14"/>
  <c r="F64" i="14"/>
  <c r="E64" i="14"/>
  <c r="D64" i="14"/>
  <c r="C64" i="14"/>
  <c r="B64" i="14"/>
  <c r="AY63" i="14"/>
  <c r="AX63" i="14"/>
  <c r="AW63" i="14"/>
  <c r="AV63" i="14"/>
  <c r="AU63" i="14"/>
  <c r="AS63" i="14"/>
  <c r="AR63" i="14"/>
  <c r="AP63" i="14"/>
  <c r="AO63" i="14"/>
  <c r="AN63" i="14"/>
  <c r="AM63" i="14"/>
  <c r="AL63" i="14"/>
  <c r="AK63" i="14"/>
  <c r="AI63" i="14"/>
  <c r="AH63" i="14"/>
  <c r="F63" i="14"/>
  <c r="E63" i="14"/>
  <c r="D63" i="14"/>
  <c r="C63" i="14"/>
  <c r="B63" i="14"/>
  <c r="AY62" i="14"/>
  <c r="AX62" i="14"/>
  <c r="AW62" i="14"/>
  <c r="AV62" i="14"/>
  <c r="AU62" i="14"/>
  <c r="AS62" i="14"/>
  <c r="AR62" i="14"/>
  <c r="AP62" i="14"/>
  <c r="AO62" i="14"/>
  <c r="AN62" i="14"/>
  <c r="AM62" i="14"/>
  <c r="AL62" i="14"/>
  <c r="AK62" i="14"/>
  <c r="AI62" i="14"/>
  <c r="AH62" i="14"/>
  <c r="F62" i="14"/>
  <c r="E62" i="14"/>
  <c r="D62" i="14"/>
  <c r="C62" i="14"/>
  <c r="B62" i="14"/>
  <c r="AY61" i="14"/>
  <c r="AX61" i="14"/>
  <c r="AW61" i="14"/>
  <c r="AV61" i="14"/>
  <c r="AU61" i="14"/>
  <c r="AS61" i="14"/>
  <c r="AR61" i="14"/>
  <c r="AP61" i="14"/>
  <c r="AO61" i="14"/>
  <c r="AN61" i="14"/>
  <c r="AM61" i="14"/>
  <c r="AL61" i="14"/>
  <c r="AK61" i="14"/>
  <c r="AI61" i="14"/>
  <c r="AH61" i="14"/>
  <c r="F61" i="14"/>
  <c r="E61" i="14"/>
  <c r="D61" i="14"/>
  <c r="C61" i="14"/>
  <c r="B61" i="14"/>
  <c r="AY60" i="14"/>
  <c r="AX60" i="14"/>
  <c r="AW60" i="14"/>
  <c r="AV60" i="14"/>
  <c r="AU60" i="14"/>
  <c r="AS60" i="14"/>
  <c r="AR60" i="14"/>
  <c r="AP60" i="14"/>
  <c r="AO60" i="14"/>
  <c r="AN60" i="14"/>
  <c r="AM60" i="14"/>
  <c r="AL60" i="14"/>
  <c r="AK60" i="14"/>
  <c r="AI60" i="14"/>
  <c r="AH60" i="14"/>
  <c r="F60" i="14"/>
  <c r="E60" i="14"/>
  <c r="D60" i="14"/>
  <c r="C60" i="14"/>
  <c r="B60" i="14"/>
  <c r="AY59" i="14"/>
  <c r="AX59" i="14"/>
  <c r="AW59" i="14"/>
  <c r="AV59" i="14"/>
  <c r="AU59" i="14"/>
  <c r="AS59" i="14"/>
  <c r="AR59" i="14"/>
  <c r="AP59" i="14"/>
  <c r="AO59" i="14"/>
  <c r="AN59" i="14"/>
  <c r="AM59" i="14"/>
  <c r="AL59" i="14"/>
  <c r="AK59" i="14"/>
  <c r="AI59" i="14"/>
  <c r="AH59" i="14"/>
  <c r="F59" i="14"/>
  <c r="E59" i="14"/>
  <c r="D59" i="14"/>
  <c r="C59" i="14"/>
  <c r="B59" i="14"/>
  <c r="AY58" i="14"/>
  <c r="AX58" i="14"/>
  <c r="AW58" i="14"/>
  <c r="AV58" i="14"/>
  <c r="AU58" i="14"/>
  <c r="AS58" i="14"/>
  <c r="AR58" i="14"/>
  <c r="AP58" i="14"/>
  <c r="AO58" i="14"/>
  <c r="AN58" i="14"/>
  <c r="AM58" i="14"/>
  <c r="AL58" i="14"/>
  <c r="AK58" i="14"/>
  <c r="AI58" i="14"/>
  <c r="AH58" i="14"/>
  <c r="F58" i="14"/>
  <c r="E58" i="14"/>
  <c r="D58" i="14"/>
  <c r="C58" i="14"/>
  <c r="B58" i="14"/>
  <c r="AY57" i="14"/>
  <c r="AX57" i="14"/>
  <c r="AW57" i="14"/>
  <c r="AV57" i="14"/>
  <c r="AU57" i="14"/>
  <c r="AS57" i="14"/>
  <c r="AR57" i="14"/>
  <c r="AP57" i="14"/>
  <c r="AO57" i="14"/>
  <c r="AN57" i="14"/>
  <c r="AM57" i="14"/>
  <c r="AL57" i="14"/>
  <c r="AK57" i="14"/>
  <c r="AI57" i="14"/>
  <c r="AH57" i="14"/>
  <c r="F57" i="14"/>
  <c r="E57" i="14"/>
  <c r="D57" i="14"/>
  <c r="C57" i="14"/>
  <c r="B57" i="14"/>
  <c r="AY56" i="14"/>
  <c r="AX56" i="14"/>
  <c r="AW56" i="14"/>
  <c r="AV56" i="14"/>
  <c r="AU56" i="14"/>
  <c r="AS56" i="14"/>
  <c r="AR56" i="14"/>
  <c r="AP56" i="14"/>
  <c r="AO56" i="14"/>
  <c r="AN56" i="14"/>
  <c r="AM56" i="14"/>
  <c r="AL56" i="14"/>
  <c r="AK56" i="14"/>
  <c r="AI56" i="14"/>
  <c r="AH56" i="14"/>
  <c r="F56" i="14"/>
  <c r="E56" i="14"/>
  <c r="D56" i="14"/>
  <c r="C56" i="14"/>
  <c r="B56" i="14"/>
  <c r="AY55" i="14"/>
  <c r="AX55" i="14"/>
  <c r="AW55" i="14"/>
  <c r="AV55" i="14"/>
  <c r="AU55" i="14"/>
  <c r="AS55" i="14"/>
  <c r="AR55" i="14"/>
  <c r="AP55" i="14"/>
  <c r="AO55" i="14"/>
  <c r="AN55" i="14"/>
  <c r="AM55" i="14"/>
  <c r="AL55" i="14"/>
  <c r="AK55" i="14"/>
  <c r="AI55" i="14"/>
  <c r="AH55" i="14"/>
  <c r="F55" i="14"/>
  <c r="E55" i="14"/>
  <c r="D55" i="14"/>
  <c r="C55" i="14"/>
  <c r="B55" i="14"/>
  <c r="AY54" i="14"/>
  <c r="AX54" i="14"/>
  <c r="AW54" i="14"/>
  <c r="AV54" i="14"/>
  <c r="AU54" i="14"/>
  <c r="AS54" i="14"/>
  <c r="AR54" i="14"/>
  <c r="AP54" i="14"/>
  <c r="AO54" i="14"/>
  <c r="AN54" i="14"/>
  <c r="AM54" i="14"/>
  <c r="AL54" i="14"/>
  <c r="AK54" i="14"/>
  <c r="AI54" i="14"/>
  <c r="AH54" i="14"/>
  <c r="F54" i="14"/>
  <c r="E54" i="14"/>
  <c r="D54" i="14"/>
  <c r="C54" i="14"/>
  <c r="B54" i="14"/>
  <c r="AY53" i="14"/>
  <c r="AX53" i="14"/>
  <c r="AW53" i="14"/>
  <c r="AV53" i="14"/>
  <c r="AU53" i="14"/>
  <c r="AS53" i="14"/>
  <c r="AR53" i="14"/>
  <c r="AP53" i="14"/>
  <c r="AO53" i="14"/>
  <c r="AN53" i="14"/>
  <c r="AM53" i="14"/>
  <c r="AL53" i="14"/>
  <c r="AK53" i="14"/>
  <c r="AI53" i="14"/>
  <c r="AH53" i="14"/>
  <c r="F53" i="14"/>
  <c r="E53" i="14"/>
  <c r="D53" i="14"/>
  <c r="C53" i="14"/>
  <c r="B53" i="14"/>
  <c r="AY52" i="14"/>
  <c r="AX52" i="14"/>
  <c r="AW52" i="14"/>
  <c r="AV52" i="14"/>
  <c r="AU52" i="14"/>
  <c r="AS52" i="14"/>
  <c r="AR52" i="14"/>
  <c r="AP52" i="14"/>
  <c r="AO52" i="14"/>
  <c r="AN52" i="14"/>
  <c r="AM52" i="14"/>
  <c r="AL52" i="14"/>
  <c r="AK52" i="14"/>
  <c r="AI52" i="14"/>
  <c r="AH52" i="14"/>
  <c r="F52" i="14"/>
  <c r="E52" i="14"/>
  <c r="D52" i="14"/>
  <c r="C52" i="14"/>
  <c r="B52" i="14"/>
  <c r="AY51" i="14"/>
  <c r="AX51" i="14"/>
  <c r="AW51" i="14"/>
  <c r="AV51" i="14"/>
  <c r="AU51" i="14"/>
  <c r="AS51" i="14"/>
  <c r="AR51" i="14"/>
  <c r="AP51" i="14"/>
  <c r="AO51" i="14"/>
  <c r="AN51" i="14"/>
  <c r="AM51" i="14"/>
  <c r="AL51" i="14"/>
  <c r="AK51" i="14"/>
  <c r="AI51" i="14"/>
  <c r="AH51" i="14"/>
  <c r="F51" i="14"/>
  <c r="E51" i="14"/>
  <c r="D51" i="14"/>
  <c r="C51" i="14"/>
  <c r="B51" i="14"/>
  <c r="AY50" i="14"/>
  <c r="AX50" i="14"/>
  <c r="AW50" i="14"/>
  <c r="AV50" i="14"/>
  <c r="AU50" i="14"/>
  <c r="AS50" i="14"/>
  <c r="AR50" i="14"/>
  <c r="AP50" i="14"/>
  <c r="AO50" i="14"/>
  <c r="AN50" i="14"/>
  <c r="AM50" i="14"/>
  <c r="AL50" i="14"/>
  <c r="AK50" i="14"/>
  <c r="AI50" i="14"/>
  <c r="AH50" i="14"/>
  <c r="F50" i="14"/>
  <c r="E50" i="14"/>
  <c r="D50" i="14"/>
  <c r="C50" i="14"/>
  <c r="B50" i="14"/>
  <c r="AY49" i="14"/>
  <c r="AX49" i="14"/>
  <c r="AW49" i="14"/>
  <c r="AV49" i="14"/>
  <c r="AU49" i="14"/>
  <c r="AS49" i="14"/>
  <c r="AR49" i="14"/>
  <c r="AP49" i="14"/>
  <c r="AO49" i="14"/>
  <c r="AN49" i="14"/>
  <c r="AM49" i="14"/>
  <c r="AL49" i="14"/>
  <c r="AK49" i="14"/>
  <c r="AI49" i="14"/>
  <c r="AH49" i="14"/>
  <c r="F49" i="14"/>
  <c r="E49" i="14"/>
  <c r="D49" i="14"/>
  <c r="C49" i="14"/>
  <c r="B49" i="14"/>
  <c r="AY48" i="14"/>
  <c r="AX48" i="14"/>
  <c r="AW48" i="14"/>
  <c r="AV48" i="14"/>
  <c r="AU48" i="14"/>
  <c r="AS48" i="14"/>
  <c r="AR48" i="14"/>
  <c r="AP48" i="14"/>
  <c r="AO48" i="14"/>
  <c r="AN48" i="14"/>
  <c r="AM48" i="14"/>
  <c r="AL48" i="14"/>
  <c r="AK48" i="14"/>
  <c r="AI48" i="14"/>
  <c r="AH48" i="14"/>
  <c r="F48" i="14"/>
  <c r="E48" i="14"/>
  <c r="D48" i="14"/>
  <c r="C48" i="14"/>
  <c r="B48" i="14"/>
  <c r="AY47" i="14"/>
  <c r="AX47" i="14"/>
  <c r="AW47" i="14"/>
  <c r="AV47" i="14"/>
  <c r="AU47" i="14"/>
  <c r="AS47" i="14"/>
  <c r="AR47" i="14"/>
  <c r="AP47" i="14"/>
  <c r="AO47" i="14"/>
  <c r="AN47" i="14"/>
  <c r="AM47" i="14"/>
  <c r="AL47" i="14"/>
  <c r="AK47" i="14"/>
  <c r="AI47" i="14"/>
  <c r="AH47" i="14"/>
  <c r="F47" i="14"/>
  <c r="E47" i="14"/>
  <c r="D47" i="14"/>
  <c r="C47" i="14"/>
  <c r="B47" i="14"/>
  <c r="AY46" i="14"/>
  <c r="AX46" i="14"/>
  <c r="AW46" i="14"/>
  <c r="AV46" i="14"/>
  <c r="AU46" i="14"/>
  <c r="AS46" i="14"/>
  <c r="AR46" i="14"/>
  <c r="AP46" i="14"/>
  <c r="AO46" i="14"/>
  <c r="AN46" i="14"/>
  <c r="AM46" i="14"/>
  <c r="AL46" i="14"/>
  <c r="AK46" i="14"/>
  <c r="AI46" i="14"/>
  <c r="AH46" i="14"/>
  <c r="F46" i="14"/>
  <c r="E46" i="14"/>
  <c r="D46" i="14"/>
  <c r="C46" i="14"/>
  <c r="B46" i="14"/>
  <c r="AY45" i="14"/>
  <c r="AX45" i="14"/>
  <c r="AW45" i="14"/>
  <c r="AV45" i="14"/>
  <c r="AU45" i="14"/>
  <c r="AS45" i="14"/>
  <c r="AR45" i="14"/>
  <c r="AP45" i="14"/>
  <c r="AO45" i="14"/>
  <c r="AN45" i="14"/>
  <c r="AM45" i="14"/>
  <c r="AL45" i="14"/>
  <c r="AK45" i="14"/>
  <c r="AI45" i="14"/>
  <c r="AH45" i="14"/>
  <c r="F45" i="14"/>
  <c r="E45" i="14"/>
  <c r="D45" i="14"/>
  <c r="C45" i="14"/>
  <c r="B45" i="14"/>
  <c r="AY44" i="14"/>
  <c r="AX44" i="14"/>
  <c r="AW44" i="14"/>
  <c r="AV44" i="14"/>
  <c r="AU44" i="14"/>
  <c r="AS44" i="14"/>
  <c r="AR44" i="14"/>
  <c r="AP44" i="14"/>
  <c r="AO44" i="14"/>
  <c r="AN44" i="14"/>
  <c r="AM44" i="14"/>
  <c r="AL44" i="14"/>
  <c r="AK44" i="14"/>
  <c r="AI44" i="14"/>
  <c r="AH44" i="14"/>
  <c r="F44" i="14"/>
  <c r="E44" i="14"/>
  <c r="D44" i="14"/>
  <c r="C44" i="14"/>
  <c r="B44" i="14"/>
  <c r="AY43" i="14"/>
  <c r="AX43" i="14"/>
  <c r="AW43" i="14"/>
  <c r="AV43" i="14"/>
  <c r="AU43" i="14"/>
  <c r="AS43" i="14"/>
  <c r="AR43" i="14"/>
  <c r="AP43" i="14"/>
  <c r="AO43" i="14"/>
  <c r="AN43" i="14"/>
  <c r="AM43" i="14"/>
  <c r="AL43" i="14"/>
  <c r="AK43" i="14"/>
  <c r="AI43" i="14"/>
  <c r="AH43" i="14"/>
  <c r="F43" i="14"/>
  <c r="E43" i="14"/>
  <c r="D43" i="14"/>
  <c r="C43" i="14"/>
  <c r="B43" i="14"/>
  <c r="AY42" i="14"/>
  <c r="AX42" i="14"/>
  <c r="AW42" i="14"/>
  <c r="AV42" i="14"/>
  <c r="AU42" i="14"/>
  <c r="AS42" i="14"/>
  <c r="AR42" i="14"/>
  <c r="AP42" i="14"/>
  <c r="AO42" i="14"/>
  <c r="AN42" i="14"/>
  <c r="AM42" i="14"/>
  <c r="AL42" i="14"/>
  <c r="AK42" i="14"/>
  <c r="AI42" i="14"/>
  <c r="AH42" i="14"/>
  <c r="F42" i="14"/>
  <c r="E42" i="14"/>
  <c r="D42" i="14"/>
  <c r="C42" i="14"/>
  <c r="B42" i="14"/>
  <c r="AY41" i="14"/>
  <c r="AX41" i="14"/>
  <c r="AW41" i="14"/>
  <c r="AV41" i="14"/>
  <c r="AU41" i="14"/>
  <c r="AS41" i="14"/>
  <c r="AR41" i="14"/>
  <c r="AP41" i="14"/>
  <c r="AO41" i="14"/>
  <c r="AN41" i="14"/>
  <c r="AM41" i="14"/>
  <c r="AL41" i="14"/>
  <c r="AK41" i="14"/>
  <c r="AI41" i="14"/>
  <c r="AH41" i="14"/>
  <c r="F41" i="14"/>
  <c r="E41" i="14"/>
  <c r="D41" i="14"/>
  <c r="C41" i="14"/>
  <c r="B41" i="14"/>
  <c r="AY40" i="14"/>
  <c r="AX40" i="14"/>
  <c r="AW40" i="14"/>
  <c r="AV40" i="14"/>
  <c r="AU40" i="14"/>
  <c r="AS40" i="14"/>
  <c r="AR40" i="14"/>
  <c r="AP40" i="14"/>
  <c r="AO40" i="14"/>
  <c r="AN40" i="14"/>
  <c r="AM40" i="14"/>
  <c r="AL40" i="14"/>
  <c r="AK40" i="14"/>
  <c r="AI40" i="14"/>
  <c r="AH40" i="14"/>
  <c r="F40" i="14"/>
  <c r="E40" i="14"/>
  <c r="D40" i="14"/>
  <c r="C40" i="14"/>
  <c r="B40" i="14"/>
  <c r="AY39" i="14"/>
  <c r="AX39" i="14"/>
  <c r="AW39" i="14"/>
  <c r="AV39" i="14"/>
  <c r="AU39" i="14"/>
  <c r="AS39" i="14"/>
  <c r="AR39" i="14"/>
  <c r="AP39" i="14"/>
  <c r="AO39" i="14"/>
  <c r="AN39" i="14"/>
  <c r="AM39" i="14"/>
  <c r="AL39" i="14"/>
  <c r="AK39" i="14"/>
  <c r="AI39" i="14"/>
  <c r="AH39" i="14"/>
  <c r="F39" i="14"/>
  <c r="E39" i="14"/>
  <c r="D39" i="14"/>
  <c r="C39" i="14"/>
  <c r="B39" i="14"/>
  <c r="AY38" i="14"/>
  <c r="AX38" i="14"/>
  <c r="AW38" i="14"/>
  <c r="AV38" i="14"/>
  <c r="AU38" i="14"/>
  <c r="AS38" i="14"/>
  <c r="AR38" i="14"/>
  <c r="AP38" i="14"/>
  <c r="AO38" i="14"/>
  <c r="AN38" i="14"/>
  <c r="AM38" i="14"/>
  <c r="AL38" i="14"/>
  <c r="AK38" i="14"/>
  <c r="AI38" i="14"/>
  <c r="AH38" i="14"/>
  <c r="F38" i="14"/>
  <c r="E38" i="14"/>
  <c r="D38" i="14"/>
  <c r="C38" i="14"/>
  <c r="B38" i="14"/>
  <c r="AY37" i="14"/>
  <c r="AX37" i="14"/>
  <c r="AW37" i="14"/>
  <c r="AV37" i="14"/>
  <c r="AU37" i="14"/>
  <c r="AS37" i="14"/>
  <c r="AR37" i="14"/>
  <c r="AP37" i="14"/>
  <c r="AO37" i="14"/>
  <c r="AN37" i="14"/>
  <c r="AM37" i="14"/>
  <c r="AL37" i="14"/>
  <c r="AK37" i="14"/>
  <c r="AI37" i="14"/>
  <c r="AH37" i="14"/>
  <c r="F37" i="14"/>
  <c r="E37" i="14"/>
  <c r="D37" i="14"/>
  <c r="C37" i="14"/>
  <c r="B37" i="14"/>
  <c r="AY36" i="14"/>
  <c r="AX36" i="14"/>
  <c r="AW36" i="14"/>
  <c r="AV36" i="14"/>
  <c r="AU36" i="14"/>
  <c r="AS36" i="14"/>
  <c r="AR36" i="14"/>
  <c r="AP36" i="14"/>
  <c r="AO36" i="14"/>
  <c r="AN36" i="14"/>
  <c r="AM36" i="14"/>
  <c r="AL36" i="14"/>
  <c r="AK36" i="14"/>
  <c r="AI36" i="14"/>
  <c r="AH36" i="14"/>
  <c r="F36" i="14"/>
  <c r="E36" i="14"/>
  <c r="D36" i="14"/>
  <c r="C36" i="14"/>
  <c r="B36" i="14"/>
  <c r="AY35" i="14"/>
  <c r="AX35" i="14"/>
  <c r="AW35" i="14"/>
  <c r="AV35" i="14"/>
  <c r="AU35" i="14"/>
  <c r="AS35" i="14"/>
  <c r="AR35" i="14"/>
  <c r="AP35" i="14"/>
  <c r="AO35" i="14"/>
  <c r="AN35" i="14"/>
  <c r="AM35" i="14"/>
  <c r="AL35" i="14"/>
  <c r="AK35" i="14"/>
  <c r="AI35" i="14"/>
  <c r="AH35" i="14"/>
  <c r="F35" i="14"/>
  <c r="E35" i="14"/>
  <c r="D35" i="14"/>
  <c r="C35" i="14"/>
  <c r="B35" i="14"/>
  <c r="AY34" i="14"/>
  <c r="AX34" i="14"/>
  <c r="AW34" i="14"/>
  <c r="AV34" i="14"/>
  <c r="AU34" i="14"/>
  <c r="AS34" i="14"/>
  <c r="AR34" i="14"/>
  <c r="AP34" i="14"/>
  <c r="AO34" i="14"/>
  <c r="AN34" i="14"/>
  <c r="AM34" i="14"/>
  <c r="AL34" i="14"/>
  <c r="AK34" i="14"/>
  <c r="AI34" i="14"/>
  <c r="AH34" i="14"/>
  <c r="F34" i="14"/>
  <c r="E34" i="14"/>
  <c r="D34" i="14"/>
  <c r="C34" i="14"/>
  <c r="B34" i="14"/>
  <c r="AY33" i="14"/>
  <c r="AX33" i="14"/>
  <c r="AW33" i="14"/>
  <c r="AV33" i="14"/>
  <c r="AU33" i="14"/>
  <c r="AS33" i="14"/>
  <c r="AR33" i="14"/>
  <c r="AP33" i="14"/>
  <c r="AO33" i="14"/>
  <c r="AN33" i="14"/>
  <c r="AM33" i="14"/>
  <c r="AL33" i="14"/>
  <c r="AK33" i="14"/>
  <c r="AI33" i="14"/>
  <c r="AH33" i="14"/>
  <c r="F33" i="14"/>
  <c r="E33" i="14"/>
  <c r="D33" i="14"/>
  <c r="C33" i="14"/>
  <c r="B33" i="14"/>
  <c r="AY32" i="14"/>
  <c r="AX32" i="14"/>
  <c r="AW32" i="14"/>
  <c r="AV32" i="14"/>
  <c r="AU32" i="14"/>
  <c r="AS32" i="14"/>
  <c r="AR32" i="14"/>
  <c r="AP32" i="14"/>
  <c r="AO32" i="14"/>
  <c r="AN32" i="14"/>
  <c r="AM32" i="14"/>
  <c r="AL32" i="14"/>
  <c r="AK32" i="14"/>
  <c r="AI32" i="14"/>
  <c r="AH32" i="14"/>
  <c r="F32" i="14"/>
  <c r="E32" i="14"/>
  <c r="D32" i="14"/>
  <c r="C32" i="14"/>
  <c r="B32" i="14"/>
  <c r="AY31" i="14"/>
  <c r="AX31" i="14"/>
  <c r="AW31" i="14"/>
  <c r="AV31" i="14"/>
  <c r="AU31" i="14"/>
  <c r="AS31" i="14"/>
  <c r="AR31" i="14"/>
  <c r="AP31" i="14"/>
  <c r="AO31" i="14"/>
  <c r="AN31" i="14"/>
  <c r="AM31" i="14"/>
  <c r="AL31" i="14"/>
  <c r="AK31" i="14"/>
  <c r="AI31" i="14"/>
  <c r="AH31" i="14"/>
  <c r="F31" i="14"/>
  <c r="E31" i="14"/>
  <c r="D31" i="14"/>
  <c r="C31" i="14"/>
  <c r="B31" i="14"/>
  <c r="AY30" i="14"/>
  <c r="AX30" i="14"/>
  <c r="AW30" i="14"/>
  <c r="AV30" i="14"/>
  <c r="AU30" i="14"/>
  <c r="AS30" i="14"/>
  <c r="AR30" i="14"/>
  <c r="AP30" i="14"/>
  <c r="AO30" i="14"/>
  <c r="AN30" i="14"/>
  <c r="AM30" i="14"/>
  <c r="AL30" i="14"/>
  <c r="AK30" i="14"/>
  <c r="AI30" i="14"/>
  <c r="AH30" i="14"/>
  <c r="F30" i="14"/>
  <c r="E30" i="14"/>
  <c r="D30" i="14"/>
  <c r="C30" i="14"/>
  <c r="B30" i="14"/>
  <c r="AY29" i="14"/>
  <c r="AX29" i="14"/>
  <c r="AW29" i="14"/>
  <c r="AV29" i="14"/>
  <c r="AU29" i="14"/>
  <c r="AS29" i="14"/>
  <c r="AR29" i="14"/>
  <c r="AP29" i="14"/>
  <c r="AO29" i="14"/>
  <c r="AN29" i="14"/>
  <c r="AM29" i="14"/>
  <c r="AL29" i="14"/>
  <c r="AK29" i="14"/>
  <c r="AI29" i="14"/>
  <c r="AH29" i="14"/>
  <c r="F29" i="14"/>
  <c r="E29" i="14"/>
  <c r="D29" i="14"/>
  <c r="C29" i="14"/>
  <c r="B29" i="14"/>
  <c r="AY28" i="14"/>
  <c r="AX28" i="14"/>
  <c r="AW28" i="14"/>
  <c r="AV28" i="14"/>
  <c r="AU28" i="14"/>
  <c r="AS28" i="14"/>
  <c r="AR28" i="14"/>
  <c r="AP28" i="14"/>
  <c r="AO28" i="14"/>
  <c r="AN28" i="14"/>
  <c r="AM28" i="14"/>
  <c r="AL28" i="14"/>
  <c r="AK28" i="14"/>
  <c r="AI28" i="14"/>
  <c r="AH28" i="14"/>
  <c r="F28" i="14"/>
  <c r="E28" i="14"/>
  <c r="D28" i="14"/>
  <c r="C28" i="14"/>
  <c r="B28" i="14"/>
  <c r="AY27" i="14"/>
  <c r="AX27" i="14"/>
  <c r="AW27" i="14"/>
  <c r="AV27" i="14"/>
  <c r="AU27" i="14"/>
  <c r="AS27" i="14"/>
  <c r="AR27" i="14"/>
  <c r="AP27" i="14"/>
  <c r="AO27" i="14"/>
  <c r="AN27" i="14"/>
  <c r="AM27" i="14"/>
  <c r="AL27" i="14"/>
  <c r="AK27" i="14"/>
  <c r="AI27" i="14"/>
  <c r="AH27" i="14"/>
  <c r="F27" i="14"/>
  <c r="E27" i="14"/>
  <c r="D27" i="14"/>
  <c r="C27" i="14"/>
  <c r="B27" i="14"/>
  <c r="AY26" i="14"/>
  <c r="AX26" i="14"/>
  <c r="AW26" i="14"/>
  <c r="AV26" i="14"/>
  <c r="AU26" i="14"/>
  <c r="AS26" i="14"/>
  <c r="AR26" i="14"/>
  <c r="AP26" i="14"/>
  <c r="AO26" i="14"/>
  <c r="AN26" i="14"/>
  <c r="AM26" i="14"/>
  <c r="AL26" i="14"/>
  <c r="AK26" i="14"/>
  <c r="AI26" i="14"/>
  <c r="AH26" i="14"/>
  <c r="F26" i="14"/>
  <c r="E26" i="14"/>
  <c r="D26" i="14"/>
  <c r="C26" i="14"/>
  <c r="B26" i="14"/>
  <c r="AY25" i="14"/>
  <c r="AX25" i="14"/>
  <c r="AW25" i="14"/>
  <c r="AV25" i="14"/>
  <c r="AU25" i="14"/>
  <c r="AS25" i="14"/>
  <c r="AR25" i="14"/>
  <c r="AP25" i="14"/>
  <c r="AO25" i="14"/>
  <c r="AN25" i="14"/>
  <c r="AM25" i="14"/>
  <c r="AL25" i="14"/>
  <c r="AK25" i="14"/>
  <c r="AI25" i="14"/>
  <c r="AH25" i="14"/>
  <c r="F25" i="14"/>
  <c r="E25" i="14"/>
  <c r="D25" i="14"/>
  <c r="C25" i="14"/>
  <c r="B25" i="14"/>
  <c r="AY24" i="14"/>
  <c r="AX24" i="14"/>
  <c r="AW24" i="14"/>
  <c r="AV24" i="14"/>
  <c r="AU24" i="14"/>
  <c r="AS24" i="14"/>
  <c r="AR24" i="14"/>
  <c r="AP24" i="14"/>
  <c r="AO24" i="14"/>
  <c r="AN24" i="14"/>
  <c r="AM24" i="14"/>
  <c r="AL24" i="14"/>
  <c r="AK24" i="14"/>
  <c r="AI24" i="14"/>
  <c r="AH24" i="14"/>
  <c r="F24" i="14"/>
  <c r="E24" i="14"/>
  <c r="D24" i="14"/>
  <c r="C24" i="14"/>
  <c r="B24" i="14"/>
  <c r="AY23" i="14"/>
  <c r="AX23" i="14"/>
  <c r="AW23" i="14"/>
  <c r="AV23" i="14"/>
  <c r="AU23" i="14"/>
  <c r="AS23" i="14"/>
  <c r="AR23" i="14"/>
  <c r="AP23" i="14"/>
  <c r="AO23" i="14"/>
  <c r="AN23" i="14"/>
  <c r="AM23" i="14"/>
  <c r="AL23" i="14"/>
  <c r="AK23" i="14"/>
  <c r="AI23" i="14"/>
  <c r="AH23" i="14"/>
  <c r="F23" i="14"/>
  <c r="E23" i="14"/>
  <c r="D23" i="14"/>
  <c r="C23" i="14"/>
  <c r="B23" i="14"/>
  <c r="AY22" i="14"/>
  <c r="AX22" i="14"/>
  <c r="AW22" i="14"/>
  <c r="AV22" i="14"/>
  <c r="AU22" i="14"/>
  <c r="AS22" i="14"/>
  <c r="AR22" i="14"/>
  <c r="AP22" i="14"/>
  <c r="AO22" i="14"/>
  <c r="AN22" i="14"/>
  <c r="AM22" i="14"/>
  <c r="AL22" i="14"/>
  <c r="AK22" i="14"/>
  <c r="AI22" i="14"/>
  <c r="AH22" i="14"/>
  <c r="F22" i="14"/>
  <c r="E22" i="14"/>
  <c r="D22" i="14"/>
  <c r="C22" i="14"/>
  <c r="B22" i="14"/>
  <c r="AY21" i="14"/>
  <c r="AX21" i="14"/>
  <c r="AW21" i="14"/>
  <c r="AV21" i="14"/>
  <c r="AU21" i="14"/>
  <c r="AS21" i="14"/>
  <c r="AR21" i="14"/>
  <c r="AP21" i="14"/>
  <c r="AO21" i="14"/>
  <c r="AN21" i="14"/>
  <c r="AM21" i="14"/>
  <c r="AL21" i="14"/>
  <c r="AK21" i="14"/>
  <c r="AI21" i="14"/>
  <c r="AH21" i="14"/>
  <c r="F21" i="14"/>
  <c r="E21" i="14"/>
  <c r="D21" i="14"/>
  <c r="C21" i="14"/>
  <c r="B21" i="14"/>
  <c r="AY20" i="14"/>
  <c r="AX20" i="14"/>
  <c r="AW20" i="14"/>
  <c r="AV20" i="14"/>
  <c r="AU20" i="14"/>
  <c r="AS20" i="14"/>
  <c r="AR20" i="14"/>
  <c r="AP20" i="14"/>
  <c r="AO20" i="14"/>
  <c r="AN20" i="14"/>
  <c r="AM20" i="14"/>
  <c r="AL20" i="14"/>
  <c r="AK20" i="14"/>
  <c r="AI20" i="14"/>
  <c r="AH20" i="14"/>
  <c r="F20" i="14"/>
  <c r="E20" i="14"/>
  <c r="D20" i="14"/>
  <c r="C20" i="14"/>
  <c r="B20" i="14"/>
  <c r="AY19" i="14"/>
  <c r="AX19" i="14"/>
  <c r="AW19" i="14"/>
  <c r="AV19" i="14"/>
  <c r="AU19" i="14"/>
  <c r="AS19" i="14"/>
  <c r="AR19" i="14"/>
  <c r="AP19" i="14"/>
  <c r="AO19" i="14"/>
  <c r="AN19" i="14"/>
  <c r="AM19" i="14"/>
  <c r="AL19" i="14"/>
  <c r="AK19" i="14"/>
  <c r="AI19" i="14"/>
  <c r="AH19" i="14"/>
  <c r="F19" i="14"/>
  <c r="E19" i="14"/>
  <c r="D19" i="14"/>
  <c r="C19" i="14"/>
  <c r="B19" i="14"/>
  <c r="AY18" i="14"/>
  <c r="AX18" i="14"/>
  <c r="AW18" i="14"/>
  <c r="AV18" i="14"/>
  <c r="AU18" i="14"/>
  <c r="AS18" i="14"/>
  <c r="AR18" i="14"/>
  <c r="AP18" i="14"/>
  <c r="AO18" i="14"/>
  <c r="AN18" i="14"/>
  <c r="AM18" i="14"/>
  <c r="AL18" i="14"/>
  <c r="AK18" i="14"/>
  <c r="AI18" i="14"/>
  <c r="AH18" i="14"/>
  <c r="F18" i="14"/>
  <c r="E18" i="14"/>
  <c r="D18" i="14"/>
  <c r="C18" i="14"/>
  <c r="B18" i="14"/>
  <c r="AY17" i="14"/>
  <c r="AX17" i="14"/>
  <c r="AW17" i="14"/>
  <c r="AV17" i="14"/>
  <c r="AU17" i="14"/>
  <c r="AS17" i="14"/>
  <c r="AR17" i="14"/>
  <c r="AP17" i="14"/>
  <c r="AO17" i="14"/>
  <c r="AN17" i="14"/>
  <c r="AM17" i="14"/>
  <c r="AL17" i="14"/>
  <c r="AK17" i="14"/>
  <c r="AI17" i="14"/>
  <c r="AH17" i="14"/>
  <c r="F17" i="14"/>
  <c r="E17" i="14"/>
  <c r="D17" i="14"/>
  <c r="C17" i="14"/>
  <c r="B17" i="14"/>
  <c r="AY16" i="14"/>
  <c r="AX16" i="14"/>
  <c r="AW16" i="14"/>
  <c r="AV16" i="14"/>
  <c r="AU16" i="14"/>
  <c r="AS16" i="14"/>
  <c r="AR16" i="14"/>
  <c r="AP16" i="14"/>
  <c r="AO16" i="14"/>
  <c r="AN16" i="14"/>
  <c r="AM16" i="14"/>
  <c r="AL16" i="14"/>
  <c r="AK16" i="14"/>
  <c r="AI16" i="14"/>
  <c r="AH16" i="14"/>
  <c r="F16" i="14"/>
  <c r="E16" i="14"/>
  <c r="D16" i="14"/>
  <c r="C16" i="14"/>
  <c r="B16" i="14"/>
  <c r="AY15" i="14"/>
  <c r="AX15" i="14"/>
  <c r="AW15" i="14"/>
  <c r="AV15" i="14"/>
  <c r="AU15" i="14"/>
  <c r="AS15" i="14"/>
  <c r="AR15" i="14"/>
  <c r="AP15" i="14"/>
  <c r="AO15" i="14"/>
  <c r="AN15" i="14"/>
  <c r="AM15" i="14"/>
  <c r="AL15" i="14"/>
  <c r="AK15" i="14"/>
  <c r="AI15" i="14"/>
  <c r="AH15" i="14"/>
  <c r="F15" i="14"/>
  <c r="E15" i="14"/>
  <c r="D15" i="14"/>
  <c r="C15" i="14"/>
  <c r="B15" i="14"/>
  <c r="AY14" i="14"/>
  <c r="AX14" i="14"/>
  <c r="AW14" i="14"/>
  <c r="AV14" i="14"/>
  <c r="AU14" i="14"/>
  <c r="AS14" i="14"/>
  <c r="AR14" i="14"/>
  <c r="AP14" i="14"/>
  <c r="AO14" i="14"/>
  <c r="AN14" i="14"/>
  <c r="AM14" i="14"/>
  <c r="AL14" i="14"/>
  <c r="AK14" i="14"/>
  <c r="AI14" i="14"/>
  <c r="AH14" i="14"/>
  <c r="F14" i="14"/>
  <c r="E14" i="14"/>
  <c r="D14" i="14"/>
  <c r="C14" i="14"/>
  <c r="B14" i="14"/>
  <c r="AY13" i="14"/>
  <c r="AX13" i="14"/>
  <c r="AW13" i="14"/>
  <c r="AV13" i="14"/>
  <c r="AU13" i="14"/>
  <c r="AS13" i="14"/>
  <c r="AR13" i="14"/>
  <c r="AP13" i="14"/>
  <c r="AO13" i="14"/>
  <c r="AN13" i="14"/>
  <c r="AM13" i="14"/>
  <c r="AL13" i="14"/>
  <c r="AK13" i="14"/>
  <c r="AI13" i="14"/>
  <c r="AH13" i="14"/>
  <c r="F13" i="14"/>
  <c r="E13" i="14"/>
  <c r="D13" i="14"/>
  <c r="C13" i="14"/>
  <c r="B13" i="14"/>
  <c r="AS137" i="14" l="1"/>
  <c r="AX137" i="14"/>
  <c r="AI137" i="14"/>
  <c r="AN137" i="14"/>
  <c r="O172" i="14"/>
  <c r="P172" i="14" s="1"/>
  <c r="J171" i="14"/>
  <c r="R171" i="14"/>
  <c r="AM137" i="14"/>
  <c r="AW137" i="14"/>
  <c r="K172" i="14"/>
  <c r="L172" i="14" s="1"/>
  <c r="AL137" i="14"/>
  <c r="AP137" i="14"/>
  <c r="AV137" i="14"/>
  <c r="L142" i="14" s="1"/>
  <c r="P171" i="14"/>
  <c r="V171" i="14"/>
  <c r="V170" i="14"/>
  <c r="N170" i="14" s="1"/>
  <c r="AH137" i="14"/>
  <c r="J142" i="14" s="1"/>
  <c r="AR137" i="14"/>
  <c r="AK137" i="14"/>
  <c r="AK138" i="14" s="1"/>
  <c r="N142" i="14" s="1"/>
  <c r="AO137" i="14"/>
  <c r="P142" i="14" s="1"/>
  <c r="AU137" i="14"/>
  <c r="AU138" i="14" s="1"/>
  <c r="R142" i="14" s="1"/>
  <c r="S142" i="14" s="1"/>
  <c r="AY137" i="14"/>
  <c r="G172" i="14"/>
  <c r="H172" i="14" s="1"/>
  <c r="S172" i="14"/>
  <c r="T172" i="14" s="1"/>
  <c r="H171" i="14"/>
  <c r="I172" i="14"/>
  <c r="J172" i="14" s="1"/>
  <c r="M172" i="14"/>
  <c r="N172" i="14" s="1"/>
  <c r="Q172" i="14"/>
  <c r="R172" i="14" s="1"/>
  <c r="L143" i="9"/>
  <c r="K143" i="9"/>
  <c r="J143" i="9"/>
  <c r="L141" i="9"/>
  <c r="K141" i="9"/>
  <c r="J141" i="9"/>
  <c r="L139" i="9"/>
  <c r="K139" i="9"/>
  <c r="J139" i="9"/>
  <c r="X13" i="9"/>
  <c r="W13" i="9"/>
  <c r="Q142" i="14" l="1"/>
  <c r="AX138" i="14"/>
  <c r="M142" i="14"/>
  <c r="AH138" i="14"/>
  <c r="H142" i="14" s="1"/>
  <c r="J170" i="14"/>
  <c r="W171" i="14"/>
  <c r="P170" i="14"/>
  <c r="H170" i="14"/>
  <c r="L170" i="14"/>
  <c r="R170" i="14"/>
  <c r="AN138" i="14"/>
  <c r="T170" i="14"/>
  <c r="V172" i="14"/>
  <c r="W172" i="14" s="1"/>
  <c r="O142" i="14"/>
  <c r="U144" i="8"/>
  <c r="T144" i="8"/>
  <c r="S144" i="8"/>
  <c r="R144" i="8"/>
  <c r="Q144" i="8"/>
  <c r="P144" i="8"/>
  <c r="O144" i="8"/>
  <c r="N144" i="8"/>
  <c r="M144" i="8"/>
  <c r="L144" i="8"/>
  <c r="K144" i="8"/>
  <c r="J144" i="8"/>
  <c r="I144" i="8"/>
  <c r="H144" i="8"/>
  <c r="BA128" i="8"/>
  <c r="BA129" i="8"/>
  <c r="BA130" i="8"/>
  <c r="BA131" i="8"/>
  <c r="AI128" i="8"/>
  <c r="AJ128" i="8"/>
  <c r="AI129" i="8"/>
  <c r="AJ129" i="8"/>
  <c r="AI130" i="8"/>
  <c r="AJ130" i="8"/>
  <c r="AI131" i="8"/>
  <c r="AJ131" i="8"/>
  <c r="AL128" i="8"/>
  <c r="AM128" i="8"/>
  <c r="AN128" i="8"/>
  <c r="AO128" i="8"/>
  <c r="AP128" i="8"/>
  <c r="AQ128" i="8"/>
  <c r="AL129" i="8"/>
  <c r="AM129" i="8"/>
  <c r="AN129" i="8"/>
  <c r="AO129" i="8"/>
  <c r="AP129" i="8"/>
  <c r="AQ129" i="8"/>
  <c r="AL130" i="8"/>
  <c r="AM130" i="8"/>
  <c r="AN130" i="8"/>
  <c r="AO130" i="8"/>
  <c r="AP130" i="8"/>
  <c r="AQ130" i="8"/>
  <c r="AL131" i="8"/>
  <c r="AM131" i="8"/>
  <c r="AN131" i="8"/>
  <c r="AO131" i="8"/>
  <c r="AP131" i="8"/>
  <c r="AQ131" i="8"/>
  <c r="AS128" i="8"/>
  <c r="AT128" i="8"/>
  <c r="AS129" i="8"/>
  <c r="AT129" i="8"/>
  <c r="AS130" i="8"/>
  <c r="AT130" i="8"/>
  <c r="AS131" i="8"/>
  <c r="AT131" i="8"/>
  <c r="AV128" i="8"/>
  <c r="AW128" i="8"/>
  <c r="AY128" i="8"/>
  <c r="AV129" i="8"/>
  <c r="AW129" i="8"/>
  <c r="AY129" i="8"/>
  <c r="AV130" i="8"/>
  <c r="AW130" i="8"/>
  <c r="AY130" i="8"/>
  <c r="AV131" i="8"/>
  <c r="AW131" i="8"/>
  <c r="AY131" i="8"/>
  <c r="AV127" i="8"/>
  <c r="AW127" i="8"/>
  <c r="AY127" i="8"/>
  <c r="AS127" i="8"/>
  <c r="AT127" i="8"/>
  <c r="AL127" i="8"/>
  <c r="AM127" i="8"/>
  <c r="AN127" i="8"/>
  <c r="AO127" i="8"/>
  <c r="AP127" i="8"/>
  <c r="AQ127" i="8"/>
  <c r="AI127" i="8"/>
  <c r="AJ127" i="8"/>
  <c r="E127" i="8"/>
  <c r="F127" i="8"/>
  <c r="D127" i="8"/>
  <c r="C127" i="8"/>
  <c r="B127" i="8"/>
  <c r="S235" i="8"/>
  <c r="T235" i="8" s="1"/>
  <c r="S234" i="8"/>
  <c r="W170" i="14" l="1"/>
  <c r="S236" i="8"/>
  <c r="T236" i="8" s="1"/>
  <c r="J147" i="9" l="1"/>
  <c r="K147" i="9"/>
  <c r="L147" i="9"/>
  <c r="J145" i="9"/>
  <c r="K145" i="9"/>
  <c r="L145" i="9"/>
  <c r="J153" i="9" l="1"/>
  <c r="M151" i="9"/>
  <c r="L153" i="9"/>
  <c r="K153" i="9"/>
  <c r="M153" i="9"/>
  <c r="AA14" i="9"/>
  <c r="AA15" i="9"/>
  <c r="AA16" i="9"/>
  <c r="AA17" i="9"/>
  <c r="AA18" i="9"/>
  <c r="AA19" i="9"/>
  <c r="AA20" i="9"/>
  <c r="AA21" i="9"/>
  <c r="AA22" i="9"/>
  <c r="AA23" i="9"/>
  <c r="AA24" i="9"/>
  <c r="AA25" i="9"/>
  <c r="AA26" i="9"/>
  <c r="AA27" i="9"/>
  <c r="AA28" i="9"/>
  <c r="AA29" i="9"/>
  <c r="AA30" i="9"/>
  <c r="AA31" i="9"/>
  <c r="AA32" i="9"/>
  <c r="AA33" i="9"/>
  <c r="AA34" i="9"/>
  <c r="AA35" i="9"/>
  <c r="AA36" i="9"/>
  <c r="AA37" i="9"/>
  <c r="AA38" i="9"/>
  <c r="AA39" i="9"/>
  <c r="AA40" i="9"/>
  <c r="AA41" i="9"/>
  <c r="AA42" i="9"/>
  <c r="AA43" i="9"/>
  <c r="AA44" i="9"/>
  <c r="AA45" i="9"/>
  <c r="AA46" i="9"/>
  <c r="AA47" i="9"/>
  <c r="AA48" i="9"/>
  <c r="AA49" i="9"/>
  <c r="AA50" i="9"/>
  <c r="AA51" i="9"/>
  <c r="AA52" i="9"/>
  <c r="AA53" i="9"/>
  <c r="AA54" i="9"/>
  <c r="AA55" i="9"/>
  <c r="AA56" i="9"/>
  <c r="AA57" i="9"/>
  <c r="AA58" i="9"/>
  <c r="AA59" i="9"/>
  <c r="AA60" i="9"/>
  <c r="AA61" i="9"/>
  <c r="AA62" i="9"/>
  <c r="AA63" i="9"/>
  <c r="AA64" i="9"/>
  <c r="AA65" i="9"/>
  <c r="AA66" i="9"/>
  <c r="AA67" i="9"/>
  <c r="AA68" i="9"/>
  <c r="AA69" i="9"/>
  <c r="AA70" i="9"/>
  <c r="AA71" i="9"/>
  <c r="AA72" i="9"/>
  <c r="AA73" i="9"/>
  <c r="AA74" i="9"/>
  <c r="AA75" i="9"/>
  <c r="AA76" i="9"/>
  <c r="AA77" i="9"/>
  <c r="AA78" i="9"/>
  <c r="AA79" i="9"/>
  <c r="AA80" i="9"/>
  <c r="AA81" i="9"/>
  <c r="AA82" i="9"/>
  <c r="AA83" i="9"/>
  <c r="AA84" i="9"/>
  <c r="AA85" i="9"/>
  <c r="AA86" i="9"/>
  <c r="AA87" i="9"/>
  <c r="AA88" i="9"/>
  <c r="AA89" i="9"/>
  <c r="AA90" i="9"/>
  <c r="AA91" i="9"/>
  <c r="AA92" i="9"/>
  <c r="AA93" i="9"/>
  <c r="AA94" i="9"/>
  <c r="AA95" i="9"/>
  <c r="AA96" i="9"/>
  <c r="AA97" i="9"/>
  <c r="AA98" i="9"/>
  <c r="AA99" i="9"/>
  <c r="AA100" i="9"/>
  <c r="AA101" i="9"/>
  <c r="AA102" i="9"/>
  <c r="AA103" i="9"/>
  <c r="AA104" i="9"/>
  <c r="AA105" i="9"/>
  <c r="AA106" i="9"/>
  <c r="AA107" i="9"/>
  <c r="AA108" i="9"/>
  <c r="AA109" i="9"/>
  <c r="AA110" i="9"/>
  <c r="AA111" i="9"/>
  <c r="AA112" i="9"/>
  <c r="AA113" i="9"/>
  <c r="AA114" i="9"/>
  <c r="AA115" i="9"/>
  <c r="AA116" i="9"/>
  <c r="AA117" i="9"/>
  <c r="AA118" i="9"/>
  <c r="AA119" i="9"/>
  <c r="AA120" i="9"/>
  <c r="AA121" i="9"/>
  <c r="AA122" i="9"/>
  <c r="AA123" i="9"/>
  <c r="AA124" i="9"/>
  <c r="AA125" i="9"/>
  <c r="AA126" i="9"/>
  <c r="AA127" i="9"/>
  <c r="AA128" i="9"/>
  <c r="AA129" i="9"/>
  <c r="AA130" i="9"/>
  <c r="AA131" i="9"/>
  <c r="AA132" i="9"/>
  <c r="AA133" i="9"/>
  <c r="AA134" i="9"/>
  <c r="AA135" i="9"/>
  <c r="AA136" i="9"/>
  <c r="AA137" i="9"/>
  <c r="AA13" i="9"/>
  <c r="Z14" i="9"/>
  <c r="Z15" i="9"/>
  <c r="Z16" i="9"/>
  <c r="Z17" i="9"/>
  <c r="Z18" i="9"/>
  <c r="Z19" i="9"/>
  <c r="Z20" i="9"/>
  <c r="Z21" i="9"/>
  <c r="Z22" i="9"/>
  <c r="Z23" i="9"/>
  <c r="Z24" i="9"/>
  <c r="Z25" i="9"/>
  <c r="Z26" i="9"/>
  <c r="Z27" i="9"/>
  <c r="Z28" i="9"/>
  <c r="Z29" i="9"/>
  <c r="Z30" i="9"/>
  <c r="Z31" i="9"/>
  <c r="Z32" i="9"/>
  <c r="Z33" i="9"/>
  <c r="Z34" i="9"/>
  <c r="Z35" i="9"/>
  <c r="Z36" i="9"/>
  <c r="Z37" i="9"/>
  <c r="Z38" i="9"/>
  <c r="Z39" i="9"/>
  <c r="Z40" i="9"/>
  <c r="Z41" i="9"/>
  <c r="Z42" i="9"/>
  <c r="Z43" i="9"/>
  <c r="Z44" i="9"/>
  <c r="Z45" i="9"/>
  <c r="Z46" i="9"/>
  <c r="Z47" i="9"/>
  <c r="Z48" i="9"/>
  <c r="Z49" i="9"/>
  <c r="Z50" i="9"/>
  <c r="Z51" i="9"/>
  <c r="Z52" i="9"/>
  <c r="Z53" i="9"/>
  <c r="Z54" i="9"/>
  <c r="Z55" i="9"/>
  <c r="Z56" i="9"/>
  <c r="Z57" i="9"/>
  <c r="Z58" i="9"/>
  <c r="Z59" i="9"/>
  <c r="Z60" i="9"/>
  <c r="Z61" i="9"/>
  <c r="Z62" i="9"/>
  <c r="Z63" i="9"/>
  <c r="Z64" i="9"/>
  <c r="Z65" i="9"/>
  <c r="Z66" i="9"/>
  <c r="Z67" i="9"/>
  <c r="Z68" i="9"/>
  <c r="Z69" i="9"/>
  <c r="Z70" i="9"/>
  <c r="Z71" i="9"/>
  <c r="Z72" i="9"/>
  <c r="Z73" i="9"/>
  <c r="Z74" i="9"/>
  <c r="Z75" i="9"/>
  <c r="Z76" i="9"/>
  <c r="Z77" i="9"/>
  <c r="Z78" i="9"/>
  <c r="Z79" i="9"/>
  <c r="Z80" i="9"/>
  <c r="Z81" i="9"/>
  <c r="Z82" i="9"/>
  <c r="Z83" i="9"/>
  <c r="Z84" i="9"/>
  <c r="Z85" i="9"/>
  <c r="Z86" i="9"/>
  <c r="Z87" i="9"/>
  <c r="Z88" i="9"/>
  <c r="Z89" i="9"/>
  <c r="Z90" i="9"/>
  <c r="Z91" i="9"/>
  <c r="Z92" i="9"/>
  <c r="Z93" i="9"/>
  <c r="Z94" i="9"/>
  <c r="Z95" i="9"/>
  <c r="Z96" i="9"/>
  <c r="Z97" i="9"/>
  <c r="Z98" i="9"/>
  <c r="Z99" i="9"/>
  <c r="Z100" i="9"/>
  <c r="Z101" i="9"/>
  <c r="Z102" i="9"/>
  <c r="Z103" i="9"/>
  <c r="Z104" i="9"/>
  <c r="Z105" i="9"/>
  <c r="Z106" i="9"/>
  <c r="Z107" i="9"/>
  <c r="Z108" i="9"/>
  <c r="Z109" i="9"/>
  <c r="Z110" i="9"/>
  <c r="Z111" i="9"/>
  <c r="Z112" i="9"/>
  <c r="Z113" i="9"/>
  <c r="Z114" i="9"/>
  <c r="Z115" i="9"/>
  <c r="Z116" i="9"/>
  <c r="Z117" i="9"/>
  <c r="Z118" i="9"/>
  <c r="Z119" i="9"/>
  <c r="Z120" i="9"/>
  <c r="Z121" i="9"/>
  <c r="Z122" i="9"/>
  <c r="Z123" i="9"/>
  <c r="Z124" i="9"/>
  <c r="Z125" i="9"/>
  <c r="Z126" i="9"/>
  <c r="Z127" i="9"/>
  <c r="Z128" i="9"/>
  <c r="Z129" i="9"/>
  <c r="Z130" i="9"/>
  <c r="Z131" i="9"/>
  <c r="Z132" i="9"/>
  <c r="Z133" i="9"/>
  <c r="Z134" i="9"/>
  <c r="Z135" i="9"/>
  <c r="Z136" i="9"/>
  <c r="Z137" i="9"/>
  <c r="Z13" i="9"/>
  <c r="AA140" i="9" l="1"/>
  <c r="Z140" i="9"/>
  <c r="AY126" i="8"/>
  <c r="AY125" i="8"/>
  <c r="AY124" i="8"/>
  <c r="AY123" i="8"/>
  <c r="AY122" i="8"/>
  <c r="AY121" i="8"/>
  <c r="AY120" i="8"/>
  <c r="AY119" i="8"/>
  <c r="AY118" i="8"/>
  <c r="AY117" i="8"/>
  <c r="AY116" i="8"/>
  <c r="AY115" i="8"/>
  <c r="AY114" i="8"/>
  <c r="AY113" i="8"/>
  <c r="AY112" i="8"/>
  <c r="AY111" i="8"/>
  <c r="AY110" i="8"/>
  <c r="AY109" i="8"/>
  <c r="AY108" i="8"/>
  <c r="AY107" i="8"/>
  <c r="AY106" i="8"/>
  <c r="AY105" i="8"/>
  <c r="AY104" i="8"/>
  <c r="AY103" i="8"/>
  <c r="AY102" i="8"/>
  <c r="AY101" i="8"/>
  <c r="AY100" i="8"/>
  <c r="AY99" i="8"/>
  <c r="AY98" i="8"/>
  <c r="AY97" i="8"/>
  <c r="AY96" i="8"/>
  <c r="AY95" i="8"/>
  <c r="AY94" i="8"/>
  <c r="AY93" i="8"/>
  <c r="AY92" i="8"/>
  <c r="AY91" i="8"/>
  <c r="AY90" i="8"/>
  <c r="AY89" i="8"/>
  <c r="AY88" i="8"/>
  <c r="AY87" i="8"/>
  <c r="AY86" i="8"/>
  <c r="AY85" i="8"/>
  <c r="AY84" i="8"/>
  <c r="AY83" i="8"/>
  <c r="AY82" i="8"/>
  <c r="AY81" i="8"/>
  <c r="AY80" i="8"/>
  <c r="AY79" i="8"/>
  <c r="AY78" i="8"/>
  <c r="AY77" i="8"/>
  <c r="AY76" i="8"/>
  <c r="AY75" i="8"/>
  <c r="AY74" i="8"/>
  <c r="AY73" i="8"/>
  <c r="AY72" i="8"/>
  <c r="AY71" i="8"/>
  <c r="AY70" i="8"/>
  <c r="AY69" i="8"/>
  <c r="AY68" i="8"/>
  <c r="AY67" i="8"/>
  <c r="AY66" i="8"/>
  <c r="AY65" i="8"/>
  <c r="AY64" i="8"/>
  <c r="AY63" i="8"/>
  <c r="AY62" i="8"/>
  <c r="AY61" i="8"/>
  <c r="AY60" i="8"/>
  <c r="AY59" i="8"/>
  <c r="AY58" i="8"/>
  <c r="AY57" i="8"/>
  <c r="AY56" i="8"/>
  <c r="AY55" i="8"/>
  <c r="AY54" i="8"/>
  <c r="AY53" i="8"/>
  <c r="AY52" i="8"/>
  <c r="AY51" i="8"/>
  <c r="AY50" i="8"/>
  <c r="AY49" i="8"/>
  <c r="AY48" i="8"/>
  <c r="AY47" i="8"/>
  <c r="AY46" i="8"/>
  <c r="AY45" i="8"/>
  <c r="AY44" i="8"/>
  <c r="AY43" i="8"/>
  <c r="AY42" i="8"/>
  <c r="AY41" i="8"/>
  <c r="AY40" i="8"/>
  <c r="AY39" i="8"/>
  <c r="AY38" i="8"/>
  <c r="AY37" i="8"/>
  <c r="AY36" i="8"/>
  <c r="AY35" i="8"/>
  <c r="AY34" i="8"/>
  <c r="AY33" i="8"/>
  <c r="AY32" i="8"/>
  <c r="AY31" i="8"/>
  <c r="AY30" i="8"/>
  <c r="AY29" i="8"/>
  <c r="AY28" i="8"/>
  <c r="AY27" i="8"/>
  <c r="AY26" i="8"/>
  <c r="AY25" i="8"/>
  <c r="AY24" i="8"/>
  <c r="AY23" i="8"/>
  <c r="AY22" i="8"/>
  <c r="AY21" i="8"/>
  <c r="AY20" i="8"/>
  <c r="AY19" i="8"/>
  <c r="AY18" i="8"/>
  <c r="AY17" i="8"/>
  <c r="AY16" i="8"/>
  <c r="AY15" i="8"/>
  <c r="AY14" i="8"/>
  <c r="AP120" i="8"/>
  <c r="AQ120" i="8"/>
  <c r="AP121" i="8"/>
  <c r="AQ121" i="8"/>
  <c r="BA97" i="8"/>
  <c r="BA96" i="8"/>
  <c r="BA95" i="8"/>
  <c r="BA94" i="8"/>
  <c r="BA93" i="8"/>
  <c r="BA92" i="8"/>
  <c r="BA89" i="8"/>
  <c r="BA87" i="8"/>
  <c r="BA81" i="8"/>
  <c r="BA80" i="8"/>
  <c r="BA79" i="8"/>
  <c r="BA77" i="8"/>
  <c r="BA70" i="8"/>
  <c r="BA67" i="8"/>
  <c r="BA63" i="8"/>
  <c r="BA59" i="8"/>
  <c r="BA56" i="8"/>
  <c r="BA53" i="8"/>
  <c r="BA51" i="8"/>
  <c r="BA29" i="8"/>
  <c r="BA28" i="8"/>
  <c r="BA25" i="8"/>
  <c r="BA22" i="8"/>
  <c r="BA20" i="8"/>
  <c r="AQ126" i="8"/>
  <c r="AP126" i="8"/>
  <c r="AO126" i="8"/>
  <c r="AN126" i="8"/>
  <c r="AM126" i="8"/>
  <c r="AL126" i="8"/>
  <c r="AQ125" i="8"/>
  <c r="AP125" i="8"/>
  <c r="AO125" i="8"/>
  <c r="AN125" i="8"/>
  <c r="AM125" i="8"/>
  <c r="AL125" i="8"/>
  <c r="AQ124" i="8"/>
  <c r="AP124" i="8"/>
  <c r="AO124" i="8"/>
  <c r="AN124" i="8"/>
  <c r="AM124" i="8"/>
  <c r="AL124" i="8"/>
  <c r="AQ123" i="8"/>
  <c r="AP123" i="8"/>
  <c r="AO123" i="8"/>
  <c r="AN123" i="8"/>
  <c r="AM123" i="8"/>
  <c r="AL123" i="8"/>
  <c r="AQ122" i="8"/>
  <c r="AP122" i="8"/>
  <c r="AO122" i="8"/>
  <c r="AN122" i="8"/>
  <c r="AM122" i="8"/>
  <c r="AL122" i="8"/>
  <c r="AO121" i="8"/>
  <c r="AN121" i="8"/>
  <c r="AM121" i="8"/>
  <c r="AL121" i="8"/>
  <c r="AO120" i="8"/>
  <c r="AN120" i="8"/>
  <c r="AM120" i="8"/>
  <c r="AL120" i="8"/>
  <c r="AQ119" i="8"/>
  <c r="AP119" i="8"/>
  <c r="AO119" i="8"/>
  <c r="AN119" i="8"/>
  <c r="AM119" i="8"/>
  <c r="AL119" i="8"/>
  <c r="AQ118" i="8"/>
  <c r="AP118" i="8"/>
  <c r="AO118" i="8"/>
  <c r="AN118" i="8"/>
  <c r="AM118" i="8"/>
  <c r="AL118" i="8"/>
  <c r="AQ117" i="8"/>
  <c r="AP117" i="8"/>
  <c r="AO117" i="8"/>
  <c r="AN117" i="8"/>
  <c r="AM117" i="8"/>
  <c r="AL117" i="8"/>
  <c r="AQ116" i="8"/>
  <c r="AP116" i="8"/>
  <c r="AO116" i="8"/>
  <c r="AN116" i="8"/>
  <c r="AM116" i="8"/>
  <c r="AL116" i="8"/>
  <c r="AQ115" i="8"/>
  <c r="AP115" i="8"/>
  <c r="AO115" i="8"/>
  <c r="AN115" i="8"/>
  <c r="AM115" i="8"/>
  <c r="AL115" i="8"/>
  <c r="AQ114" i="8"/>
  <c r="AP114" i="8"/>
  <c r="AO114" i="8"/>
  <c r="AN114" i="8"/>
  <c r="AM114" i="8"/>
  <c r="AL114" i="8"/>
  <c r="AQ113" i="8"/>
  <c r="AP113" i="8"/>
  <c r="AO113" i="8"/>
  <c r="AN113" i="8"/>
  <c r="AM113" i="8"/>
  <c r="AL113" i="8"/>
  <c r="AQ112" i="8"/>
  <c r="AP112" i="8"/>
  <c r="AO112" i="8"/>
  <c r="AN112" i="8"/>
  <c r="AM112" i="8"/>
  <c r="AL112" i="8"/>
  <c r="AQ111" i="8"/>
  <c r="AP111" i="8"/>
  <c r="AO111" i="8"/>
  <c r="AN111" i="8"/>
  <c r="AM111" i="8"/>
  <c r="AL111" i="8"/>
  <c r="AQ110" i="8"/>
  <c r="AP110" i="8"/>
  <c r="AO110" i="8"/>
  <c r="AN110" i="8"/>
  <c r="AM110" i="8"/>
  <c r="AL110" i="8"/>
  <c r="AQ109" i="8"/>
  <c r="AP109" i="8"/>
  <c r="AO109" i="8"/>
  <c r="AN109" i="8"/>
  <c r="AM109" i="8"/>
  <c r="AL109" i="8"/>
  <c r="AQ108" i="8"/>
  <c r="AP108" i="8"/>
  <c r="AO108" i="8"/>
  <c r="AN108" i="8"/>
  <c r="AM108" i="8"/>
  <c r="AL108" i="8"/>
  <c r="AQ107" i="8"/>
  <c r="AP107" i="8"/>
  <c r="AO107" i="8"/>
  <c r="AN107" i="8"/>
  <c r="AM107" i="8"/>
  <c r="AL107" i="8"/>
  <c r="AQ106" i="8"/>
  <c r="AP106" i="8"/>
  <c r="AO106" i="8"/>
  <c r="AN106" i="8"/>
  <c r="AM106" i="8"/>
  <c r="AL106" i="8"/>
  <c r="AQ105" i="8"/>
  <c r="AP105" i="8"/>
  <c r="AO105" i="8"/>
  <c r="AN105" i="8"/>
  <c r="AM105" i="8"/>
  <c r="AL105" i="8"/>
  <c r="AQ104" i="8"/>
  <c r="AP104" i="8"/>
  <c r="AO104" i="8"/>
  <c r="AN104" i="8"/>
  <c r="AM104" i="8"/>
  <c r="AL104" i="8"/>
  <c r="AQ103" i="8"/>
  <c r="AP103" i="8"/>
  <c r="AO103" i="8"/>
  <c r="AN103" i="8"/>
  <c r="AM103" i="8"/>
  <c r="AL103" i="8"/>
  <c r="AQ102" i="8"/>
  <c r="AP102" i="8"/>
  <c r="AO102" i="8"/>
  <c r="AN102" i="8"/>
  <c r="AM102" i="8"/>
  <c r="AL102" i="8"/>
  <c r="AQ101" i="8"/>
  <c r="AP101" i="8"/>
  <c r="AO101" i="8"/>
  <c r="AN101" i="8"/>
  <c r="AM101" i="8"/>
  <c r="AL101" i="8"/>
  <c r="AQ100" i="8"/>
  <c r="AP100" i="8"/>
  <c r="AO100" i="8"/>
  <c r="AN100" i="8"/>
  <c r="AM100" i="8"/>
  <c r="AL100" i="8"/>
  <c r="AQ99" i="8"/>
  <c r="AP99" i="8"/>
  <c r="AO99" i="8"/>
  <c r="AN99" i="8"/>
  <c r="AM99" i="8"/>
  <c r="AL99" i="8"/>
  <c r="AQ98" i="8"/>
  <c r="AP98" i="8"/>
  <c r="AO98" i="8"/>
  <c r="AN98" i="8"/>
  <c r="AM98" i="8"/>
  <c r="AL98" i="8"/>
  <c r="AQ97" i="8"/>
  <c r="AP97" i="8"/>
  <c r="AO97" i="8"/>
  <c r="AN97" i="8"/>
  <c r="AM97" i="8"/>
  <c r="AL97" i="8"/>
  <c r="AQ96" i="8"/>
  <c r="AP96" i="8"/>
  <c r="AO96" i="8"/>
  <c r="AN96" i="8"/>
  <c r="AM96" i="8"/>
  <c r="AL96" i="8"/>
  <c r="AQ95" i="8"/>
  <c r="AP95" i="8"/>
  <c r="AO95" i="8"/>
  <c r="AN95" i="8"/>
  <c r="AM95" i="8"/>
  <c r="AL95" i="8"/>
  <c r="AQ94" i="8"/>
  <c r="AP94" i="8"/>
  <c r="AO94" i="8"/>
  <c r="AN94" i="8"/>
  <c r="AM94" i="8"/>
  <c r="AL94" i="8"/>
  <c r="AQ93" i="8"/>
  <c r="AP93" i="8"/>
  <c r="AO93" i="8"/>
  <c r="AN93" i="8"/>
  <c r="AM93" i="8"/>
  <c r="AL93" i="8"/>
  <c r="AQ92" i="8"/>
  <c r="AP92" i="8"/>
  <c r="AO92" i="8"/>
  <c r="AN92" i="8"/>
  <c r="AM92" i="8"/>
  <c r="AL92" i="8"/>
  <c r="AQ91" i="8"/>
  <c r="AP91" i="8"/>
  <c r="AO91" i="8"/>
  <c r="AN91" i="8"/>
  <c r="AM91" i="8"/>
  <c r="AL91" i="8"/>
  <c r="AQ90" i="8"/>
  <c r="AP90" i="8"/>
  <c r="AO90" i="8"/>
  <c r="AN90" i="8"/>
  <c r="AM90" i="8"/>
  <c r="AL90" i="8"/>
  <c r="AQ89" i="8"/>
  <c r="AP89" i="8"/>
  <c r="AO89" i="8"/>
  <c r="AN89" i="8"/>
  <c r="AM89" i="8"/>
  <c r="AL89" i="8"/>
  <c r="AQ88" i="8"/>
  <c r="AP88" i="8"/>
  <c r="AO88" i="8"/>
  <c r="AN88" i="8"/>
  <c r="AM88" i="8"/>
  <c r="AL88" i="8"/>
  <c r="AQ87" i="8"/>
  <c r="AP87" i="8"/>
  <c r="AO87" i="8"/>
  <c r="AN87" i="8"/>
  <c r="AM87" i="8"/>
  <c r="AL87" i="8"/>
  <c r="AQ86" i="8"/>
  <c r="AP86" i="8"/>
  <c r="AO86" i="8"/>
  <c r="AN86" i="8"/>
  <c r="AM86" i="8"/>
  <c r="AL86" i="8"/>
  <c r="AQ85" i="8"/>
  <c r="AP85" i="8"/>
  <c r="AO85" i="8"/>
  <c r="AN85" i="8"/>
  <c r="AM85" i="8"/>
  <c r="AL85" i="8"/>
  <c r="AQ84" i="8"/>
  <c r="AP84" i="8"/>
  <c r="AO84" i="8"/>
  <c r="AN84" i="8"/>
  <c r="AM84" i="8"/>
  <c r="AL84" i="8"/>
  <c r="AQ83" i="8"/>
  <c r="AP83" i="8"/>
  <c r="AO83" i="8"/>
  <c r="AN83" i="8"/>
  <c r="AM83" i="8"/>
  <c r="AL83" i="8"/>
  <c r="AQ82" i="8"/>
  <c r="AP82" i="8"/>
  <c r="AO82" i="8"/>
  <c r="AN82" i="8"/>
  <c r="AM82" i="8"/>
  <c r="AL82" i="8"/>
  <c r="AQ81" i="8"/>
  <c r="AP81" i="8"/>
  <c r="AO81" i="8"/>
  <c r="AN81" i="8"/>
  <c r="AM81" i="8"/>
  <c r="AL81" i="8"/>
  <c r="AQ80" i="8"/>
  <c r="AP80" i="8"/>
  <c r="AO80" i="8"/>
  <c r="AN80" i="8"/>
  <c r="AM80" i="8"/>
  <c r="AL80" i="8"/>
  <c r="AQ79" i="8"/>
  <c r="AP79" i="8"/>
  <c r="AO79" i="8"/>
  <c r="AN79" i="8"/>
  <c r="AM79" i="8"/>
  <c r="AL79" i="8"/>
  <c r="AQ78" i="8"/>
  <c r="AP78" i="8"/>
  <c r="AO78" i="8"/>
  <c r="AN78" i="8"/>
  <c r="AM78" i="8"/>
  <c r="AL78" i="8"/>
  <c r="AQ77" i="8"/>
  <c r="AP77" i="8"/>
  <c r="AO77" i="8"/>
  <c r="AN77" i="8"/>
  <c r="AM77" i="8"/>
  <c r="AL77" i="8"/>
  <c r="AQ76" i="8"/>
  <c r="AP76" i="8"/>
  <c r="AO76" i="8"/>
  <c r="AN76" i="8"/>
  <c r="AM76" i="8"/>
  <c r="AL76" i="8"/>
  <c r="AQ75" i="8"/>
  <c r="AP75" i="8"/>
  <c r="AO75" i="8"/>
  <c r="AN75" i="8"/>
  <c r="AM75" i="8"/>
  <c r="AL75" i="8"/>
  <c r="AQ74" i="8"/>
  <c r="AP74" i="8"/>
  <c r="AO74" i="8"/>
  <c r="AN74" i="8"/>
  <c r="AM74" i="8"/>
  <c r="AL74" i="8"/>
  <c r="AQ73" i="8"/>
  <c r="AP73" i="8"/>
  <c r="AO73" i="8"/>
  <c r="AN73" i="8"/>
  <c r="AM73" i="8"/>
  <c r="AL73" i="8"/>
  <c r="AQ72" i="8"/>
  <c r="AP72" i="8"/>
  <c r="AO72" i="8"/>
  <c r="AN72" i="8"/>
  <c r="AM72" i="8"/>
  <c r="AL72" i="8"/>
  <c r="AQ71" i="8"/>
  <c r="AP71" i="8"/>
  <c r="AO71" i="8"/>
  <c r="AN71" i="8"/>
  <c r="AM71" i="8"/>
  <c r="AL71" i="8"/>
  <c r="AQ70" i="8"/>
  <c r="AP70" i="8"/>
  <c r="AO70" i="8"/>
  <c r="AN70" i="8"/>
  <c r="AM70" i="8"/>
  <c r="AL70" i="8"/>
  <c r="AQ69" i="8"/>
  <c r="AP69" i="8"/>
  <c r="AO69" i="8"/>
  <c r="AN69" i="8"/>
  <c r="AM69" i="8"/>
  <c r="AL69" i="8"/>
  <c r="AQ68" i="8"/>
  <c r="AP68" i="8"/>
  <c r="AO68" i="8"/>
  <c r="AN68" i="8"/>
  <c r="AM68" i="8"/>
  <c r="AL68" i="8"/>
  <c r="AQ67" i="8"/>
  <c r="AP67" i="8"/>
  <c r="AO67" i="8"/>
  <c r="AN67" i="8"/>
  <c r="AM67" i="8"/>
  <c r="AL67" i="8"/>
  <c r="AQ66" i="8"/>
  <c r="AP66" i="8"/>
  <c r="AO66" i="8"/>
  <c r="AN66" i="8"/>
  <c r="AM66" i="8"/>
  <c r="AL66" i="8"/>
  <c r="AQ65" i="8"/>
  <c r="AP65" i="8"/>
  <c r="AO65" i="8"/>
  <c r="AN65" i="8"/>
  <c r="AM65" i="8"/>
  <c r="AL65" i="8"/>
  <c r="AQ64" i="8"/>
  <c r="AP64" i="8"/>
  <c r="AO64" i="8"/>
  <c r="AN64" i="8"/>
  <c r="AM64" i="8"/>
  <c r="AL64" i="8"/>
  <c r="AQ63" i="8"/>
  <c r="AP63" i="8"/>
  <c r="AO63" i="8"/>
  <c r="AN63" i="8"/>
  <c r="AM63" i="8"/>
  <c r="AL63" i="8"/>
  <c r="AQ62" i="8"/>
  <c r="AP62" i="8"/>
  <c r="AO62" i="8"/>
  <c r="AN62" i="8"/>
  <c r="AM62" i="8"/>
  <c r="AL62" i="8"/>
  <c r="AQ61" i="8"/>
  <c r="AP61" i="8"/>
  <c r="AO61" i="8"/>
  <c r="AN61" i="8"/>
  <c r="AM61" i="8"/>
  <c r="AL61" i="8"/>
  <c r="AQ60" i="8"/>
  <c r="AP60" i="8"/>
  <c r="AO60" i="8"/>
  <c r="AN60" i="8"/>
  <c r="AM60" i="8"/>
  <c r="AL60" i="8"/>
  <c r="AQ59" i="8"/>
  <c r="AP59" i="8"/>
  <c r="AO59" i="8"/>
  <c r="AN59" i="8"/>
  <c r="AM59" i="8"/>
  <c r="AL59" i="8"/>
  <c r="AQ58" i="8"/>
  <c r="AP58" i="8"/>
  <c r="AO58" i="8"/>
  <c r="AN58" i="8"/>
  <c r="AM58" i="8"/>
  <c r="AL58" i="8"/>
  <c r="AQ57" i="8"/>
  <c r="AP57" i="8"/>
  <c r="AO57" i="8"/>
  <c r="AN57" i="8"/>
  <c r="AM57" i="8"/>
  <c r="AL57" i="8"/>
  <c r="AQ56" i="8"/>
  <c r="AP56" i="8"/>
  <c r="AO56" i="8"/>
  <c r="AN56" i="8"/>
  <c r="AM56" i="8"/>
  <c r="AL56" i="8"/>
  <c r="AQ55" i="8"/>
  <c r="AP55" i="8"/>
  <c r="AO55" i="8"/>
  <c r="AN55" i="8"/>
  <c r="AM55" i="8"/>
  <c r="AL55" i="8"/>
  <c r="AQ54" i="8"/>
  <c r="AP54" i="8"/>
  <c r="AO54" i="8"/>
  <c r="AN54" i="8"/>
  <c r="AM54" i="8"/>
  <c r="AL54" i="8"/>
  <c r="AQ53" i="8"/>
  <c r="AP53" i="8"/>
  <c r="AO53" i="8"/>
  <c r="AN53" i="8"/>
  <c r="AM53" i="8"/>
  <c r="AL53" i="8"/>
  <c r="AQ52" i="8"/>
  <c r="AP52" i="8"/>
  <c r="AO52" i="8"/>
  <c r="AN52" i="8"/>
  <c r="AM52" i="8"/>
  <c r="AL52" i="8"/>
  <c r="AQ51" i="8"/>
  <c r="AP51" i="8"/>
  <c r="AO51" i="8"/>
  <c r="AN51" i="8"/>
  <c r="AM51" i="8"/>
  <c r="AL51" i="8"/>
  <c r="AQ50" i="8"/>
  <c r="AP50" i="8"/>
  <c r="AO50" i="8"/>
  <c r="AN50" i="8"/>
  <c r="AM50" i="8"/>
  <c r="AL50" i="8"/>
  <c r="AQ49" i="8"/>
  <c r="AP49" i="8"/>
  <c r="AO49" i="8"/>
  <c r="AN49" i="8"/>
  <c r="AM49" i="8"/>
  <c r="AL49" i="8"/>
  <c r="AQ48" i="8"/>
  <c r="AP48" i="8"/>
  <c r="AO48" i="8"/>
  <c r="AN48" i="8"/>
  <c r="AM48" i="8"/>
  <c r="AL48" i="8"/>
  <c r="AQ47" i="8"/>
  <c r="AP47" i="8"/>
  <c r="AO47" i="8"/>
  <c r="AN47" i="8"/>
  <c r="AM47" i="8"/>
  <c r="AL47" i="8"/>
  <c r="AQ46" i="8"/>
  <c r="AP46" i="8"/>
  <c r="AO46" i="8"/>
  <c r="AN46" i="8"/>
  <c r="AM46" i="8"/>
  <c r="AL46" i="8"/>
  <c r="AQ45" i="8"/>
  <c r="AP45" i="8"/>
  <c r="AO45" i="8"/>
  <c r="AN45" i="8"/>
  <c r="AM45" i="8"/>
  <c r="AL45" i="8"/>
  <c r="AQ44" i="8"/>
  <c r="AP44" i="8"/>
  <c r="AO44" i="8"/>
  <c r="AN44" i="8"/>
  <c r="AM44" i="8"/>
  <c r="AL44" i="8"/>
  <c r="AQ43" i="8"/>
  <c r="AP43" i="8"/>
  <c r="AO43" i="8"/>
  <c r="AN43" i="8"/>
  <c r="AM43" i="8"/>
  <c r="AL43" i="8"/>
  <c r="AQ42" i="8"/>
  <c r="AP42" i="8"/>
  <c r="AO42" i="8"/>
  <c r="AN42" i="8"/>
  <c r="AM42" i="8"/>
  <c r="AL42" i="8"/>
  <c r="AQ41" i="8"/>
  <c r="AP41" i="8"/>
  <c r="AO41" i="8"/>
  <c r="AN41" i="8"/>
  <c r="AM41" i="8"/>
  <c r="AL41" i="8"/>
  <c r="AQ40" i="8"/>
  <c r="AP40" i="8"/>
  <c r="AO40" i="8"/>
  <c r="AN40" i="8"/>
  <c r="AM40" i="8"/>
  <c r="AL40" i="8"/>
  <c r="AQ39" i="8"/>
  <c r="AP39" i="8"/>
  <c r="AO39" i="8"/>
  <c r="AN39" i="8"/>
  <c r="AM39" i="8"/>
  <c r="AL39" i="8"/>
  <c r="AQ38" i="8"/>
  <c r="AP38" i="8"/>
  <c r="AO38" i="8"/>
  <c r="AN38" i="8"/>
  <c r="AM38" i="8"/>
  <c r="AL38" i="8"/>
  <c r="AQ37" i="8"/>
  <c r="AP37" i="8"/>
  <c r="AO37" i="8"/>
  <c r="AN37" i="8"/>
  <c r="AM37" i="8"/>
  <c r="AL37" i="8"/>
  <c r="AQ36" i="8"/>
  <c r="AP36" i="8"/>
  <c r="AO36" i="8"/>
  <c r="AN36" i="8"/>
  <c r="AM36" i="8"/>
  <c r="AL36" i="8"/>
  <c r="AQ35" i="8"/>
  <c r="AP35" i="8"/>
  <c r="AO35" i="8"/>
  <c r="AN35" i="8"/>
  <c r="AM35" i="8"/>
  <c r="AL35" i="8"/>
  <c r="AQ34" i="8"/>
  <c r="AP34" i="8"/>
  <c r="AO34" i="8"/>
  <c r="AN34" i="8"/>
  <c r="AM34" i="8"/>
  <c r="AL34" i="8"/>
  <c r="AQ33" i="8"/>
  <c r="AP33" i="8"/>
  <c r="AO33" i="8"/>
  <c r="AN33" i="8"/>
  <c r="AM33" i="8"/>
  <c r="AL33" i="8"/>
  <c r="AQ32" i="8"/>
  <c r="AP32" i="8"/>
  <c r="AO32" i="8"/>
  <c r="AN32" i="8"/>
  <c r="AM32" i="8"/>
  <c r="AL32" i="8"/>
  <c r="AQ31" i="8"/>
  <c r="AP31" i="8"/>
  <c r="AO31" i="8"/>
  <c r="AN31" i="8"/>
  <c r="AM31" i="8"/>
  <c r="AL31" i="8"/>
  <c r="AQ30" i="8"/>
  <c r="AP30" i="8"/>
  <c r="AO30" i="8"/>
  <c r="AN30" i="8"/>
  <c r="AM30" i="8"/>
  <c r="AL30" i="8"/>
  <c r="AQ29" i="8"/>
  <c r="AP29" i="8"/>
  <c r="AO29" i="8"/>
  <c r="AN29" i="8"/>
  <c r="AM29" i="8"/>
  <c r="AL29" i="8"/>
  <c r="AQ28" i="8"/>
  <c r="AP28" i="8"/>
  <c r="AO28" i="8"/>
  <c r="AN28" i="8"/>
  <c r="AM28" i="8"/>
  <c r="AL28" i="8"/>
  <c r="AQ27" i="8"/>
  <c r="AP27" i="8"/>
  <c r="AO27" i="8"/>
  <c r="AN27" i="8"/>
  <c r="AM27" i="8"/>
  <c r="AL27" i="8"/>
  <c r="AQ26" i="8"/>
  <c r="AP26" i="8"/>
  <c r="AO26" i="8"/>
  <c r="AN26" i="8"/>
  <c r="AM26" i="8"/>
  <c r="AL26" i="8"/>
  <c r="AQ25" i="8"/>
  <c r="AP25" i="8"/>
  <c r="AO25" i="8"/>
  <c r="AN25" i="8"/>
  <c r="AM25" i="8"/>
  <c r="AL25" i="8"/>
  <c r="AQ24" i="8"/>
  <c r="AP24" i="8"/>
  <c r="AO24" i="8"/>
  <c r="AN24" i="8"/>
  <c r="AM24" i="8"/>
  <c r="AL24" i="8"/>
  <c r="AQ23" i="8"/>
  <c r="AP23" i="8"/>
  <c r="AO23" i="8"/>
  <c r="AN23" i="8"/>
  <c r="AM23" i="8"/>
  <c r="AL23" i="8"/>
  <c r="AQ22" i="8"/>
  <c r="AP22" i="8"/>
  <c r="AO22" i="8"/>
  <c r="AN22" i="8"/>
  <c r="AM22" i="8"/>
  <c r="AL22" i="8"/>
  <c r="AQ21" i="8"/>
  <c r="AP21" i="8"/>
  <c r="AO21" i="8"/>
  <c r="AN21" i="8"/>
  <c r="AM21" i="8"/>
  <c r="AL21" i="8"/>
  <c r="AQ20" i="8"/>
  <c r="AP20" i="8"/>
  <c r="AO20" i="8"/>
  <c r="AN20" i="8"/>
  <c r="AM20" i="8"/>
  <c r="AL20" i="8"/>
  <c r="AQ19" i="8"/>
  <c r="AP19" i="8"/>
  <c r="AO19" i="8"/>
  <c r="AN19" i="8"/>
  <c r="AM19" i="8"/>
  <c r="AL19" i="8"/>
  <c r="AQ18" i="8"/>
  <c r="AP18" i="8"/>
  <c r="AO18" i="8"/>
  <c r="AN18" i="8"/>
  <c r="AM18" i="8"/>
  <c r="AL18" i="8"/>
  <c r="AQ17" i="8"/>
  <c r="AP17" i="8"/>
  <c r="AO17" i="8"/>
  <c r="AN17" i="8"/>
  <c r="AM17" i="8"/>
  <c r="AL17" i="8"/>
  <c r="AQ16" i="8"/>
  <c r="AP16" i="8"/>
  <c r="AO16" i="8"/>
  <c r="AN16" i="8"/>
  <c r="AM16" i="8"/>
  <c r="AL16" i="8"/>
  <c r="AQ15" i="8"/>
  <c r="AP15" i="8"/>
  <c r="AO15" i="8"/>
  <c r="AN15" i="8"/>
  <c r="AM15" i="8"/>
  <c r="AL15" i="8"/>
  <c r="AQ14" i="8"/>
  <c r="AP14" i="8"/>
  <c r="AO14" i="8"/>
  <c r="AN14" i="8"/>
  <c r="AM14" i="8"/>
  <c r="AL14" i="8"/>
  <c r="AP13" i="8"/>
  <c r="AI31" i="8"/>
  <c r="L149" i="9"/>
  <c r="K149" i="9" l="1"/>
  <c r="J149" i="9"/>
  <c r="M149" i="9"/>
  <c r="AT126" i="8" l="1"/>
  <c r="AS126" i="8"/>
  <c r="AT125" i="8"/>
  <c r="AS125" i="8"/>
  <c r="AT124" i="8"/>
  <c r="AS124" i="8"/>
  <c r="AT123" i="8"/>
  <c r="AS123" i="8"/>
  <c r="AT122" i="8"/>
  <c r="AS122" i="8"/>
  <c r="AT121" i="8"/>
  <c r="AS121" i="8"/>
  <c r="AT120" i="8"/>
  <c r="AS120" i="8"/>
  <c r="AT119" i="8"/>
  <c r="AS119" i="8"/>
  <c r="AT118" i="8"/>
  <c r="AS118" i="8"/>
  <c r="AT117" i="8"/>
  <c r="AS117" i="8"/>
  <c r="AT116" i="8"/>
  <c r="AS116" i="8"/>
  <c r="AT115" i="8"/>
  <c r="AS115" i="8"/>
  <c r="AT114" i="8"/>
  <c r="AS114" i="8"/>
  <c r="AT113" i="8"/>
  <c r="AS113" i="8"/>
  <c r="AT112" i="8"/>
  <c r="AS112" i="8"/>
  <c r="AT111" i="8"/>
  <c r="AS111" i="8"/>
  <c r="AT110" i="8"/>
  <c r="AS110" i="8"/>
  <c r="AT109" i="8"/>
  <c r="AS109" i="8"/>
  <c r="AT108" i="8"/>
  <c r="AS108" i="8"/>
  <c r="AT107" i="8"/>
  <c r="AS107" i="8"/>
  <c r="AT106" i="8"/>
  <c r="AS106" i="8"/>
  <c r="AT105" i="8"/>
  <c r="AS105" i="8"/>
  <c r="AT104" i="8"/>
  <c r="AS104" i="8"/>
  <c r="AT103" i="8"/>
  <c r="AS103" i="8"/>
  <c r="AT102" i="8"/>
  <c r="AS102" i="8"/>
  <c r="AT101" i="8"/>
  <c r="AS101" i="8"/>
  <c r="AT100" i="8"/>
  <c r="AS100" i="8"/>
  <c r="AT99" i="8"/>
  <c r="AS99" i="8"/>
  <c r="AT98" i="8"/>
  <c r="AS98" i="8"/>
  <c r="AT97" i="8"/>
  <c r="AS97" i="8"/>
  <c r="AT96" i="8"/>
  <c r="AS96" i="8"/>
  <c r="AT95" i="8"/>
  <c r="AS95" i="8"/>
  <c r="AT94" i="8"/>
  <c r="AS94" i="8"/>
  <c r="AT93" i="8"/>
  <c r="AS93" i="8"/>
  <c r="AT92" i="8"/>
  <c r="AS92" i="8"/>
  <c r="AT91" i="8"/>
  <c r="AS91" i="8"/>
  <c r="AT90" i="8"/>
  <c r="AS90" i="8"/>
  <c r="AT89" i="8"/>
  <c r="AS89" i="8"/>
  <c r="AT87" i="8"/>
  <c r="AS87" i="8"/>
  <c r="AT86" i="8"/>
  <c r="AS86" i="8"/>
  <c r="AT85" i="8"/>
  <c r="AS85" i="8"/>
  <c r="AT84" i="8"/>
  <c r="AS84" i="8"/>
  <c r="AT83" i="8"/>
  <c r="AS83" i="8"/>
  <c r="AT82" i="8"/>
  <c r="AS82" i="8"/>
  <c r="AT81" i="8"/>
  <c r="AS81" i="8"/>
  <c r="AT80" i="8"/>
  <c r="AS80" i="8"/>
  <c r="AT79" i="8"/>
  <c r="AS79" i="8"/>
  <c r="AT78" i="8"/>
  <c r="AS78" i="8"/>
  <c r="AT77" i="8"/>
  <c r="AS77" i="8"/>
  <c r="AT76" i="8"/>
  <c r="AS76" i="8"/>
  <c r="AT75" i="8"/>
  <c r="AS75" i="8"/>
  <c r="AT74" i="8"/>
  <c r="AS74" i="8"/>
  <c r="AT73" i="8"/>
  <c r="AS73" i="8"/>
  <c r="AT72" i="8"/>
  <c r="AS72" i="8"/>
  <c r="AT71" i="8"/>
  <c r="AS71" i="8"/>
  <c r="AT70" i="8"/>
  <c r="AS70" i="8"/>
  <c r="AT69" i="8"/>
  <c r="AS69" i="8"/>
  <c r="AT68" i="8"/>
  <c r="AS68" i="8"/>
  <c r="AT67" i="8"/>
  <c r="AS67" i="8"/>
  <c r="AT66" i="8"/>
  <c r="AS66" i="8"/>
  <c r="AT65" i="8"/>
  <c r="AS65" i="8"/>
  <c r="AT64" i="8"/>
  <c r="AS64" i="8"/>
  <c r="AT63" i="8"/>
  <c r="AS63" i="8"/>
  <c r="AT62" i="8"/>
  <c r="AS62" i="8"/>
  <c r="AT61" i="8"/>
  <c r="AS61" i="8"/>
  <c r="AT60" i="8"/>
  <c r="AS60" i="8"/>
  <c r="AT59" i="8"/>
  <c r="AS59" i="8"/>
  <c r="AT58" i="8"/>
  <c r="AS58" i="8"/>
  <c r="AT57" i="8"/>
  <c r="AS57" i="8"/>
  <c r="AT56" i="8"/>
  <c r="AS56" i="8"/>
  <c r="AT55" i="8"/>
  <c r="AS55" i="8"/>
  <c r="AT54" i="8"/>
  <c r="AS54" i="8"/>
  <c r="AT53" i="8"/>
  <c r="AS53" i="8"/>
  <c r="AT52" i="8"/>
  <c r="AS52" i="8"/>
  <c r="AT51" i="8"/>
  <c r="AS51" i="8"/>
  <c r="AT50" i="8"/>
  <c r="AS50" i="8"/>
  <c r="AT49" i="8"/>
  <c r="AS49" i="8"/>
  <c r="AT48" i="8"/>
  <c r="AS48" i="8"/>
  <c r="AT47" i="8"/>
  <c r="AS47" i="8"/>
  <c r="AT46" i="8"/>
  <c r="AS46" i="8"/>
  <c r="AT45" i="8"/>
  <c r="AS45" i="8"/>
  <c r="AT44" i="8"/>
  <c r="AS44" i="8"/>
  <c r="AT43" i="8"/>
  <c r="AS43" i="8"/>
  <c r="AT42" i="8"/>
  <c r="AS42" i="8"/>
  <c r="AT41" i="8"/>
  <c r="AS41" i="8"/>
  <c r="AT40" i="8"/>
  <c r="AS40" i="8"/>
  <c r="AT39" i="8"/>
  <c r="AS39" i="8"/>
  <c r="AT38" i="8"/>
  <c r="AS38" i="8"/>
  <c r="AT37" i="8"/>
  <c r="AS37" i="8"/>
  <c r="AT36" i="8"/>
  <c r="AS36" i="8"/>
  <c r="AT35" i="8"/>
  <c r="AS35" i="8"/>
  <c r="AT34" i="8"/>
  <c r="AS34" i="8"/>
  <c r="AT33" i="8"/>
  <c r="AS33" i="8"/>
  <c r="AT32" i="8"/>
  <c r="AS32" i="8"/>
  <c r="AT31" i="8"/>
  <c r="AS31" i="8"/>
  <c r="AT30" i="8"/>
  <c r="AS30" i="8"/>
  <c r="AT29" i="8"/>
  <c r="AS29" i="8"/>
  <c r="AT28" i="8"/>
  <c r="AS28" i="8"/>
  <c r="AT27" i="8"/>
  <c r="AS27" i="8"/>
  <c r="AT26" i="8"/>
  <c r="AS26" i="8"/>
  <c r="AT25" i="8"/>
  <c r="AS25" i="8"/>
  <c r="AT24" i="8"/>
  <c r="AS24" i="8"/>
  <c r="AT23" i="8"/>
  <c r="AS23" i="8"/>
  <c r="AT22" i="8"/>
  <c r="AS22" i="8"/>
  <c r="AT21" i="8"/>
  <c r="AS21" i="8"/>
  <c r="AT20" i="8"/>
  <c r="AS20" i="8"/>
  <c r="AT19" i="8"/>
  <c r="AS19" i="8"/>
  <c r="AT18" i="8"/>
  <c r="AS18" i="8"/>
  <c r="AT17" i="8"/>
  <c r="AS17" i="8"/>
  <c r="AT16" i="8"/>
  <c r="AS16" i="8"/>
  <c r="AT15" i="8"/>
  <c r="AS15" i="8"/>
  <c r="AT14" i="8"/>
  <c r="AS14" i="8"/>
  <c r="AT13" i="8"/>
  <c r="AS13" i="8"/>
  <c r="AJ126" i="8"/>
  <c r="AI126" i="8"/>
  <c r="AJ125" i="8"/>
  <c r="AI125" i="8"/>
  <c r="AJ124" i="8"/>
  <c r="AI124" i="8"/>
  <c r="AJ123" i="8"/>
  <c r="AI123" i="8"/>
  <c r="AJ122" i="8"/>
  <c r="AI122" i="8"/>
  <c r="AJ121" i="8"/>
  <c r="AI121" i="8"/>
  <c r="AJ120" i="8"/>
  <c r="AI120" i="8"/>
  <c r="AJ119" i="8"/>
  <c r="AI119" i="8"/>
  <c r="AJ118" i="8"/>
  <c r="AI118" i="8"/>
  <c r="AJ117" i="8"/>
  <c r="AI117" i="8"/>
  <c r="AJ116" i="8"/>
  <c r="AI116" i="8"/>
  <c r="AJ115" i="8"/>
  <c r="AI115" i="8"/>
  <c r="AJ114" i="8"/>
  <c r="AI114" i="8"/>
  <c r="AJ113" i="8"/>
  <c r="AI113" i="8"/>
  <c r="AJ112" i="8"/>
  <c r="AI112" i="8"/>
  <c r="AJ111" i="8"/>
  <c r="AI111" i="8"/>
  <c r="AJ110" i="8"/>
  <c r="AI110" i="8"/>
  <c r="AJ109" i="8"/>
  <c r="AI109" i="8"/>
  <c r="AJ108" i="8"/>
  <c r="AI108" i="8"/>
  <c r="AJ107" i="8"/>
  <c r="AI107" i="8"/>
  <c r="AJ106" i="8"/>
  <c r="AI106" i="8"/>
  <c r="AJ105" i="8"/>
  <c r="AI105" i="8"/>
  <c r="AJ104" i="8"/>
  <c r="AI104" i="8"/>
  <c r="AJ103" i="8"/>
  <c r="AI103" i="8"/>
  <c r="AJ102" i="8"/>
  <c r="AI102" i="8"/>
  <c r="AJ101" i="8"/>
  <c r="AI101" i="8"/>
  <c r="AJ100" i="8"/>
  <c r="AI100" i="8"/>
  <c r="AJ99" i="8"/>
  <c r="AI99" i="8"/>
  <c r="AJ98" i="8"/>
  <c r="AI98" i="8"/>
  <c r="AJ97" i="8"/>
  <c r="AI97" i="8"/>
  <c r="AJ96" i="8"/>
  <c r="AI96" i="8"/>
  <c r="AJ95" i="8"/>
  <c r="AI95" i="8"/>
  <c r="AJ94" i="8"/>
  <c r="AI94" i="8"/>
  <c r="AJ93" i="8"/>
  <c r="AI93" i="8"/>
  <c r="AJ92" i="8"/>
  <c r="AI92" i="8"/>
  <c r="AJ91" i="8"/>
  <c r="AI91" i="8"/>
  <c r="AJ90" i="8"/>
  <c r="AI90" i="8"/>
  <c r="AJ89" i="8"/>
  <c r="AI89" i="8"/>
  <c r="AJ88" i="8"/>
  <c r="AI88" i="8"/>
  <c r="AJ87" i="8"/>
  <c r="AI87" i="8"/>
  <c r="AJ86" i="8"/>
  <c r="AI86" i="8"/>
  <c r="AJ85" i="8"/>
  <c r="AI85" i="8"/>
  <c r="AJ84" i="8"/>
  <c r="AI84" i="8"/>
  <c r="AJ83" i="8"/>
  <c r="AI83" i="8"/>
  <c r="AJ82" i="8"/>
  <c r="AI82" i="8"/>
  <c r="AJ81" i="8"/>
  <c r="AI81" i="8"/>
  <c r="AJ80" i="8"/>
  <c r="AI80" i="8"/>
  <c r="AJ79" i="8"/>
  <c r="AI79" i="8"/>
  <c r="AJ78" i="8"/>
  <c r="AI78" i="8"/>
  <c r="AJ77" i="8"/>
  <c r="AI77" i="8"/>
  <c r="AJ76" i="8"/>
  <c r="AI76" i="8"/>
  <c r="AJ75" i="8"/>
  <c r="AI75" i="8"/>
  <c r="AJ74" i="8"/>
  <c r="AI74" i="8"/>
  <c r="AJ73" i="8"/>
  <c r="AI73" i="8"/>
  <c r="AJ72" i="8"/>
  <c r="AI72" i="8"/>
  <c r="AJ71" i="8"/>
  <c r="AI71" i="8"/>
  <c r="AJ70" i="8"/>
  <c r="AI70" i="8"/>
  <c r="AJ69" i="8"/>
  <c r="AI69" i="8"/>
  <c r="AJ68" i="8"/>
  <c r="AI68" i="8"/>
  <c r="AJ67" i="8"/>
  <c r="AI67" i="8"/>
  <c r="AJ66" i="8"/>
  <c r="AI66" i="8"/>
  <c r="AJ65" i="8"/>
  <c r="AI65" i="8"/>
  <c r="AJ64" i="8"/>
  <c r="AI64" i="8"/>
  <c r="AJ63" i="8"/>
  <c r="AI63" i="8"/>
  <c r="AJ62" i="8"/>
  <c r="AI62" i="8"/>
  <c r="AJ61" i="8"/>
  <c r="AI61" i="8"/>
  <c r="AJ60" i="8"/>
  <c r="AI60" i="8"/>
  <c r="AJ59" i="8"/>
  <c r="AI59" i="8"/>
  <c r="AJ58" i="8"/>
  <c r="AI58" i="8"/>
  <c r="AJ57" i="8"/>
  <c r="AI57" i="8"/>
  <c r="AJ56" i="8"/>
  <c r="AI56" i="8"/>
  <c r="AJ55" i="8"/>
  <c r="AI55" i="8"/>
  <c r="AJ54" i="8"/>
  <c r="AI54" i="8"/>
  <c r="AJ53" i="8"/>
  <c r="AI53" i="8"/>
  <c r="AJ52" i="8"/>
  <c r="AI52" i="8"/>
  <c r="AJ51" i="8"/>
  <c r="AI51" i="8"/>
  <c r="AJ50" i="8"/>
  <c r="AI50" i="8"/>
  <c r="AJ49" i="8"/>
  <c r="AI49" i="8"/>
  <c r="AJ48" i="8"/>
  <c r="AI48" i="8"/>
  <c r="AJ47" i="8"/>
  <c r="AI47" i="8"/>
  <c r="AJ46" i="8"/>
  <c r="AI46" i="8"/>
  <c r="AJ45" i="8"/>
  <c r="AI45" i="8"/>
  <c r="AJ44" i="8"/>
  <c r="AI44" i="8"/>
  <c r="AJ43" i="8"/>
  <c r="AI43" i="8"/>
  <c r="AJ42" i="8"/>
  <c r="AI42" i="8"/>
  <c r="AJ41" i="8"/>
  <c r="AI41" i="8"/>
  <c r="AJ40" i="8"/>
  <c r="AI40" i="8"/>
  <c r="AJ39" i="8"/>
  <c r="AI39" i="8"/>
  <c r="AJ38" i="8"/>
  <c r="AI38" i="8"/>
  <c r="AJ37" i="8"/>
  <c r="AI37" i="8"/>
  <c r="AJ36" i="8"/>
  <c r="AI36" i="8"/>
  <c r="AJ35" i="8"/>
  <c r="AI35" i="8"/>
  <c r="AJ34" i="8"/>
  <c r="AI34" i="8"/>
  <c r="AJ33" i="8"/>
  <c r="AI33" i="8"/>
  <c r="AJ32" i="8"/>
  <c r="AI32" i="8"/>
  <c r="AJ31" i="8"/>
  <c r="AJ30" i="8"/>
  <c r="AI30" i="8"/>
  <c r="AJ29" i="8"/>
  <c r="AI29" i="8"/>
  <c r="AJ28" i="8"/>
  <c r="AI28" i="8"/>
  <c r="AJ27" i="8"/>
  <c r="AI27" i="8"/>
  <c r="AJ26" i="8"/>
  <c r="AI26" i="8"/>
  <c r="AJ25" i="8"/>
  <c r="AI25" i="8"/>
  <c r="AJ24" i="8"/>
  <c r="AI24" i="8"/>
  <c r="AJ23" i="8"/>
  <c r="AI23" i="8"/>
  <c r="AJ22" i="8"/>
  <c r="AI22" i="8"/>
  <c r="AJ21" i="8"/>
  <c r="AI21" i="8"/>
  <c r="AJ20" i="8"/>
  <c r="AI20" i="8"/>
  <c r="AJ19" i="8"/>
  <c r="AI19" i="8"/>
  <c r="AJ18" i="8"/>
  <c r="AI18" i="8"/>
  <c r="AJ17" i="8"/>
  <c r="AI17" i="8"/>
  <c r="AJ16" i="8"/>
  <c r="AI16" i="8"/>
  <c r="AJ15" i="8"/>
  <c r="AI15" i="8"/>
  <c r="AJ14" i="8"/>
  <c r="AI14" i="8"/>
  <c r="AJ13" i="8"/>
  <c r="AI13" i="8"/>
  <c r="Q235" i="8"/>
  <c r="O235" i="8"/>
  <c r="M235" i="8"/>
  <c r="K235" i="8"/>
  <c r="I235" i="8"/>
  <c r="Q234" i="8"/>
  <c r="O234" i="8"/>
  <c r="M234" i="8"/>
  <c r="K234" i="8"/>
  <c r="I234" i="8"/>
  <c r="G235" i="8"/>
  <c r="G234" i="8"/>
  <c r="AM13" i="8"/>
  <c r="AP144" i="8"/>
  <c r="AN13" i="8"/>
  <c r="AL13" i="8"/>
  <c r="BA144" i="8" s="1"/>
  <c r="P176" i="8" s="1"/>
  <c r="Q137" i="9"/>
  <c r="P137" i="9"/>
  <c r="O137" i="9"/>
  <c r="N137" i="9"/>
  <c r="Q135" i="9"/>
  <c r="P135" i="9"/>
  <c r="O135" i="9"/>
  <c r="N135" i="9"/>
  <c r="Q134" i="9"/>
  <c r="P134" i="9"/>
  <c r="O134" i="9"/>
  <c r="N134" i="9"/>
  <c r="Q133" i="9"/>
  <c r="P133" i="9"/>
  <c r="O133" i="9"/>
  <c r="N133" i="9"/>
  <c r="Q132" i="9"/>
  <c r="P132" i="9"/>
  <c r="O132" i="9"/>
  <c r="N132" i="9"/>
  <c r="Q131" i="9"/>
  <c r="P131" i="9"/>
  <c r="O131" i="9"/>
  <c r="N131" i="9"/>
  <c r="Q130" i="9"/>
  <c r="P130" i="9"/>
  <c r="O130" i="9"/>
  <c r="N130" i="9"/>
  <c r="Q129" i="9"/>
  <c r="P129" i="9"/>
  <c r="O129" i="9"/>
  <c r="N129" i="9"/>
  <c r="Q128" i="9"/>
  <c r="P128" i="9"/>
  <c r="O128" i="9"/>
  <c r="N128" i="9"/>
  <c r="Q127" i="9"/>
  <c r="P127" i="9"/>
  <c r="O127" i="9"/>
  <c r="N127" i="9"/>
  <c r="Q126" i="9"/>
  <c r="P126" i="9"/>
  <c r="O126" i="9"/>
  <c r="N126" i="9"/>
  <c r="Q125" i="9"/>
  <c r="P125" i="9"/>
  <c r="O125" i="9"/>
  <c r="N125" i="9"/>
  <c r="Q124" i="9"/>
  <c r="P124" i="9"/>
  <c r="O124" i="9"/>
  <c r="N124" i="9"/>
  <c r="Q123" i="9"/>
  <c r="P123" i="9"/>
  <c r="O123" i="9"/>
  <c r="N123" i="9"/>
  <c r="Q122" i="9"/>
  <c r="P122" i="9"/>
  <c r="O122" i="9"/>
  <c r="N122" i="9"/>
  <c r="Q121" i="9"/>
  <c r="P121" i="9"/>
  <c r="O121" i="9"/>
  <c r="N121" i="9"/>
  <c r="Q120" i="9"/>
  <c r="P120" i="9"/>
  <c r="O120" i="9"/>
  <c r="N120" i="9"/>
  <c r="Q119" i="9"/>
  <c r="P119" i="9"/>
  <c r="O119" i="9"/>
  <c r="N119" i="9"/>
  <c r="Q118" i="9"/>
  <c r="P118" i="9"/>
  <c r="O118" i="9"/>
  <c r="N118" i="9"/>
  <c r="Q117" i="9"/>
  <c r="P117" i="9"/>
  <c r="O117" i="9"/>
  <c r="N117" i="9"/>
  <c r="Q116" i="9"/>
  <c r="P116" i="9"/>
  <c r="O116" i="9"/>
  <c r="N116" i="9"/>
  <c r="Q115" i="9"/>
  <c r="P115" i="9"/>
  <c r="O115" i="9"/>
  <c r="N115" i="9"/>
  <c r="Q114" i="9"/>
  <c r="P114" i="9"/>
  <c r="O114" i="9"/>
  <c r="N114" i="9"/>
  <c r="Q113" i="9"/>
  <c r="P113" i="9"/>
  <c r="O113" i="9"/>
  <c r="N113" i="9"/>
  <c r="Q112" i="9"/>
  <c r="P112" i="9"/>
  <c r="O112" i="9"/>
  <c r="N112" i="9"/>
  <c r="Q111" i="9"/>
  <c r="P111" i="9"/>
  <c r="O111" i="9"/>
  <c r="N111" i="9"/>
  <c r="Q110" i="9"/>
  <c r="P110" i="9"/>
  <c r="O110" i="9"/>
  <c r="N110" i="9"/>
  <c r="Q109" i="9"/>
  <c r="P109" i="9"/>
  <c r="O109" i="9"/>
  <c r="N109" i="9"/>
  <c r="Q108" i="9"/>
  <c r="P108" i="9"/>
  <c r="O108" i="9"/>
  <c r="N108" i="9"/>
  <c r="Q107" i="9"/>
  <c r="P107" i="9"/>
  <c r="O107" i="9"/>
  <c r="N107" i="9"/>
  <c r="Q106" i="9"/>
  <c r="P106" i="9"/>
  <c r="O106" i="9"/>
  <c r="N106" i="9"/>
  <c r="Q105" i="9"/>
  <c r="P105" i="9"/>
  <c r="O105" i="9"/>
  <c r="N105" i="9"/>
  <c r="Q104" i="9"/>
  <c r="P104" i="9"/>
  <c r="O104" i="9"/>
  <c r="N104" i="9"/>
  <c r="Q103" i="9"/>
  <c r="P103" i="9"/>
  <c r="O103" i="9"/>
  <c r="N103" i="9"/>
  <c r="Q102" i="9"/>
  <c r="P102" i="9"/>
  <c r="O102" i="9"/>
  <c r="N102" i="9"/>
  <c r="Q101" i="9"/>
  <c r="P101" i="9"/>
  <c r="O101" i="9"/>
  <c r="N101" i="9"/>
  <c r="Q100" i="9"/>
  <c r="P100" i="9"/>
  <c r="O100" i="9"/>
  <c r="N100" i="9"/>
  <c r="Q99" i="9"/>
  <c r="P99" i="9"/>
  <c r="O99" i="9"/>
  <c r="N99" i="9"/>
  <c r="Q98" i="9"/>
  <c r="P98" i="9"/>
  <c r="O98" i="9"/>
  <c r="N98" i="9"/>
  <c r="Q97" i="9"/>
  <c r="P97" i="9"/>
  <c r="O97" i="9"/>
  <c r="N97" i="9"/>
  <c r="Q96" i="9"/>
  <c r="P96" i="9"/>
  <c r="O96" i="9"/>
  <c r="N96" i="9"/>
  <c r="Q95" i="9"/>
  <c r="P95" i="9"/>
  <c r="O95" i="9"/>
  <c r="N95" i="9"/>
  <c r="Q94" i="9"/>
  <c r="P94" i="9"/>
  <c r="O94" i="9"/>
  <c r="N94" i="9"/>
  <c r="Q93" i="9"/>
  <c r="P93" i="9"/>
  <c r="O93" i="9"/>
  <c r="N93" i="9"/>
  <c r="Q92" i="9"/>
  <c r="P92" i="9"/>
  <c r="O92" i="9"/>
  <c r="N92" i="9"/>
  <c r="Q91" i="9"/>
  <c r="P91" i="9"/>
  <c r="O91" i="9"/>
  <c r="N91" i="9"/>
  <c r="Q90" i="9"/>
  <c r="P90" i="9"/>
  <c r="O90" i="9"/>
  <c r="N90" i="9"/>
  <c r="Q89" i="9"/>
  <c r="P89" i="9"/>
  <c r="O89" i="9"/>
  <c r="N89" i="9"/>
  <c r="Q88" i="9"/>
  <c r="P88" i="9"/>
  <c r="O88" i="9"/>
  <c r="N88" i="9"/>
  <c r="Q87" i="9"/>
  <c r="P87" i="9"/>
  <c r="O87" i="9"/>
  <c r="N87" i="9"/>
  <c r="Q86" i="9"/>
  <c r="P86" i="9"/>
  <c r="O86" i="9"/>
  <c r="N86" i="9"/>
  <c r="Q85" i="9"/>
  <c r="P85" i="9"/>
  <c r="O85" i="9"/>
  <c r="N85" i="9"/>
  <c r="Q84" i="9"/>
  <c r="P84" i="9"/>
  <c r="O84" i="9"/>
  <c r="N84" i="9"/>
  <c r="Q83" i="9"/>
  <c r="O83" i="9"/>
  <c r="N83" i="9"/>
  <c r="Q82" i="9"/>
  <c r="P82" i="9"/>
  <c r="O82" i="9"/>
  <c r="N82" i="9"/>
  <c r="Q81" i="9"/>
  <c r="P81" i="9"/>
  <c r="O81" i="9"/>
  <c r="N81" i="9"/>
  <c r="Q80" i="9"/>
  <c r="P80" i="9"/>
  <c r="O80" i="9"/>
  <c r="N80" i="9"/>
  <c r="Q79" i="9"/>
  <c r="P79" i="9"/>
  <c r="O79" i="9"/>
  <c r="N79" i="9"/>
  <c r="Q78" i="9"/>
  <c r="P78" i="9"/>
  <c r="O78" i="9"/>
  <c r="N78" i="9"/>
  <c r="Q77" i="9"/>
  <c r="P77" i="9"/>
  <c r="O77" i="9"/>
  <c r="N77" i="9"/>
  <c r="Q76" i="9"/>
  <c r="P76" i="9"/>
  <c r="O76" i="9"/>
  <c r="N76" i="9"/>
  <c r="Q75" i="9"/>
  <c r="P75" i="9"/>
  <c r="O75" i="9"/>
  <c r="N75" i="9"/>
  <c r="Q74" i="9"/>
  <c r="P74" i="9"/>
  <c r="O74" i="9"/>
  <c r="N74" i="9"/>
  <c r="Q73" i="9"/>
  <c r="P73" i="9"/>
  <c r="O73" i="9"/>
  <c r="N73" i="9"/>
  <c r="Q72" i="9"/>
  <c r="P72" i="9"/>
  <c r="O72" i="9"/>
  <c r="N72" i="9"/>
  <c r="Q71" i="9"/>
  <c r="P71" i="9"/>
  <c r="O71" i="9"/>
  <c r="N71" i="9"/>
  <c r="Q70" i="9"/>
  <c r="P70" i="9"/>
  <c r="O70" i="9"/>
  <c r="N70" i="9"/>
  <c r="Q69" i="9"/>
  <c r="P69" i="9"/>
  <c r="O69" i="9"/>
  <c r="N69" i="9"/>
  <c r="Q68" i="9"/>
  <c r="P68" i="9"/>
  <c r="O68" i="9"/>
  <c r="N68" i="9"/>
  <c r="Q67" i="9"/>
  <c r="P67" i="9"/>
  <c r="O67" i="9"/>
  <c r="N67" i="9"/>
  <c r="Q66" i="9"/>
  <c r="P66" i="9"/>
  <c r="O66" i="9"/>
  <c r="N66" i="9"/>
  <c r="Q65" i="9"/>
  <c r="P65" i="9"/>
  <c r="O65" i="9"/>
  <c r="N65" i="9"/>
  <c r="Q64" i="9"/>
  <c r="P64" i="9"/>
  <c r="O64" i="9"/>
  <c r="N64" i="9"/>
  <c r="Q63" i="9"/>
  <c r="P63" i="9"/>
  <c r="O63" i="9"/>
  <c r="N63" i="9"/>
  <c r="Q62" i="9"/>
  <c r="P62" i="9"/>
  <c r="O62" i="9"/>
  <c r="N62" i="9"/>
  <c r="Q61" i="9"/>
  <c r="P61" i="9"/>
  <c r="O61" i="9"/>
  <c r="N61" i="9"/>
  <c r="Q60" i="9"/>
  <c r="P60" i="9"/>
  <c r="O60" i="9"/>
  <c r="N60" i="9"/>
  <c r="Q59" i="9"/>
  <c r="P59" i="9"/>
  <c r="O59" i="9"/>
  <c r="N59" i="9"/>
  <c r="Q58" i="9"/>
  <c r="P58" i="9"/>
  <c r="O58" i="9"/>
  <c r="N58" i="9"/>
  <c r="Q57" i="9"/>
  <c r="P57" i="9"/>
  <c r="O57" i="9"/>
  <c r="N57" i="9"/>
  <c r="Q56" i="9"/>
  <c r="P56" i="9"/>
  <c r="O56" i="9"/>
  <c r="N56" i="9"/>
  <c r="Q55" i="9"/>
  <c r="P55" i="9"/>
  <c r="O55" i="9"/>
  <c r="N55" i="9"/>
  <c r="Q54" i="9"/>
  <c r="P54" i="9"/>
  <c r="O54" i="9"/>
  <c r="N54" i="9"/>
  <c r="Q53" i="9"/>
  <c r="P53" i="9"/>
  <c r="O53" i="9"/>
  <c r="N53" i="9"/>
  <c r="Q52" i="9"/>
  <c r="P52" i="9"/>
  <c r="O52" i="9"/>
  <c r="N52" i="9"/>
  <c r="Q51" i="9"/>
  <c r="P51" i="9"/>
  <c r="O51" i="9"/>
  <c r="N51" i="9"/>
  <c r="Q50" i="9"/>
  <c r="P50" i="9"/>
  <c r="O50" i="9"/>
  <c r="N50" i="9"/>
  <c r="Q49" i="9"/>
  <c r="P49" i="9"/>
  <c r="O49" i="9"/>
  <c r="N49" i="9"/>
  <c r="Q48" i="9"/>
  <c r="P48" i="9"/>
  <c r="O48" i="9"/>
  <c r="N48" i="9"/>
  <c r="Q47" i="9"/>
  <c r="P47" i="9"/>
  <c r="O47" i="9"/>
  <c r="N47" i="9"/>
  <c r="Q46" i="9"/>
  <c r="P46" i="9"/>
  <c r="O46" i="9"/>
  <c r="N46" i="9"/>
  <c r="Q45" i="9"/>
  <c r="P45" i="9"/>
  <c r="O45" i="9"/>
  <c r="N45" i="9"/>
  <c r="Q44" i="9"/>
  <c r="P44" i="9"/>
  <c r="O44" i="9"/>
  <c r="N44" i="9"/>
  <c r="Q43" i="9"/>
  <c r="P43" i="9"/>
  <c r="O43" i="9"/>
  <c r="N43" i="9"/>
  <c r="Q42" i="9"/>
  <c r="P42" i="9"/>
  <c r="O42" i="9"/>
  <c r="N42" i="9"/>
  <c r="Q41" i="9"/>
  <c r="P41" i="9"/>
  <c r="O41" i="9"/>
  <c r="N41" i="9"/>
  <c r="Q40" i="9"/>
  <c r="P40" i="9"/>
  <c r="O40" i="9"/>
  <c r="N40" i="9"/>
  <c r="Q39" i="9"/>
  <c r="P39" i="9"/>
  <c r="O39" i="9"/>
  <c r="N39" i="9"/>
  <c r="Q38" i="9"/>
  <c r="P38" i="9"/>
  <c r="O38" i="9"/>
  <c r="N38" i="9"/>
  <c r="Q37" i="9"/>
  <c r="P37" i="9"/>
  <c r="O37" i="9"/>
  <c r="N37" i="9"/>
  <c r="Q36" i="9"/>
  <c r="P36" i="9"/>
  <c r="O36" i="9"/>
  <c r="N36" i="9"/>
  <c r="Q35" i="9"/>
  <c r="P35" i="9"/>
  <c r="O35" i="9"/>
  <c r="N35" i="9"/>
  <c r="Q34" i="9"/>
  <c r="P34" i="9"/>
  <c r="O34" i="9"/>
  <c r="N34" i="9"/>
  <c r="Q33" i="9"/>
  <c r="P33" i="9"/>
  <c r="O33" i="9"/>
  <c r="N33" i="9"/>
  <c r="Q32" i="9"/>
  <c r="P32" i="9"/>
  <c r="O32" i="9"/>
  <c r="N32" i="9"/>
  <c r="Q31" i="9"/>
  <c r="P31" i="9"/>
  <c r="O31" i="9"/>
  <c r="N31" i="9"/>
  <c r="Q30" i="9"/>
  <c r="P30" i="9"/>
  <c r="O30" i="9"/>
  <c r="N30" i="9"/>
  <c r="Q29" i="9"/>
  <c r="P29" i="9"/>
  <c r="O29" i="9"/>
  <c r="N29" i="9"/>
  <c r="Q28" i="9"/>
  <c r="P28" i="9"/>
  <c r="O28" i="9"/>
  <c r="N28" i="9"/>
  <c r="Q27" i="9"/>
  <c r="P27" i="9"/>
  <c r="O27" i="9"/>
  <c r="N27" i="9"/>
  <c r="Q26" i="9"/>
  <c r="P26" i="9"/>
  <c r="O26" i="9"/>
  <c r="N26" i="9"/>
  <c r="Q25" i="9"/>
  <c r="P25" i="9"/>
  <c r="O25" i="9"/>
  <c r="N25" i="9"/>
  <c r="Q24" i="9"/>
  <c r="P24" i="9"/>
  <c r="O24" i="9"/>
  <c r="N24" i="9"/>
  <c r="Q23" i="9"/>
  <c r="P23" i="9"/>
  <c r="O23" i="9"/>
  <c r="N23" i="9"/>
  <c r="Q22" i="9"/>
  <c r="P22" i="9"/>
  <c r="O22" i="9"/>
  <c r="N22" i="9"/>
  <c r="Q21" i="9"/>
  <c r="P21" i="9"/>
  <c r="O21" i="9"/>
  <c r="N21" i="9"/>
  <c r="Q20" i="9"/>
  <c r="P20" i="9"/>
  <c r="O20" i="9"/>
  <c r="N20" i="9"/>
  <c r="Q19" i="9"/>
  <c r="P19" i="9"/>
  <c r="O19" i="9"/>
  <c r="N19" i="9"/>
  <c r="Q18" i="9"/>
  <c r="P18" i="9"/>
  <c r="O18" i="9"/>
  <c r="N18" i="9"/>
  <c r="Q17" i="9"/>
  <c r="P17" i="9"/>
  <c r="O17" i="9"/>
  <c r="N17" i="9"/>
  <c r="Q16" i="9"/>
  <c r="P16" i="9"/>
  <c r="O16" i="9"/>
  <c r="N16" i="9"/>
  <c r="Q15" i="9"/>
  <c r="P15" i="9"/>
  <c r="O15" i="9"/>
  <c r="N15" i="9"/>
  <c r="Q14" i="9"/>
  <c r="P14" i="9"/>
  <c r="O14" i="9"/>
  <c r="N14" i="9"/>
  <c r="P13" i="9"/>
  <c r="Q13" i="9"/>
  <c r="O13" i="9"/>
  <c r="N13" i="9"/>
  <c r="S206" i="8" l="1"/>
  <c r="T176" i="8"/>
  <c r="Q148" i="8"/>
  <c r="J235" i="8"/>
  <c r="L235" i="8"/>
  <c r="N235" i="8"/>
  <c r="H235" i="8"/>
  <c r="R235" i="8"/>
  <c r="P235" i="8"/>
  <c r="AS144" i="8"/>
  <c r="AT144" i="8"/>
  <c r="AL144" i="8"/>
  <c r="AN144" i="8"/>
  <c r="AM144" i="8"/>
  <c r="AJ144" i="8"/>
  <c r="AI144" i="8"/>
  <c r="K206" i="8" s="1"/>
  <c r="O236" i="8"/>
  <c r="P236" i="8" s="1"/>
  <c r="K236" i="8"/>
  <c r="L236" i="8" s="1"/>
  <c r="G236" i="8"/>
  <c r="H236" i="8" s="1"/>
  <c r="I236" i="8"/>
  <c r="J236" i="8" s="1"/>
  <c r="Q236" i="8"/>
  <c r="R236" i="8" s="1"/>
  <c r="M236" i="8"/>
  <c r="N236" i="8" s="1"/>
  <c r="V234" i="8"/>
  <c r="V235" i="8"/>
  <c r="AQ13" i="8"/>
  <c r="T206" i="8" l="1"/>
  <c r="I148" i="8"/>
  <c r="J176" i="8"/>
  <c r="Q176" i="8" s="1"/>
  <c r="J234" i="8"/>
  <c r="T234" i="8"/>
  <c r="AL145" i="8"/>
  <c r="AI145" i="8"/>
  <c r="I206" i="8" s="1"/>
  <c r="AQ144" i="8"/>
  <c r="N234" i="8"/>
  <c r="V236" i="8"/>
  <c r="W236" i="8" s="1"/>
  <c r="L234" i="8"/>
  <c r="P234" i="8"/>
  <c r="W235" i="8"/>
  <c r="R234" i="8"/>
  <c r="H234" i="8"/>
  <c r="M148" i="8" l="1"/>
  <c r="G148" i="8"/>
  <c r="W234" i="8"/>
  <c r="G44" i="9"/>
  <c r="N148" i="8" l="1"/>
  <c r="R148" i="8"/>
  <c r="AV14" i="8"/>
  <c r="AV15" i="8"/>
  <c r="AV16" i="8"/>
  <c r="AV17" i="8"/>
  <c r="AV18" i="8"/>
  <c r="AV19" i="8"/>
  <c r="AV20" i="8"/>
  <c r="AV21" i="8"/>
  <c r="AV22" i="8"/>
  <c r="AV23" i="8"/>
  <c r="AV24" i="8"/>
  <c r="AV25" i="8"/>
  <c r="AV26" i="8"/>
  <c r="AV27" i="8"/>
  <c r="AV28" i="8"/>
  <c r="AV29" i="8"/>
  <c r="AV30" i="8"/>
  <c r="AV31" i="8"/>
  <c r="AV32" i="8"/>
  <c r="AV33" i="8"/>
  <c r="AV34" i="8"/>
  <c r="AV35" i="8"/>
  <c r="AV36" i="8"/>
  <c r="AV37" i="8"/>
  <c r="AV38" i="8"/>
  <c r="AV39" i="8"/>
  <c r="AV40" i="8"/>
  <c r="AV41" i="8"/>
  <c r="AV42" i="8"/>
  <c r="AV43" i="8"/>
  <c r="AV44" i="8"/>
  <c r="AV45" i="8"/>
  <c r="AV46" i="8"/>
  <c r="AV47" i="8"/>
  <c r="AV48" i="8"/>
  <c r="AV49" i="8"/>
  <c r="AV50" i="8"/>
  <c r="AV51" i="8"/>
  <c r="AV52" i="8"/>
  <c r="AV53" i="8"/>
  <c r="AV54" i="8"/>
  <c r="AV55" i="8"/>
  <c r="AV56" i="8"/>
  <c r="AV57" i="8"/>
  <c r="AV58" i="8"/>
  <c r="AV59" i="8"/>
  <c r="AV60" i="8"/>
  <c r="AV61" i="8"/>
  <c r="AV62" i="8"/>
  <c r="AV63" i="8"/>
  <c r="AV64" i="8"/>
  <c r="AV65" i="8"/>
  <c r="AV66" i="8"/>
  <c r="AV67" i="8"/>
  <c r="AV68" i="8"/>
  <c r="AV69" i="8"/>
  <c r="AV70" i="8"/>
  <c r="AV71" i="8"/>
  <c r="AV72" i="8"/>
  <c r="AV73" i="8"/>
  <c r="AV74" i="8"/>
  <c r="AV75" i="8"/>
  <c r="AV76" i="8"/>
  <c r="AV77" i="8"/>
  <c r="AV78" i="8"/>
  <c r="AV79" i="8"/>
  <c r="AV80" i="8"/>
  <c r="AV81" i="8"/>
  <c r="AV82" i="8"/>
  <c r="AV83" i="8"/>
  <c r="AV84" i="8"/>
  <c r="AV85" i="8"/>
  <c r="AV86" i="8"/>
  <c r="AV87" i="8"/>
  <c r="AV89" i="8"/>
  <c r="AV90" i="8"/>
  <c r="AV91" i="8"/>
  <c r="AV92" i="8"/>
  <c r="AV93" i="8"/>
  <c r="AV94" i="8"/>
  <c r="AV95" i="8"/>
  <c r="AV96" i="8"/>
  <c r="AV97" i="8"/>
  <c r="AV98" i="8"/>
  <c r="AV99" i="8"/>
  <c r="AV100" i="8"/>
  <c r="AV101" i="8"/>
  <c r="AV102" i="8"/>
  <c r="AV103" i="8"/>
  <c r="AV104" i="8"/>
  <c r="AV105" i="8"/>
  <c r="AV106" i="8"/>
  <c r="AV107" i="8"/>
  <c r="AV108" i="8"/>
  <c r="AV109" i="8"/>
  <c r="AV110" i="8"/>
  <c r="AV111" i="8"/>
  <c r="AV112" i="8"/>
  <c r="AV113" i="8"/>
  <c r="AV114" i="8"/>
  <c r="AV115" i="8"/>
  <c r="AV116" i="8"/>
  <c r="AV117" i="8"/>
  <c r="AV118" i="8"/>
  <c r="AV119" i="8"/>
  <c r="AV120" i="8"/>
  <c r="AV121" i="8"/>
  <c r="AV122" i="8"/>
  <c r="AV123" i="8"/>
  <c r="AV124" i="8"/>
  <c r="AV125" i="8"/>
  <c r="AV126" i="8"/>
  <c r="AV13" i="8"/>
  <c r="E116" i="8"/>
  <c r="E98" i="8"/>
  <c r="E99" i="8"/>
  <c r="E100" i="8"/>
  <c r="E90" i="8"/>
  <c r="E84" i="8"/>
  <c r="F84" i="8"/>
  <c r="F98" i="8"/>
  <c r="F137" i="9"/>
  <c r="F135" i="9"/>
  <c r="F134" i="9"/>
  <c r="F133" i="9"/>
  <c r="F132" i="9"/>
  <c r="F131"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I135" i="9"/>
  <c r="H135" i="9"/>
  <c r="G135" i="9"/>
  <c r="E135" i="9"/>
  <c r="D135" i="9"/>
  <c r="I134" i="9"/>
  <c r="H134" i="9"/>
  <c r="G134" i="9"/>
  <c r="E134" i="9"/>
  <c r="D134" i="9"/>
  <c r="I133" i="9"/>
  <c r="H133" i="9"/>
  <c r="G133" i="9"/>
  <c r="E133" i="9"/>
  <c r="D133" i="9"/>
  <c r="I132" i="9"/>
  <c r="H132" i="9"/>
  <c r="G132" i="9"/>
  <c r="E132" i="9"/>
  <c r="D132" i="9"/>
  <c r="I131" i="9"/>
  <c r="H131" i="9"/>
  <c r="G131" i="9"/>
  <c r="E131" i="9"/>
  <c r="D131" i="9"/>
  <c r="I127" i="9"/>
  <c r="H127" i="9"/>
  <c r="G127" i="9"/>
  <c r="E127" i="9"/>
  <c r="D127" i="9"/>
  <c r="I126" i="9"/>
  <c r="H126" i="9"/>
  <c r="G126" i="9"/>
  <c r="E126" i="9"/>
  <c r="D126" i="9"/>
  <c r="I125" i="9"/>
  <c r="H125" i="9"/>
  <c r="G125" i="9"/>
  <c r="E125" i="9"/>
  <c r="D125" i="9"/>
  <c r="I124" i="9"/>
  <c r="H124" i="9"/>
  <c r="G124" i="9"/>
  <c r="E124" i="9"/>
  <c r="D124" i="9"/>
  <c r="I123" i="9"/>
  <c r="H123" i="9"/>
  <c r="G123" i="9"/>
  <c r="E123" i="9"/>
  <c r="D123" i="9"/>
  <c r="I122" i="9"/>
  <c r="H122" i="9"/>
  <c r="G122" i="9"/>
  <c r="E122" i="9"/>
  <c r="D122" i="9"/>
  <c r="I121" i="9"/>
  <c r="H121" i="9"/>
  <c r="G121" i="9"/>
  <c r="E121" i="9"/>
  <c r="D121" i="9"/>
  <c r="I120" i="9"/>
  <c r="H120" i="9"/>
  <c r="G120" i="9"/>
  <c r="E120" i="9"/>
  <c r="D120" i="9"/>
  <c r="I119" i="9"/>
  <c r="H119" i="9"/>
  <c r="G119" i="9"/>
  <c r="E119" i="9"/>
  <c r="D119" i="9"/>
  <c r="I118" i="9"/>
  <c r="H118" i="9"/>
  <c r="G118" i="9"/>
  <c r="E118" i="9"/>
  <c r="D118" i="9"/>
  <c r="I117" i="9"/>
  <c r="H117" i="9"/>
  <c r="G117" i="9"/>
  <c r="E117" i="9"/>
  <c r="D117" i="9"/>
  <c r="I116" i="9"/>
  <c r="H116" i="9"/>
  <c r="G116" i="9"/>
  <c r="E116" i="9"/>
  <c r="D116" i="9"/>
  <c r="I115" i="9"/>
  <c r="H115" i="9"/>
  <c r="G115" i="9"/>
  <c r="E115" i="9"/>
  <c r="D115" i="9"/>
  <c r="I114" i="9"/>
  <c r="H114" i="9"/>
  <c r="G114" i="9"/>
  <c r="E114" i="9"/>
  <c r="D114" i="9"/>
  <c r="I113" i="9"/>
  <c r="H113" i="9"/>
  <c r="G113" i="9"/>
  <c r="E113" i="9"/>
  <c r="D113" i="9"/>
  <c r="I112" i="9"/>
  <c r="H112" i="9"/>
  <c r="G112" i="9"/>
  <c r="E112" i="9"/>
  <c r="D112" i="9"/>
  <c r="I111" i="9"/>
  <c r="H111" i="9"/>
  <c r="G111" i="9"/>
  <c r="E111" i="9"/>
  <c r="D111" i="9"/>
  <c r="I110" i="9"/>
  <c r="H110" i="9"/>
  <c r="G110" i="9"/>
  <c r="E110" i="9"/>
  <c r="D110" i="9"/>
  <c r="I109" i="9"/>
  <c r="H109" i="9"/>
  <c r="G109" i="9"/>
  <c r="E109" i="9"/>
  <c r="D109" i="9"/>
  <c r="I108" i="9"/>
  <c r="H108" i="9"/>
  <c r="G108" i="9"/>
  <c r="E108" i="9"/>
  <c r="D108" i="9"/>
  <c r="I107" i="9"/>
  <c r="H107" i="9"/>
  <c r="G107" i="9"/>
  <c r="E107" i="9"/>
  <c r="D107" i="9"/>
  <c r="I106" i="9"/>
  <c r="H106" i="9"/>
  <c r="G106" i="9"/>
  <c r="E106" i="9"/>
  <c r="D106" i="9"/>
  <c r="I105" i="9"/>
  <c r="H105" i="9"/>
  <c r="G105" i="9"/>
  <c r="E105" i="9"/>
  <c r="D105" i="9"/>
  <c r="I104" i="9"/>
  <c r="H104" i="9"/>
  <c r="G104" i="9"/>
  <c r="E104" i="9"/>
  <c r="D104" i="9"/>
  <c r="I103" i="9"/>
  <c r="H103" i="9"/>
  <c r="G103" i="9"/>
  <c r="E103" i="9"/>
  <c r="D103" i="9"/>
  <c r="I102" i="9"/>
  <c r="H102" i="9"/>
  <c r="G102" i="9"/>
  <c r="E102" i="9"/>
  <c r="D102" i="9"/>
  <c r="I101" i="9"/>
  <c r="H101" i="9"/>
  <c r="G101" i="9"/>
  <c r="E101" i="9"/>
  <c r="D101" i="9"/>
  <c r="I100" i="9"/>
  <c r="H100" i="9"/>
  <c r="G100" i="9"/>
  <c r="E100" i="9"/>
  <c r="D100" i="9"/>
  <c r="I99" i="9"/>
  <c r="H99" i="9"/>
  <c r="G99" i="9"/>
  <c r="E99" i="9"/>
  <c r="D99" i="9"/>
  <c r="I98" i="9"/>
  <c r="H98" i="9"/>
  <c r="G98" i="9"/>
  <c r="E98" i="9"/>
  <c r="D98" i="9"/>
  <c r="I97" i="9"/>
  <c r="H97" i="9"/>
  <c r="G97" i="9"/>
  <c r="E97" i="9"/>
  <c r="D97" i="9"/>
  <c r="I96" i="9"/>
  <c r="H96" i="9"/>
  <c r="G96" i="9"/>
  <c r="E96" i="9"/>
  <c r="D96" i="9"/>
  <c r="I95" i="9"/>
  <c r="H95" i="9"/>
  <c r="G95" i="9"/>
  <c r="E95" i="9"/>
  <c r="D95" i="9"/>
  <c r="I94" i="9"/>
  <c r="H94" i="9"/>
  <c r="G94" i="9"/>
  <c r="E94" i="9"/>
  <c r="D94" i="9"/>
  <c r="I93" i="9"/>
  <c r="H93" i="9"/>
  <c r="G93" i="9"/>
  <c r="E93" i="9"/>
  <c r="D93" i="9"/>
  <c r="I92" i="9"/>
  <c r="H92" i="9"/>
  <c r="G92" i="9"/>
  <c r="E92" i="9"/>
  <c r="D92" i="9"/>
  <c r="I91" i="9"/>
  <c r="H91" i="9"/>
  <c r="G91" i="9"/>
  <c r="E91" i="9"/>
  <c r="D91" i="9"/>
  <c r="I90" i="9"/>
  <c r="H90" i="9"/>
  <c r="G90" i="9"/>
  <c r="E90" i="9"/>
  <c r="D90" i="9"/>
  <c r="I89" i="9"/>
  <c r="H89" i="9"/>
  <c r="G89" i="9"/>
  <c r="E89" i="9"/>
  <c r="D89" i="9"/>
  <c r="I88" i="9"/>
  <c r="H88" i="9"/>
  <c r="G88" i="9"/>
  <c r="E88" i="9"/>
  <c r="D88" i="9"/>
  <c r="I87" i="9"/>
  <c r="H87" i="9"/>
  <c r="G87" i="9"/>
  <c r="E87" i="9"/>
  <c r="D87" i="9"/>
  <c r="I86" i="9"/>
  <c r="H86" i="9"/>
  <c r="G86" i="9"/>
  <c r="E86" i="9"/>
  <c r="D86" i="9"/>
  <c r="I85" i="9"/>
  <c r="H85" i="9"/>
  <c r="G85" i="9"/>
  <c r="E85" i="9"/>
  <c r="D85" i="9"/>
  <c r="I84" i="9"/>
  <c r="H84" i="9"/>
  <c r="G84" i="9"/>
  <c r="E84" i="9"/>
  <c r="D84" i="9"/>
  <c r="I83" i="9"/>
  <c r="H83" i="9"/>
  <c r="G83" i="9"/>
  <c r="E83" i="9"/>
  <c r="D83" i="9"/>
  <c r="I82" i="9"/>
  <c r="H82" i="9"/>
  <c r="G82" i="9"/>
  <c r="E82" i="9"/>
  <c r="D82" i="9"/>
  <c r="I81" i="9"/>
  <c r="H81" i="9"/>
  <c r="G81" i="9"/>
  <c r="E81" i="9"/>
  <c r="D81" i="9"/>
  <c r="I80" i="9"/>
  <c r="H80" i="9"/>
  <c r="G80" i="9"/>
  <c r="E80" i="9"/>
  <c r="D80" i="9"/>
  <c r="I79" i="9"/>
  <c r="H79" i="9"/>
  <c r="G79" i="9"/>
  <c r="E79" i="9"/>
  <c r="D79" i="9"/>
  <c r="I78" i="9"/>
  <c r="H78" i="9"/>
  <c r="G78" i="9"/>
  <c r="E78" i="9"/>
  <c r="D78" i="9"/>
  <c r="I77" i="9"/>
  <c r="H77" i="9"/>
  <c r="G77" i="9"/>
  <c r="E77" i="9"/>
  <c r="D77" i="9"/>
  <c r="I76" i="9"/>
  <c r="H76" i="9"/>
  <c r="G76" i="9"/>
  <c r="E76" i="9"/>
  <c r="D76" i="9"/>
  <c r="I75" i="9"/>
  <c r="H75" i="9"/>
  <c r="G75" i="9"/>
  <c r="E75" i="9"/>
  <c r="D75" i="9"/>
  <c r="I74" i="9"/>
  <c r="H74" i="9"/>
  <c r="G74" i="9"/>
  <c r="E74" i="9"/>
  <c r="D74" i="9"/>
  <c r="I73" i="9"/>
  <c r="H73" i="9"/>
  <c r="G73" i="9"/>
  <c r="E73" i="9"/>
  <c r="D73" i="9"/>
  <c r="I72" i="9"/>
  <c r="H72" i="9"/>
  <c r="G72" i="9"/>
  <c r="E72" i="9"/>
  <c r="D72" i="9"/>
  <c r="I71" i="9"/>
  <c r="H71" i="9"/>
  <c r="G71" i="9"/>
  <c r="E71" i="9"/>
  <c r="D71" i="9"/>
  <c r="I70" i="9"/>
  <c r="H70" i="9"/>
  <c r="G70" i="9"/>
  <c r="E70" i="9"/>
  <c r="D70" i="9"/>
  <c r="I69" i="9"/>
  <c r="H69" i="9"/>
  <c r="G69" i="9"/>
  <c r="E69" i="9"/>
  <c r="D69" i="9"/>
  <c r="I68" i="9"/>
  <c r="H68" i="9"/>
  <c r="G68" i="9"/>
  <c r="E68" i="9"/>
  <c r="D68" i="9"/>
  <c r="I67" i="9"/>
  <c r="H67" i="9"/>
  <c r="G67" i="9"/>
  <c r="E67" i="9"/>
  <c r="D67" i="9"/>
  <c r="I66" i="9"/>
  <c r="H66" i="9"/>
  <c r="G66" i="9"/>
  <c r="E66" i="9"/>
  <c r="D66" i="9"/>
  <c r="I65" i="9"/>
  <c r="H65" i="9"/>
  <c r="G65" i="9"/>
  <c r="E65" i="9"/>
  <c r="D65" i="9"/>
  <c r="I64" i="9"/>
  <c r="H64" i="9"/>
  <c r="G64" i="9"/>
  <c r="E64" i="9"/>
  <c r="D64" i="9"/>
  <c r="I63" i="9"/>
  <c r="H63" i="9"/>
  <c r="G63" i="9"/>
  <c r="E63" i="9"/>
  <c r="D63" i="9"/>
  <c r="I62" i="9"/>
  <c r="H62" i="9"/>
  <c r="G62" i="9"/>
  <c r="E62" i="9"/>
  <c r="D62" i="9"/>
  <c r="I61" i="9"/>
  <c r="H61" i="9"/>
  <c r="G61" i="9"/>
  <c r="E61" i="9"/>
  <c r="D61" i="9"/>
  <c r="I60" i="9"/>
  <c r="H60" i="9"/>
  <c r="G60" i="9"/>
  <c r="E60" i="9"/>
  <c r="D60" i="9"/>
  <c r="I59" i="9"/>
  <c r="H59" i="9"/>
  <c r="G59" i="9"/>
  <c r="E59" i="9"/>
  <c r="D59" i="9"/>
  <c r="I58" i="9"/>
  <c r="H58" i="9"/>
  <c r="G58" i="9"/>
  <c r="E58" i="9"/>
  <c r="D58" i="9"/>
  <c r="I57" i="9"/>
  <c r="H57" i="9"/>
  <c r="G57" i="9"/>
  <c r="E57" i="9"/>
  <c r="D57" i="9"/>
  <c r="I56" i="9"/>
  <c r="H56" i="9"/>
  <c r="G56" i="9"/>
  <c r="E56" i="9"/>
  <c r="D56" i="9"/>
  <c r="I55" i="9"/>
  <c r="H55" i="9"/>
  <c r="G55" i="9"/>
  <c r="E55" i="9"/>
  <c r="D55" i="9"/>
  <c r="I54" i="9"/>
  <c r="H54" i="9"/>
  <c r="G54" i="9"/>
  <c r="E54" i="9"/>
  <c r="D54" i="9"/>
  <c r="I53" i="9"/>
  <c r="H53" i="9"/>
  <c r="G53" i="9"/>
  <c r="E53" i="9"/>
  <c r="D53" i="9"/>
  <c r="I52" i="9"/>
  <c r="H52" i="9"/>
  <c r="G52" i="9"/>
  <c r="E52" i="9"/>
  <c r="D52" i="9"/>
  <c r="I51" i="9"/>
  <c r="H51" i="9"/>
  <c r="G51" i="9"/>
  <c r="E51" i="9"/>
  <c r="D51" i="9"/>
  <c r="I50" i="9"/>
  <c r="H50" i="9"/>
  <c r="G50" i="9"/>
  <c r="E50" i="9"/>
  <c r="D50" i="9"/>
  <c r="I49" i="9"/>
  <c r="H49" i="9"/>
  <c r="G49" i="9"/>
  <c r="E49" i="9"/>
  <c r="D49" i="9"/>
  <c r="I48" i="9"/>
  <c r="H48" i="9"/>
  <c r="G48" i="9"/>
  <c r="E48" i="9"/>
  <c r="D48" i="9"/>
  <c r="I47" i="9"/>
  <c r="H47" i="9"/>
  <c r="G47" i="9"/>
  <c r="E47" i="9"/>
  <c r="D47" i="9"/>
  <c r="I46" i="9"/>
  <c r="H46" i="9"/>
  <c r="G46" i="9"/>
  <c r="E46" i="9"/>
  <c r="D46" i="9"/>
  <c r="I45" i="9"/>
  <c r="H45" i="9"/>
  <c r="G45" i="9"/>
  <c r="E45" i="9"/>
  <c r="D45" i="9"/>
  <c r="I44" i="9"/>
  <c r="H44" i="9"/>
  <c r="E44" i="9"/>
  <c r="D44" i="9"/>
  <c r="I43" i="9"/>
  <c r="H43" i="9"/>
  <c r="G43" i="9"/>
  <c r="E43" i="9"/>
  <c r="D43" i="9"/>
  <c r="I42" i="9"/>
  <c r="H42" i="9"/>
  <c r="G42" i="9"/>
  <c r="E42" i="9"/>
  <c r="D42" i="9"/>
  <c r="I41" i="9"/>
  <c r="H41" i="9"/>
  <c r="G41" i="9"/>
  <c r="E41" i="9"/>
  <c r="D41" i="9"/>
  <c r="I40" i="9"/>
  <c r="H40" i="9"/>
  <c r="G40" i="9"/>
  <c r="E40" i="9"/>
  <c r="D40" i="9"/>
  <c r="I39" i="9"/>
  <c r="H39" i="9"/>
  <c r="G39" i="9"/>
  <c r="E39" i="9"/>
  <c r="D39" i="9"/>
  <c r="I38" i="9"/>
  <c r="H38" i="9"/>
  <c r="G38" i="9"/>
  <c r="E38" i="9"/>
  <c r="D38" i="9"/>
  <c r="I37" i="9"/>
  <c r="H37" i="9"/>
  <c r="G37" i="9"/>
  <c r="E37" i="9"/>
  <c r="D37" i="9"/>
  <c r="I36" i="9"/>
  <c r="H36" i="9"/>
  <c r="G36" i="9"/>
  <c r="E36" i="9"/>
  <c r="D36" i="9"/>
  <c r="I35" i="9"/>
  <c r="H35" i="9"/>
  <c r="G35" i="9"/>
  <c r="E35" i="9"/>
  <c r="D35" i="9"/>
  <c r="I34" i="9"/>
  <c r="H34" i="9"/>
  <c r="G34" i="9"/>
  <c r="E34" i="9"/>
  <c r="D34" i="9"/>
  <c r="I33" i="9"/>
  <c r="H33" i="9"/>
  <c r="G33" i="9"/>
  <c r="E33" i="9"/>
  <c r="D33" i="9"/>
  <c r="I32" i="9"/>
  <c r="H32" i="9"/>
  <c r="G32" i="9"/>
  <c r="E32" i="9"/>
  <c r="D32" i="9"/>
  <c r="I31" i="9"/>
  <c r="H31" i="9"/>
  <c r="G31" i="9"/>
  <c r="E31" i="9"/>
  <c r="D31" i="9"/>
  <c r="I30" i="9"/>
  <c r="H30" i="9"/>
  <c r="G30" i="9"/>
  <c r="E30" i="9"/>
  <c r="D30" i="9"/>
  <c r="I29" i="9"/>
  <c r="H29" i="9"/>
  <c r="G29" i="9"/>
  <c r="E29" i="9"/>
  <c r="D29" i="9"/>
  <c r="I28" i="9"/>
  <c r="H28" i="9"/>
  <c r="G28" i="9"/>
  <c r="E28" i="9"/>
  <c r="D28" i="9"/>
  <c r="I27" i="9"/>
  <c r="H27" i="9"/>
  <c r="G27" i="9"/>
  <c r="E27" i="9"/>
  <c r="D27" i="9"/>
  <c r="I26" i="9"/>
  <c r="H26" i="9"/>
  <c r="G26" i="9"/>
  <c r="E26" i="9"/>
  <c r="D26" i="9"/>
  <c r="I25" i="9"/>
  <c r="H25" i="9"/>
  <c r="G25" i="9"/>
  <c r="E25" i="9"/>
  <c r="D25" i="9"/>
  <c r="I24" i="9"/>
  <c r="H24" i="9"/>
  <c r="G24" i="9"/>
  <c r="E24" i="9"/>
  <c r="D24" i="9"/>
  <c r="I23" i="9"/>
  <c r="H23" i="9"/>
  <c r="G23" i="9"/>
  <c r="E23" i="9"/>
  <c r="D23" i="9"/>
  <c r="I22" i="9"/>
  <c r="H22" i="9"/>
  <c r="G22" i="9"/>
  <c r="E22" i="9"/>
  <c r="D22" i="9"/>
  <c r="I21" i="9"/>
  <c r="H21" i="9"/>
  <c r="G21" i="9"/>
  <c r="E21" i="9"/>
  <c r="D21" i="9"/>
  <c r="I20" i="9"/>
  <c r="H20" i="9"/>
  <c r="G20" i="9"/>
  <c r="E20" i="9"/>
  <c r="D20" i="9"/>
  <c r="I19" i="9"/>
  <c r="H19" i="9"/>
  <c r="G19" i="9"/>
  <c r="E19" i="9"/>
  <c r="D19" i="9"/>
  <c r="I18" i="9"/>
  <c r="H18" i="9"/>
  <c r="G18" i="9"/>
  <c r="E18" i="9"/>
  <c r="D18" i="9"/>
  <c r="I17" i="9"/>
  <c r="H17" i="9"/>
  <c r="G17" i="9"/>
  <c r="E17" i="9"/>
  <c r="D17" i="9"/>
  <c r="I16" i="9"/>
  <c r="H16" i="9"/>
  <c r="G16" i="9"/>
  <c r="E16" i="9"/>
  <c r="D16" i="9"/>
  <c r="I15" i="9"/>
  <c r="H15" i="9"/>
  <c r="G15" i="9"/>
  <c r="E15" i="9"/>
  <c r="D15" i="9"/>
  <c r="I14" i="9"/>
  <c r="H14" i="9"/>
  <c r="G14" i="9"/>
  <c r="E14" i="9"/>
  <c r="D14" i="9"/>
  <c r="I13" i="9"/>
  <c r="H13" i="9"/>
  <c r="G13" i="9"/>
  <c r="E13" i="9"/>
  <c r="D13" i="9"/>
  <c r="B137" i="9"/>
  <c r="B135" i="9"/>
  <c r="B134" i="9"/>
  <c r="B133" i="9"/>
  <c r="B132" i="9"/>
  <c r="B131" i="9"/>
  <c r="B127" i="9"/>
  <c r="B126" i="9"/>
  <c r="B125" i="9"/>
  <c r="B124" i="9"/>
  <c r="B123" i="9"/>
  <c r="B122" i="9"/>
  <c r="B121" i="9"/>
  <c r="B120" i="9"/>
  <c r="B119" i="9"/>
  <c r="B118" i="9"/>
  <c r="B117" i="9"/>
  <c r="B116" i="9"/>
  <c r="B115" i="9"/>
  <c r="B114" i="9"/>
  <c r="B113" i="9"/>
  <c r="B112" i="9"/>
  <c r="B111" i="9"/>
  <c r="B110" i="9"/>
  <c r="B109" i="9"/>
  <c r="B108" i="9"/>
  <c r="B107" i="9"/>
  <c r="B106" i="9"/>
  <c r="B105" i="9"/>
  <c r="B104" i="9"/>
  <c r="B103" i="9"/>
  <c r="B102" i="9"/>
  <c r="B101" i="9"/>
  <c r="B100" i="9"/>
  <c r="B99" i="9"/>
  <c r="B98" i="9"/>
  <c r="B97" i="9"/>
  <c r="B96" i="9"/>
  <c r="B95" i="9"/>
  <c r="B94" i="9"/>
  <c r="B93" i="9"/>
  <c r="B92" i="9"/>
  <c r="B91" i="9"/>
  <c r="B90" i="9"/>
  <c r="B89" i="9"/>
  <c r="B88" i="9"/>
  <c r="B87" i="9"/>
  <c r="B86" i="9"/>
  <c r="B85" i="9"/>
  <c r="B84" i="9"/>
  <c r="B83" i="9"/>
  <c r="B82" i="9"/>
  <c r="B81" i="9"/>
  <c r="B80" i="9"/>
  <c r="B79" i="9"/>
  <c r="B78" i="9"/>
  <c r="B77" i="9"/>
  <c r="B76" i="9"/>
  <c r="B75" i="9"/>
  <c r="B74" i="9"/>
  <c r="B73" i="9"/>
  <c r="B72" i="9"/>
  <c r="B71" i="9"/>
  <c r="B70" i="9"/>
  <c r="B69" i="9"/>
  <c r="B68" i="9"/>
  <c r="B67" i="9"/>
  <c r="B66" i="9"/>
  <c r="B65" i="9"/>
  <c r="B64" i="9"/>
  <c r="B63" i="9"/>
  <c r="B62" i="9"/>
  <c r="B61" i="9"/>
  <c r="B60" i="9"/>
  <c r="B59" i="9"/>
  <c r="B58" i="9"/>
  <c r="B57" i="9"/>
  <c r="B56" i="9"/>
  <c r="B55" i="9"/>
  <c r="B54" i="9"/>
  <c r="B53" i="9"/>
  <c r="B52" i="9"/>
  <c r="B51" i="9"/>
  <c r="B50" i="9"/>
  <c r="B49" i="9"/>
  <c r="B48" i="9"/>
  <c r="B47" i="9"/>
  <c r="B46" i="9"/>
  <c r="B45" i="9"/>
  <c r="B44" i="9"/>
  <c r="B43" i="9"/>
  <c r="B42" i="9"/>
  <c r="B41" i="9"/>
  <c r="B40" i="9"/>
  <c r="B39" i="9"/>
  <c r="B38" i="9"/>
  <c r="B37" i="9"/>
  <c r="B36" i="9"/>
  <c r="B35" i="9"/>
  <c r="B34" i="9"/>
  <c r="B33" i="9"/>
  <c r="B32" i="9"/>
  <c r="B31" i="9"/>
  <c r="B30" i="9"/>
  <c r="B29" i="9"/>
  <c r="B28" i="9"/>
  <c r="B27" i="9"/>
  <c r="B26" i="9"/>
  <c r="B25" i="9"/>
  <c r="B24" i="9"/>
  <c r="B23" i="9"/>
  <c r="B22" i="9"/>
  <c r="B21" i="9"/>
  <c r="B20" i="9"/>
  <c r="B19" i="9"/>
  <c r="B18" i="9"/>
  <c r="B17" i="9"/>
  <c r="B16" i="9"/>
  <c r="B15" i="9"/>
  <c r="B14" i="9"/>
  <c r="B13" i="9"/>
  <c r="F126" i="8"/>
  <c r="E126" i="8"/>
  <c r="F125" i="8"/>
  <c r="E125" i="8"/>
  <c r="F124" i="8"/>
  <c r="E124" i="8"/>
  <c r="F123" i="8"/>
  <c r="E123" i="8"/>
  <c r="F122" i="8"/>
  <c r="E122" i="8"/>
  <c r="F121" i="8"/>
  <c r="E121" i="8"/>
  <c r="F120" i="8"/>
  <c r="E120" i="8"/>
  <c r="F119" i="8"/>
  <c r="E119" i="8"/>
  <c r="F118" i="8"/>
  <c r="E118" i="8"/>
  <c r="F117" i="8"/>
  <c r="E117" i="8"/>
  <c r="F116" i="8"/>
  <c r="F115" i="8"/>
  <c r="E115" i="8"/>
  <c r="F114" i="8"/>
  <c r="E114" i="8"/>
  <c r="F113" i="8"/>
  <c r="E113" i="8"/>
  <c r="F112" i="8"/>
  <c r="E112" i="8"/>
  <c r="F111" i="8"/>
  <c r="E111" i="8"/>
  <c r="F110" i="8"/>
  <c r="E110" i="8"/>
  <c r="F109" i="8"/>
  <c r="E109" i="8"/>
  <c r="F108" i="8"/>
  <c r="E108" i="8"/>
  <c r="F107" i="8"/>
  <c r="E107" i="8"/>
  <c r="F106" i="8"/>
  <c r="E106" i="8"/>
  <c r="F105" i="8"/>
  <c r="E105" i="8"/>
  <c r="F104" i="8"/>
  <c r="E104" i="8"/>
  <c r="F103" i="8"/>
  <c r="E103" i="8"/>
  <c r="F102" i="8"/>
  <c r="E102" i="8"/>
  <c r="F101" i="8"/>
  <c r="E101" i="8"/>
  <c r="F100" i="8"/>
  <c r="F99" i="8"/>
  <c r="F97" i="8"/>
  <c r="E97" i="8"/>
  <c r="F96" i="8"/>
  <c r="E96" i="8"/>
  <c r="F95" i="8"/>
  <c r="E95" i="8"/>
  <c r="F94" i="8"/>
  <c r="E94" i="8"/>
  <c r="F93" i="8"/>
  <c r="E93" i="8"/>
  <c r="F92" i="8"/>
  <c r="E92" i="8"/>
  <c r="F91" i="8"/>
  <c r="E91" i="8"/>
  <c r="F90" i="8"/>
  <c r="F89" i="8"/>
  <c r="E89" i="8"/>
  <c r="F88" i="8"/>
  <c r="E88" i="8"/>
  <c r="F87" i="8"/>
  <c r="E87" i="8"/>
  <c r="F86" i="8"/>
  <c r="E86" i="8"/>
  <c r="F85" i="8"/>
  <c r="E85" i="8"/>
  <c r="F83" i="8"/>
  <c r="E83" i="8"/>
  <c r="F82" i="8"/>
  <c r="E82" i="8"/>
  <c r="F81" i="8"/>
  <c r="E81" i="8"/>
  <c r="F80" i="8"/>
  <c r="E80" i="8"/>
  <c r="F79" i="8"/>
  <c r="E79" i="8"/>
  <c r="F78" i="8"/>
  <c r="E78" i="8"/>
  <c r="F77" i="8"/>
  <c r="E77" i="8"/>
  <c r="F76" i="8"/>
  <c r="E76" i="8"/>
  <c r="F75" i="8"/>
  <c r="E75" i="8"/>
  <c r="F74" i="8"/>
  <c r="E74" i="8"/>
  <c r="F73" i="8"/>
  <c r="E73" i="8"/>
  <c r="F72" i="8"/>
  <c r="E72" i="8"/>
  <c r="F71" i="8"/>
  <c r="E71" i="8"/>
  <c r="F70" i="8"/>
  <c r="E70" i="8"/>
  <c r="F69" i="8"/>
  <c r="E69" i="8"/>
  <c r="F68" i="8"/>
  <c r="E68" i="8"/>
  <c r="F67" i="8"/>
  <c r="E67" i="8"/>
  <c r="F66" i="8"/>
  <c r="E66" i="8"/>
  <c r="F65" i="8"/>
  <c r="E65" i="8"/>
  <c r="F64" i="8"/>
  <c r="E64" i="8"/>
  <c r="F63" i="8"/>
  <c r="E63" i="8"/>
  <c r="F62" i="8"/>
  <c r="E62" i="8"/>
  <c r="F61" i="8"/>
  <c r="E61" i="8"/>
  <c r="F60" i="8"/>
  <c r="E60" i="8"/>
  <c r="F59" i="8"/>
  <c r="E59" i="8"/>
  <c r="F58" i="8"/>
  <c r="E58" i="8"/>
  <c r="F57" i="8"/>
  <c r="E57" i="8"/>
  <c r="F56" i="8"/>
  <c r="E56" i="8"/>
  <c r="F55" i="8"/>
  <c r="E55" i="8"/>
  <c r="F54" i="8"/>
  <c r="E54" i="8"/>
  <c r="F53" i="8"/>
  <c r="E53" i="8"/>
  <c r="F52" i="8"/>
  <c r="E52" i="8"/>
  <c r="F51" i="8"/>
  <c r="E51" i="8"/>
  <c r="F50" i="8"/>
  <c r="E50" i="8"/>
  <c r="F49" i="8"/>
  <c r="E49" i="8"/>
  <c r="F48" i="8"/>
  <c r="E48" i="8"/>
  <c r="F47" i="8"/>
  <c r="E47" i="8"/>
  <c r="F46" i="8"/>
  <c r="E46" i="8"/>
  <c r="F45" i="8"/>
  <c r="E45" i="8"/>
  <c r="F44" i="8"/>
  <c r="E44" i="8"/>
  <c r="F43" i="8"/>
  <c r="E43" i="8"/>
  <c r="F42" i="8"/>
  <c r="E42" i="8"/>
  <c r="F41" i="8"/>
  <c r="E41" i="8"/>
  <c r="F40" i="8"/>
  <c r="E40" i="8"/>
  <c r="F39" i="8"/>
  <c r="E39" i="8"/>
  <c r="F38" i="8"/>
  <c r="E38" i="8"/>
  <c r="F37" i="8"/>
  <c r="E37" i="8"/>
  <c r="F36" i="8"/>
  <c r="E36" i="8"/>
  <c r="F35" i="8"/>
  <c r="E35" i="8"/>
  <c r="F34" i="8"/>
  <c r="E34" i="8"/>
  <c r="F33" i="8"/>
  <c r="E33" i="8"/>
  <c r="F32" i="8"/>
  <c r="E32" i="8"/>
  <c r="F31" i="8"/>
  <c r="E31" i="8"/>
  <c r="F30" i="8"/>
  <c r="E30" i="8"/>
  <c r="F29" i="8"/>
  <c r="E29" i="8"/>
  <c r="F28" i="8"/>
  <c r="E28" i="8"/>
  <c r="F27" i="8"/>
  <c r="E27" i="8"/>
  <c r="F26" i="8"/>
  <c r="E26" i="8"/>
  <c r="F25" i="8"/>
  <c r="E25" i="8"/>
  <c r="F24" i="8"/>
  <c r="E24" i="8"/>
  <c r="F23" i="8"/>
  <c r="E23" i="8"/>
  <c r="F22" i="8"/>
  <c r="E22" i="8"/>
  <c r="F21" i="8"/>
  <c r="E21" i="8"/>
  <c r="F20" i="8"/>
  <c r="E20" i="8"/>
  <c r="F19" i="8"/>
  <c r="E19" i="8"/>
  <c r="F18" i="8"/>
  <c r="E18" i="8"/>
  <c r="F17" i="8"/>
  <c r="E17" i="8"/>
  <c r="F16" i="8"/>
  <c r="E16" i="8"/>
  <c r="F15" i="8"/>
  <c r="E15" i="8"/>
  <c r="F14" i="8"/>
  <c r="E14" i="8"/>
  <c r="F13" i="8"/>
  <c r="E13" i="8"/>
  <c r="D126" i="8"/>
  <c r="D125" i="8"/>
  <c r="D124" i="8"/>
  <c r="D123" i="8"/>
  <c r="D122" i="8"/>
  <c r="D121" i="8"/>
  <c r="D120" i="8"/>
  <c r="D119" i="8"/>
  <c r="D118" i="8"/>
  <c r="D117" i="8"/>
  <c r="D116" i="8"/>
  <c r="D115" i="8"/>
  <c r="D114" i="8"/>
  <c r="D113" i="8"/>
  <c r="D112" i="8"/>
  <c r="D111" i="8"/>
  <c r="D110" i="8"/>
  <c r="D109" i="8"/>
  <c r="D108" i="8"/>
  <c r="D107" i="8"/>
  <c r="D106" i="8"/>
  <c r="D105" i="8"/>
  <c r="D104" i="8"/>
  <c r="D103" i="8"/>
  <c r="D102" i="8"/>
  <c r="D101" i="8"/>
  <c r="D100" i="8"/>
  <c r="D99" i="8"/>
  <c r="D98" i="8"/>
  <c r="D97" i="8"/>
  <c r="D96" i="8"/>
  <c r="D95" i="8"/>
  <c r="D94" i="8"/>
  <c r="D93" i="8"/>
  <c r="D92" i="8"/>
  <c r="D91" i="8"/>
  <c r="D90" i="8"/>
  <c r="D89" i="8"/>
  <c r="D88" i="8"/>
  <c r="D87" i="8"/>
  <c r="D86" i="8"/>
  <c r="D85" i="8"/>
  <c r="D84" i="8"/>
  <c r="D83" i="8"/>
  <c r="D82" i="8"/>
  <c r="D81" i="8"/>
  <c r="D80" i="8"/>
  <c r="D79" i="8"/>
  <c r="D78" i="8"/>
  <c r="D77" i="8"/>
  <c r="D76" i="8"/>
  <c r="D75" i="8"/>
  <c r="D74" i="8"/>
  <c r="D73" i="8"/>
  <c r="D72" i="8"/>
  <c r="D71" i="8"/>
  <c r="D70" i="8"/>
  <c r="D69" i="8"/>
  <c r="D68" i="8"/>
  <c r="D67" i="8"/>
  <c r="D66" i="8"/>
  <c r="D65" i="8"/>
  <c r="D64" i="8"/>
  <c r="D63" i="8"/>
  <c r="D62" i="8"/>
  <c r="D61" i="8"/>
  <c r="D60" i="8"/>
  <c r="D59" i="8"/>
  <c r="D58" i="8"/>
  <c r="D57" i="8"/>
  <c r="D56" i="8"/>
  <c r="D55" i="8"/>
  <c r="D54" i="8"/>
  <c r="D53" i="8"/>
  <c r="D52" i="8"/>
  <c r="D51" i="8"/>
  <c r="D50" i="8"/>
  <c r="D49" i="8"/>
  <c r="D48" i="8"/>
  <c r="D47" i="8"/>
  <c r="D46" i="8"/>
  <c r="D45" i="8"/>
  <c r="D44" i="8"/>
  <c r="D43" i="8"/>
  <c r="D42" i="8"/>
  <c r="D41" i="8"/>
  <c r="D40" i="8"/>
  <c r="D39" i="8"/>
  <c r="D38" i="8"/>
  <c r="D37" i="8"/>
  <c r="D36" i="8"/>
  <c r="D35" i="8"/>
  <c r="D34" i="8"/>
  <c r="D33" i="8"/>
  <c r="D32" i="8"/>
  <c r="D31" i="8"/>
  <c r="D30" i="8"/>
  <c r="D29" i="8"/>
  <c r="D28" i="8"/>
  <c r="D27" i="8"/>
  <c r="D26" i="8"/>
  <c r="D25" i="8"/>
  <c r="D24" i="8"/>
  <c r="D23" i="8"/>
  <c r="D22" i="8"/>
  <c r="D21" i="8"/>
  <c r="D20" i="8"/>
  <c r="D19" i="8"/>
  <c r="D18" i="8"/>
  <c r="D17" i="8"/>
  <c r="D16" i="8"/>
  <c r="D15" i="8"/>
  <c r="D14" i="8"/>
  <c r="D13" i="8"/>
  <c r="C126" i="8"/>
  <c r="C125" i="8"/>
  <c r="C124" i="8"/>
  <c r="C123" i="8"/>
  <c r="C122" i="8"/>
  <c r="C121" i="8"/>
  <c r="C120" i="8"/>
  <c r="C119" i="8"/>
  <c r="C118" i="8"/>
  <c r="C117" i="8"/>
  <c r="C116" i="8"/>
  <c r="C115" i="8"/>
  <c r="C114" i="8"/>
  <c r="C113" i="8"/>
  <c r="C112" i="8"/>
  <c r="C111" i="8"/>
  <c r="C110" i="8"/>
  <c r="C109" i="8"/>
  <c r="C108" i="8"/>
  <c r="C107" i="8"/>
  <c r="C106" i="8"/>
  <c r="C105" i="8"/>
  <c r="C104" i="8"/>
  <c r="C103" i="8"/>
  <c r="C102" i="8"/>
  <c r="C101" i="8"/>
  <c r="C100" i="8"/>
  <c r="C99" i="8"/>
  <c r="C98" i="8"/>
  <c r="C97" i="8"/>
  <c r="C96" i="8"/>
  <c r="C95" i="8"/>
  <c r="C94" i="8"/>
  <c r="C93" i="8"/>
  <c r="C92" i="8"/>
  <c r="C91" i="8"/>
  <c r="C90" i="8"/>
  <c r="C89" i="8"/>
  <c r="C88" i="8"/>
  <c r="C87" i="8"/>
  <c r="C86" i="8"/>
  <c r="C85" i="8"/>
  <c r="C84" i="8"/>
  <c r="C83" i="8"/>
  <c r="C82" i="8"/>
  <c r="C81" i="8"/>
  <c r="C80" i="8"/>
  <c r="C79" i="8"/>
  <c r="C78" i="8"/>
  <c r="C77" i="8"/>
  <c r="C76" i="8"/>
  <c r="C75" i="8"/>
  <c r="C74" i="8"/>
  <c r="C73" i="8"/>
  <c r="C72" i="8"/>
  <c r="C71" i="8"/>
  <c r="C70" i="8"/>
  <c r="C69" i="8"/>
  <c r="C68" i="8"/>
  <c r="C67" i="8"/>
  <c r="C66" i="8"/>
  <c r="C65" i="8"/>
  <c r="C64" i="8"/>
  <c r="C63" i="8"/>
  <c r="C62" i="8"/>
  <c r="C61" i="8"/>
  <c r="C60" i="8"/>
  <c r="C59" i="8"/>
  <c r="C58" i="8"/>
  <c r="C57" i="8"/>
  <c r="C56" i="8"/>
  <c r="C55" i="8"/>
  <c r="C54" i="8"/>
  <c r="C53" i="8"/>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B126" i="8"/>
  <c r="B125" i="8"/>
  <c r="B124" i="8"/>
  <c r="B123" i="8"/>
  <c r="B122" i="8"/>
  <c r="B121" i="8"/>
  <c r="B120" i="8"/>
  <c r="B119" i="8"/>
  <c r="B118" i="8"/>
  <c r="B117" i="8"/>
  <c r="B116" i="8"/>
  <c r="B115" i="8"/>
  <c r="B114" i="8"/>
  <c r="B113" i="8"/>
  <c r="B112" i="8"/>
  <c r="B111" i="8"/>
  <c r="B110" i="8"/>
  <c r="B109" i="8"/>
  <c r="B108" i="8"/>
  <c r="B107" i="8"/>
  <c r="B106" i="8"/>
  <c r="B105" i="8"/>
  <c r="B104" i="8"/>
  <c r="B103" i="8"/>
  <c r="B102" i="8"/>
  <c r="B101" i="8"/>
  <c r="B100" i="8"/>
  <c r="B99" i="8"/>
  <c r="B98" i="8"/>
  <c r="B97" i="8"/>
  <c r="B96" i="8"/>
  <c r="B95" i="8"/>
  <c r="B94" i="8"/>
  <c r="B93" i="8"/>
  <c r="B92" i="8"/>
  <c r="B91" i="8"/>
  <c r="B90" i="8"/>
  <c r="B89" i="8"/>
  <c r="B88" i="8"/>
  <c r="B87" i="8"/>
  <c r="B86" i="8"/>
  <c r="B85" i="8"/>
  <c r="B84" i="8"/>
  <c r="B83" i="8"/>
  <c r="B82" i="8"/>
  <c r="B81" i="8"/>
  <c r="B80" i="8"/>
  <c r="B79" i="8"/>
  <c r="B78" i="8"/>
  <c r="B77" i="8"/>
  <c r="B76" i="8"/>
  <c r="B75" i="8"/>
  <c r="B74" i="8"/>
  <c r="B73" i="8"/>
  <c r="B72" i="8"/>
  <c r="B71" i="8"/>
  <c r="B70" i="8"/>
  <c r="B69" i="8"/>
  <c r="B68" i="8"/>
  <c r="B67" i="8"/>
  <c r="B66" i="8"/>
  <c r="B65" i="8"/>
  <c r="B64" i="8"/>
  <c r="B63" i="8"/>
  <c r="B62" i="8"/>
  <c r="B61" i="8"/>
  <c r="B60" i="8"/>
  <c r="B59" i="8"/>
  <c r="B58" i="8"/>
  <c r="B57" i="8"/>
  <c r="B56" i="8"/>
  <c r="B55" i="8"/>
  <c r="B54" i="8"/>
  <c r="B53" i="8"/>
  <c r="B52" i="8"/>
  <c r="B51" i="8"/>
  <c r="B50" i="8"/>
  <c r="B49" i="8"/>
  <c r="B48" i="8"/>
  <c r="B47" i="8"/>
  <c r="B46" i="8"/>
  <c r="B45" i="8"/>
  <c r="B44" i="8"/>
  <c r="B43" i="8"/>
  <c r="B42" i="8"/>
  <c r="B41" i="8"/>
  <c r="B40" i="8"/>
  <c r="B39" i="8"/>
  <c r="B38" i="8"/>
  <c r="B37" i="8"/>
  <c r="B36" i="8"/>
  <c r="B35" i="8"/>
  <c r="B34" i="8"/>
  <c r="B33" i="8"/>
  <c r="B32" i="8"/>
  <c r="B31" i="8"/>
  <c r="B30" i="8"/>
  <c r="B29" i="8"/>
  <c r="B28" i="8"/>
  <c r="B27" i="8"/>
  <c r="B26" i="8"/>
  <c r="B25" i="8"/>
  <c r="B24" i="8"/>
  <c r="B23" i="8"/>
  <c r="B22" i="8"/>
  <c r="B21" i="8"/>
  <c r="B20" i="8"/>
  <c r="B19" i="8"/>
  <c r="B18" i="8"/>
  <c r="B17" i="8"/>
  <c r="B16" i="8"/>
  <c r="B15" i="8"/>
  <c r="B14" i="8"/>
  <c r="AZ144" i="8" l="1"/>
  <c r="H176" i="8" s="1"/>
  <c r="AY144" i="8"/>
  <c r="AV144" i="8"/>
  <c r="B13" i="8"/>
  <c r="AW104" i="8"/>
  <c r="AW101" i="8"/>
  <c r="AO13" i="8"/>
  <c r="N176" i="8" l="1"/>
  <c r="O176" i="8" s="1"/>
  <c r="O206" i="8"/>
  <c r="AO144" i="8"/>
  <c r="AO145" i="8" s="1"/>
  <c r="Q206" i="8" s="1"/>
  <c r="R206" i="8" s="1"/>
  <c r="I142" i="10"/>
  <c r="I138" i="10"/>
  <c r="I136" i="10"/>
  <c r="K144" i="10"/>
  <c r="J144" i="10"/>
  <c r="I144" i="10"/>
  <c r="U176" i="8" l="1"/>
  <c r="P206" i="8"/>
  <c r="O148" i="8"/>
  <c r="P148" i="8" s="1"/>
  <c r="R176" i="8"/>
  <c r="S176" i="8" s="1"/>
  <c r="I140" i="10"/>
  <c r="L144" i="10" s="1"/>
  <c r="K151" i="9"/>
  <c r="L151" i="9"/>
  <c r="J151" i="9"/>
  <c r="AW14" i="8" l="1"/>
  <c r="AW15" i="8"/>
  <c r="AW16" i="8"/>
  <c r="AW17" i="8"/>
  <c r="AW18" i="8"/>
  <c r="AW19" i="8"/>
  <c r="AW20" i="8"/>
  <c r="AW21" i="8"/>
  <c r="AW22" i="8"/>
  <c r="AW23" i="8"/>
  <c r="AW24" i="8"/>
  <c r="AW25" i="8"/>
  <c r="AW26" i="8"/>
  <c r="AW27" i="8"/>
  <c r="AW28" i="8"/>
  <c r="AW29" i="8"/>
  <c r="AW30" i="8"/>
  <c r="AW31" i="8"/>
  <c r="AW32" i="8"/>
  <c r="AW33" i="8"/>
  <c r="AW34" i="8"/>
  <c r="AW35" i="8"/>
  <c r="AW36" i="8"/>
  <c r="AW37" i="8"/>
  <c r="AW38" i="8"/>
  <c r="AW39" i="8"/>
  <c r="AW40" i="8"/>
  <c r="AW41" i="8"/>
  <c r="AW42" i="8"/>
  <c r="AW43" i="8"/>
  <c r="AW44" i="8"/>
  <c r="AW45" i="8"/>
  <c r="AW46" i="8"/>
  <c r="AW47" i="8"/>
  <c r="AW48" i="8"/>
  <c r="AW49" i="8"/>
  <c r="AW50" i="8"/>
  <c r="AW51" i="8"/>
  <c r="AW52" i="8"/>
  <c r="AW53" i="8"/>
  <c r="AW54" i="8"/>
  <c r="AW55" i="8"/>
  <c r="AW56" i="8"/>
  <c r="AW57" i="8"/>
  <c r="AW58" i="8"/>
  <c r="AW59" i="8"/>
  <c r="AW60" i="8"/>
  <c r="AW61" i="8"/>
  <c r="AW62" i="8"/>
  <c r="AW63" i="8"/>
  <c r="AW64" i="8"/>
  <c r="AW65" i="8"/>
  <c r="AW66" i="8"/>
  <c r="AW67" i="8"/>
  <c r="AW68" i="8"/>
  <c r="AW69" i="8"/>
  <c r="AW70" i="8"/>
  <c r="AW71" i="8"/>
  <c r="AW72" i="8"/>
  <c r="AW73" i="8"/>
  <c r="AW74" i="8"/>
  <c r="AW75" i="8"/>
  <c r="AW76" i="8"/>
  <c r="AW77" i="8"/>
  <c r="AW78" i="8"/>
  <c r="AW79" i="8"/>
  <c r="AW80" i="8"/>
  <c r="AW81" i="8"/>
  <c r="AW82" i="8"/>
  <c r="AW83" i="8"/>
  <c r="AW84" i="8"/>
  <c r="AW85" i="8"/>
  <c r="AW86" i="8"/>
  <c r="AW87" i="8"/>
  <c r="AW89" i="8"/>
  <c r="AW90" i="8"/>
  <c r="AW91" i="8"/>
  <c r="AW92" i="8"/>
  <c r="AW93" i="8"/>
  <c r="AW94" i="8"/>
  <c r="AW95" i="8"/>
  <c r="AW96" i="8"/>
  <c r="AW97" i="8"/>
  <c r="AW98" i="8"/>
  <c r="AW99" i="8"/>
  <c r="AW100" i="8"/>
  <c r="AW105" i="8"/>
  <c r="AW106" i="8"/>
  <c r="AW107" i="8"/>
  <c r="AW108" i="8"/>
  <c r="AW103" i="8"/>
  <c r="AW102" i="8"/>
  <c r="AW109" i="8"/>
  <c r="AW110" i="8"/>
  <c r="AW111" i="8"/>
  <c r="AW112" i="8"/>
  <c r="AW113" i="8"/>
  <c r="AW114" i="8"/>
  <c r="AW115" i="8"/>
  <c r="AW116" i="8"/>
  <c r="AW117" i="8"/>
  <c r="AW118" i="8"/>
  <c r="AW119" i="8"/>
  <c r="AW120" i="8"/>
  <c r="AW121" i="8"/>
  <c r="AW122" i="8"/>
  <c r="AW123" i="8"/>
  <c r="AW124" i="8"/>
  <c r="AW125" i="8"/>
  <c r="AW126" i="8"/>
  <c r="AW13" i="8"/>
  <c r="AW144" i="8" l="1"/>
  <c r="L176" i="8" s="1"/>
  <c r="AX144" i="8"/>
  <c r="M206" i="8" l="1"/>
  <c r="N206" i="8" s="1"/>
  <c r="K148" i="8"/>
  <c r="L148" i="8" s="1"/>
  <c r="M176" i="8"/>
  <c r="AY145" i="8"/>
  <c r="AV145" i="8"/>
  <c r="S148" i="8" l="1"/>
  <c r="T148" i="8" s="1"/>
  <c r="B27" i="2" l="1"/>
  <c r="B28" i="2" s="1"/>
  <c r="F130" i="9"/>
  <c r="F129" i="9"/>
  <c r="F128" i="9"/>
  <c r="G130" i="9"/>
  <c r="D130" i="14"/>
  <c r="B130" i="9"/>
  <c r="D129" i="14"/>
  <c r="B129" i="9"/>
  <c r="D128" i="14"/>
  <c r="F130" i="8"/>
  <c r="I130" i="9"/>
  <c r="F130" i="14"/>
  <c r="E130" i="9"/>
  <c r="C130" i="14"/>
  <c r="F129" i="14"/>
  <c r="I129" i="9"/>
  <c r="F129" i="8"/>
  <c r="C129" i="14"/>
  <c r="E129" i="9"/>
  <c r="F128" i="8"/>
  <c r="I128" i="9"/>
  <c r="F128" i="14"/>
  <c r="E128" i="9"/>
  <c r="C128" i="14"/>
  <c r="E130" i="8"/>
  <c r="E130" i="14"/>
  <c r="H130" i="9"/>
  <c r="B130" i="14"/>
  <c r="D130" i="9"/>
  <c r="E129" i="8"/>
  <c r="H129" i="9"/>
  <c r="E129" i="14"/>
  <c r="E128" i="8"/>
  <c r="E128" i="14"/>
  <c r="H128" i="9"/>
  <c r="B128" i="14"/>
  <c r="D128" i="9"/>
  <c r="D129" i="9"/>
  <c r="B129"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gleduc</author>
  </authors>
  <commentList>
    <comment ref="M11" authorId="0" shapeId="0" xr:uid="{C89DA1B7-78D3-4C0F-9E66-ECBA6FA29782}">
      <text>
        <r>
          <rPr>
            <b/>
            <sz val="12"/>
            <color indexed="10"/>
            <rFont val="Verdana"/>
            <family val="2"/>
          </rPr>
          <t>U 1 = Ecart technique concernant la protection des personnes et nécessitant une action corrective immédiate compte tenu du risque présenté.</t>
        </r>
        <r>
          <rPr>
            <sz val="12"/>
            <color indexed="9"/>
            <rFont val="Verdana"/>
            <family val="2"/>
          </rPr>
          <t xml:space="preserve">
</t>
        </r>
        <r>
          <rPr>
            <b/>
            <sz val="12"/>
            <color indexed="52"/>
            <rFont val="Verdana"/>
            <family val="2"/>
          </rPr>
          <t>U 2 = Ecart technique concernant la protection des personnes ou des biens, ou écart documentaire concernant la sécurité des personnes, et nécessitant une action corrective à court terme.</t>
        </r>
        <r>
          <rPr>
            <sz val="12"/>
            <color indexed="9"/>
            <rFont val="Verdana"/>
            <family val="2"/>
          </rPr>
          <t xml:space="preserve">
</t>
        </r>
        <r>
          <rPr>
            <b/>
            <sz val="12"/>
            <color indexed="17"/>
            <rFont val="Verdana"/>
            <family val="2"/>
          </rPr>
          <t xml:space="preserve">
U3 = Ecart documentaire ou organisationnel ne concernant pas directement la sécurité des personnes ou écart technique dont la correction peut n'être faite qu'à moyen terme.</t>
        </r>
      </text>
    </comment>
    <comment ref="G57" authorId="0" shapeId="0" xr:uid="{A1ECA853-F59D-4A79-A0E1-1EA38A497B44}">
      <text>
        <r>
          <rPr>
            <sz val="10"/>
            <color indexed="48"/>
            <rFont val="Verdana"/>
            <family val="2"/>
          </rPr>
          <t>Bac de liquide de trempe chauffé par résistances et refroidi de façon à maintenir le liquide en température 
Ce bac sert à 4 machines : 313; 311; 316; et CN 70</t>
        </r>
      </text>
    </comment>
    <comment ref="E70" authorId="0" shapeId="0" xr:uid="{C8050494-B390-449A-B4A2-13C796383D4A}">
      <text>
        <r>
          <rPr>
            <sz val="10"/>
            <color indexed="48"/>
            <rFont val="Verdana"/>
            <family val="2"/>
          </rPr>
          <t>Anciennement ASSEMB02</t>
        </r>
      </text>
    </comment>
    <comment ref="G98" authorId="0" shapeId="0" xr:uid="{DBF28E8F-4918-426B-BF73-BDA403016794}">
      <text>
        <r>
          <rPr>
            <sz val="10"/>
            <color indexed="48"/>
            <rFont val="Verdana"/>
            <family val="2"/>
          </rPr>
          <t>Ex table du C25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Jérôme LACASSAGNE</author>
    <author>gleduc</author>
  </authors>
  <commentList>
    <comment ref="A5" authorId="0" shapeId="0" xr:uid="{903DCD2F-7585-413D-92D0-85FC52956B9B}">
      <text>
        <r>
          <rPr>
            <sz val="12"/>
            <color indexed="30"/>
            <rFont val="Verdana"/>
            <family val="2"/>
          </rPr>
          <t>Numéro correspondant à la machine de l'onglet Invt Machines</t>
        </r>
      </text>
    </comment>
    <comment ref="B5" authorId="0" shapeId="0" xr:uid="{F1A6FEEF-4CE5-4984-A4DC-8E351B6D1133}">
      <text>
        <r>
          <rPr>
            <sz val="12"/>
            <color indexed="30"/>
            <rFont val="Verdana"/>
            <family val="2"/>
          </rPr>
          <t>Numéro affecté à l’action découlant de la cause notée sur le plan d’action</t>
        </r>
      </text>
    </comment>
    <comment ref="C5" authorId="0" shapeId="0" xr:uid="{2CF87E8E-A775-4285-A913-39374885C933}">
      <text>
        <r>
          <rPr>
            <sz val="12"/>
            <color indexed="30"/>
            <rFont val="Verdana"/>
            <family val="2"/>
          </rPr>
          <t>Date d'enregistrement dans le plan d'action ou si connue, celle d'origine du constat</t>
        </r>
      </text>
    </comment>
    <comment ref="D5" authorId="0" shapeId="0" xr:uid="{C365CE08-9902-40AE-A82D-ED44EE044F1E}">
      <text>
        <r>
          <rPr>
            <sz val="12"/>
            <color indexed="30"/>
            <rFont val="Verdana"/>
            <family val="2"/>
          </rPr>
          <t>Définir la thématique concernée  par la liste de choix proposée</t>
        </r>
      </text>
    </comment>
    <comment ref="J5" authorId="1" shapeId="0" xr:uid="{DB44EF94-427C-468E-8E19-0BF3BF046229}">
      <text>
        <r>
          <rPr>
            <b/>
            <sz val="12"/>
            <color indexed="10"/>
            <rFont val="Verdana"/>
            <family val="2"/>
          </rPr>
          <t>U 1 = Ecart technique concernant la protection des personnes et nécessitant une action corrective immédiate compte tenu du risque présenté.</t>
        </r>
        <r>
          <rPr>
            <sz val="12"/>
            <color indexed="9"/>
            <rFont val="Verdana"/>
            <family val="2"/>
          </rPr>
          <t xml:space="preserve">
</t>
        </r>
        <r>
          <rPr>
            <b/>
            <sz val="12"/>
            <color indexed="52"/>
            <rFont val="Verdana"/>
            <family val="2"/>
          </rPr>
          <t>U 2 = Ecart technique concernant la protection des personnes ou des biens, ou écart documentaire concernant la sécurité des personnes, et nécessitant une action corrective à court terme.</t>
        </r>
        <r>
          <rPr>
            <sz val="12"/>
            <color indexed="9"/>
            <rFont val="Verdana"/>
            <family val="2"/>
          </rPr>
          <t xml:space="preserve">
</t>
        </r>
        <r>
          <rPr>
            <b/>
            <sz val="12"/>
            <color indexed="17"/>
            <rFont val="Verdana"/>
            <family val="2"/>
          </rPr>
          <t xml:space="preserve">
U3 = Ecart documentaire ou organisationnel ne concernant pas directement la sécurité des personnes ou écart technique dont la correction peut n'être faite qu'à moyen terme.</t>
        </r>
      </text>
    </comment>
    <comment ref="K5" authorId="0" shapeId="0" xr:uid="{A1724F28-B3D9-443C-8934-D0DB6DCF1EBB}">
      <text>
        <r>
          <rPr>
            <sz val="12"/>
            <color indexed="30"/>
            <rFont val="Verdana"/>
            <family val="2"/>
          </rPr>
          <t>Sélectionner le type de risque dans la liste de choix proposée</t>
        </r>
      </text>
    </comment>
    <comment ref="N5" authorId="1" shapeId="0" xr:uid="{00000000-0006-0000-0000-000006000000}">
      <text>
        <r>
          <rPr>
            <sz val="12"/>
            <color indexed="30"/>
            <rFont val="Verdana"/>
            <family val="2"/>
          </rPr>
          <t>Description de l'anomalie, l'écart ou la non-conformité, constaté.</t>
        </r>
      </text>
    </comment>
    <comment ref="O5" authorId="0" shapeId="0" xr:uid="{00000000-0006-0000-0000-000007000000}">
      <text>
        <r>
          <rPr>
            <sz val="12"/>
            <color indexed="30"/>
            <rFont val="Verdana"/>
            <family val="2"/>
          </rPr>
          <t>Description de l'action corrective envisagée</t>
        </r>
      </text>
    </comment>
    <comment ref="Q5" authorId="0" shapeId="0" xr:uid="{00000000-0006-0000-0000-000008000000}">
      <text>
        <r>
          <rPr>
            <sz val="12"/>
            <color indexed="30"/>
            <rFont val="Verdana"/>
            <family val="2"/>
          </rPr>
          <t>Nom de la personne désignée pour conduire la réalisation de l’action.</t>
        </r>
      </text>
    </comment>
    <comment ref="S5" authorId="0" shapeId="0" xr:uid="{00000000-0006-0000-0000-000009000000}">
      <text>
        <r>
          <rPr>
            <sz val="12"/>
            <color indexed="30"/>
            <rFont val="Verdana"/>
            <family val="2"/>
          </rPr>
          <t>Date à laquelle l’action est menée à son terme</t>
        </r>
      </text>
    </comment>
    <comment ref="T5" authorId="0" shapeId="0" xr:uid="{00000000-0006-0000-0000-00000A000000}">
      <text>
        <r>
          <rPr>
            <sz val="12"/>
            <color indexed="30"/>
            <rFont val="Verdana"/>
            <family val="2"/>
          </rPr>
          <t>Date initialement prévue
mais qui peut être révisée</t>
        </r>
      </text>
    </comment>
    <comment ref="U5" authorId="1" shapeId="0" xr:uid="{00000000-0006-0000-0000-00000B000000}">
      <text>
        <r>
          <rPr>
            <sz val="12"/>
            <color indexed="30"/>
            <rFont val="Verdana"/>
            <family val="2"/>
          </rPr>
          <t xml:space="preserve">Préciser l’état d'avancement de l’action.
</t>
        </r>
        <r>
          <rPr>
            <b/>
            <sz val="12"/>
            <color indexed="10"/>
            <rFont val="Verdana"/>
            <family val="2"/>
          </rPr>
          <t>A faire</t>
        </r>
        <r>
          <rPr>
            <sz val="12"/>
            <color indexed="30"/>
            <rFont val="Verdana"/>
            <family val="2"/>
          </rPr>
          <t xml:space="preserve">
</t>
        </r>
        <r>
          <rPr>
            <b/>
            <sz val="12"/>
            <color indexed="52"/>
            <rFont val="Verdana"/>
            <family val="2"/>
          </rPr>
          <t>En cours</t>
        </r>
        <r>
          <rPr>
            <sz val="12"/>
            <color indexed="30"/>
            <rFont val="Verdana"/>
            <family val="2"/>
          </rPr>
          <t xml:space="preserve">
</t>
        </r>
        <r>
          <rPr>
            <b/>
            <sz val="12"/>
            <color indexed="57"/>
            <rFont val="Verdana"/>
            <family val="2"/>
          </rPr>
          <t>Terminée</t>
        </r>
      </text>
    </comment>
    <comment ref="V5" authorId="0" shapeId="0" xr:uid="{00000000-0006-0000-0000-00000C000000}">
      <text>
        <r>
          <rPr>
            <sz val="12"/>
            <color indexed="30"/>
            <rFont val="Verdana"/>
            <family val="2"/>
          </rPr>
          <t>Ils peuvent servir à noter les points essentiels du déroulement de l’action : ce qui s’est bien passé, ce qu’il faudra améliorer, les raisons d’un report de la date de réalisation</t>
        </r>
      </text>
    </comment>
    <comment ref="X5" authorId="1" shapeId="0" xr:uid="{00000000-0006-0000-0000-00000D000000}">
      <text>
        <r>
          <rPr>
            <sz val="12"/>
            <color indexed="30"/>
            <rFont val="Verdana"/>
            <family val="2"/>
          </rPr>
          <t>Anomalie résolue de manière efficace</t>
        </r>
      </text>
    </comment>
    <comment ref="H6" authorId="1" shapeId="0" xr:uid="{AD068B47-EF93-48DE-92CB-D644A550C96B}">
      <text>
        <r>
          <rPr>
            <sz val="12"/>
            <color indexed="30"/>
            <rFont val="Verdana"/>
            <family val="2"/>
          </rPr>
          <t>Rapport, Audit, Visite Général Périodique,…</t>
        </r>
      </text>
    </comment>
    <comment ref="L6" authorId="0" shapeId="0" xr:uid="{093804C6-2105-431C-B4E9-F89DA7819CC0}">
      <text>
        <r>
          <rPr>
            <sz val="12"/>
            <color indexed="30"/>
            <rFont val="Verdana"/>
            <family val="2"/>
          </rPr>
          <t>Par exemple : 
Code du travail,
Directive machine,
Normes,….</t>
        </r>
      </text>
    </comment>
    <comment ref="E7" authorId="1" shapeId="0" xr:uid="{33004518-9E6E-44D6-A801-C421719AB6CA}">
      <text>
        <r>
          <rPr>
            <sz val="12"/>
            <color indexed="30"/>
            <rFont val="Verdana"/>
            <family val="2"/>
          </rPr>
          <t>Indiquer le CHANNEL</t>
        </r>
      </text>
    </comment>
    <comment ref="F7" authorId="1" shapeId="0" xr:uid="{7E7AAA22-A254-4668-8F3A-1B862942BC1B}">
      <text>
        <r>
          <rPr>
            <sz val="12"/>
            <color indexed="30"/>
            <rFont val="Verdana"/>
            <family val="2"/>
          </rPr>
          <t>Indiquer Workcenter (n° immob machine) ou identification constructeur ou encore n° ligne onglet Inventaire</t>
        </r>
      </text>
    </comment>
    <comment ref="O21" authorId="0" shapeId="0" xr:uid="{00000000-0006-0000-0000-000011000000}">
      <text>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Jerome Lacassagne</author>
    <author>gleduc</author>
  </authors>
  <commentList>
    <comment ref="M17" authorId="0" shapeId="0" xr:uid="{00000000-0006-0000-0100-000001000000}">
      <text>
        <r>
          <rPr>
            <b/>
            <sz val="9"/>
            <color indexed="81"/>
            <rFont val="Tahoma"/>
            <family val="2"/>
          </rPr>
          <t>Jerome Lacassagne:</t>
        </r>
        <r>
          <rPr>
            <sz val="9"/>
            <color indexed="81"/>
            <rFont val="Tahoma"/>
            <family val="2"/>
          </rPr>
          <t xml:space="preserve">
40 kVA</t>
        </r>
      </text>
    </comment>
    <comment ref="G57" authorId="1" shapeId="0" xr:uid="{00000000-0006-0000-0100-000002000000}">
      <text>
        <r>
          <rPr>
            <sz val="10"/>
            <color indexed="48"/>
            <rFont val="Verdana"/>
            <family val="2"/>
          </rPr>
          <t>Bac de liquide de trempe chauffé par résistances et refroidi de façon à maintenir le liquide en température 
Ce bac sert à 4 machines : 313; 311; 316; et CN 70</t>
        </r>
      </text>
    </comment>
    <comment ref="E70" authorId="1" shapeId="0" xr:uid="{00000000-0006-0000-0100-000003000000}">
      <text>
        <r>
          <rPr>
            <sz val="10"/>
            <color indexed="48"/>
            <rFont val="Verdana"/>
            <family val="2"/>
          </rPr>
          <t>Anciennement ASSEMB02</t>
        </r>
      </text>
    </comment>
    <comment ref="S73" authorId="0" shapeId="0" xr:uid="{00000000-0006-0000-0100-000004000000}">
      <text>
        <r>
          <rPr>
            <b/>
            <sz val="9"/>
            <color indexed="81"/>
            <rFont val="Tahoma"/>
            <family val="2"/>
          </rPr>
          <t>Jerome Lacassagne:</t>
        </r>
        <r>
          <rPr>
            <sz val="9"/>
            <color indexed="81"/>
            <rFont val="Tahoma"/>
            <family val="2"/>
          </rPr>
          <t xml:space="preserve">
il est indiqué sur Lotus une mise en conformité en 2009, pas de rapport ?</t>
        </r>
      </text>
    </comment>
    <comment ref="Q79" authorId="0" shapeId="0" xr:uid="{00000000-0006-0000-0100-000005000000}">
      <text>
        <r>
          <rPr>
            <b/>
            <sz val="9"/>
            <color indexed="81"/>
            <rFont val="Tahoma"/>
            <family val="2"/>
          </rPr>
          <t>Jerome Lacassagne:</t>
        </r>
        <r>
          <rPr>
            <sz val="9"/>
            <color indexed="81"/>
            <rFont val="Tahoma"/>
            <family val="2"/>
          </rPr>
          <t xml:space="preserve">
manuel opérateur SKF</t>
        </r>
      </text>
    </comment>
    <comment ref="Q80" authorId="0" shapeId="0" xr:uid="{00000000-0006-0000-0100-000006000000}">
      <text>
        <r>
          <rPr>
            <b/>
            <sz val="9"/>
            <color indexed="81"/>
            <rFont val="Tahoma"/>
            <family val="2"/>
          </rPr>
          <t>Jerome Lacassagne:</t>
        </r>
        <r>
          <rPr>
            <sz val="9"/>
            <color indexed="81"/>
            <rFont val="Tahoma"/>
            <family val="2"/>
          </rPr>
          <t xml:space="preserve">
manuel opérateur SKF</t>
        </r>
      </text>
    </comment>
    <comment ref="G98" authorId="1" shapeId="0" xr:uid="{00000000-0006-0000-0100-000007000000}">
      <text>
        <r>
          <rPr>
            <sz val="10"/>
            <color indexed="48"/>
            <rFont val="Verdana"/>
            <family val="2"/>
          </rPr>
          <t>Ex table du C25</t>
        </r>
      </text>
    </comment>
    <comment ref="G128" authorId="1" shapeId="0" xr:uid="{6DB55F76-3B94-43CF-8BDF-C7E748F15352}">
      <text>
        <r>
          <rPr>
            <sz val="10"/>
            <color indexed="48"/>
            <rFont val="Verdana"/>
            <family val="2"/>
          </rPr>
          <t>Bac de liquide de trempe chauffé par résistances et refroidi de façon à maintenir le liquide en température 
Ce bac sert à 4 machines : 313; 311; 316; et CN 70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gleduc</author>
  </authors>
  <commentList>
    <comment ref="C70" authorId="0" shapeId="0" xr:uid="{00000000-0006-0000-0200-000001000000}">
      <text>
        <r>
          <rPr>
            <sz val="10"/>
            <color indexed="48"/>
            <rFont val="Verdana"/>
            <family val="2"/>
          </rPr>
          <t>Anciennement ASSEMB02</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gleduc</author>
  </authors>
  <commentList>
    <comment ref="C70" authorId="0" shapeId="0" xr:uid="{AB81A4C3-CCA7-4EF4-8AB1-038D91EC9A91}">
      <text>
        <r>
          <rPr>
            <sz val="10"/>
            <color indexed="48"/>
            <rFont val="Verdana"/>
            <family val="2"/>
          </rPr>
          <t>Anciennement ASSEMB02</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gleduc</author>
  </authors>
  <commentList>
    <comment ref="J15" authorId="0" shapeId="0" xr:uid="{00000000-0006-0000-0300-000001000000}">
      <text>
        <r>
          <rPr>
            <sz val="10"/>
            <color indexed="48"/>
            <rFont val="Verdana"/>
            <family val="2"/>
          </rPr>
          <t>L'absence de schéma ne permet pas de valider les fonctions de sécurité.
Avoir ou faire faire le schéma électrique de la table, si non disponible.</t>
        </r>
      </text>
    </comment>
    <comment ref="K15" authorId="0" shapeId="0" xr:uid="{00000000-0006-0000-0300-000002000000}">
      <text>
        <r>
          <rPr>
            <sz val="10"/>
            <color indexed="48"/>
            <rFont val="Verdana"/>
            <family val="2"/>
          </rPr>
          <t>L'absence de schéma ne permet pas de valider les fonctions de sécurité.
Avoir ou faire faire le schéma électrique de la table, si non disponible.</t>
        </r>
      </text>
    </comment>
    <comment ref="L15" authorId="0" shapeId="0" xr:uid="{00000000-0006-0000-0300-000003000000}">
      <text>
        <r>
          <rPr>
            <sz val="10"/>
            <color indexed="48"/>
            <rFont val="Verdana"/>
            <family val="2"/>
          </rPr>
          <t>L'absence de schéma ne permet pas de valider les fonctions de sécurité.
Avoir ou faire faire le schéma électrique de la table, si non disponible.</t>
        </r>
      </text>
    </comment>
    <comment ref="M15" authorId="0" shapeId="0" xr:uid="{00000000-0006-0000-0300-000004000000}">
      <text>
        <r>
          <rPr>
            <sz val="10"/>
            <color indexed="48"/>
            <rFont val="Verdana"/>
            <family val="2"/>
          </rPr>
          <t>L'absence de schéma ne permet pas de valider les fonctions de sécurité.
Avoir ou faire faire le schéma électrique de la table, si non disponible.</t>
        </r>
      </text>
    </comment>
    <comment ref="J20" authorId="0" shapeId="0" xr:uid="{00000000-0006-0000-0300-000005000000}">
      <text>
        <r>
          <rPr>
            <sz val="10"/>
            <color indexed="48"/>
            <rFont val="Verdana"/>
            <family val="2"/>
          </rPr>
          <t>L'absence de schéma ne permet pas de valider les fonctions de sécurité.
Avoir ou faire faire le schéma électrique de la table, si non disponible.</t>
        </r>
      </text>
    </comment>
    <comment ref="K20" authorId="0" shapeId="0" xr:uid="{00000000-0006-0000-0300-000006000000}">
      <text>
        <r>
          <rPr>
            <sz val="10"/>
            <color indexed="48"/>
            <rFont val="Verdana"/>
            <family val="2"/>
          </rPr>
          <t>L'absence de schéma ne permet pas de valider les fonctions de sécurité.
Avoir ou faire faire le schéma électrique de la table, si non disponible.</t>
        </r>
      </text>
    </comment>
    <comment ref="L20" authorId="0" shapeId="0" xr:uid="{00000000-0006-0000-0300-000007000000}">
      <text>
        <r>
          <rPr>
            <sz val="10"/>
            <color indexed="48"/>
            <rFont val="Verdana"/>
            <family val="2"/>
          </rPr>
          <t>L'absence de schéma ne permet pas de valider les fonctions de sécurité.
Avoir ou faire faire le schéma électrique de la table, si non disponible.</t>
        </r>
      </text>
    </comment>
    <comment ref="M20" authorId="0" shapeId="0" xr:uid="{00000000-0006-0000-0300-000008000000}">
      <text>
        <r>
          <rPr>
            <sz val="10"/>
            <color indexed="48"/>
            <rFont val="Verdana"/>
            <family val="2"/>
          </rPr>
          <t>L'absence de schéma ne permet pas de valider les fonctions de sécurité.
Avoir ou faire faire le schéma électrique de la table, si non disponible.</t>
        </r>
      </text>
    </comment>
    <comment ref="J29" authorId="0" shapeId="0" xr:uid="{00000000-0006-0000-0300-000009000000}">
      <text>
        <r>
          <rPr>
            <sz val="10"/>
            <color indexed="48"/>
            <rFont val="Verdana"/>
            <family val="2"/>
          </rPr>
          <t xml:space="preserve">Le schéma électrique n'est pas à jour et 
est incomplet. Il manque les premiers folios et les modifications concernant la mise en place des capteurs de sécurité sur les portes de la zone de travail et de la zone d'usinage. 
En l'absence de ces éléments nous ne 
pouvons-nous prononcer sur le niveau de sécurité de l'équipement. </t>
        </r>
      </text>
    </comment>
    <comment ref="K29" authorId="0" shapeId="0" xr:uid="{00000000-0006-0000-0300-00000A000000}">
      <text>
        <r>
          <rPr>
            <sz val="10"/>
            <color indexed="48"/>
            <rFont val="Verdana"/>
            <family val="2"/>
          </rPr>
          <t>L'absence de schéma ne permet pas de valider les fonctions de sécurité.
Avoir ou faire faire le schéma électrique de la table, si non disponible.</t>
        </r>
      </text>
    </comment>
    <comment ref="L29" authorId="0" shapeId="0" xr:uid="{00000000-0006-0000-0300-00000B000000}">
      <text>
        <r>
          <rPr>
            <sz val="10"/>
            <color indexed="48"/>
            <rFont val="Verdana"/>
            <family val="2"/>
          </rPr>
          <t xml:space="preserve">Le schéma électrique n'est pas à jour et 
est incomplet. Il manque les premiers folios et les modifications concernant la mise en place des capteurs de sécurité sur les portes de la zone de travail et de la zone d'usinage. 
En l'absence de ces éléments nous ne 
pouvons-nous prononcer sur le niveau de sécurité de l'équipement. </t>
        </r>
      </text>
    </comment>
    <comment ref="M29" authorId="0" shapeId="0" xr:uid="{00000000-0006-0000-0300-00000C000000}">
      <text>
        <r>
          <rPr>
            <sz val="10"/>
            <color indexed="48"/>
            <rFont val="Verdana"/>
            <family val="2"/>
          </rPr>
          <t xml:space="preserve">Le schéma électrique n'est pas à jour et 
est incomplet. Il manque les premiers folios et les modifications concernant la mise en place des capteurs de sécurité sur les portes de la zone de travail et de la zone d'usinage. 
En l'absence de ces éléments nous ne 
pouvons-nous prononcer sur le niveau de sécurité de l'équipement. </t>
        </r>
      </text>
    </comment>
    <comment ref="G57" authorId="0" shapeId="0" xr:uid="{00000000-0006-0000-0300-00000D000000}">
      <text>
        <r>
          <rPr>
            <sz val="10"/>
            <color indexed="48"/>
            <rFont val="Verdana"/>
            <family val="2"/>
          </rPr>
          <t xml:space="preserve">Bac de liquide de trempe chauffé par résistances et refroidi de façon à maintenir le liquide en température 
Ce bac sert à 4 machines : </t>
        </r>
        <r>
          <rPr>
            <strike/>
            <sz val="10"/>
            <color indexed="48"/>
            <rFont val="Verdana"/>
            <family val="2"/>
          </rPr>
          <t>313</t>
        </r>
        <r>
          <rPr>
            <sz val="10"/>
            <color indexed="48"/>
            <rFont val="Verdana"/>
            <family val="2"/>
          </rPr>
          <t>; 311; 316; et CN 70</t>
        </r>
      </text>
    </comment>
    <comment ref="J63" authorId="0" shapeId="0" xr:uid="{00000000-0006-0000-0300-00000E000000}">
      <text>
        <r>
          <rPr>
            <sz val="10"/>
            <color indexed="48"/>
            <rFont val="Verdana"/>
            <family val="2"/>
          </rPr>
          <t>Le rapport de contrôle du "SAFETY INTEGRED" de la CN n'a pas été communiqué a Acanthe, refaire le contrôle pour cette observation</t>
        </r>
      </text>
    </comment>
    <comment ref="K63" authorId="0" shapeId="0" xr:uid="{00000000-0006-0000-0300-00000F000000}">
      <text>
        <r>
          <rPr>
            <sz val="10"/>
            <color indexed="48"/>
            <rFont val="Verdana"/>
            <family val="2"/>
          </rPr>
          <t>Le rapport de contrôle du "SAFETY INTEGRED" de la CN n'a pas été communiqué a Acanthe, refaire le contrôle pour cette observation</t>
        </r>
      </text>
    </comment>
    <comment ref="L63" authorId="0" shapeId="0" xr:uid="{00000000-0006-0000-0300-000010000000}">
      <text>
        <r>
          <rPr>
            <sz val="10"/>
            <color indexed="48"/>
            <rFont val="Verdana"/>
            <family val="2"/>
          </rPr>
          <t>Le rapport de contrôle du "SAFETY INTEGRED" de la CN n'a pas été communiqué a Acanthe, refaire le contrôle pour cette observation</t>
        </r>
      </text>
    </comment>
    <comment ref="M63" authorId="0" shapeId="0" xr:uid="{00000000-0006-0000-0300-000011000000}">
      <text>
        <r>
          <rPr>
            <sz val="10"/>
            <color indexed="48"/>
            <rFont val="Verdana"/>
            <family val="2"/>
          </rPr>
          <t>Le rapport de contrôle du "SAFETY INTEGRED" de la CN n'a pas été communiqué a Acanthe, refaire le contrôle pour cette observation</t>
        </r>
      </text>
    </comment>
    <comment ref="J67" authorId="0" shapeId="0" xr:uid="{00000000-0006-0000-0300-000012000000}">
      <text>
        <r>
          <rPr>
            <sz val="10"/>
            <color indexed="48"/>
            <rFont val="Verdana"/>
            <family val="2"/>
          </rPr>
          <t>Le rapport de contrôle du "SAFETY INTEGRED" de la CN n'a pas été communiqué a Acanthe, refaire le contrôle pour cette observation</t>
        </r>
      </text>
    </comment>
    <comment ref="K67" authorId="0" shapeId="0" xr:uid="{00000000-0006-0000-0300-000013000000}">
      <text>
        <r>
          <rPr>
            <sz val="10"/>
            <color indexed="48"/>
            <rFont val="Verdana"/>
            <family val="2"/>
          </rPr>
          <t>Le rapport de contrôle du "SAFETY INTEGRED" de la CN n'a pas été communiqué a Acanthe, refaire le contrôle pour cette observation</t>
        </r>
      </text>
    </comment>
    <comment ref="L67" authorId="0" shapeId="0" xr:uid="{00000000-0006-0000-0300-000014000000}">
      <text>
        <r>
          <rPr>
            <sz val="10"/>
            <color indexed="48"/>
            <rFont val="Verdana"/>
            <family val="2"/>
          </rPr>
          <t>Le rapport de contrôle du "SAFETY INTEGRED" de la CN n'a pas été communiqué a Acanthe, refaire le contrôle pour cette observation</t>
        </r>
      </text>
    </comment>
    <comment ref="M67" authorId="0" shapeId="0" xr:uid="{00000000-0006-0000-0300-000015000000}">
      <text>
        <r>
          <rPr>
            <sz val="10"/>
            <color indexed="48"/>
            <rFont val="Verdana"/>
            <family val="2"/>
          </rPr>
          <t>Le rapport de contrôle du "SAFETY INTEGRED" de la CN n'a pas été communiqué a Acanthe, refaire le contrôle pour cette observation</t>
        </r>
      </text>
    </comment>
    <comment ref="E70" authorId="0" shapeId="0" xr:uid="{00000000-0006-0000-0300-000016000000}">
      <text>
        <r>
          <rPr>
            <sz val="10"/>
            <color indexed="48"/>
            <rFont val="Verdana"/>
            <family val="2"/>
          </rPr>
          <t>Anciennement ASSEMB02</t>
        </r>
      </text>
    </comment>
    <comment ref="J77" authorId="0" shapeId="0" xr:uid="{00000000-0006-0000-0300-000017000000}">
      <text>
        <r>
          <rPr>
            <sz val="10"/>
            <color indexed="48"/>
            <rFont val="Verdana"/>
            <family val="2"/>
          </rPr>
          <t>Le rapport de contrôle du "SAFETY INTEGRED" de la CN n'a pas été communiqué a Acanthe, refaire le contrôle pour cette observation</t>
        </r>
      </text>
    </comment>
    <comment ref="K77" authorId="0" shapeId="0" xr:uid="{00000000-0006-0000-0300-000018000000}">
      <text>
        <r>
          <rPr>
            <sz val="10"/>
            <color indexed="48"/>
            <rFont val="Verdana"/>
            <family val="2"/>
          </rPr>
          <t>Le rapport de contrôle du "SAFETY INTEGRED" de la CN n'a pas été communiqué a Acanthe, refaire le contrôle pour cette observation</t>
        </r>
      </text>
    </comment>
    <comment ref="L77" authorId="0" shapeId="0" xr:uid="{00000000-0006-0000-0300-000019000000}">
      <text>
        <r>
          <rPr>
            <sz val="10"/>
            <color indexed="48"/>
            <rFont val="Verdana"/>
            <family val="2"/>
          </rPr>
          <t>Le rapport de contrôle du "SAFETY INTEGRED" de la CN n'a pas été communiqué a Acanthe, refaire le contrôle pour cette observation</t>
        </r>
      </text>
    </comment>
    <comment ref="M77" authorId="0" shapeId="0" xr:uid="{00000000-0006-0000-0300-00001A000000}">
      <text>
        <r>
          <rPr>
            <sz val="10"/>
            <color indexed="48"/>
            <rFont val="Verdana"/>
            <family val="2"/>
          </rPr>
          <t>Le rapport de contrôle du "SAFETY INTEGRED" de la CN n'a pas été communiqué a Acanthe, refaire le contrôle pour cette observation</t>
        </r>
      </text>
    </comment>
    <comment ref="J79" authorId="0" shapeId="0" xr:uid="{00000000-0006-0000-0300-00001B000000}">
      <text>
        <r>
          <rPr>
            <sz val="10"/>
            <color indexed="48"/>
            <rFont val="Verdana"/>
            <family val="2"/>
          </rPr>
          <t>Le rapport de contrôle du "SAFETY INTEGRED" de la CN n'a pas été communiqué a Acanthe, refaire le contrôle pour cette observation</t>
        </r>
      </text>
    </comment>
    <comment ref="K79" authorId="0" shapeId="0" xr:uid="{00000000-0006-0000-0300-00001C000000}">
      <text>
        <r>
          <rPr>
            <sz val="10"/>
            <color indexed="48"/>
            <rFont val="Verdana"/>
            <family val="2"/>
          </rPr>
          <t>Le rapport de contrôle du "SAFETY INTEGRED" de la CN n'a pas été communiqué a Acanthe, refaire le contrôle pour cette observation</t>
        </r>
      </text>
    </comment>
    <comment ref="L79" authorId="0" shapeId="0" xr:uid="{00000000-0006-0000-0300-00001D000000}">
      <text>
        <r>
          <rPr>
            <sz val="10"/>
            <color indexed="48"/>
            <rFont val="Verdana"/>
            <family val="2"/>
          </rPr>
          <t>Le rapport de contrôle du "SAFETY INTEGRED" de la CN n'a pas été communiqué a Acanthe, refaire le contrôle pour cette observation</t>
        </r>
      </text>
    </comment>
    <comment ref="M79" authorId="0" shapeId="0" xr:uid="{00000000-0006-0000-0300-00001E000000}">
      <text>
        <r>
          <rPr>
            <sz val="10"/>
            <color indexed="48"/>
            <rFont val="Verdana"/>
            <family val="2"/>
          </rPr>
          <t>Le rapport de contrôle du "SAFETY INTEGRED" de la CN n'a pas été communiqué a Acanthe, refaire le contrôle pour cette observation</t>
        </r>
      </text>
    </comment>
    <comment ref="J80" authorId="0" shapeId="0" xr:uid="{00000000-0006-0000-0300-00001F000000}">
      <text>
        <r>
          <rPr>
            <sz val="10"/>
            <color indexed="48"/>
            <rFont val="Verdana"/>
            <family val="2"/>
          </rPr>
          <t xml:space="preserve">Le rapport de contrôle du "SAFETY
INTEGRED" de la CN n'a pas été communiqué a Acanthe, refaire le contrôle pour cette observation.
</t>
        </r>
        <r>
          <rPr>
            <b/>
            <sz val="10"/>
            <color indexed="48"/>
            <rFont val="Verdana"/>
            <family val="2"/>
          </rPr>
          <t>La machine étant d'origine extra communautaire</t>
        </r>
        <r>
          <rPr>
            <sz val="10"/>
            <color indexed="48"/>
            <rFont val="Verdana"/>
            <family val="2"/>
          </rPr>
          <t xml:space="preserve"> lors de son achat elle aurait dû subir les procédures de conformité applicables aux machines considérées 
comme neuve lors de son arrivée en France (soit la directive machine 98/37/CE).</t>
        </r>
      </text>
    </comment>
    <comment ref="K80" authorId="0" shapeId="0" xr:uid="{00000000-0006-0000-0300-000020000000}">
      <text>
        <r>
          <rPr>
            <sz val="10"/>
            <color indexed="48"/>
            <rFont val="Verdana"/>
            <family val="2"/>
          </rPr>
          <t xml:space="preserve">Le rapport de contrôle du "SAFETY
INTEGRED" de la CN n'a pas été communiqué a Acanthe, refaire le contrôle pour cette observation.
</t>
        </r>
        <r>
          <rPr>
            <b/>
            <sz val="10"/>
            <color indexed="48"/>
            <rFont val="Verdana"/>
            <family val="2"/>
          </rPr>
          <t>La machine étant d'origine extra communautaire</t>
        </r>
        <r>
          <rPr>
            <sz val="10"/>
            <color indexed="48"/>
            <rFont val="Verdana"/>
            <family val="2"/>
          </rPr>
          <t xml:space="preserve"> lors de son achat elle aurait dû subir les procédures de conformité applicables aux machines considérées 
comme neuve lors de son arrivée en France (soit la directive machine 98/37/CE).</t>
        </r>
      </text>
    </comment>
    <comment ref="L80" authorId="0" shapeId="0" xr:uid="{00000000-0006-0000-0300-000021000000}">
      <text>
        <r>
          <rPr>
            <sz val="10"/>
            <color indexed="48"/>
            <rFont val="Verdana"/>
            <family val="2"/>
          </rPr>
          <t xml:space="preserve">Le rapport de contrôle du "SAFETY
INTEGRED" de la CN n'a pas été communiqué a Acanthe, refaire le contrôle pour cette observation.
</t>
        </r>
        <r>
          <rPr>
            <b/>
            <sz val="10"/>
            <color indexed="48"/>
            <rFont val="Verdana"/>
            <family val="2"/>
          </rPr>
          <t>La machine étant d'origine extra communautaire</t>
        </r>
        <r>
          <rPr>
            <sz val="10"/>
            <color indexed="48"/>
            <rFont val="Verdana"/>
            <family val="2"/>
          </rPr>
          <t xml:space="preserve"> lors de son achat elle aurait dû subir les procédures de conformité applicables aux machines considérées 
comme neuve lors de son arrivée en France (soit la directive machine 98/37/CE).</t>
        </r>
      </text>
    </comment>
    <comment ref="M80" authorId="0" shapeId="0" xr:uid="{00000000-0006-0000-0300-000022000000}">
      <text>
        <r>
          <rPr>
            <sz val="10"/>
            <color indexed="48"/>
            <rFont val="Verdana"/>
            <family val="2"/>
          </rPr>
          <t xml:space="preserve">Le rapport de contrôle du "SAFETY
INTEGRED" de la CN n'a pas été communiqué a Acanthe, refaire le contrôle pour cette observation.
</t>
        </r>
        <r>
          <rPr>
            <b/>
            <sz val="10"/>
            <color indexed="48"/>
            <rFont val="Verdana"/>
            <family val="2"/>
          </rPr>
          <t>La machine étant d'origine extra communautaire</t>
        </r>
        <r>
          <rPr>
            <sz val="10"/>
            <color indexed="48"/>
            <rFont val="Verdana"/>
            <family val="2"/>
          </rPr>
          <t xml:space="preserve"> lors de son achat elle aurait dû subir les procédures de conformité applicables aux machines considérées 
comme neuve lors de son arrivée en France (soit la directive machine 98/37/CE).</t>
        </r>
      </text>
    </comment>
    <comment ref="J92" authorId="0" shapeId="0" xr:uid="{00000000-0006-0000-0300-000023000000}">
      <text>
        <r>
          <rPr>
            <sz val="10"/>
            <color indexed="48"/>
            <rFont val="Verdana"/>
            <family val="2"/>
          </rPr>
          <t>La notice d'utilisation n'a pas été communiquée à Acanthe, refaire le contrôle pour cette observation.</t>
        </r>
      </text>
    </comment>
    <comment ref="K92" authorId="0" shapeId="0" xr:uid="{00000000-0006-0000-0300-000024000000}">
      <text>
        <r>
          <rPr>
            <sz val="10"/>
            <color indexed="48"/>
            <rFont val="Verdana"/>
            <family val="2"/>
          </rPr>
          <t>La notice d'utilisation n'a pas été communiquée à Acanthe, refaire le contrôle pour cette observation.</t>
        </r>
      </text>
    </comment>
    <comment ref="L92" authorId="0" shapeId="0" xr:uid="{00000000-0006-0000-0300-000025000000}">
      <text>
        <r>
          <rPr>
            <sz val="10"/>
            <color indexed="48"/>
            <rFont val="Verdana"/>
            <family val="2"/>
          </rPr>
          <t>La notice d'utilisation n'a pas été communiquée à Acanthe, refaire le contrôle pour cette observation.</t>
        </r>
      </text>
    </comment>
    <comment ref="M92" authorId="0" shapeId="0" xr:uid="{00000000-0006-0000-0300-000026000000}">
      <text>
        <r>
          <rPr>
            <sz val="10"/>
            <color indexed="48"/>
            <rFont val="Verdana"/>
            <family val="2"/>
          </rPr>
          <t>La notice d'utilisation n'a pas été communiquée à Acanthe, refaire le contrôle pour cette observation.</t>
        </r>
      </text>
    </comment>
    <comment ref="G98" authorId="0" shapeId="0" xr:uid="{00000000-0006-0000-0300-000027000000}">
      <text>
        <r>
          <rPr>
            <sz val="10"/>
            <color indexed="48"/>
            <rFont val="Verdana"/>
            <family val="2"/>
          </rPr>
          <t>Ex table du C25</t>
        </r>
      </text>
    </comment>
    <comment ref="M103" authorId="0" shapeId="0" xr:uid="{00000000-0006-0000-0300-000028000000}">
      <text>
        <r>
          <rPr>
            <sz val="10"/>
            <color indexed="48"/>
            <rFont val="Verdana"/>
            <family val="2"/>
          </rPr>
          <t>Tarif unique pour ces 22 équipements dans la mesure ou  ils seront contrôlés en même temps et dans la même période.</t>
        </r>
      </text>
    </comment>
    <comment ref="M105" authorId="0" shapeId="0" xr:uid="{00000000-0006-0000-0300-000029000000}">
      <text>
        <r>
          <rPr>
            <sz val="10"/>
            <color indexed="48"/>
            <rFont val="Verdana"/>
            <family val="2"/>
          </rPr>
          <t>Tarif unique pour ces 23 équipements dans la mesure ou  ils seront contrôlés en même temps et dans la même période.</t>
        </r>
      </text>
    </comment>
    <comment ref="M106" authorId="0" shapeId="0" xr:uid="{00000000-0006-0000-0300-00002A000000}">
      <text>
        <r>
          <rPr>
            <sz val="10"/>
            <color indexed="48"/>
            <rFont val="Verdana"/>
            <family val="2"/>
          </rPr>
          <t>Tarif unique pour ces 23 équipements dans la mesure ou  ils seront contrôlés en même temps et dans la même période.</t>
        </r>
      </text>
    </comment>
    <comment ref="M107" authorId="0" shapeId="0" xr:uid="{00000000-0006-0000-0300-00002B000000}">
      <text>
        <r>
          <rPr>
            <sz val="10"/>
            <color indexed="48"/>
            <rFont val="Verdana"/>
            <family val="2"/>
          </rPr>
          <t>Tarif unique pour ces 23 équipements dans la mesure ou  ils seront contrôlés en même temps et dans la même période.</t>
        </r>
      </text>
    </comment>
    <comment ref="M108" authorId="0" shapeId="0" xr:uid="{00000000-0006-0000-0300-00002C000000}">
      <text>
        <r>
          <rPr>
            <sz val="10"/>
            <color indexed="48"/>
            <rFont val="Verdana"/>
            <family val="2"/>
          </rPr>
          <t>Tarif unique pour ces 23 équipements dans la mesure ou  ils seront contrôlés en même temps et dans la même période.</t>
        </r>
      </text>
    </comment>
    <comment ref="M109" authorId="0" shapeId="0" xr:uid="{00000000-0006-0000-0300-00002D000000}">
      <text>
        <r>
          <rPr>
            <sz val="10"/>
            <color indexed="48"/>
            <rFont val="Verdana"/>
            <family val="2"/>
          </rPr>
          <t>Tarif unique pour ces 23 équipements dans la mesure ou  ils seront contrôlés en même temps et dans la même période.</t>
        </r>
      </text>
    </comment>
    <comment ref="M110" authorId="0" shapeId="0" xr:uid="{00000000-0006-0000-0300-00002E000000}">
      <text>
        <r>
          <rPr>
            <sz val="10"/>
            <color indexed="48"/>
            <rFont val="Verdana"/>
            <family val="2"/>
          </rPr>
          <t>Tarif unique pour ces 23 équipements dans la mesure ou  ils seront contrôlés en même temps et dans la même période.</t>
        </r>
      </text>
    </comment>
    <comment ref="M111" authorId="0" shapeId="0" xr:uid="{00000000-0006-0000-0300-00002F000000}">
      <text>
        <r>
          <rPr>
            <sz val="10"/>
            <color indexed="48"/>
            <rFont val="Verdana"/>
            <family val="2"/>
          </rPr>
          <t>Tarif unique pour ces 23 équipements dans la mesure ou  ils seront contrôlés en même temps et dans la même période.</t>
        </r>
      </text>
    </comment>
    <comment ref="M112" authorId="0" shapeId="0" xr:uid="{00000000-0006-0000-0300-000030000000}">
      <text>
        <r>
          <rPr>
            <sz val="10"/>
            <color indexed="48"/>
            <rFont val="Verdana"/>
            <family val="2"/>
          </rPr>
          <t>Tarif unique pour ces 23 équipements dans la mesure ou  ils seront contrôlés en même temps et dans la même période.</t>
        </r>
      </text>
    </comment>
    <comment ref="M113" authorId="0" shapeId="0" xr:uid="{00000000-0006-0000-0300-000031000000}">
      <text>
        <r>
          <rPr>
            <sz val="10"/>
            <color indexed="48"/>
            <rFont val="Verdana"/>
            <family val="2"/>
          </rPr>
          <t>Tarif unique pour ces 23 équipements dans la mesure ou  ils seront contrôlés en même temps et dans la même période.</t>
        </r>
      </text>
    </comment>
    <comment ref="M114" authorId="0" shapeId="0" xr:uid="{00000000-0006-0000-0300-000032000000}">
      <text>
        <r>
          <rPr>
            <sz val="10"/>
            <color indexed="48"/>
            <rFont val="Verdana"/>
            <family val="2"/>
          </rPr>
          <t>Tarif unique pour ces 23 équipements dans la mesure ou  ils seront contrôlés en même temps et dans la même période.</t>
        </r>
      </text>
    </comment>
    <comment ref="M115" authorId="0" shapeId="0" xr:uid="{00000000-0006-0000-0300-000033000000}">
      <text>
        <r>
          <rPr>
            <sz val="10"/>
            <color indexed="48"/>
            <rFont val="Verdana"/>
            <family val="2"/>
          </rPr>
          <t>Tarif unique pour ces 23 équipements dans la mesure ou  ils seront contrôlés en même temps et dans la même période.</t>
        </r>
      </text>
    </comment>
    <comment ref="M116" authorId="0" shapeId="0" xr:uid="{00000000-0006-0000-0300-000034000000}">
      <text>
        <r>
          <rPr>
            <sz val="10"/>
            <color indexed="48"/>
            <rFont val="Verdana"/>
            <family val="2"/>
          </rPr>
          <t>Tarif unique pour ces 23 équipements dans la mesure ou  ils seront contrôlés en même temps et dans la même période.</t>
        </r>
      </text>
    </comment>
    <comment ref="M117" authorId="0" shapeId="0" xr:uid="{00000000-0006-0000-0300-000035000000}">
      <text>
        <r>
          <rPr>
            <sz val="10"/>
            <color indexed="48"/>
            <rFont val="Verdana"/>
            <family val="2"/>
          </rPr>
          <t>Tarif unique pour ces 23 équipements dans la mesure ou  ils seront contrôlés en même temps et dans la même période.</t>
        </r>
      </text>
    </comment>
    <comment ref="M118" authorId="0" shapeId="0" xr:uid="{00000000-0006-0000-0300-000036000000}">
      <text>
        <r>
          <rPr>
            <sz val="10"/>
            <color indexed="48"/>
            <rFont val="Verdana"/>
            <family val="2"/>
          </rPr>
          <t>Tarif unique pour ces 23 équipements dans la mesure ou  ils seront contrôlés en même temps et dans la même période.</t>
        </r>
      </text>
    </comment>
    <comment ref="M119" authorId="0" shapeId="0" xr:uid="{00000000-0006-0000-0300-000037000000}">
      <text>
        <r>
          <rPr>
            <sz val="10"/>
            <color indexed="48"/>
            <rFont val="Verdana"/>
            <family val="2"/>
          </rPr>
          <t>Tarif unique pour ces 23 équipements dans la mesure ou  ils seront contrôlés en même temps et dans la même période.</t>
        </r>
      </text>
    </comment>
    <comment ref="M120" authorId="0" shapeId="0" xr:uid="{00000000-0006-0000-0300-000038000000}">
      <text>
        <r>
          <rPr>
            <sz val="10"/>
            <color indexed="48"/>
            <rFont val="Verdana"/>
            <family val="2"/>
          </rPr>
          <t>Tarif unique pour ces 23 équipements dans la mesure ou  ils seront contrôlés en même temps et dans la même période.</t>
        </r>
      </text>
    </comment>
    <comment ref="M121" authorId="0" shapeId="0" xr:uid="{00000000-0006-0000-0300-000039000000}">
      <text>
        <r>
          <rPr>
            <sz val="10"/>
            <color indexed="48"/>
            <rFont val="Verdana"/>
            <family val="2"/>
          </rPr>
          <t>Tarif unique pour ces 23 équipements dans la mesure ou  ils seront contrôlés en même temps et dans la même période.</t>
        </r>
      </text>
    </comment>
    <comment ref="M122" authorId="0" shapeId="0" xr:uid="{00000000-0006-0000-0300-00003A000000}">
      <text>
        <r>
          <rPr>
            <sz val="10"/>
            <color indexed="48"/>
            <rFont val="Verdana"/>
            <family val="2"/>
          </rPr>
          <t>Tarif unique pour ces 23 équipements dans la mesure ou  ils seront contrôlés en même temps et dans la même période.</t>
        </r>
      </text>
    </comment>
    <comment ref="M123" authorId="0" shapeId="0" xr:uid="{00000000-0006-0000-0300-00003B000000}">
      <text>
        <r>
          <rPr>
            <sz val="10"/>
            <color indexed="48"/>
            <rFont val="Verdana"/>
            <family val="2"/>
          </rPr>
          <t>Tarif unique pour ces 23 équipements dans la mesure ou  ils seront contrôlés en même temps et dans la même période.</t>
        </r>
      </text>
    </comment>
    <comment ref="M124" authorId="0" shapeId="0" xr:uid="{00000000-0006-0000-0300-00003C000000}">
      <text>
        <r>
          <rPr>
            <sz val="10"/>
            <color indexed="48"/>
            <rFont val="Verdana"/>
            <family val="2"/>
          </rPr>
          <t>Tarif unique pour ces 23 équipements dans la mesure ou  ils seront contrôlés en même temps et dans la même période.</t>
        </r>
      </text>
    </comment>
    <comment ref="L125" authorId="0" shapeId="0" xr:uid="{00000000-0006-0000-0300-00003D000000}">
      <text>
        <r>
          <rPr>
            <sz val="10"/>
            <color indexed="48"/>
            <rFont val="Verdana"/>
            <family val="2"/>
          </rPr>
          <t>N'est pas considérée comme une machine selon la définition</t>
        </r>
      </text>
    </comment>
    <comment ref="M126" authorId="0" shapeId="0" xr:uid="{00000000-0006-0000-0300-00003E000000}">
      <text>
        <r>
          <rPr>
            <sz val="10"/>
            <color indexed="48"/>
            <rFont val="Verdana"/>
            <family val="2"/>
          </rPr>
          <t>Tarif unique pour ces 23 équipements dans la mesure ou  ils seront contrôlés en même temps et dans la même période.</t>
        </r>
      </text>
    </comment>
    <comment ref="M127" authorId="0" shapeId="0" xr:uid="{00000000-0006-0000-0300-00003F000000}">
      <text>
        <r>
          <rPr>
            <sz val="10"/>
            <color indexed="48"/>
            <rFont val="Verdana"/>
            <family val="2"/>
          </rPr>
          <t>Tarif unique pour ces 23 équipements dans la mesure ou  ils seront contrôlés en même temps et dans la même période.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gleduc</author>
  </authors>
  <commentList>
    <comment ref="I27" authorId="0" shapeId="0" xr:uid="{00000000-0006-0000-0600-000001000000}">
      <text>
        <r>
          <rPr>
            <sz val="10"/>
            <color indexed="48"/>
            <rFont val="Verdana"/>
            <family val="2"/>
          </rPr>
          <t xml:space="preserve">Le schéma électrique n'est pas à jour et 
est incomplet. Il manque les premiers folios et les modifications concernant la mise en place des capteurs de sécurité sur les portes de la zone de travail et de la zone d'usinage. 
En l'absence de ces éléments nous ne 
pouvons-nous prononcer sur le niveau de sécurité de l'équipement. </t>
        </r>
      </text>
    </comment>
    <comment ref="J27" authorId="0" shapeId="0" xr:uid="{00000000-0006-0000-0600-000002000000}">
      <text>
        <r>
          <rPr>
            <sz val="10"/>
            <color indexed="48"/>
            <rFont val="Verdana"/>
            <family val="2"/>
          </rPr>
          <t xml:space="preserve">Le schéma électrique n'est pas à jour et 
est incomplet. Il manque les premiers folios et les modifications concernant la mise en place des capteurs de sécurité sur les portes de la zone de travail et de la zone d'usinage. 
En l'absence de ces éléments nous ne 
pouvons-nous prononcer sur le niveau de sécurité de l'équipement. </t>
        </r>
      </text>
    </comment>
    <comment ref="F54" authorId="0" shapeId="0" xr:uid="{00000000-0006-0000-0600-000003000000}">
      <text>
        <r>
          <rPr>
            <sz val="10"/>
            <color indexed="48"/>
            <rFont val="Verdana"/>
            <family val="2"/>
          </rPr>
          <t xml:space="preserve">Bac de liquide de trempe chauffé par résistances et refroidi de façon à maintenir le liquide en température 
Ce bac sert à 4 machines : </t>
        </r>
        <r>
          <rPr>
            <strike/>
            <sz val="10"/>
            <color indexed="48"/>
            <rFont val="Verdana"/>
            <family val="2"/>
          </rPr>
          <t>313</t>
        </r>
        <r>
          <rPr>
            <sz val="10"/>
            <color indexed="48"/>
            <rFont val="Verdana"/>
            <family val="2"/>
          </rPr>
          <t>; 311; 316; et CN 70</t>
        </r>
      </text>
    </comment>
    <comment ref="I60" authorId="0" shapeId="0" xr:uid="{00000000-0006-0000-0600-000004000000}">
      <text>
        <r>
          <rPr>
            <sz val="10"/>
            <color indexed="48"/>
            <rFont val="Verdana"/>
            <family val="2"/>
          </rPr>
          <t>Le rapport de contrôle du "SAFETY INTEGRED" de la CN n'a pas été communiqué a Acanthe, refaire le contrôle pour cette observation</t>
        </r>
      </text>
    </comment>
    <comment ref="J60" authorId="0" shapeId="0" xr:uid="{00000000-0006-0000-0600-000005000000}">
      <text>
        <r>
          <rPr>
            <sz val="10"/>
            <color indexed="48"/>
            <rFont val="Verdana"/>
            <family val="2"/>
          </rPr>
          <t>Le rapport de contrôle du "SAFETY INTEGRED" de la CN n'a pas été communiqué a Acanthe, refaire le contrôle pour cette observation</t>
        </r>
      </text>
    </comment>
    <comment ref="I64" authorId="0" shapeId="0" xr:uid="{00000000-0006-0000-0600-000006000000}">
      <text>
        <r>
          <rPr>
            <sz val="10"/>
            <color indexed="48"/>
            <rFont val="Verdana"/>
            <family val="2"/>
          </rPr>
          <t>Le rapport de contrôle du "SAFETY INTEGRED" de la CN n'a pas été communiqué a Acanthe, refaire le contrôle pour cette observation</t>
        </r>
      </text>
    </comment>
    <comment ref="J64" authorId="0" shapeId="0" xr:uid="{00000000-0006-0000-0600-000007000000}">
      <text>
        <r>
          <rPr>
            <sz val="10"/>
            <color indexed="48"/>
            <rFont val="Verdana"/>
            <family val="2"/>
          </rPr>
          <t>Le rapport de contrôle du "SAFETY INTEGRED" de la CN n'a pas été communiqué a Acanthe, refaire le contrôle pour cette observation</t>
        </r>
      </text>
    </comment>
    <comment ref="D67" authorId="0" shapeId="0" xr:uid="{00000000-0006-0000-0600-000008000000}">
      <text>
        <r>
          <rPr>
            <sz val="10"/>
            <color indexed="48"/>
            <rFont val="Verdana"/>
            <family val="2"/>
          </rPr>
          <t>Anciennement ASSEMB02</t>
        </r>
      </text>
    </comment>
    <comment ref="I74" authorId="0" shapeId="0" xr:uid="{00000000-0006-0000-0600-000009000000}">
      <text>
        <r>
          <rPr>
            <sz val="10"/>
            <color indexed="48"/>
            <rFont val="Verdana"/>
            <family val="2"/>
          </rPr>
          <t>Le rapport de contrôle du "SAFETY INTEGRED" de la CN n'a pas été communiqué a Acanthe, refaire le contrôle pour cette observation</t>
        </r>
      </text>
    </comment>
    <comment ref="J74" authorId="0" shapeId="0" xr:uid="{00000000-0006-0000-0600-00000A000000}">
      <text>
        <r>
          <rPr>
            <sz val="10"/>
            <color indexed="48"/>
            <rFont val="Verdana"/>
            <family val="2"/>
          </rPr>
          <t>Le rapport de contrôle du "SAFETY INTEGRED" de la CN n'a pas été communiqué a Acanthe, refaire le contrôle pour cette observation</t>
        </r>
      </text>
    </comment>
    <comment ref="I76" authorId="0" shapeId="0" xr:uid="{00000000-0006-0000-0600-00000B000000}">
      <text>
        <r>
          <rPr>
            <sz val="10"/>
            <color indexed="48"/>
            <rFont val="Verdana"/>
            <family val="2"/>
          </rPr>
          <t>Le rapport de contrôle du "SAFETY INTEGRED" de la CN n'a pas été communiqué a Acanthe, refaire le contrôle pour cette observation</t>
        </r>
      </text>
    </comment>
    <comment ref="J76" authorId="0" shapeId="0" xr:uid="{00000000-0006-0000-0600-00000C000000}">
      <text>
        <r>
          <rPr>
            <sz val="10"/>
            <color indexed="48"/>
            <rFont val="Verdana"/>
            <family val="2"/>
          </rPr>
          <t>Le rapport de contrôle du "SAFETY INTEGRED" de la CN n'a pas été communiqué a Acanthe, refaire le contrôle pour cette observation</t>
        </r>
      </text>
    </comment>
    <comment ref="I77" authorId="0" shapeId="0" xr:uid="{00000000-0006-0000-0600-00000D000000}">
      <text>
        <r>
          <rPr>
            <sz val="10"/>
            <color indexed="48"/>
            <rFont val="Verdana"/>
            <family val="2"/>
          </rPr>
          <t xml:space="preserve">Le rapport de contrôle du "SAFETY
INTEGRED" de la CN n'a pas été communiqué a Acanthe, refaire le contrôle pour cette observation.
</t>
        </r>
        <r>
          <rPr>
            <b/>
            <sz val="10"/>
            <color indexed="48"/>
            <rFont val="Verdana"/>
            <family val="2"/>
          </rPr>
          <t>La machine étant d'origine extra communautaire</t>
        </r>
        <r>
          <rPr>
            <sz val="10"/>
            <color indexed="48"/>
            <rFont val="Verdana"/>
            <family val="2"/>
          </rPr>
          <t xml:space="preserve"> lors de son achat elle aurait dû subir les procédures de conformité applicables aux machines considérées 
comme neuve lors de son arrivée en France (soit la directive machine 98/37/CE).</t>
        </r>
      </text>
    </comment>
    <comment ref="J77" authorId="0" shapeId="0" xr:uid="{00000000-0006-0000-0600-00000E000000}">
      <text>
        <r>
          <rPr>
            <sz val="10"/>
            <color indexed="48"/>
            <rFont val="Verdana"/>
            <family val="2"/>
          </rPr>
          <t xml:space="preserve">Le rapport de contrôle du "SAFETY
INTEGRED" de la CN n'a pas été communiqué a Acanthe, refaire le contrôle pour cette observation.
</t>
        </r>
        <r>
          <rPr>
            <b/>
            <sz val="10"/>
            <color indexed="48"/>
            <rFont val="Verdana"/>
            <family val="2"/>
          </rPr>
          <t>La machine étant d'origine extra communautaire</t>
        </r>
        <r>
          <rPr>
            <sz val="10"/>
            <color indexed="48"/>
            <rFont val="Verdana"/>
            <family val="2"/>
          </rPr>
          <t xml:space="preserve"> lors de son achat elle aurait dû subir les procédures de conformité applicables aux machines considérées 
comme neuve lors de son arrivée en France (soit la directive machine 98/37/CE).</t>
        </r>
      </text>
    </comment>
    <comment ref="I89" authorId="0" shapeId="0" xr:uid="{00000000-0006-0000-0600-00000F000000}">
      <text>
        <r>
          <rPr>
            <sz val="10"/>
            <color indexed="48"/>
            <rFont val="Verdana"/>
            <family val="2"/>
          </rPr>
          <t>Le rapport de contrôle du "SAFETY INTEGRED" de la CN n'a pas été communiqué a Acanthe, refaire le contrôle pour cette observation</t>
        </r>
      </text>
    </comment>
    <comment ref="J89" authorId="0" shapeId="0" xr:uid="{00000000-0006-0000-0600-000010000000}">
      <text>
        <r>
          <rPr>
            <sz val="10"/>
            <color indexed="48"/>
            <rFont val="Verdana"/>
            <family val="2"/>
          </rPr>
          <t>Le rapport de contrôle du "SAFETY INTEGRED" de la CN n'a pas été communiqué a Acanthe, refaire le contrôle pour cette observation</t>
        </r>
      </text>
    </comment>
    <comment ref="F95" authorId="0" shapeId="0" xr:uid="{00000000-0006-0000-0600-000011000000}">
      <text>
        <r>
          <rPr>
            <sz val="10"/>
            <color indexed="48"/>
            <rFont val="Verdana"/>
            <family val="2"/>
          </rPr>
          <t>Ex table du C25</t>
        </r>
      </text>
    </comment>
    <comment ref="I100" authorId="0" shapeId="0" xr:uid="{00000000-0006-0000-0600-000012000000}">
      <text>
        <r>
          <rPr>
            <sz val="10"/>
            <color indexed="48"/>
            <rFont val="Verdana"/>
            <family val="2"/>
          </rPr>
          <t>Tarif unique pour ces 22 équipements dans la mesure ou  ils seront contrôlés en même temps et dans la même période.</t>
        </r>
      </text>
    </comment>
  </commentList>
</comments>
</file>

<file path=xl/sharedStrings.xml><?xml version="1.0" encoding="utf-8"?>
<sst xmlns="http://schemas.openxmlformats.org/spreadsheetml/2006/main" count="17246" uniqueCount="2942">
  <si>
    <t>N°</t>
  </si>
  <si>
    <t>Date</t>
  </si>
  <si>
    <t>Thème</t>
  </si>
  <si>
    <t>Anomalies / Pistes d'Amélioration</t>
  </si>
  <si>
    <t>Action(s)</t>
  </si>
  <si>
    <t>Pièces justificatives</t>
  </si>
  <si>
    <t>Pilote</t>
  </si>
  <si>
    <t>Statut</t>
  </si>
  <si>
    <t>Vérifié
par</t>
  </si>
  <si>
    <t>Quoi ?</t>
  </si>
  <si>
    <t>Oui</t>
  </si>
  <si>
    <t>Non</t>
  </si>
  <si>
    <t>En-cours</t>
  </si>
  <si>
    <t>Hygiène</t>
  </si>
  <si>
    <t>Sécurité</t>
  </si>
  <si>
    <t>Santé</t>
  </si>
  <si>
    <t>Type de risque</t>
  </si>
  <si>
    <t>Date prévue de réalisation</t>
  </si>
  <si>
    <t>Date effective de la réalisation</t>
  </si>
  <si>
    <t>En attente  de mesure complémentaire</t>
  </si>
  <si>
    <t>Référentiel</t>
  </si>
  <si>
    <t>Commentaire</t>
  </si>
  <si>
    <t>Identifications / Sources</t>
  </si>
  <si>
    <t>Ch13</t>
  </si>
  <si>
    <t>Ch14</t>
  </si>
  <si>
    <t>Ch16</t>
  </si>
  <si>
    <t>Ch21</t>
  </si>
  <si>
    <t>Ch22</t>
  </si>
  <si>
    <t>Mécanique</t>
  </si>
  <si>
    <t>Electrique</t>
  </si>
  <si>
    <t>Circuit de commande</t>
  </si>
  <si>
    <t>Conduite de la machine</t>
  </si>
  <si>
    <t>Indication</t>
  </si>
  <si>
    <t>A faire</t>
  </si>
  <si>
    <t>Terminée</t>
  </si>
  <si>
    <t>La protection contre l'accès aux éléments mobiles de transmission est incomplète sous la table.</t>
  </si>
  <si>
    <t>Protéger l'accès au pignon et moteur.</t>
  </si>
  <si>
    <t>Disposer un protecteur mobile verrouillé par un capteur de sécurité.</t>
  </si>
  <si>
    <t>L'absence de schéma ne permet pas de valider les fonctions de sécurité.</t>
  </si>
  <si>
    <t>Avoir ou faire faire le schéma électrique de la table, si non disponible.</t>
  </si>
  <si>
    <t>Identifier les organes de commande de façon durable et avec les voyants de bonne couleur.</t>
  </si>
  <si>
    <t>Marche en vert ou noir voyant sous tension en blanc.</t>
  </si>
  <si>
    <t>Arrêt d'urgence commande bimanuelle défaillant.</t>
  </si>
  <si>
    <t>Remplacer le Bouton Poussoir Arrêt d'urgence de la commande bimanuelle.</t>
  </si>
  <si>
    <t>Pédale cassée.</t>
  </si>
  <si>
    <t>Supprimer la pédale ne fonctionnant pas.</t>
  </si>
  <si>
    <t>Et disposer des pédales de sécurité pour la rotation de la table.</t>
  </si>
  <si>
    <t>Avoir / faire faire le schéma électrique de la table.</t>
  </si>
  <si>
    <t>Relier le point 0V du circuit de télécommande au circuit de protection.</t>
  </si>
  <si>
    <t>Arrêt d'urgence.</t>
  </si>
  <si>
    <t>Organe de commande.</t>
  </si>
  <si>
    <t>Identifier les organes de commande de façon durable.</t>
  </si>
  <si>
    <t>Coffret électrique.</t>
  </si>
  <si>
    <t>Refixer le matériel électrique dans le coffret.</t>
  </si>
  <si>
    <t>Remettre en service les sécurités tel que recommandé dans la notice ou disposer une protection immatérielle neutralisant les mouvements.</t>
  </si>
  <si>
    <t>Revoir l'analyse de risques avec une vitesse adéquat et vérine clignotante.</t>
  </si>
  <si>
    <t>Schéma électrique.</t>
  </si>
  <si>
    <t>Mettre à jour le schéma électrique.</t>
  </si>
  <si>
    <t>Identification du risque électrique.</t>
  </si>
  <si>
    <t>Apposer un pictogramme risque électrique sur l'armoire.</t>
  </si>
  <si>
    <t>Disposer des caillebotis.</t>
  </si>
  <si>
    <t>Limiter le risque de chutes entre les poutrelles.</t>
  </si>
  <si>
    <t xml:space="preserve">Mécanique </t>
  </si>
  <si>
    <t xml:space="preserve">Remplacer les rambardes par des protecteurs fixes grillagés </t>
  </si>
  <si>
    <t>La protection contre l'accès aux éléments mobiles à l'arrière du système de graissage</t>
  </si>
  <si>
    <t>Disposer des disjoncteurs avec protection du neutre sur les départs avec le neutre.</t>
  </si>
  <si>
    <t>La protection en mode réglage comparateur n'est pas assurée (rotation de l'arbre avec un opérateur à l'intérieure).</t>
  </si>
  <si>
    <t>Relier le point 0V sur les circuits aval des transformateurs</t>
  </si>
  <si>
    <t>Prévoir une enceinte de protection immatérielle.
Le franchissement provoque un arrêt immédiat des mouvements sauf de la chauffe du four.</t>
  </si>
  <si>
    <t>Disposer un BP AU pilotant une EV d'air générale et neutralisant les portes.</t>
  </si>
  <si>
    <t>Absence de dispositif arrêt machine.</t>
  </si>
  <si>
    <t>Disposer un bouton arrêt neutralisant la machine en l'état.</t>
  </si>
  <si>
    <t>Absence de vanne d'air cadenassable.</t>
  </si>
  <si>
    <t>Compte tenu de l'utilisation mettre un écran mobile à disposition de l'opérateur.</t>
  </si>
  <si>
    <t>Disposer un contacteur pilotant le moteur.</t>
  </si>
  <si>
    <t xml:space="preserve">Absence de protection ou protection très incomplète des zones de travail de la machine (plateau, zone d'usinage, zone de rectifiage, zone du magasin d'outils et zone de dressage de la meule). </t>
  </si>
  <si>
    <t>Mettre en place des supports type chemin de câble ou équivalent et brider les flexibles sur ceux-ci</t>
  </si>
  <si>
    <t xml:space="preserve">La protection des opérateurs contre les risques d'éclatement ou de projection des outils copeaux pièces et meules suite à une rupture ou erreur de manipulation n'est pas correctement réalisée. </t>
  </si>
  <si>
    <t>Mettre le schéma à jour au propre en tenant compte des modifications à réaliser</t>
  </si>
  <si>
    <t xml:space="preserve">Réaliser le schéma TNS à la sortie de ces transformateurs. </t>
  </si>
  <si>
    <t xml:space="preserve">Mettre en place une protection générale adapté à l'intensité maximale du secondaire du transformateur. </t>
  </si>
  <si>
    <t xml:space="preserve">Installer des vannes 3 voies permettant la décharge vers la bâche des pressions hydrauliques accumulées. </t>
  </si>
  <si>
    <t xml:space="preserve">Le montage des serres câbles est mal réalisé sur le tirant d'équilibrage des poutres </t>
  </si>
  <si>
    <t xml:space="preserve">Indication </t>
  </si>
  <si>
    <t>L'enceinte de protection grillagée existante n'assure pas totalement la protection des opérateurs</t>
  </si>
  <si>
    <t xml:space="preserve">Il conviendra de réaliser le remplacement ou l’enlèvement du fluide de coupe avant toute période de congé des opérateurs ou mise en chômage de la machine, afin d’éviter la stagnation de celui-ci et sa pollution par des bactéries et /ou particules de métaux et huiles. </t>
  </si>
  <si>
    <t xml:space="preserve">Afficher clairement et lisiblement les vitesses maximales de travail du plateau .  </t>
  </si>
  <si>
    <t xml:space="preserve">Réaliser le schéma TNS à la sortie de tous les transformateurs (tension supérieure à 50Vca). </t>
  </si>
  <si>
    <t xml:space="preserve">Nous vous conseillons la réfection de cette partie d’installation conformément aux règles de la norme EN 60204-1. </t>
  </si>
  <si>
    <t>Absence de protection de la zone de travail.</t>
  </si>
  <si>
    <t>Recâbler le circuit d’arrêt d’urgence suivant la catégorie 3, avec un niveau de performance « d ».</t>
  </si>
  <si>
    <t xml:space="preserve">Afficher clairement et lisiblement les vitesses et diamètre maximaux. </t>
  </si>
  <si>
    <t xml:space="preserve">La notice d’instructions ne nous a pas été présentée </t>
  </si>
  <si>
    <t>Vous procurez auprès du fabricant la notice d’instructions.</t>
  </si>
  <si>
    <t>Nous vous conseillons le passage en schéma TN avec mise à la terre du neutre directement à la sortie de chaque secondaire des transformateurs.</t>
  </si>
  <si>
    <t>Installer un portillon à fermeture automatique au niveau de la partie haute de l'échelle à crinoline.</t>
  </si>
  <si>
    <t>FOUR CFI</t>
  </si>
  <si>
    <t xml:space="preserve">Assurer la coupure au premier défaut d'isolement sur tous les circuits de télécommande. </t>
  </si>
  <si>
    <t>Nous vous conseillons de recâbler les fonctions d'arrêt d'urgence suivant la catégorie 2 avec un niveau de performance "c".</t>
  </si>
  <si>
    <t>Signaler par affichage au poste de travail le port obligatoire des EPI adapté pour le produit AQUA QUENCH 200S (tenue, gants, protection des yeux et du visage)</t>
  </si>
  <si>
    <t xml:space="preserve">Signaler la présence du champ magnétique intense sur tous les point d'accès à la zone de travail.  </t>
  </si>
  <si>
    <t>Manchonner l'extrémité de l'arbre ou la rendre inaccessible par mise en place d'un protecteur fixe.</t>
  </si>
  <si>
    <t>Remettre en place la protection frontale.</t>
  </si>
  <si>
    <t>Relier le point commun des bobines au circuit de protection directement à la sortie du transformateur 24Vca.</t>
  </si>
  <si>
    <t xml:space="preserve">Assurer la coupure au premier défaut d’isolement sur tous les circuits de télécommande (24Vcc, 24Vca et 110Vca) par mise à la terre du commun des bobines directement à la sortie des alimentations et transformateurs. </t>
  </si>
  <si>
    <t xml:space="preserve">Les système d’interverrouillage des portes d'accès opérateur, chargement pièce et magasin d'outils devront être câblés suivant les principe de la catégorie « 3 » avec un niveau de performance « d ». 
Un mode manuel, avec protecteur de la zone du plateau ouvert, pourra être mis en œuvre, ce mode ne devra être accessible que par sélecteur à clef ou équivalent câblé suivant la catégorie 1 avec un niveau de performance « c ». Les conditions suivantes devront être mises en œuvre : 
• commandes des mouvement par appui maintenu de l’opérateur, sur la CN ou la manivelle électronique en mode manuel ou incrémental, 
• mouvements des axes (uniquement X, Z ) à vitesse réduite (2m/min maxi) avec surveillance câblée suivant la catégorie 3 avec un niveau de performance « d », 
• rotation de la table à vitesse réduite (en fonction du temps d'arrêt) 
• rotation de la broche porte meule interdite, 
• dressage de la meule et changement d’outils interdit. </t>
  </si>
  <si>
    <t xml:space="preserve">La protection de l'opérateur contre les risques liés aux éléments mobiles de travail et transmission est incomplète du fait :
• de l'absence de dispositif d'interverrouillage sur la porte de chargement des pièces, 
• de l'absence de dispositif permettant une limitation fiable des vitesses des axes X et Z  en mode manuel, 
• de l'absence de dispositif fiable permettant le contrôle et l'arrêt fiables de la table en mode manuel. </t>
  </si>
  <si>
    <t xml:space="preserve">En l'absence de ce rapport nous ne pouvons-nous prononcer sur la conformité des circuits de sécurité.  </t>
  </si>
  <si>
    <t>En l'absence de ce rapport nous ne pouvons-nous prononcer sur la conformité des circuits de sécurité.</t>
  </si>
  <si>
    <t xml:space="preserve"> Mécanique</t>
  </si>
  <si>
    <t xml:space="preserve">Repositionner ces organes de commande de manière à permettre un accès aisé à ceux-ci. </t>
  </si>
  <si>
    <t>Installer un portillon en partie haute de l'échelle à crinoline conformément à la norme ISO 14 122.</t>
  </si>
  <si>
    <t xml:space="preserve">Afficher clairement et lisiblement les vitesses et diamètre de meule maximaux autorisés par la machine. </t>
  </si>
  <si>
    <t>Interdire l'accès à cette zone pendant le fonctionnement du convoyeur par mise en place d'une enceinte de protection avec porte d'accès verrouillée électriquement.</t>
  </si>
  <si>
    <t>Il conviendra de surmonter les portes afin de supprimer le risque de projection.</t>
  </si>
  <si>
    <t>Encager le convoyeur avec porte mobile, verrouillée électriquement assurant l'arrêt du convoyeur.</t>
  </si>
  <si>
    <t xml:space="preserve">Surmonter la protection existante afin d'avoir une hauteur de 2.5m minimum par rapport au sol. </t>
  </si>
  <si>
    <t>Modifier ce protecteur afin de le rendre fixe ou équiper le d'un capteur de sécurité assurant la coupure des mouvements de la zone protégée.</t>
  </si>
  <si>
    <t xml:space="preserve">
Les protecteurs mobiles existants au niveau des zones de dressage et du magasin d'outils ne sont pas verrouillés ou interverrouillés électriquement.
</t>
  </si>
  <si>
    <t xml:space="preserve">
Assurer la coupure au premier défaut d'isolement sur tous les circuits de télécommande (24Vca et 110Vca) par mise à la terre du commun des bobines directement à la sortie des alimentations et transformateurs (T2.11 et T2.13).
Si le transformateur T2.19 intervient dans les circuits de télécommande, lui appliquer ce principe.
</t>
  </si>
  <si>
    <t xml:space="preserve">
Le schéma n'est pas à jour au propre (manivelle électronique) et comporte des erreurs d'identification au niveau des repères de filerie de câblage (folio 39, fil repère 712 sur Q57,6, alors que 710). 
Le transformateur T2.19 fixé au fond de l'armoire n'est pas représenté sur le schéma.
</t>
  </si>
  <si>
    <t xml:space="preserve">
La protection contre les contacts indirects est mal réalisée au niveau des circuits secondaire repris sous les transformateurs T1.4 et T2.11 actuellement en régime IT sans CPI.
</t>
  </si>
  <si>
    <t xml:space="preserve">
Absence de dispositif permettant la purge des accumulateurs de la centrale hydraulique.
</t>
  </si>
  <si>
    <t xml:space="preserve">
La protection des éléments mobiles de transmission est incomplètement réalisée, du fait de la possibilité d'atteindre la vis de l'axe X, depuis le poste opérateur.
</t>
  </si>
  <si>
    <t xml:space="preserve">
Les portes existantes sur l'enceinte de protection ne sont pas toutes verrouillées électriquement.
</t>
  </si>
  <si>
    <t xml:space="preserve">
La protection contre les contacts indirect n’est pas correctement assurée sur tous les circuits repris 
sous les transformateurs de séparation.
</t>
  </si>
  <si>
    <t xml:space="preserve">
Le circuit d’arrêt d’urgence tel que câblé n’a pas le niveau de sureté requis par ce type de machine (action en SOFT par l’automate).
</t>
  </si>
  <si>
    <t xml:space="preserve">
Il conviendra de réaliser le remplacement ou l’enlèvement du fluide de coupe avant toute période de congé des opérateurs ou mise en chômage de la machine, afin d’éviter la stagnation de celui-ci et sa  pollution par des bactéries et /ou particules de métaux et huiles.
</t>
  </si>
  <si>
    <t xml:space="preserve">
Absence d’indication claires sur les diamètres et vitesses maximales admissibles au niveau de la broche.
 </t>
  </si>
  <si>
    <t xml:space="preserve">
Recâbler la fonction d'arrêt d'urgence suivant la catégorie 3 avec niveau de performance "d". La chaine d'arrêt d'urgence doit provoquer un arrêt fiable puis une mise hors énergie générale de tous les éléments mobiles.
Recâbler les chaînes de sécurité des portes tel que décrit au point ci-dessus.
</t>
  </si>
  <si>
    <t xml:space="preserve">
La protection contre les contacts indirects est assurée au secondaire des transformateurs 83T (3x200 V) et 86T (3x460 V) du fait de l'absence de contrôleurs permanent d'isolement.
</t>
  </si>
  <si>
    <t xml:space="preserve">
La protection contre les chute de hauteur est incomplètement réalisée au niveau de l'échelle à crinoline d'accès à la partie supérieure de la machine.
</t>
  </si>
  <si>
    <t xml:space="preserve">
Il conviendra de réaliser le remplacement ou l’enlèvement du fluide de coupe avant toute période de congé des opérateurs ou mise en chômage de la machine, afin d’éviter la stagnation de celui-ci et sa pollution par des bactéries et /ou particules de métaux et huiles.
</t>
  </si>
  <si>
    <t xml:space="preserve">
Le câblage des fonctions d'arrêt d'urgence de la CN et du générateur d'induction n'a pas le niveau de sécurité requis vis-à-vis des risques présentés.
</t>
  </si>
  <si>
    <t xml:space="preserve">
La protection d'un boggie n'est plus correctement réalisée du fait de la dépose du protecteur fixe frontal.
</t>
  </si>
  <si>
    <t xml:space="preserve">
La protection contre l'accès aux éléments mobiles de transmission est incomplète sous la table.
</t>
  </si>
  <si>
    <t xml:space="preserve">
La protection contre l'accès aux éléments mobiles des pignons pendant la rotation de la table est incomplète.
</t>
  </si>
  <si>
    <t xml:space="preserve">
La protection contre l'accès aux éléments mobiles des pignons pendant la rotation de la table est incomplète et la rotation par une pédale non de sécurité.
</t>
  </si>
  <si>
    <t xml:space="preserve">
La protection en mode réglage comparateur n'est pas assurée (rotation de l'arbre central avec un opérateur à l'intérieur).
</t>
  </si>
  <si>
    <t xml:space="preserve">
La protection contre l'accès aux éléments mobiles n'est pas assurée à l'arrière et sur le côté gauche.
</t>
  </si>
  <si>
    <t xml:space="preserve">
La protection contre les contacts indirects n'est pas assurée sur le neutre.
</t>
  </si>
  <si>
    <t xml:space="preserve">
La protection contre l'accès aux éléments mobiles n'est pas assurée sur les mouvements des portes.
</t>
  </si>
  <si>
    <t xml:space="preserve">
La protection contre l'accès aux éléments mobiles n'est pas assurée lors du mouvement des chariots en l'absence de visibilité.
</t>
  </si>
  <si>
    <t xml:space="preserve">
Les fonctions des portes et chariots ne sont pas équipés d'une commande d'arrêt d'urgence et de blocage.
</t>
  </si>
  <si>
    <t xml:space="preserve">
Absence de portillon à fermeture automatique au niveau de la plateforme d'accès à la partie supérieure de la machine.
</t>
  </si>
  <si>
    <t xml:space="preserve">
Absence d’indication claires sur les diamètres et vitesses maximales admissibles au niveau de la broche porte meules et du plateau.
</t>
  </si>
  <si>
    <t xml:space="preserve">
La machine étant d'origine extra communautaire lors de son achat elle aurait dû subir les procédures de conformité applicables aux machines considérées comme neuve lors de son arrivée en France (soit la directive machine 98/37/CE).
</t>
  </si>
  <si>
    <t xml:space="preserve"> Absence de marquage CE.</t>
  </si>
  <si>
    <t xml:space="preserve">
La protection des points rentrant à la sortie du col de cygne du convoyeur à copeaux n'est pas assurée.
</t>
  </si>
  <si>
    <t xml:space="preserve">
La hauteur de la protection au niveau de la chaîne à câble de l'axe X1 (côté droit de la machine) est insuffisante. Il demeure possible d'atteindre les organes en mouvement situés dans cette zone (pignon, chaine à câble, …).
</t>
  </si>
  <si>
    <t xml:space="preserve">
La protection des opérateurs contre les risques d’éclatement ou de projection des outils et copeaux suite à une rupture ou erreur de manipulation n’est pas correctement réalisée.
</t>
  </si>
  <si>
    <t>Le niveau de sureté des fonctions de sécurité (surveillance de portes et arrêt d'urgence est insuffisant compte tenu de leur gestion en soft ou de l'architecture du câblage.</t>
  </si>
  <si>
    <t xml:space="preserve"> Mécanique </t>
  </si>
  <si>
    <t xml:space="preserve">Mettre à jour le schéma électrique. </t>
  </si>
  <si>
    <t xml:space="preserve">Mettre le schéma à jour au propre.  </t>
  </si>
  <si>
    <t xml:space="preserve">Circuit de commande </t>
  </si>
  <si>
    <t xml:space="preserve">Nous vous conseillons la réfection de l'installation électrique conformément à la norme EN 60204-1. </t>
  </si>
  <si>
    <t xml:space="preserve">La mise à la terre du secondaire du transformateur de télécommande est représentée mais non câblée. </t>
  </si>
  <si>
    <t xml:space="preserve">Absence de signalisation clair des risques résiduels de brûlure. </t>
  </si>
  <si>
    <t xml:space="preserve">Gestion des portes de l'enceinte d'usinage et du magasin d'outils. </t>
  </si>
  <si>
    <t xml:space="preserve">
Le schéma électrique n'est pas à jour et est incomplet. Il manque les premiers folios et les modifications concernant la mise en place des capteurs de sécurité sur les portes de la zone de travail et de la zone d'usinage.
En l'absence de ces éléments nous ne pouvons-nous prononcer sur le niveau de sécurité de l'équipement.
</t>
  </si>
  <si>
    <t xml:space="preserve">
L'alimentation du moteur de table passe par un autotransformateur (marche par impulsion), Hors, il n'y a pas de dispositif différentiel à courant résiduel en amont ou aval de celui-ci. De ce fait, il subsiste un risque d'inversion du champ tournant en cas de défaut d'isolement.
</t>
  </si>
  <si>
    <t xml:space="preserve">Dans la mesure où le moteur à courant continu d'entraînement n'est pas remplacé par un moteur de type asynchrone ou Brushless, la mise en place d'un dispositif différentiel n'est pas nécessaire. </t>
  </si>
  <si>
    <t xml:space="preserve">
Réaliser une enceinte de protection avec porte d'accès interverrouillée. 
Pour les phase de réglage un mode manuel devra être mis en œuvre, dans ce mode la commande des mouvements ne sera possible que par un appui maintenu par l'opérateur et les vitesses de déplacement devront être réduites (temps d'arrêt à estimer suivant la possibilité d'atteinte des zones dangereuses).
</t>
  </si>
  <si>
    <t xml:space="preserve">
Les protecteurs mobiles (portes) donnant accès aux éléments mobiles de transmission ne sont pas tous verrouillée électriquement ou équipés de dispositifs facilement fraudables. 
</t>
  </si>
  <si>
    <t>Installer des capteurs de sécurité (et/ou remplacer ceux existant) sur les portes d'accès aux systèmes d'entrainement. En cas de forte inertie les dispositifs devront interdire l'ouverture des portes tant que les mécanismes d'entrainement sont en mouvement.</t>
  </si>
  <si>
    <t xml:space="preserve">
L'installation électrique est vétuste. Il en subsiste des risques de disfonctionnement ou non arrêt par collage des contacts des contacteurs et relais.
</t>
  </si>
  <si>
    <t>La protection de la zone de travail est très incomplète et mal réalisée.</t>
  </si>
  <si>
    <t xml:space="preserve">
Il conviendra de créer une enceinte de protection de résistance adapté aux risques d'éclatement et projection. Cet enceinte devra comporter des ouvrant permettant le chargement et déchargement des pièces ainsi que les opérations de réglage et contrôle de l'opérateur. L'ouverture des ouvrant devra être interdite tant que subsiste des mouvements (axes et meule) et des risques de projection fluide d'usinage. 
Un mode manuel devra autoriser la commande des axes à vitesse réduite par appui maintenu de l'opérateur sans rotation de la meule.
Un protecteur recouvrant doit être mis en œuvre sur les parties non travaillante de la meule ce protecteur doit être en capacité de contenir un éclatement de celle-ci et doit être ajustable.
</t>
  </si>
  <si>
    <t>L'enceinte de protection actuel est insuffisante pour contenir les projections et risques d'éclatement de la meule.</t>
  </si>
  <si>
    <t xml:space="preserve">
Installation vétuste et matériel électrique désuet. Il en subsiste des risques de disfonctionnement ou non arrêt par collage des contacts des contacteurs et relais.
</t>
  </si>
  <si>
    <t xml:space="preserve">
Interdire l'accès de l'opérateur aux éléments mobiles en mouvement par mise en place d'une enceinte de protection avec portes interverrouillées. L'enceinte devra permette une circulation et un chargement aisé autour des pièces à traiter. Pour réaliser celle-ci, nous vous conseillons la mise en place de protecteurs d'une hauteur minimale de 1.4 m avec porte interverrouillée.
Réaliser un mode réglage (positionnement, sans induction et sans fluide) avec commandes de tous les mouvements par appui maintenu de l'opérateur (en tenant compte de l'éloignement de celui-ci et du temps d'arrêt des organes en mouvement). La vitesse de rotation du plateau et des axes devra être bridée.
</t>
  </si>
  <si>
    <t>Absence d’indication claires sur les diamètres et vitesses maximales admissibles au niveau de la broche.</t>
  </si>
  <si>
    <t>La protection de l'opérateur contre les risques liés aux organes en mouvement n'est pas assurée.</t>
  </si>
  <si>
    <t xml:space="preserve">
En attendant la modification des outils d'arrosage, la mise en place de systèmes de vision et de motorisations des axes permettant d'ajuster à distance la tête d'induction. Les opérations doivent être réalisées par de personnes reconnues compétentes et dument formées. Celles-ci devront disposer des équipements de protection individuel adaptés et intervenir suivant des consignes et des modes opératoires établis. Des systèmes d'arrêt d'urgence devront être clairement visibles et accessibles au niveau de la zone d'intervention.
</t>
  </si>
  <si>
    <t xml:space="preserve">
La coupure au premier défaut d'isolement n'est pas assurée sur les circuits de télécommande de la CN (24Vca et 24Vcc). Il existe des 
risques de démarrage intempestif ou non arrêts consécutifs à des défauts d'isolement.
</t>
  </si>
  <si>
    <t>Assurer la coupure au premier défaut d'isolement sur les circuits de télécommande par mise à la terre du point commun des bobines directement à la sortie du transformateur et de l'alimentation stabilisée.</t>
  </si>
  <si>
    <t xml:space="preserve">
Le niveau de sureté de l'arrêt d'urgence (CN) est insuffisant du fait de l'absence de contrôle anti-collage des relais et contacteurs KP3.19 et D3.17.
</t>
  </si>
  <si>
    <t xml:space="preserve">Le câblage électrique (armoire CN) 
n'est pas réalisé tel qu'indiqué sur le schéma (Voir point 1.2.1). </t>
  </si>
  <si>
    <t>Signaler clairement au poste de travail le risque résiduel de brûlure et l'obligation de port des EPI adaptés de protection.</t>
  </si>
  <si>
    <t>Signaler la présence du champ magnétique intense sur tous les point d'accès à la zone de travail</t>
  </si>
  <si>
    <t>Signaler par affichage au poste de travail le port obligatoire des EPI adapté pour le produit AQUA QUENCH 200S (tenue, gants, protection des yeux et du visage).</t>
  </si>
  <si>
    <t>Demander au constructeur une plaque avec marquage "CE" pour l'ensemble de la machine.</t>
  </si>
  <si>
    <t>Remettre en service le dispositif.</t>
  </si>
  <si>
    <t>Remplacer les systèmes.</t>
  </si>
  <si>
    <t>Le capteur d'interverrouillage de la porte opérateur est fraudé.</t>
  </si>
  <si>
    <t xml:space="preserve">Les gaines de protection des systèmes de détection de contact (arrière) de la porte motorisée de chargement sont détériorées. </t>
  </si>
  <si>
    <t>La mise à la terre du secondaire du transformateur de télécommande est représentée mais non câblée</t>
  </si>
  <si>
    <t>Surmonter la protection existante avec un écran en tôle pleine.</t>
  </si>
  <si>
    <t>Mettre le schéma à jour</t>
  </si>
  <si>
    <t xml:space="preserve">La protection de l'opérateur contre les risques liés aux organes en mouvement n'est pas assurée. </t>
  </si>
  <si>
    <t xml:space="preserve">La coupure au premier défaut d'isolement n'est pas assurée sur le circuit secondaire du transformateur T1. </t>
  </si>
  <si>
    <t xml:space="preserve">Assurer la coupure au premier défaut d'isolement sur ce circuit par mise à la terre du commun directement aux bornes de sortie. </t>
  </si>
  <si>
    <t xml:space="preserve">
Le niveau de sureté de l'arrêt d'urgence (CN) est insuffisant du fait de l'absence de contrôle anti-collage des relais et contacteurs KM1, D1, D2, D3T1.
</t>
  </si>
  <si>
    <t xml:space="preserve">Insérer un contact NF de ces équipements dans la boucle de réarmement du bloc logique de sécurité PREVENTA. </t>
  </si>
  <si>
    <t xml:space="preserve">Signaler clairement au poste de travail le risque résiduel de brûlure et l'obligation de port des EPI adaptés de protection. </t>
  </si>
  <si>
    <t>Signaler la présence du champ magnétique intense sur tous les point d'accès à la zone de travail.</t>
  </si>
  <si>
    <t xml:space="preserve">La protection des éléments mobile en partie arrière gauche est mal assurée. </t>
  </si>
  <si>
    <t xml:space="preserve">
Le dispositif de verrouillage électrique de la porte de chargement du magasin n'agit pas suivant la règle de la sécurité positive et est géré par la CN. 
Le dispositif d'interverrouillage de la porte de la zone de travail est géré par la CN.
</t>
  </si>
  <si>
    <t>Recâbler ces fonctions suivant la catégorie 3 avec un niveau de performance "d"</t>
  </si>
  <si>
    <t xml:space="preserve">Le schéma électrique n'est pas à jour (interverrouillage de la porte de la zone de travail non représenté). </t>
  </si>
  <si>
    <t>Mise en conformité selon les prescriptions de l'article R4324-2 du code du travail.</t>
  </si>
  <si>
    <t>Afficher clairement et lisiblement les vitesses et diamètres de meule maximaux autorisés par la machine.</t>
  </si>
  <si>
    <t>Interdire l'accès à la vis par mise en place de protecteur ou éloignement.</t>
  </si>
  <si>
    <t>Référence document</t>
  </si>
  <si>
    <t>Point, Page, Index...</t>
  </si>
  <si>
    <t>Page 7
Obs. n° 1</t>
  </si>
  <si>
    <t>Page 8
Obs. n° 2</t>
  </si>
  <si>
    <t>Les flexibles à la sortie de la centrale hydrauliques ne sont pas fixés et bridés.</t>
  </si>
  <si>
    <t>Page 8
Obs. n° 3</t>
  </si>
  <si>
    <t>Page 8
Obs. n° 4</t>
  </si>
  <si>
    <t>Page 8
Obs. n° 5</t>
  </si>
  <si>
    <t>Page 8
Obs. n° 6</t>
  </si>
  <si>
    <t>Page 9
Obs. n° 8</t>
  </si>
  <si>
    <t>La protection contre les démarrages intempestifs ou non arrêt suite à des défauts d'isolement n'est pas correctement réalisé sur les circuits de télécommande.</t>
  </si>
  <si>
    <t>Page 9
Obs. n° 7</t>
  </si>
  <si>
    <t>Page 10
Obs. n° 7</t>
  </si>
  <si>
    <t>Page 10
Obs. n° 6</t>
  </si>
  <si>
    <t>Page 13
Obs. n° 1</t>
  </si>
  <si>
    <t>Page 13
Obs. n° 2</t>
  </si>
  <si>
    <t>Page 13 - 14
Obs. n° 2</t>
  </si>
  <si>
    <t>Page 14
Obs. n° 3</t>
  </si>
  <si>
    <t>Page 14
Obs. n° 4</t>
  </si>
  <si>
    <t>Page 14
Obs. n° 5</t>
  </si>
  <si>
    <t>Page 15
Obs. n° 5</t>
  </si>
  <si>
    <t xml:space="preserve">
La protection contre les démarrages intempestifs ou non arrêt suite à des défauts d’isolement n’est pas correctement réalisée sur tous les circuits de télécommande.
</t>
  </si>
  <si>
    <t>Page 15
Obs. n° 7</t>
  </si>
  <si>
    <t>Page 10
nota n° 1</t>
  </si>
  <si>
    <t>Page 15
nota n° 1</t>
  </si>
  <si>
    <t>Page 15
Obs. n° 6</t>
  </si>
  <si>
    <t>Page 17
Obs. n° 1</t>
  </si>
  <si>
    <t xml:space="preserve">
Interdire l’accès à la zone de perçage, à la table et aux axes de déplacement de l’outil pendant les fonctionnements en mode automatique. Nous vous conseillons la mise en place d’une enceinte autour de la table avec portillon interverrouillé électriquement au niveau du poste de conduite (catégorie 3, avec un niveau de performance « d »). Un mode manuel, avec portillon d’accès ouvert, pourra être mis en œuvre, ce mode ne devra être accessible que par sélecteur à clef ou équivalent, câblé suivant la catégorie 1 avec un niveau de performance « c ».
Les conditions suivantes devront être mises en 
œuvre :
• commandes des mouvement par appui maintenu de l’opérateur, sur la CN ou la manivelle électronique en mode manuel ou incrémental,
• mouvements des axes de déplacement de la broche à vitesse réduite (2m/min maxi) avec surveillance câblée suivant la catégorie 3 avec un niveau de performance « d »,
• mouvements du changeur d’outil interdit, 
• la rotation du plateau pourra être autorisé à vitesse réduite (dépendante du temps et de la distance d’arrêt), si l’opérateur peut se maintenir debout à proximité des zones d’usinage sans être exposé directement.
</t>
  </si>
  <si>
    <t>Page 17
Obs. n° 2</t>
  </si>
  <si>
    <t>Page 17
Obs. n° 3</t>
  </si>
  <si>
    <t xml:space="preserve">Assurer la coupure au premier défaut d’isolement à la sortie de l’alimentation 24 Vcc (entrées et sorties automate + freins). </t>
  </si>
  <si>
    <t>Page 18
Obs. n° 3</t>
  </si>
  <si>
    <t>Page 18
nota n° 1</t>
  </si>
  <si>
    <t>Page 18
Obs. n° 6</t>
  </si>
  <si>
    <t>Page 20
Obs. n° 2</t>
  </si>
  <si>
    <t>Page 7
Obs. n° 2</t>
  </si>
  <si>
    <t>Page 7
Obs. n° 3</t>
  </si>
  <si>
    <t>Page 10
Obs. n° 1</t>
  </si>
  <si>
    <t>Page 11
Obs. n° 2</t>
  </si>
  <si>
    <t>Page 11
Obs. n° 3</t>
  </si>
  <si>
    <t>Page 11
Obs. n° 4</t>
  </si>
  <si>
    <t>Page 11
Obs. n° 5</t>
  </si>
  <si>
    <t>Rajouter un Bouton Poussoir d'Arrêt d'Urgence au poste opérateur.</t>
  </si>
  <si>
    <t>Page 11
Obs. n° 6</t>
  </si>
  <si>
    <t>Page 14
Obs. n° 1</t>
  </si>
  <si>
    <t>Page 14
Obs. n° 2</t>
  </si>
  <si>
    <t>Page 15
Obs. n° 3</t>
  </si>
  <si>
    <t>Page 15
Obs. n° 4</t>
  </si>
  <si>
    <t>Page 18
Obs. n° 1</t>
  </si>
  <si>
    <t>Page 19
Obs. n° 2</t>
  </si>
  <si>
    <t xml:space="preserve">Page 19
Obs. n° </t>
  </si>
  <si>
    <t>Page 19
Obs. n° 3</t>
  </si>
  <si>
    <t>Page 19
Obs. n° 4</t>
  </si>
  <si>
    <t>Page 22
Obs. n° 4</t>
  </si>
  <si>
    <t>Page 22
Obs. n° 1</t>
  </si>
  <si>
    <t>Page 22
Obs. n° 2</t>
  </si>
  <si>
    <t>Page 22
Obs. n° 3</t>
  </si>
  <si>
    <t xml:space="preserve">L'interrupteur général n'est pas accessible. </t>
  </si>
  <si>
    <t>Rendre accessible l'interrupteur général &lt; 1,90 m.</t>
  </si>
  <si>
    <t>Page 22
Obs. n° 5</t>
  </si>
  <si>
    <t>Mettre en place des systèmes cadenassables.</t>
  </si>
  <si>
    <t>Page 25
Obs. n° 1</t>
  </si>
  <si>
    <t>Page 25
Obs. n° 3</t>
  </si>
  <si>
    <t>Page 25
Obs. n° 4</t>
  </si>
  <si>
    <t>Page 9
Obs. n° 3</t>
  </si>
  <si>
    <t>Page 8
Obs. n° 1</t>
  </si>
  <si>
    <t>Page 9
Obs. n° 4</t>
  </si>
  <si>
    <t>Page 9
Obs. n° 5</t>
  </si>
  <si>
    <t>Page 9
nota n° 1</t>
  </si>
  <si>
    <t>Page 13
Obs. n° 4</t>
  </si>
  <si>
    <t>Page 13
Obs. n° 6</t>
  </si>
  <si>
    <t xml:space="preserve">
Assurer la protection contre les contacts directs au niveau de l'inducteur par mise en place de système assurant la mise hors tension de celui-ci en cas de présence d'un opérateur dans la zone de travail.
Compléter la protection contre les contacts indirects soit : 
• suivant le principe du schéma TN, 
• soit par mise en place d'un contrôleur permanent d'isolement.
</t>
  </si>
  <si>
    <t xml:space="preserve">Absence de signalisation clair des risques résiduels de brûlure.  </t>
  </si>
  <si>
    <t xml:space="preserve">
Absence d'affichage de la présence de champ magnétiques intenses sur les différents points d'accès, situés sur la périphérie de la machine. 
</t>
  </si>
  <si>
    <t xml:space="preserve">
La protection des arbres de transmission (montée et descente cloche) est incomplète au niveau des extrémité des arbres horizontaux ceux-ci n'étant pas lisses.
</t>
  </si>
  <si>
    <t>Page 8
nota n° 1</t>
  </si>
  <si>
    <t>Page 9
nota n° 2</t>
  </si>
  <si>
    <t>Page 13
nota n° 1</t>
  </si>
  <si>
    <t>Page 13
nota n° 2</t>
  </si>
  <si>
    <t xml:space="preserve">Page 7
</t>
  </si>
  <si>
    <t>Page 7
nota n° 1</t>
  </si>
  <si>
    <t>Page 7
nota n° 2</t>
  </si>
  <si>
    <t>Page 11
Obs. n° 1</t>
  </si>
  <si>
    <t>Page 15</t>
  </si>
  <si>
    <t>Page 16
nota n° 1</t>
  </si>
  <si>
    <t>Page 16
Obs. n° 3</t>
  </si>
  <si>
    <t>Page 20
Obs. n° 1</t>
  </si>
  <si>
    <t>Page 21
Obs. n° 3</t>
  </si>
  <si>
    <t>Page 21
Obs. n° 4</t>
  </si>
  <si>
    <t>Page 21
Obs. n° 5</t>
  </si>
  <si>
    <t>Page 21
Obs. n° 6</t>
  </si>
  <si>
    <t>Page 21
Obs. n° 7</t>
  </si>
  <si>
    <t>Page 8
nota. n° 1</t>
  </si>
  <si>
    <t>Page 12
Obs. n° 1</t>
  </si>
  <si>
    <t>Page 12
Obs. n° 2</t>
  </si>
  <si>
    <t>Page 12
nota. n° 1</t>
  </si>
  <si>
    <t>Page n° 7
Obs. n° 1</t>
  </si>
  <si>
    <t>Page n° 7
Obs. n° 2</t>
  </si>
  <si>
    <t>Page n° 7
Obs. n° 4</t>
  </si>
  <si>
    <t>Page n° 7
nota n° 1</t>
  </si>
  <si>
    <t>Page n° 8
Obs. n° 3</t>
  </si>
  <si>
    <t>Page n° 12
Obs. n° 2</t>
  </si>
  <si>
    <t xml:space="preserve">
Interdire l'accès de l'opérateur aux éléments mobiles en mouvement par mise en place d'une enceinte de protection avec portes interverrouillées. L'enceinte devra permette une circulation et un chargement aisé autour des pièces à traiter.
Pour réaliser celle-ci, nous vous conseillons la mise en place de protecteurs d'une hauteur minimale de 1.4 m avec porte interverrouillée. Réaliser un mode réglage (positionnement, sans induction et sans fluide) avec commandes de tous les mouvements par appui maintenu de l'opérateur (en tenant compte de l'éloignement de celui-ci et du temps d'arrêt des organes en mouvement). La vitesse de rotation du plateau et des axes devra être bridée.
</t>
  </si>
  <si>
    <t>Page n° 12
Obs. n° 1</t>
  </si>
  <si>
    <t>Page n° 13
Obs. n° 3</t>
  </si>
  <si>
    <t>Page n° 13
Obs. n° 4</t>
  </si>
  <si>
    <t>Page n° 13
Obs. n° 5</t>
  </si>
  <si>
    <t>Page n° 13
Obs. n° 6</t>
  </si>
  <si>
    <t>Page n° 13
Obs. n° 7</t>
  </si>
  <si>
    <t>mission de contrôle de 24 machines sur 73</t>
  </si>
  <si>
    <t>Que fait on concernant les autres équipements ?</t>
  </si>
  <si>
    <t>Mission hors périmètre de la sté ACANTHE</t>
  </si>
  <si>
    <t>Définition des priorités (quelle machine, quel risque,….)</t>
  </si>
  <si>
    <t>Budget mise en conformité 2017 et 2018</t>
  </si>
  <si>
    <t>Jérôme Prend contact avec le prestataire pour identifier la pb, voir si possibliité de mission de priorisation des travaux selon les risques (U1 U2 U3)</t>
  </si>
  <si>
    <t>Qui sont mes interlocuteurs</t>
  </si>
  <si>
    <t>Les disponibilités machines / Production</t>
  </si>
  <si>
    <t>date de fin de mise en conformité</t>
  </si>
  <si>
    <t>prévoit on une réunion d'information des différents acteurs internes afin de s'assurer de faire redecendre l'information
A quel fréquence je remonte l'avancement sur les dossiers et a qui</t>
  </si>
  <si>
    <t>Les fournisseurs identifiés</t>
  </si>
  <si>
    <t>Réponse Philippe</t>
  </si>
  <si>
    <t xml:space="preserve">MODUL 471, FOUR C14, 341, JONC, CHISS3270, PE600 GSP, IBARNIA,L2000, 316,AC15 pour réception sécu, </t>
  </si>
  <si>
    <t>sur 2018 pour 200 K€</t>
  </si>
  <si>
    <t>693 et DUFIEU 586, 413 et voir déménagement opportunité, 253 ?</t>
  </si>
  <si>
    <t>Philippe, Samuel</t>
  </si>
  <si>
    <t>type : année de mise en service machine et si retrofit si electrique preciser</t>
  </si>
  <si>
    <t>lors de visite</t>
  </si>
  <si>
    <t>MODUL 471</t>
  </si>
  <si>
    <t>Dénomination Machine</t>
  </si>
  <si>
    <t>Constructeur</t>
  </si>
  <si>
    <t>Fonction</t>
  </si>
  <si>
    <t>Date de mise en service</t>
  </si>
  <si>
    <t>RETROFIT</t>
  </si>
  <si>
    <t>Périmètre</t>
  </si>
  <si>
    <t>TAILLEUSE</t>
  </si>
  <si>
    <t>MACHINE DE TREMPE</t>
  </si>
  <si>
    <t>GSP</t>
  </si>
  <si>
    <t>PE600</t>
  </si>
  <si>
    <t>PERCEUSE RADIALE</t>
  </si>
  <si>
    <t>PERCEUSE MULTI BROCHE</t>
  </si>
  <si>
    <t>L2000</t>
  </si>
  <si>
    <t>EMA</t>
  </si>
  <si>
    <t>AC15 3069</t>
  </si>
  <si>
    <t>CARNAGHI</t>
  </si>
  <si>
    <t>TOUR PERCEUSE</t>
  </si>
  <si>
    <t>EN COURS</t>
  </si>
  <si>
    <t>PERC3500</t>
  </si>
  <si>
    <t>LIEBHERR</t>
  </si>
  <si>
    <t>Kombinatsbetrieb MODUL</t>
  </si>
  <si>
    <t>SAT</t>
  </si>
  <si>
    <t>Modifications</t>
  </si>
  <si>
    <t>Type</t>
  </si>
  <si>
    <t>Mise en place d'une tête de taillage motorisée</t>
  </si>
  <si>
    <t>Informations Documentées</t>
  </si>
  <si>
    <t>Notice
Constructeur</t>
  </si>
  <si>
    <t>Certificat 
de Conformité</t>
  </si>
  <si>
    <t>FOUR 36</t>
  </si>
  <si>
    <t>PV contrôle</t>
  </si>
  <si>
    <t>Mise en conformité</t>
  </si>
  <si>
    <t>Remplacement de la CN et armoires électriques</t>
  </si>
  <si>
    <t>Mise en place d'une vis à billes sur déplacement inducteur</t>
  </si>
  <si>
    <t>Mise en place d'une aspiration brouillard de trempe</t>
  </si>
  <si>
    <t>Channels</t>
  </si>
  <si>
    <t>Atelier Joncs</t>
  </si>
  <si>
    <t>Boîte de vitesse refaites suite à un éclatement</t>
  </si>
  <si>
    <t>SABLAGE</t>
  </si>
  <si>
    <t>RÖSLER</t>
  </si>
  <si>
    <t>AS 60</t>
  </si>
  <si>
    <t>TOUAS60</t>
  </si>
  <si>
    <t>AS 65</t>
  </si>
  <si>
    <t>693</t>
  </si>
  <si>
    <t>DUFIEUX</t>
  </si>
  <si>
    <t>586</t>
  </si>
  <si>
    <t>MAS</t>
  </si>
  <si>
    <t>VR8</t>
  </si>
  <si>
    <t>511</t>
  </si>
  <si>
    <t>CFI</t>
  </si>
  <si>
    <t>355</t>
  </si>
  <si>
    <t>SOMEX</t>
  </si>
  <si>
    <t>PEDDINGHAUS</t>
  </si>
  <si>
    <t>302</t>
  </si>
  <si>
    <t>BERTHIEZ</t>
  </si>
  <si>
    <t>BM225</t>
  </si>
  <si>
    <t>251</t>
  </si>
  <si>
    <t>ERI Automation</t>
  </si>
  <si>
    <t/>
  </si>
  <si>
    <t>TITAN</t>
  </si>
  <si>
    <t>TOUTITAN</t>
  </si>
  <si>
    <t>TOUAC46</t>
  </si>
  <si>
    <t>70</t>
  </si>
  <si>
    <t>691</t>
  </si>
  <si>
    <t>LS2000</t>
  </si>
  <si>
    <t>413</t>
  </si>
  <si>
    <t>3116</t>
  </si>
  <si>
    <t>RKS</t>
  </si>
  <si>
    <t>122</t>
  </si>
  <si>
    <t>AS2i</t>
  </si>
  <si>
    <t>73</t>
  </si>
  <si>
    <t>EMA  Denture</t>
  </si>
  <si>
    <t>313</t>
  </si>
  <si>
    <t>Puissance (kW)</t>
  </si>
  <si>
    <t>Nom</t>
  </si>
  <si>
    <t>Channel</t>
  </si>
  <si>
    <t>Rapport R01565_06002_1a</t>
  </si>
  <si>
    <t>TRAITEMENT THERMIQUE</t>
  </si>
  <si>
    <t>TABLE DE TREMPE 7221</t>
  </si>
  <si>
    <t>TABLE DE CINTRAGE 7221</t>
  </si>
  <si>
    <t>CINTRAGE</t>
  </si>
  <si>
    <t>SIDAMO</t>
  </si>
  <si>
    <t>TRONCONNEUSE SIDAMO (DEBIT DES REBUS) 7221</t>
  </si>
  <si>
    <t>TRONCONNEUSE DECOUPE FINITION 7221</t>
  </si>
  <si>
    <t>FRAISEUSE EXTREMITE FINITION 7221</t>
  </si>
  <si>
    <t>SABLEUSE 7221</t>
  </si>
  <si>
    <t>TRONCONNAGE</t>
  </si>
  <si>
    <t>FRAISAGE</t>
  </si>
  <si>
    <t>Mise en place d'un groupe froid extérieur pour le refroidissement</t>
  </si>
  <si>
    <t>Mise en place d'un groupe froid complémentaire pour le générateur statique</t>
  </si>
  <si>
    <t>Mise en place d'une surveillance de niveau sur groupe froid et centrale hydraulique</t>
  </si>
  <si>
    <t>Mise en place d'un transformateur d'isolement</t>
  </si>
  <si>
    <t>TABLE DE CONTRÔLE DURETEE</t>
  </si>
  <si>
    <t>CONTRÔLE</t>
  </si>
  <si>
    <t>Pour le Channel 14 (générateur statique, baie RTM)</t>
  </si>
  <si>
    <t>DONNEES MACHINES 1</t>
  </si>
  <si>
    <t>DONNEES MACHINES 2</t>
  </si>
  <si>
    <t>Schéma
électrique</t>
  </si>
  <si>
    <t>schéma hydraulique</t>
  </si>
  <si>
    <t>Schéma
pneumatique</t>
  </si>
  <si>
    <t>Localisation</t>
  </si>
  <si>
    <t>Total</t>
  </si>
  <si>
    <t>Electrique et automate</t>
  </si>
  <si>
    <t>Gestion des graissages automatisés</t>
  </si>
  <si>
    <t>IBARMIA INNOVATEK</t>
  </si>
  <si>
    <t>FOUR DE REVENU</t>
  </si>
  <si>
    <t>(nature ? Tête taillage)</t>
  </si>
  <si>
    <t>(nature ? complet)</t>
  </si>
  <si>
    <t>Refonte totale, passage d'un procédé vertical à un procédé horizontal</t>
  </si>
  <si>
    <t>PERCAGE</t>
  </si>
  <si>
    <t>MEULEUSE EXTREMITE FINITION 7221</t>
  </si>
  <si>
    <t>MEULAGE</t>
  </si>
  <si>
    <t>PERCEUSE A COLONNE 7221</t>
  </si>
  <si>
    <t>CINCINNATI MILACRON</t>
  </si>
  <si>
    <t>2017</t>
  </si>
  <si>
    <t>SKF AVALLON</t>
  </si>
  <si>
    <t>Remplacement Armoire électrique</t>
  </si>
  <si>
    <t>Prestataire</t>
  </si>
  <si>
    <t>Rapport R01565_06002_7a</t>
  </si>
  <si>
    <t>Rapport R01565_06002_2a</t>
  </si>
  <si>
    <t>Rapport R01565_06002_6a</t>
  </si>
  <si>
    <t>Rapport R01565_06002_5a</t>
  </si>
  <si>
    <t>SEMAME</t>
  </si>
  <si>
    <t>Rapport R01565_06002_4a</t>
  </si>
  <si>
    <t>Rapport R01565_06002_3a</t>
  </si>
  <si>
    <t>DONNEES MACHINES</t>
  </si>
  <si>
    <t>Dates</t>
  </si>
  <si>
    <t>21//02/2017</t>
  </si>
  <si>
    <t>Marque</t>
  </si>
  <si>
    <t>Table de montage</t>
  </si>
  <si>
    <t>Tour vertical / perceuse</t>
  </si>
  <si>
    <t>Four</t>
  </si>
  <si>
    <t>Tailleuse</t>
  </si>
  <si>
    <t>Trempe piste</t>
  </si>
  <si>
    <t>Trempe denture</t>
  </si>
  <si>
    <t>Tour</t>
  </si>
  <si>
    <t>Trempe piste et denture</t>
  </si>
  <si>
    <t>Perceuse</t>
  </si>
  <si>
    <t>RIES (voir acanthe pour potentiels prestataires) Actémium</t>
  </si>
  <si>
    <t>SYSTEME DE MANAGEMENT DE L’EHS</t>
  </si>
  <si>
    <r>
      <rPr>
        <b/>
        <sz val="14"/>
        <color theme="0" tint="-0.499984740745262"/>
        <rFont val="Verdana"/>
        <family val="2"/>
      </rPr>
      <t>Site :</t>
    </r>
    <r>
      <rPr>
        <b/>
        <sz val="14"/>
        <color theme="1"/>
        <rFont val="Verdana"/>
        <family val="2"/>
      </rPr>
      <t xml:space="preserve"> AVALLON</t>
    </r>
  </si>
  <si>
    <t>Manuel EHS Ed</t>
  </si>
  <si>
    <t>SCHIESS</t>
  </si>
  <si>
    <r>
      <rPr>
        <b/>
        <sz val="14"/>
        <color theme="0" tint="-0.499984740745262"/>
        <rFont val="Verdana"/>
        <family val="2"/>
      </rPr>
      <t xml:space="preserve">Réf document principal
</t>
    </r>
    <r>
      <rPr>
        <b/>
        <sz val="14"/>
        <color theme="1"/>
        <rFont val="Verdana"/>
        <family val="2"/>
      </rPr>
      <t xml:space="preserve">
</t>
    </r>
    <r>
      <rPr>
        <b/>
        <sz val="14"/>
        <rFont val="Verdana"/>
        <family val="2"/>
      </rPr>
      <t>P0600 Manuel Ec</t>
    </r>
  </si>
  <si>
    <r>
      <rPr>
        <b/>
        <sz val="14"/>
        <color theme="0" tint="-0.499984740745262"/>
        <rFont val="Verdana"/>
        <family val="2"/>
      </rPr>
      <t>Section :</t>
    </r>
    <r>
      <rPr>
        <b/>
        <sz val="14"/>
        <color theme="1"/>
        <rFont val="Verdana"/>
        <family val="2"/>
      </rPr>
      <t xml:space="preserve"> </t>
    </r>
    <r>
      <rPr>
        <b/>
        <sz val="14"/>
        <rFont val="Verdana"/>
        <family val="2"/>
      </rPr>
      <t>P0601</t>
    </r>
    <r>
      <rPr>
        <sz val="11"/>
        <color theme="1"/>
        <rFont val="Calibri"/>
        <family val="2"/>
        <scheme val="minor"/>
      </rPr>
      <t/>
    </r>
  </si>
  <si>
    <t>oui</t>
  </si>
  <si>
    <t>non</t>
  </si>
  <si>
    <t>NA</t>
  </si>
  <si>
    <t>MODUL</t>
  </si>
  <si>
    <t>KombinatsbetrieB
MODUL</t>
  </si>
  <si>
    <t>L1500</t>
  </si>
  <si>
    <t>CN</t>
  </si>
  <si>
    <t>Dekra</t>
  </si>
  <si>
    <t>Rapport n°A A8514392/1001</t>
  </si>
  <si>
    <t>CHOMIENNE</t>
  </si>
  <si>
    <t>PE500</t>
  </si>
  <si>
    <t>ARMAY BOREY</t>
  </si>
  <si>
    <t>IBARMIA</t>
  </si>
  <si>
    <t>IBARMIA INNOVATER</t>
  </si>
  <si>
    <t>VGM200</t>
  </si>
  <si>
    <t>Rectifieuse</t>
  </si>
  <si>
    <t>ROPC</t>
  </si>
  <si>
    <t>DRH3200</t>
  </si>
  <si>
    <t>Matra Schneider</t>
  </si>
  <si>
    <t>TOUAC362</t>
  </si>
  <si>
    <t>TOUAC361</t>
  </si>
  <si>
    <t>AC46</t>
  </si>
  <si>
    <t>Tour / Rectifieuse</t>
  </si>
  <si>
    <t>TO200</t>
  </si>
  <si>
    <t>AC20</t>
  </si>
  <si>
    <t>AC15</t>
  </si>
  <si>
    <t>MONTAGE C14</t>
  </si>
  <si>
    <t>SKF</t>
  </si>
  <si>
    <t>MONTAGE C22</t>
  </si>
  <si>
    <t>INA</t>
  </si>
  <si>
    <t>AS2i/SKF</t>
  </si>
  <si>
    <t>MONTAGE C21</t>
  </si>
  <si>
    <t>EMA piste</t>
  </si>
  <si>
    <t>LC3500</t>
  </si>
  <si>
    <t>EMA Denture</t>
  </si>
  <si>
    <t>Trempe denture et piste</t>
  </si>
  <si>
    <t>Tour vertical / perceuse et rectif</t>
  </si>
  <si>
    <t>MSI</t>
  </si>
  <si>
    <t>?</t>
  </si>
  <si>
    <t>Hydraulique</t>
  </si>
  <si>
    <t>pneumatique</t>
  </si>
  <si>
    <t>Notice
constructeur</t>
  </si>
  <si>
    <t>TFF100</t>
  </si>
  <si>
    <t>UNISIGN</t>
  </si>
  <si>
    <t>UNIPORT</t>
  </si>
  <si>
    <t>VISITES DE CONFORMITE MACHINES</t>
  </si>
  <si>
    <t>FOUR SAT</t>
  </si>
  <si>
    <t>MACHINE A LAVER</t>
  </si>
  <si>
    <t>Machine à laver</t>
  </si>
  <si>
    <t>001.14</t>
  </si>
  <si>
    <t>POSTE EBAVURAGE</t>
  </si>
  <si>
    <t>013</t>
  </si>
  <si>
    <t>POSTE DE REDRESSAGE</t>
  </si>
  <si>
    <t>SCHIESS CN</t>
  </si>
  <si>
    <t>TABLE DE CONTRÔLE</t>
  </si>
  <si>
    <t>Table de contrôle</t>
  </si>
  <si>
    <t>à compléter</t>
  </si>
  <si>
    <t>ASSEMB01</t>
  </si>
  <si>
    <t>APPAREIL DE MESURE DE PROFIL</t>
  </si>
  <si>
    <t>MAHR</t>
  </si>
  <si>
    <t>Appareil de mesure</t>
  </si>
  <si>
    <t>EMA Piste</t>
  </si>
  <si>
    <t>LAVAG14</t>
  </si>
  <si>
    <t>0014.4</t>
  </si>
  <si>
    <t>Acanthe</t>
  </si>
  <si>
    <t>BRAS TARAUDEUR</t>
  </si>
  <si>
    <t>Bras taraudeur</t>
  </si>
  <si>
    <t>Cintreuse</t>
  </si>
  <si>
    <t>762.1</t>
  </si>
  <si>
    <t>FUCHS</t>
  </si>
  <si>
    <t>MAGNETO</t>
  </si>
  <si>
    <t>0016</t>
  </si>
  <si>
    <t>Ebavurage</t>
  </si>
  <si>
    <t>Redressage</t>
  </si>
  <si>
    <t>Sableuse</t>
  </si>
  <si>
    <t>TABLE DE TREMPE JONCS</t>
  </si>
  <si>
    <t>trempe</t>
  </si>
  <si>
    <t>Magnéto</t>
  </si>
  <si>
    <t>SREM TECHNOLOGIES</t>
  </si>
  <si>
    <t>Contrôle par magnétoscopie</t>
  </si>
  <si>
    <t>SPMO</t>
  </si>
  <si>
    <t>GPM TITAN</t>
  </si>
  <si>
    <t>68 machines a ce jour</t>
  </si>
  <si>
    <t>25 machines a ce jour</t>
  </si>
  <si>
    <t>p moyen</t>
  </si>
  <si>
    <t>Table ASSEMB02 C14 vers C21 Acanthe 1750, Dekra 1440 et davantage de données d'entrée et rapport</t>
  </si>
  <si>
    <t>Pour les 18 autres machines Acanthe 7350, Dekra 5680 et davantage de données d'entrée et rapport</t>
  </si>
  <si>
    <t>Laser Tracker</t>
  </si>
  <si>
    <t>LEICA</t>
  </si>
  <si>
    <t>Rapport N°A7007723 /0901</t>
  </si>
  <si>
    <t>0014.3</t>
  </si>
  <si>
    <t>SCIE</t>
  </si>
  <si>
    <t>KASTO</t>
  </si>
  <si>
    <t>Scie</t>
  </si>
  <si>
    <t>MS317</t>
  </si>
  <si>
    <t>Banc</t>
  </si>
  <si>
    <t>Banc test / montage</t>
  </si>
  <si>
    <t>Usine</t>
  </si>
  <si>
    <t>Ater 01</t>
  </si>
  <si>
    <t>Appareil test étanchéité roulement</t>
  </si>
  <si>
    <t>Bac de liquide de trempe</t>
  </si>
  <si>
    <t>Centrale incendie bat Admi</t>
  </si>
  <si>
    <t>Centrale Incendie Bat Admin</t>
  </si>
  <si>
    <t>Centrale incendie</t>
  </si>
  <si>
    <t>COUTS VISTES</t>
  </si>
  <si>
    <t>FOUR SAT (354)</t>
  </si>
  <si>
    <t>Coûts des visites de conformité machines</t>
  </si>
  <si>
    <r>
      <rPr>
        <b/>
        <sz val="12"/>
        <color theme="0" tint="-0.499984740745262"/>
        <rFont val="Verdana"/>
        <family val="2"/>
      </rPr>
      <t>Edition :</t>
    </r>
    <r>
      <rPr>
        <b/>
        <sz val="12"/>
        <color theme="1"/>
        <rFont val="Verdana"/>
        <family val="2"/>
      </rPr>
      <t xml:space="preserve">                     01</t>
    </r>
  </si>
  <si>
    <r>
      <rPr>
        <b/>
        <sz val="12"/>
        <color theme="0" tint="-0.499984740745262"/>
        <rFont val="Verdana"/>
        <family val="2"/>
      </rPr>
      <t>Approuvé :</t>
    </r>
    <r>
      <rPr>
        <b/>
        <sz val="12"/>
        <color theme="1"/>
        <rFont val="Verdana"/>
        <family val="2"/>
      </rPr>
      <t xml:space="preserve"> S. CLEMENTI</t>
    </r>
  </si>
  <si>
    <r>
      <rPr>
        <b/>
        <sz val="9"/>
        <color theme="0" tint="-0.499984740745262"/>
        <rFont val="Verdana"/>
        <family val="2"/>
      </rPr>
      <t xml:space="preserve">Etudié :
</t>
    </r>
    <r>
      <rPr>
        <b/>
        <sz val="9"/>
        <color theme="1"/>
        <rFont val="Verdana"/>
        <family val="2"/>
      </rPr>
      <t>J. LACASSAGNE</t>
    </r>
  </si>
  <si>
    <t>Date : 06/03/2018</t>
  </si>
  <si>
    <t>Tronçonneuse</t>
  </si>
  <si>
    <t>048</t>
  </si>
  <si>
    <t>Soudeuse Sac VCI</t>
  </si>
  <si>
    <t>JOLKE</t>
  </si>
  <si>
    <t>Appareil portatif</t>
  </si>
  <si>
    <t>CINTREUSE JONCS</t>
  </si>
  <si>
    <t>TRONCONNEUSE JONCS</t>
  </si>
  <si>
    <t>PERCEUSE A COLONNE (PM17) JONCS</t>
  </si>
  <si>
    <t>PINCE A SCELLER (SZ 280) JONCS</t>
  </si>
  <si>
    <t>MEULEUSE D'EXTREMITE FINITION JONCS</t>
  </si>
  <si>
    <t>Appareil portatif en poste fixe</t>
  </si>
  <si>
    <t>DISQUEUSE D'EXTREMITE FINITION JONCS</t>
  </si>
  <si>
    <t>ENERGIE</t>
  </si>
  <si>
    <t>FIXE OU PORTATIF</t>
  </si>
  <si>
    <t>ETABLISSEMENT G. RENAULT</t>
  </si>
  <si>
    <t>Meuleuse</t>
  </si>
  <si>
    <t>BOSH</t>
  </si>
  <si>
    <t>Fraiseuse</t>
  </si>
  <si>
    <t>SIEMENS</t>
  </si>
  <si>
    <t>Disqueuse</t>
  </si>
  <si>
    <t>605781401006</t>
  </si>
  <si>
    <t>FRAISEUSE EXTREMITE FINITION JONCS
(MODELE GGS28LC)</t>
  </si>
  <si>
    <t>MEULEUSE D'ANGLE JONCS
(MODELE GWS13-125 CI)</t>
  </si>
  <si>
    <t>601 G9E 000
711001440</t>
  </si>
  <si>
    <t>SABLEUSE Joncs (MODELE VB 75 H)</t>
  </si>
  <si>
    <t>P</t>
  </si>
  <si>
    <t>E</t>
  </si>
  <si>
    <t>Fixe</t>
  </si>
  <si>
    <t>PLATEAU MAGNETIQUE</t>
  </si>
  <si>
    <t>NON</t>
  </si>
  <si>
    <t>7111 / 118</t>
  </si>
  <si>
    <t>7111 / 126</t>
  </si>
  <si>
    <t>AC15CNC / 88340</t>
  </si>
  <si>
    <t>AC20CNC / 89348</t>
  </si>
  <si>
    <t>En cours</t>
  </si>
  <si>
    <t>Chiffrage en cours</t>
  </si>
  <si>
    <t xml:space="preserve">
La protection contre les surintensités n'est pas assurée correctement au secondaire du transformateur T1.4 (absence de protection générale et somme des protections en place dépassant l'intensité maximale délivrée par ce transformateur).
</t>
  </si>
  <si>
    <t xml:space="preserve">Refaire le montage conformément aux règles de l'art. </t>
  </si>
  <si>
    <t xml:space="preserve">
Il conviendra de réaliser le remplacement ou l'enlèvement du fluide de coupe avant toute période de congé des opérateurs ou mise en chômage de la machine, afin d'éviter la stagnation de celui-ci et sa pollution par des bactéries et/ou particules de métaux et huiles.
</t>
  </si>
  <si>
    <t>Compéter l’encagement existant comme ci-dessous 
proposé : 
• Au niveau du poste opérateur, surmonter (H= 2 m) les protecteurs par des panneaux de polycarbonate transparent de résistance approprié (épaisseur = 6-mm) afin d’interdire l’accès à la traverse et la tourelle porte outils.
• Compléter et surmonter (H =2m) la porte d’accès à la zone de travail. Interverrouillée électriquement cette porte.
• Modifier la protection à l’arrière de la machine afin de permettre l’accès aux armoire électrique sans entrer dans l’enceinte de protection (voir schéma de 
principe en commentaire ci-contre).
Compéter les protections existantes en périphérie du plateau afin d’interdire ’accès par l’arrière de la machine Il conviendra d’interverrouiller électriquement la porte battante existante au niveau du poste opérateur et les portes coulissantes permettant le chargement et déchargement de la machine. Les système l’interverrouillage devront être câblés suivant les principe de la catégorie « 3 » avec un niveau de performance « d ».
• Un mode manuel, avec protecteur de la zone du plateau ouvert, pourra être mis en œuvre, ce mode ne devra être accessible que par sélecteur à clef ou équivalent câblé suivant la catégorie 1 avec un niveau de performance « c ». Les conditions suivantes devront être mises en œuvre :
• commandes des mouvement par appui maintenu de l’opérateur, sur la CN ou la manivelle électronique en mode manuel ou incrémental,
• mouvements des axes (X, Z,) à vitesse réduite (2m/min maxi) avec surveillance câblée suivant la catégorie 3 avec un niveau de performance « d »,
• rotation de la tourelle porte outils interdit,
• la rotation du plateau pourra être autorisé à vitesse réduite (dépendante du temps et de la distance d’arrêt), si l’opérateur peut se maintenir debout à proximité des zones d’usinage sans être exposé directement.</t>
  </si>
  <si>
    <t xml:space="preserve">
Le schéma n’est pas à jour au propre. Une partie de l’installation électrique est vétuste et très encrassée.
</t>
  </si>
  <si>
    <t>La protection contre les marches intempestives liées à des défauts d'isolement n'est pas assuré sur les circuits suivants : 
• Télécommande 220 Vca de l'inducteur, 
• Circuits 24 Vcc de la CN (EV 
et freins).</t>
  </si>
  <si>
    <t xml:space="preserve">La protection contre les contacts directs est incomplète au niveau de l'inducteur.
La protection contre les contacts indirects est mal assurée sur le circuit de télécommande de l'inducteur (actuellement IT sans contrôleur permanent l'isolement).  </t>
  </si>
  <si>
    <t xml:space="preserve">La coupure au premier défaut d'isolement n'est pas réalisée sur le circuit de télécommande de l'armoire de contrôle de translation et élévation de la cloche du four. </t>
  </si>
  <si>
    <t xml:space="preserve">
La hauteur des portes de protection, en face avant de la machine, ne permet pas d'éviter totalement la projection de copeaux au niveau du poste opérateur.
</t>
  </si>
  <si>
    <t xml:space="preserve">
La protection contre les démarrages intempestifs ou non arrêt suite à des défauts d’isolement n’est pas 
correctement réalisé sur le circuit de télécommande.
</t>
  </si>
  <si>
    <t>JRL</t>
  </si>
  <si>
    <t>Page n° 14
Obs. n° 2</t>
  </si>
  <si>
    <t xml:space="preserve">Ajouter la référence à la directive machine, corriger l'article du code du travail (qui est un article de l'ancien code d'avant le 1er mai 2008) et les références aux directives basses tensions et CEM. </t>
  </si>
  <si>
    <t>Rapport B8414178/1801 R001</t>
  </si>
  <si>
    <t>Ajouter un protecteur fixe complémentaire, obstruant ce passage.</t>
  </si>
  <si>
    <t>DRA</t>
  </si>
  <si>
    <t>Page n° 14
Obs. n° 3</t>
  </si>
  <si>
    <t>Page n° 14
Obs. n° 4</t>
  </si>
  <si>
    <t>Page n° 14
Obs. n° 5</t>
  </si>
  <si>
    <t>Le potentiomètre permettant de régler la vitesse de rotation du roulement, en mode manuel, n’est pas repéré en tant que tel.</t>
  </si>
  <si>
    <t>Repérer ce potentiomètre.</t>
  </si>
  <si>
    <t>Page n° 14
Obs. n° RM1</t>
  </si>
  <si>
    <t xml:space="preserve">Il est possible de shunter le barrage immatériel grâce au sélecteur "Auto-Potentiomètre". Or, ce sélecteur n'est géré que par l'automate, qui est un organe considéré comme non fiable (« logique soft »). </t>
  </si>
  <si>
    <t>Revoir le programme pour empêcher ce sélecteur d'être shunté par le programme automate, et ajouter un autre sélecteur, en hard permettant la sélection de la pédale ou du barrage immatériel.</t>
  </si>
  <si>
    <t>ERR</t>
  </si>
  <si>
    <t>? 25/02/2010</t>
  </si>
  <si>
    <t>BREL (IM Idea Machine)</t>
  </si>
  <si>
    <t>Rouleau entrainement couronne</t>
  </si>
  <si>
    <t>FIXE</t>
  </si>
  <si>
    <t>13-B</t>
  </si>
  <si>
    <t>av 1993 ?</t>
  </si>
  <si>
    <t>5T3</t>
  </si>
  <si>
    <t>13H49</t>
  </si>
  <si>
    <t>A301</t>
  </si>
  <si>
    <t>ASPROD</t>
  </si>
  <si>
    <t>TOUR</t>
  </si>
  <si>
    <t>H. ERNAULT SOMUA</t>
  </si>
  <si>
    <t>628G 14</t>
  </si>
  <si>
    <t>628G 25</t>
  </si>
  <si>
    <t>MEULEUSE</t>
  </si>
  <si>
    <t>CMI</t>
  </si>
  <si>
    <t>Banc de test 01 (SOL)</t>
  </si>
  <si>
    <t>ATELIER</t>
  </si>
  <si>
    <t>MAINT.</t>
  </si>
  <si>
    <t>PROTECNIC</t>
  </si>
  <si>
    <t>OUTILLAGE ELECTRIQUE SILEX</t>
  </si>
  <si>
    <t>PERCEUSE A COLONNE (PTM12)</t>
  </si>
  <si>
    <t xml:space="preserve">PERCEUSE A COLONNE (PM17) </t>
  </si>
  <si>
    <t>FACOM</t>
  </si>
  <si>
    <t>Touret /2 MEULES</t>
  </si>
  <si>
    <t>N° indentification constructeur</t>
  </si>
  <si>
    <t>Plans / Schémas</t>
  </si>
  <si>
    <t>Touret /1 MEULE</t>
  </si>
  <si>
    <t>KAINDL SCHLEIFTECHNIK Reiling GmbH</t>
  </si>
  <si>
    <t>TOURET TYPE BSG60</t>
  </si>
  <si>
    <t>2004</t>
  </si>
  <si>
    <t>DELTA NEU INTERNATIONAL</t>
  </si>
  <si>
    <t>SCIE A RUBAN</t>
  </si>
  <si>
    <t>628G 33</t>
  </si>
  <si>
    <t>PERCEUSE A COLONNE</t>
  </si>
  <si>
    <t>PRECIS</t>
  </si>
  <si>
    <t>PONCEUSE EBAVUREUSE</t>
  </si>
  <si>
    <t>Sur table non fixée et sur prise 220</t>
  </si>
  <si>
    <t>Sur table fixée et sur prise 220</t>
  </si>
  <si>
    <t>PERCEUSE FRAISEUSE</t>
  </si>
  <si>
    <t>Perceuse / Fraiseuse</t>
  </si>
  <si>
    <t>HUGLO</t>
  </si>
  <si>
    <t>TOURET D'AFFUTAGE</t>
  </si>
  <si>
    <t>MAPE</t>
  </si>
  <si>
    <t>628G 05</t>
  </si>
  <si>
    <t>Machine à marquer</t>
  </si>
  <si>
    <t>2003</t>
  </si>
  <si>
    <t>CE</t>
  </si>
  <si>
    <t>Plaque d'identification</t>
  </si>
  <si>
    <t>101 617/01</t>
  </si>
  <si>
    <t>DOM11363</t>
  </si>
  <si>
    <t>D06C0038</t>
  </si>
  <si>
    <t>D07C0078</t>
  </si>
  <si>
    <t>PERCEUSE A COLONNE SIDAMO</t>
  </si>
  <si>
    <t>Ponceuse / ébavureuse</t>
  </si>
  <si>
    <t>Présente sur machines</t>
  </si>
  <si>
    <t>G0909047</t>
  </si>
  <si>
    <t>? 09/03/2005</t>
  </si>
  <si>
    <t>04635</t>
  </si>
  <si>
    <t>1998</t>
  </si>
  <si>
    <t>2010</t>
  </si>
  <si>
    <t>2001</t>
  </si>
  <si>
    <t>Banc de test 02 (EN HAUTEUR)</t>
  </si>
  <si>
    <t>Bac liquide de trempe</t>
  </si>
  <si>
    <t>OMSAT</t>
  </si>
  <si>
    <t>TRONCONNEUSE (Exocom)</t>
  </si>
  <si>
    <t>STRUERS</t>
  </si>
  <si>
    <t>TOURET A MEULER</t>
  </si>
  <si>
    <t>Touret / 2 MEULES</t>
  </si>
  <si>
    <t>6_446</t>
  </si>
  <si>
    <t>Presse</t>
  </si>
  <si>
    <t>2005</t>
  </si>
  <si>
    <t>TOURET A POLIR 148</t>
  </si>
  <si>
    <t>Touret /1 MEULE /
1 BANDE</t>
  </si>
  <si>
    <t>2008</t>
  </si>
  <si>
    <t>W.415</t>
  </si>
  <si>
    <t>PRESSSE 799060</t>
  </si>
  <si>
    <t>014</t>
  </si>
  <si>
    <t>POSTE TABLE  ASPIRANTE (SOUDAGE OXY ACETYLENE)</t>
  </si>
  <si>
    <t>Aspiration</t>
  </si>
  <si>
    <t>0.75</t>
  </si>
  <si>
    <t>628G 11</t>
  </si>
  <si>
    <t>1.5</t>
  </si>
  <si>
    <t>1.1</t>
  </si>
  <si>
    <t>D06C0123</t>
  </si>
  <si>
    <t>6352-11</t>
  </si>
  <si>
    <t>MARQUEUSE DP3000</t>
  </si>
  <si>
    <t>TECHNIFOR</t>
  </si>
  <si>
    <t>RENE HELLE</t>
  </si>
  <si>
    <t>APPAREIL A MESURER ET A PROJETER</t>
  </si>
  <si>
    <t>SAGEM</t>
  </si>
  <si>
    <t>PORTE FRAISE</t>
  </si>
  <si>
    <t>PORTE OUTIL</t>
  </si>
  <si>
    <t>MC1273</t>
  </si>
  <si>
    <t>1.5 ?</t>
  </si>
  <si>
    <t>TOUR HORIZONTAL HN400</t>
  </si>
  <si>
    <t>GL0101W</t>
  </si>
  <si>
    <t>TOURET A MEULER 233AT2</t>
  </si>
  <si>
    <t>MAGASIN</t>
  </si>
  <si>
    <t>CN100</t>
  </si>
  <si>
    <t>MARQUEUSE CN100</t>
  </si>
  <si>
    <t>07/2007</t>
  </si>
  <si>
    <t>CN101/d p-07-07-7359</t>
  </si>
  <si>
    <t>3810.134</t>
  </si>
  <si>
    <t>TOOL MASTER 310-P</t>
  </si>
  <si>
    <t>62 02 40</t>
  </si>
  <si>
    <t>1338 600 84</t>
  </si>
  <si>
    <t>628G 148</t>
  </si>
  <si>
    <t>PERCEUSE A COLONNE 23 E</t>
  </si>
  <si>
    <t xml:space="preserve"> SIDAMO ?</t>
  </si>
  <si>
    <t>2009</t>
  </si>
  <si>
    <t>ASPROD
/ LABO</t>
  </si>
  <si>
    <t>626G 210</t>
  </si>
  <si>
    <t>01/1982</t>
  </si>
  <si>
    <t>TOURET MEULE-BANDE 210</t>
  </si>
  <si>
    <t>2004 ?</t>
  </si>
  <si>
    <t>SECO EPB</t>
  </si>
  <si>
    <t>07 02004</t>
  </si>
  <si>
    <t>06667</t>
  </si>
  <si>
    <t>AC36 TMTM-3200</t>
  </si>
  <si>
    <t>FOU36</t>
  </si>
  <si>
    <t>B 1855 A</t>
  </si>
  <si>
    <t>TAILL3500</t>
  </si>
  <si>
    <t>06668</t>
  </si>
  <si>
    <t>6720810 _ 3040</t>
  </si>
  <si>
    <t>date_serv
ou
date_Fab</t>
  </si>
  <si>
    <t>8036-102</t>
  </si>
  <si>
    <t>voir rouleau d'entrainement</t>
  </si>
  <si>
    <t>MONTAGE C16 (inclinaison motorisée)</t>
  </si>
  <si>
    <t>1969</t>
  </si>
  <si>
    <t>TRONCONNEUSE (Abrasimets 2)</t>
  </si>
  <si>
    <t>BUEHLER</t>
  </si>
  <si>
    <t>GOUPIL</t>
  </si>
  <si>
    <t>102 009 1530/14063</t>
  </si>
  <si>
    <t>08395</t>
  </si>
  <si>
    <t>POWERTOOLS</t>
  </si>
  <si>
    <t>626G 3219</t>
  </si>
  <si>
    <t>444MSC1176</t>
  </si>
  <si>
    <t>1991</t>
  </si>
  <si>
    <t>TouAS60</t>
  </si>
  <si>
    <t>75-1605</t>
  </si>
  <si>
    <t>POPEIC</t>
  </si>
  <si>
    <t>PIETRO CARNAGHI</t>
  </si>
  <si>
    <t>SOMEX MS317</t>
  </si>
  <si>
    <t>Cuisine</t>
  </si>
  <si>
    <t>MONTAGE C11 N° 118</t>
  </si>
  <si>
    <t>MONTAGE C11 N° 126</t>
  </si>
  <si>
    <t>MONTAGE C13 N° 135</t>
  </si>
  <si>
    <t>MONTAGE C13 N° 134</t>
  </si>
  <si>
    <t>ASSEMB752</t>
  </si>
  <si>
    <t>GSP Radiale 46016 N° 928</t>
  </si>
  <si>
    <t>na</t>
  </si>
  <si>
    <t>DUFIEUX CN</t>
  </si>
  <si>
    <t>DUFIEUX TB</t>
  </si>
  <si>
    <t>C6395</t>
  </si>
  <si>
    <t>Restaurant Ent.</t>
  </si>
  <si>
    <t>Laser Tracker AT960</t>
  </si>
  <si>
    <t>Mobile</t>
  </si>
  <si>
    <t>2018</t>
  </si>
  <si>
    <t>PEDDINGHAUS / EMA</t>
  </si>
  <si>
    <t xml:space="preserve">Remarque : Bien que le bouton de réarmement du barrage immatériel soit accessible depuis l'intérieur de la zone sécurisée par celui -ci, nous avons considéré qu'il n'était pas possible de relancer un cycle automatique, depuis cette zone, du fait de la complexité des manœuvres à réaliser sur l'IHM (d'après les renseignements fournis par la société utilisatrice) pour relancer ce cycle. L'IHM n'étant consultable que lorsque l'on se trouve face à elle. </t>
  </si>
  <si>
    <t>Possibilité de pénétrer dans l'enceinte de la machine sans occulter le barrage immatériel, en passant entre l'armoire électrique, côté sectionneur, et le protecteur fixe à sa droite.</t>
  </si>
  <si>
    <t>La déclaration CE de conformité ne respecte pas les prescriptions de la directive machine 98/37/CE. De plus, les directives basses tensions et CEM référencées étaient obsolètes à la date de signature du document.</t>
  </si>
  <si>
    <t>Démonté et sortie du parc machine</t>
  </si>
  <si>
    <t xml:space="preserve">
Le poste de commande y compris arrêt d'urgence du convoyeur à copeaux est masqué par le bureau de l'opérateur. 
L'arrêt d'urgence de la zone arrière de la machine côté magasin est difficilement accessible et visible du fait de la présence d'une armoire.
</t>
  </si>
  <si>
    <t>Machines</t>
  </si>
  <si>
    <t>Autre</t>
  </si>
  <si>
    <t>Visite de vérification de conformité</t>
  </si>
  <si>
    <t>A vérifier</t>
  </si>
  <si>
    <t>conformes</t>
  </si>
  <si>
    <t>Machines conformes</t>
  </si>
  <si>
    <t>Commentaires</t>
  </si>
  <si>
    <t>non concernée du fait de sa sortie ou en projet de sortie</t>
  </si>
  <si>
    <t>NC</t>
  </si>
  <si>
    <t>A réaliser</t>
  </si>
  <si>
    <t>Conduite machine</t>
  </si>
  <si>
    <t>Un rétrofit a été réalisé en juillet 2017 et intègre la levée des réserves et une réception par un bureau de contrôle</t>
  </si>
  <si>
    <t>Un rétrofit est prévu en juillet 2018 et intègrera la levée des réserves et une réception par un bureau de contrôle</t>
  </si>
  <si>
    <t>Au dela de la conformité machine, la sécurisation des accès est commandé à la société Joussot qui doit programmer son intervention avec SKF.</t>
  </si>
  <si>
    <t>Absence de protection de la zone de travail en mode automatique.</t>
  </si>
  <si>
    <t>Page 12
Obs. n° 1, 2 et 3</t>
  </si>
  <si>
    <t>Interdire l'accès de l'opérateur aux éléments mobiles en mouvement par mise en place d'une enceinte de protection avec portes interverrouillées. L'enceinte devra permette une circulation et un chargement aisé aisée autour des pièces à traiter. Pour réaliser celle-ci, nous vous conseillons de remplacer les garde-corps périphériques de la fosse et de la partie arrière de la machine, par des protecteurs d'une hauteur minimale de 1.4 m avec porte interverrouillée côté allées de circulation pour permettre le chargement des pièces et de créer un SAS en zone latérale côté poste de conduite avec porte interverrouillée pour l'accès de l'opérateur à la zone de travail de la machine. 
Réaliser un mode réglage (positionnement, sans induction et sans fluide) avec commandes de tous 
les mouvements par appui maintenu de l'opérateur (en tenant compte de l'éloignement de celui-ci et du temps d'arrêt des organes en mouvement). La vitesse de rotation du plateau devra être bridée de 
manière à ne pas provoquer de risque de chute, de heurt ou de coincement pour l'opérateur même 
lorsqu'il est sur le plateau.</t>
  </si>
  <si>
    <t>En attendant la modification des outils d'arrosage, la mise en place de systèmes de vision et de motorisations des axes permettant d'ajuster à distance la tête d'induction. Les opérations doivent être réalisées par de personnes reconnues compétentes et dument formées. Celles-ci devront disposer les équipements de protection individuel adaptés et intervenir suivant des consignes et des modes opératoires établis. Des systèmes d'arrêt d'urgence devront être clairement visibles et accessibles au niveau de la zone d'intervention.</t>
  </si>
  <si>
    <t>Retrofit en cours, réception conditionnée à la conformité par bureau de contrôle</t>
  </si>
  <si>
    <t>%</t>
  </si>
  <si>
    <t>Visites de vérification effectuées</t>
  </si>
  <si>
    <t>Société</t>
  </si>
  <si>
    <t>Références rapport</t>
  </si>
  <si>
    <t>date visite</t>
  </si>
  <si>
    <t>Date rapport</t>
  </si>
  <si>
    <t>option car à sortir du parc</t>
  </si>
  <si>
    <t>A Chiffrer</t>
  </si>
  <si>
    <t>Obtenir de la part du fournisseur la déclaration de conformité officielle et définitive.</t>
  </si>
  <si>
    <t xml:space="preserve">Modifier le premier point d’ancrage de la sangle de balisage pour conserver l’accès à cette zone </t>
  </si>
  <si>
    <t>Seul la déclaration de conformité provisoire a été présentée.</t>
  </si>
  <si>
    <t xml:space="preserve">La sangle de balisage empêche l’accès à l’armoire électrique (manœuvre de sectionnement) ainsi que l’accès au bac rince œil. </t>
  </si>
  <si>
    <t>9500 35 I</t>
  </si>
  <si>
    <t>A refaire car non pris en compte dans la visite Acanthe</t>
  </si>
  <si>
    <t>GENERATEUR D'IMPLUSION
(G100/G0-0,2-20) JONCS</t>
  </si>
  <si>
    <t>Soit</t>
  </si>
  <si>
    <t>Donc</t>
  </si>
  <si>
    <t xml:space="preserve">
Absence d'indication claires sur les diamètres et vitesses maximales admissibles au niveau de la broche porte meule et du plateau.
</t>
  </si>
  <si>
    <t>OU</t>
  </si>
  <si>
    <r>
      <t xml:space="preserve">Société ANCANTHE
</t>
    </r>
    <r>
      <rPr>
        <sz val="8"/>
        <color theme="1"/>
        <rFont val="Verdana"/>
        <family val="2"/>
      </rPr>
      <t>R01565_06002-1a</t>
    </r>
  </si>
  <si>
    <r>
      <t xml:space="preserve">Société ANCANTHE
</t>
    </r>
    <r>
      <rPr>
        <sz val="8"/>
        <color theme="1"/>
        <rFont val="Verdana"/>
        <family val="2"/>
      </rPr>
      <t>R01565_06002-2a</t>
    </r>
  </si>
  <si>
    <r>
      <t xml:space="preserve">Société DEKRA
</t>
    </r>
    <r>
      <rPr>
        <sz val="8"/>
        <color theme="1"/>
        <rFont val="Verdana"/>
        <family val="2"/>
      </rPr>
      <t>A7007723 /0901 Ind. 3</t>
    </r>
  </si>
  <si>
    <r>
      <t xml:space="preserve">Société ANCANTHE
</t>
    </r>
    <r>
      <rPr>
        <sz val="8"/>
        <color theme="1"/>
        <rFont val="Verdana"/>
        <family val="2"/>
      </rPr>
      <t>R01565_06002-3a</t>
    </r>
  </si>
  <si>
    <r>
      <t xml:space="preserve">Société ANCANTHE
</t>
    </r>
    <r>
      <rPr>
        <sz val="8"/>
        <color theme="1"/>
        <rFont val="Verdana"/>
        <family val="2"/>
      </rPr>
      <t>R01565_06002-4a</t>
    </r>
  </si>
  <si>
    <r>
      <t xml:space="preserve">Société ANCANTHE
</t>
    </r>
    <r>
      <rPr>
        <sz val="8"/>
        <color theme="1"/>
        <rFont val="Verdana"/>
        <family val="2"/>
      </rPr>
      <t>R01565_06002-5a</t>
    </r>
  </si>
  <si>
    <r>
      <t xml:space="preserve">Société ANCANTHE
</t>
    </r>
    <r>
      <rPr>
        <sz val="8"/>
        <color theme="1"/>
        <rFont val="Verdana"/>
        <family val="2"/>
      </rPr>
      <t>R01565_06002-6a</t>
    </r>
  </si>
  <si>
    <r>
      <t xml:space="preserve">Société ANCANTHE
</t>
    </r>
    <r>
      <rPr>
        <sz val="8"/>
        <color theme="1"/>
        <rFont val="Verdana"/>
        <family val="2"/>
      </rPr>
      <t>R01565_06002-7a</t>
    </r>
  </si>
  <si>
    <r>
      <t xml:space="preserve">Société DEKRA
</t>
    </r>
    <r>
      <rPr>
        <sz val="8"/>
        <rFont val="Verdana"/>
        <family val="2"/>
      </rPr>
      <t>B8414178/1801 R001</t>
    </r>
  </si>
  <si>
    <r>
      <t xml:space="preserve">Fonction
&amp;
</t>
    </r>
    <r>
      <rPr>
        <b/>
        <sz val="12"/>
        <color theme="0" tint="-0.249977111117893"/>
        <rFont val="Verdana"/>
        <family val="2"/>
      </rPr>
      <t>Nom</t>
    </r>
  </si>
  <si>
    <r>
      <rPr>
        <b/>
        <sz val="11"/>
        <rFont val="Verdana"/>
        <family val="2"/>
      </rPr>
      <t>FOUR</t>
    </r>
    <r>
      <rPr>
        <sz val="11"/>
        <color theme="1" tint="0.34998626667073579"/>
        <rFont val="Verdana"/>
        <family val="2"/>
      </rPr>
      <t xml:space="preserve"> 
</t>
    </r>
    <r>
      <rPr>
        <b/>
        <sz val="11"/>
        <color theme="1" tint="0.499984740745262"/>
        <rFont val="Verdana"/>
        <family val="2"/>
      </rPr>
      <t>SAT</t>
    </r>
  </si>
  <si>
    <r>
      <t xml:space="preserve">FOUR
</t>
    </r>
    <r>
      <rPr>
        <b/>
        <sz val="11"/>
        <color theme="1" tint="0.499984740745262"/>
        <rFont val="Verdana"/>
        <family val="2"/>
      </rPr>
      <t>CFI</t>
    </r>
  </si>
  <si>
    <t>TAILLE3500</t>
  </si>
  <si>
    <t>Page
18 à  20
Obs. n° 4</t>
  </si>
  <si>
    <t>Bon de ferraillage 09/03/2018</t>
  </si>
  <si>
    <t>Natures des risques et nombres d'observations relevées / cloturées</t>
  </si>
  <si>
    <t>Obs relevées</t>
  </si>
  <si>
    <t>Obs clôturées</t>
  </si>
  <si>
    <t>Natures des risques</t>
  </si>
  <si>
    <t>Totaux</t>
  </si>
  <si>
    <t>visites de conf.</t>
  </si>
  <si>
    <t>Réalisées</t>
  </si>
  <si>
    <t>Réception par BC suite à mise en conf.</t>
  </si>
  <si>
    <t>USINE</t>
  </si>
  <si>
    <t>N° CE : DP3000-03-01-00497
N° CE : P3000-03-01-04110</t>
  </si>
  <si>
    <t>non concernée du fait du projet de la sortir du parc</t>
  </si>
  <si>
    <t>Sortie du parc. Bon de ferraillage au 09/03/2018</t>
  </si>
  <si>
    <t>0014.1</t>
  </si>
  <si>
    <t>Principe validée par DEKRA dans son rapport n° B8414178/1801 R001 du 04/04/2018</t>
  </si>
  <si>
    <t>JED</t>
  </si>
  <si>
    <t xml:space="preserve">Afficher clairement et lisiblement les vitesses maximales de travail du plateau. </t>
  </si>
  <si>
    <t>Photos et Instruction de Travail / Fiche au poste</t>
  </si>
  <si>
    <t>Photos et Instruction de Travail / Fiche au poste.
 Fiche de Sécurité Produit Aqua Quench 200S</t>
  </si>
  <si>
    <t>Les fonctions d'AU ne coupe pas la rotation de la couronne pour roulement ?</t>
  </si>
  <si>
    <t xml:space="preserve">
• le plastron de protection du jeu de barre dans l'armoire de régulation de chauffe est déposé,</t>
  </si>
  <si>
    <t>• Remettre en place un plastron de protection.</t>
  </si>
  <si>
    <t xml:space="preserve">
• de l'appareillage électrique n'est plus correctement fixé dans l'armoire manutention de la cloche, 
</t>
  </si>
  <si>
    <t xml:space="preserve">• Refixer l'appareillage ou déposer celui-ci s'il est non utilisé. </t>
  </si>
  <si>
    <t xml:space="preserve">
• La connexion du conducteur de protection électrique du câble d'alimentation du brasseur d'air est mal réalisée.
</t>
  </si>
  <si>
    <t xml:space="preserve">• Reprendre le conducteur sur la barre de terre situé en dessous de la borne de terre. </t>
  </si>
  <si>
    <t xml:space="preserve">
Les installations électriques sont vétustes.
Par ailleurs :  
• nombre de passage de câbles sur les différentes armoires et coffrets sont mal réalisées, 
• des trous sont non obturés dans les coffrets ainsi que sur les fins de course de translation,
</t>
  </si>
  <si>
    <t>Remettre en service le capteur de sécurité.</t>
  </si>
  <si>
    <t>Le capteur de sécurité de la porte du magasin d'outils est intentionnellement fraudé.</t>
  </si>
  <si>
    <t>Voir "Nota1 " de rapport, ci-après :
Le schéma électrique n'est pas à jour et est incomplet. Il manque les premiers folios et les modifications concernant la mise en place des capteurs de sécurité sur les portes de la zone de travail et de la zone d'usinage.
En l'absence de ces éléments nous ne pouvons-nous prononcer sur le niveau de sécurité de l'équipement.
Mettre à jour le schéma  électrique.</t>
  </si>
  <si>
    <t xml:space="preserve">Nous vous conseillons vivement la réfection générale de l'installation électrique conformément à la norme EN 60204-1. </t>
  </si>
  <si>
    <t xml:space="preserve">Voir point 4 du rapport ci-après :
Nous vous conseillons vivement la réfection générale de l'installation électrique conformément à la norme EN 60204-1. </t>
  </si>
  <si>
    <t xml:space="preserve">Insérer un contact NF de ce contacteur et relais dans la boucle de réarmement du bloc logique de sécurité PREVENTA. </t>
  </si>
  <si>
    <t>Partielle</t>
  </si>
  <si>
    <t>Chiffrage en cours / IRE validée / doit être réalisée en 2018</t>
  </si>
  <si>
    <t>Validation des données</t>
  </si>
  <si>
    <t>Visite de vérification
de
conformité à réaliser</t>
  </si>
  <si>
    <t xml:space="preserve">
Absence d’indication claires sur les vitesses maximales admissibles.
</t>
  </si>
  <si>
    <t xml:space="preserve">
Le réglage de la machine n'est pas possible en mode manuel (trempe des pistes) compte tenu de l'obligation d'ajustement des jets de refroidisseur et du re-réglage de la tête d'induction (décalage) liés aux déformations.
</t>
  </si>
  <si>
    <t xml:space="preserve">
Le rapport de contrôle du "SAFETY INTEGRED" de la CN ne nous a pas été communiqué. 
</t>
  </si>
  <si>
    <t xml:space="preserve">
Le fluide de coupe de la machine doit être remplacer régulièrement et aussi souvent que nécessaire.
</t>
  </si>
  <si>
    <t xml:space="preserve">
Absence de signalisation claire sur le port des EPI obligatoires pour la manipulation et l'approche du fluide d'induction.
</t>
  </si>
  <si>
    <t xml:space="preserve">
Absence de protection des points rentrants au niveau du col de cygne du convoyeur d'évacuation des copeaux.
</t>
  </si>
  <si>
    <t xml:space="preserve">
La protection contre l'accès aux éléments mobile n'est pas (plus) assurée.
</t>
  </si>
  <si>
    <t xml:space="preserve">
Absence de plaque constructeur avec marquage "CE" pour l'ensemble constitué.
</t>
  </si>
  <si>
    <t>A finaliser</t>
  </si>
  <si>
    <t>Chiffrage en cours.
Communiquer le schéma électrique au prochain tier expert afin qu'il valide les fonctions de sécurité.</t>
  </si>
  <si>
    <t>Communiquer la notice d'utilisation au prochain tier expert afin qu'il finalise la vérification de conformité</t>
  </si>
  <si>
    <t xml:space="preserve">
Le schéma électrique est incomplet.
En l'absence de ces éléments nous ne pouvons-nous prononcer sur le niveau de sécurité de l'équipement.
</t>
  </si>
  <si>
    <t>Chiffrage en cours.
Communiquer le rapport de contrôle du "safety integrated" au prochain tier expert afin qu'il finalise la vérification de conformité.</t>
  </si>
  <si>
    <t>Communiquer le rapport de contrôle du "safety integrated" au prochain tier expert afin qu'il finalise la vérification de conformité.</t>
  </si>
  <si>
    <r>
      <t>N</t>
    </r>
    <r>
      <rPr>
        <b/>
        <vertAlign val="superscript"/>
        <sz val="14"/>
        <color rgb="FF0F57D5"/>
        <rFont val="Verdana"/>
        <family val="2"/>
      </rPr>
      <t>bre</t>
    </r>
  </si>
  <si>
    <t>Obs émises</t>
  </si>
  <si>
    <t>Obs levées</t>
  </si>
  <si>
    <t>Obs à lever</t>
  </si>
  <si>
    <t>Equipement soumis à vérification selon Bureau de contrôle</t>
  </si>
  <si>
    <t>Noms</t>
  </si>
  <si>
    <t>Marques</t>
  </si>
  <si>
    <t>Soumises
à
vérification</t>
  </si>
  <si>
    <t>Récept. par Bureau de contrôle suite à mise en conformité</t>
  </si>
  <si>
    <r>
      <t>N</t>
    </r>
    <r>
      <rPr>
        <b/>
        <vertAlign val="superscript"/>
        <sz val="12"/>
        <rFont val="Verdana"/>
        <family val="2"/>
      </rPr>
      <t>bre</t>
    </r>
    <r>
      <rPr>
        <b/>
        <sz val="12"/>
        <rFont val="Verdana"/>
        <family val="2"/>
      </rPr>
      <t xml:space="preserve"> machines</t>
    </r>
  </si>
  <si>
    <t>15500 Tr/m
6 bars</t>
  </si>
  <si>
    <t>Appareil Neuf</t>
  </si>
  <si>
    <t>Vérification initiale et complémentaire</t>
  </si>
  <si>
    <t>Visites de vérification de conformité
Réalisées</t>
  </si>
  <si>
    <t>Visites de vérification de conformité à réaliser</t>
  </si>
  <si>
    <t>Rapport de vérification disponible</t>
  </si>
  <si>
    <t>Appareil mobile</t>
  </si>
  <si>
    <t>Sans Objet</t>
  </si>
  <si>
    <t>Sortie du Parc</t>
  </si>
  <si>
    <t>S/O</t>
  </si>
  <si>
    <t>Sortie / P</t>
  </si>
  <si>
    <t>Projet de sortir du parc.</t>
  </si>
  <si>
    <t>Vérification complémenaire</t>
  </si>
  <si>
    <t>Vérification initiale</t>
  </si>
  <si>
    <t>Vérification I et C + non utilisées</t>
  </si>
  <si>
    <t>Sorties du parc</t>
  </si>
  <si>
    <t>Non utilisées.</t>
  </si>
  <si>
    <t>Vérification I et C + Non utilisées et projet de sortir du parc</t>
  </si>
  <si>
    <t>Machines soumises à vérification (selon  tier expert)</t>
  </si>
  <si>
    <t>Statuts Machines</t>
  </si>
  <si>
    <t>Machines vérifiées</t>
  </si>
  <si>
    <t>-</t>
  </si>
  <si>
    <t>Machines à vérifier (selon  tier expert)</t>
  </si>
  <si>
    <t>Acteur</t>
  </si>
  <si>
    <t>DAR</t>
  </si>
  <si>
    <t>NIP</t>
  </si>
  <si>
    <t>31//10/2018</t>
  </si>
  <si>
    <t>MAM</t>
  </si>
  <si>
    <t>Déclaration 
de Conformité</t>
  </si>
  <si>
    <t>Déclaration de conformité</t>
  </si>
  <si>
    <t>Dans dossier machine Atelier maintenance.</t>
  </si>
  <si>
    <t xml:space="preserve">GUM
Actémuim </t>
  </si>
  <si>
    <t>Consultation le 04/07/2018</t>
  </si>
  <si>
    <t xml:space="preserve">
La trappe de visite en partie inférieur du protecteur de la chaine à câble de l'axe X1 n'est pas équipée de verrouillage électrique.
</t>
  </si>
  <si>
    <t xml:space="preserve">Assurer la coupure au premier défaut d’isolement sur le circuit de télécommande 220V par mise à la terre du commun des bobines directement à la sortie (borne 100). </t>
  </si>
  <si>
    <t>Une offre de prix est en cours par la société Actémium.
Cde faite intervention S35/2018</t>
  </si>
  <si>
    <t>Courriel fait à Nicolas le 14/08/2018, qui devrait pouvoir me fournir les plannings de vidange des fluides de coupes et les BSD. TPM200, analyse…</t>
  </si>
  <si>
    <t xml:space="preserve">• Obturer les passages de câble inutilisés et refaire les fixations des câbles dans le coffret de connexion situé sur la cloche (armoire régulation - cloche) et câble du pendant de commande de mouvement de la cloche. 
• Obturer tous les passages de câble inutilisé sur les deux fins de cours de translation cloche. </t>
  </si>
  <si>
    <t xml:space="preserve">Le câblage électrique (armoire CN) n'est pas réalisé tel qu'indiqué sur le schéma (Voir point 1.2.1). </t>
  </si>
  <si>
    <t>JED
FRS</t>
  </si>
  <si>
    <t>GROUPE
BFI</t>
  </si>
  <si>
    <t>DEKRA</t>
  </si>
  <si>
    <t>JED
FRS
MAM</t>
  </si>
  <si>
    <t>Environnement</t>
  </si>
  <si>
    <t>Types de risques</t>
  </si>
  <si>
    <t>Statuts</t>
  </si>
  <si>
    <t>Efficacités</t>
  </si>
  <si>
    <t>Priorités
(H = Urgence 1)
(O = Urgence 2)
(T = Urgence 3)</t>
  </si>
  <si>
    <t>U 1</t>
  </si>
  <si>
    <t>U 3</t>
  </si>
  <si>
    <t>U 2</t>
  </si>
  <si>
    <t>Efficacité de l'action</t>
  </si>
  <si>
    <t>SAS</t>
  </si>
  <si>
    <t>Equipement considéré comme machine ou quasi-machine</t>
  </si>
  <si>
    <t>POPECI</t>
  </si>
  <si>
    <t>Machines à vérifier  de nouveau (Vérif. incomplète lors de la visite précédente)</t>
  </si>
  <si>
    <t>Machines vérifiées, Non Conformes et présentes</t>
  </si>
  <si>
    <t>Remplacer ces dispositifs par des dispositifs d'interverrouillage de sécurité.</t>
  </si>
  <si>
    <t xml:space="preserve">
Les systèmes d'interverrouillage des portes de l'enceinte d'usinage n'agissent pas suivant la règle de la sécurité positive et sont aisément fraudables. </t>
  </si>
  <si>
    <t>Photos</t>
  </si>
  <si>
    <t>Bon de maintenance
n° 43413 du 09/07/2018
Photos</t>
  </si>
  <si>
    <t>Le 17/08/2018, j'ai identifié la problématique à GUM qui doit faire le nécessaire</t>
  </si>
  <si>
    <t>Cf. rapport DEKRA en question</t>
  </si>
  <si>
    <t>Rapport émargé</t>
  </si>
  <si>
    <t>001</t>
  </si>
  <si>
    <t>002</t>
  </si>
  <si>
    <t>003</t>
  </si>
  <si>
    <t>004</t>
  </si>
  <si>
    <t>005</t>
  </si>
  <si>
    <t>006</t>
  </si>
  <si>
    <t>007</t>
  </si>
  <si>
    <t>008</t>
  </si>
  <si>
    <t>009</t>
  </si>
  <si>
    <t>010</t>
  </si>
  <si>
    <t>011</t>
  </si>
  <si>
    <t>012</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</si>
  <si>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</si>
  <si>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</si>
  <si>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</si>
  <si>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</si>
  <si>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</si>
  <si>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</si>
  <si>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</si>
  <si>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</si>
  <si>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</si>
  <si>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</si>
  <si>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</si>
  <si>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</si>
  <si>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</si>
  <si>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</si>
  <si>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</si>
  <si>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</si>
  <si>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</si>
  <si>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</si>
  <si>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</si>
  <si>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</si>
  <si>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</si>
  <si>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</si>
  <si>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</si>
  <si>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</si>
  <si>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</si>
  <si>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</si>
  <si>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</si>
  <si>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</si>
  <si>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</si>
  <si>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</si>
  <si>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</si>
  <si>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</si>
  <si>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</si>
  <si>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</si>
  <si>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</si>
  <si>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</si>
  <si>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</si>
  <si>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</si>
  <si>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</si>
  <si>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</si>
  <si>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</si>
  <si>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</si>
  <si>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</si>
  <si>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</si>
  <si>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</si>
  <si>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</si>
  <si>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</si>
  <si>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</si>
  <si>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</si>
  <si>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</si>
  <si>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</si>
  <si>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</si>
  <si>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</si>
  <si>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</si>
  <si>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</si>
  <si>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</si>
  <si>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</si>
  <si>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</si>
  <si>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</si>
  <si>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</si>
  <si>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</si>
  <si>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</si>
  <si>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</si>
  <si>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</si>
  <si>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</si>
  <si>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</si>
  <si>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</si>
  <si>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</si>
  <si>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</si>
  <si>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</si>
  <si>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</si>
  <si>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</si>
  <si>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</si>
  <si>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</si>
  <si>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</si>
  <si>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</si>
  <si>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</si>
  <si>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</si>
  <si>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</si>
  <si>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</si>
  <si>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</si>
  <si>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</si>
  <si>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</si>
  <si>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</si>
  <si>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</si>
  <si>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</si>
  <si>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</si>
  <si>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</si>
  <si>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</si>
  <si>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</si>
  <si>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</si>
  <si>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</si>
  <si>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</si>
  <si>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</si>
  <si>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</si>
  <si>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</si>
  <si>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</si>
  <si>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</si>
  <si>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</si>
  <si>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</si>
  <si>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</si>
  <si>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</si>
  <si>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</si>
  <si>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119</t>
  </si>
  <si>
    <t>120</t>
  </si>
  <si>
    <t>121</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</si>
  <si>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</si>
  <si>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</si>
  <si>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</si>
  <si>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</si>
  <si>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</si>
  <si>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</si>
  <si>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</si>
  <si>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</si>
  <si>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</si>
  <si>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</si>
  <si>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</si>
  <si>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</si>
  <si>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</si>
  <si>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</si>
  <si>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</si>
  <si>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</si>
  <si>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</si>
  <si>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</si>
  <si>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</si>
  <si>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</si>
  <si>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</si>
  <si>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</si>
  <si>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</si>
  <si>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</si>
  <si>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</si>
  <si>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</si>
  <si>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</si>
  <si>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</si>
  <si>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</si>
  <si>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</si>
  <si>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</si>
  <si>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</si>
  <si>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</si>
  <si>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</si>
  <si>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</si>
  <si>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</si>
  <si>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</si>
  <si>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</si>
  <si>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</si>
  <si>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</si>
  <si>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</si>
  <si>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</si>
  <si>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</si>
  <si>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</si>
  <si>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</si>
  <si>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</si>
  <si>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</si>
  <si>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</si>
  <si>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</si>
  <si>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</si>
  <si>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</si>
  <si>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</si>
  <si>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</si>
  <si>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</si>
  <si>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</si>
  <si>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</si>
  <si>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</si>
  <si>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</si>
  <si>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</si>
  <si>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</si>
  <si>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</si>
  <si>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</si>
  <si>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</si>
  <si>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</si>
  <si>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</si>
  <si>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</si>
  <si>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</si>
  <si>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</si>
  <si>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</si>
  <si>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</si>
  <si>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</si>
  <si>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</si>
  <si>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</si>
  <si>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</si>
  <si>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</si>
  <si>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</si>
  <si>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</si>
  <si>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</si>
  <si>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</si>
  <si>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</si>
  <si>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</si>
  <si>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</si>
  <si>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</si>
  <si>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</si>
  <si>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</si>
  <si>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</si>
  <si>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</si>
  <si>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</si>
  <si>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</si>
  <si>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</si>
  <si>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</si>
  <si>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</si>
  <si>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</si>
  <si>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</si>
  <si>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</si>
  <si>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</si>
  <si>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</si>
  <si>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</si>
  <si>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</si>
  <si>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</si>
  <si>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</si>
  <si>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</si>
  <si>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</si>
  <si>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</si>
  <si>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</si>
  <si>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</si>
  <si>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</si>
  <si>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</si>
  <si>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</si>
  <si>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</si>
  <si>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</si>
  <si>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</si>
  <si>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</si>
  <si>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</si>
  <si>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</si>
  <si>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</si>
  <si>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</si>
  <si>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</si>
  <si>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</si>
  <si>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</si>
  <si>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</si>
  <si>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</si>
  <si>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</si>
  <si>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</si>
  <si>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</si>
  <si>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</si>
  <si>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</si>
  <si>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</si>
  <si>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</si>
  <si>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</si>
  <si>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</si>
  <si>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</si>
  <si>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</si>
  <si>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</si>
  <si>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</si>
  <si>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</si>
  <si>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</si>
  <si>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</si>
  <si>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</si>
  <si>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</si>
  <si>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</si>
  <si>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</si>
  <si>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</si>
  <si>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</si>
  <si>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</si>
  <si>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</si>
  <si>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</si>
  <si>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</si>
  <si>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</si>
  <si>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</si>
  <si>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</si>
  <si>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</si>
  <si>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</si>
  <si>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</si>
  <si>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</si>
  <si>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</si>
  <si>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</si>
  <si>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</si>
  <si>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</si>
  <si>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</si>
  <si>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</si>
  <si>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</si>
  <si>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</si>
  <si>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</si>
  <si>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</si>
  <si>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</si>
  <si>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</si>
  <si>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</si>
  <si>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</si>
  <si>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</si>
  <si>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</si>
  <si>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</si>
  <si>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</si>
  <si>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</si>
  <si>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</si>
  <si>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</si>
  <si>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</si>
  <si>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</si>
  <si>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303</t>
  </si>
  <si>
    <t>304</t>
  </si>
  <si>
    <t>305</t>
  </si>
  <si>
    <t>306</t>
  </si>
  <si>
    <t>307</t>
  </si>
  <si>
    <t>308</t>
  </si>
  <si>
    <t>309</t>
  </si>
  <si>
    <t>310</t>
  </si>
  <si>
    <t>311</t>
  </si>
  <si>
    <t>312</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</si>
  <si>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</si>
  <si>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</si>
  <si>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</si>
  <si>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</si>
  <si>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</si>
  <si>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</si>
  <si>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</si>
  <si>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</si>
  <si>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</si>
  <si>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</si>
  <si>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</si>
  <si>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</si>
  <si>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</si>
  <si>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</si>
  <si>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</si>
  <si>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</si>
  <si>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</si>
  <si>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</si>
  <si>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</si>
  <si>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</si>
  <si>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</si>
  <si>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</si>
  <si>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</si>
  <si>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</si>
  <si>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</si>
  <si>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</si>
  <si>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</si>
  <si>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</si>
  <si>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</si>
  <si>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</si>
  <si>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</si>
  <si>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</si>
  <si>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</si>
  <si>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</si>
  <si>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</si>
  <si>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</si>
  <si>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</si>
  <si>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</si>
  <si>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</si>
  <si>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</si>
  <si>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</si>
  <si>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</si>
  <si>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</si>
  <si>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</si>
  <si>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</si>
  <si>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</si>
  <si>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</si>
  <si>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</si>
  <si>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</si>
  <si>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</si>
  <si>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</si>
  <si>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</si>
  <si>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</si>
  <si>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</si>
  <si>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</si>
  <si>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</si>
  <si>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</si>
  <si>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</si>
  <si>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</si>
  <si>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</si>
  <si>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</si>
  <si>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</si>
  <si>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</si>
  <si>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</si>
  <si>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</si>
  <si>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</si>
  <si>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</si>
  <si>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</si>
  <si>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</si>
  <si>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</si>
  <si>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</si>
  <si>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</si>
  <si>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</si>
  <si>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</si>
  <si>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</si>
  <si>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</si>
  <si>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</si>
  <si>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</si>
  <si>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</si>
  <si>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</si>
  <si>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</si>
  <si>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</si>
  <si>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</si>
  <si>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</si>
  <si>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</si>
  <si>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</si>
  <si>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Environnemnet</t>
  </si>
  <si>
    <t>Notice d'utilisation</t>
  </si>
  <si>
    <t>Sortie du parc. Bon de ferraillage au 29/08/2018</t>
  </si>
  <si>
    <t>Taillage à sec, non concernée par l'observation.</t>
  </si>
  <si>
    <t>Photos et Rapport émargé</t>
  </si>
  <si>
    <t>Photos Armoires et Pictogrammes</t>
  </si>
  <si>
    <t>Document</t>
  </si>
  <si>
    <t>Source</t>
  </si>
  <si>
    <t>Art.
/
Chapitre</t>
  </si>
  <si>
    <t>C. trav</t>
  </si>
  <si>
    <t>R4324-2</t>
  </si>
  <si>
    <t>R4324-2
R4324-3</t>
  </si>
  <si>
    <t>R4324-4</t>
  </si>
  <si>
    <t>R4224-5</t>
  </si>
  <si>
    <t>R4324-8</t>
  </si>
  <si>
    <t>R4324-21</t>
  </si>
  <si>
    <t>R4324-20</t>
  </si>
  <si>
    <t>R4323-9</t>
  </si>
  <si>
    <t>R4324-17</t>
  </si>
  <si>
    <t>Machines vérifiées, Conformes et présentes</t>
  </si>
  <si>
    <t>Urgence</t>
  </si>
  <si>
    <t>Situation du Parc</t>
  </si>
  <si>
    <t>Situation Machines</t>
  </si>
  <si>
    <t>Machines vérifiées, et conformes</t>
  </si>
  <si>
    <t>Machines vérifiées, Non Conformes</t>
  </si>
  <si>
    <t>Non conforme, mais sortie du parc</t>
  </si>
  <si>
    <t>N° de lignes</t>
  </si>
  <si>
    <t>ASPROD Affûtage</t>
  </si>
  <si>
    <t>ASPROD Métrologie</t>
  </si>
  <si>
    <t>ASPROD LABO</t>
  </si>
  <si>
    <t>ASPROD Atelier</t>
  </si>
  <si>
    <t>MAINT. Atelier</t>
  </si>
  <si>
    <t>Bon de maintenance
n° 43412 du 10/07/2018
Photos</t>
  </si>
  <si>
    <t>Bon de maintenance
n° 4_ _ _ _  du _ _/_ _/2018
Photos</t>
  </si>
  <si>
    <t>V.C.M. à réaliser</t>
  </si>
  <si>
    <t>Etat machine</t>
  </si>
  <si>
    <t>En veille</t>
  </si>
  <si>
    <t>En fonction</t>
  </si>
  <si>
    <t>La protection contre les contacts indirects est incomplète sur le circuit 24V.</t>
  </si>
  <si>
    <t>ACTEMIUM AUXERRE</t>
  </si>
  <si>
    <t>Disposer un écran  fixe empêchant l'accès dans la zone</t>
  </si>
  <si>
    <t>Instructions de contrôles
Bon de vidange</t>
  </si>
  <si>
    <t xml:space="preserve">
Réaliser un encagement par des enceintes en tôle d’acier et/ou panneaux de polycarbonate transparent de résistance approprié (épaisseur 6 mm mini) au niveau :
• de la périphérie du plateau, 
• de la zone de dressage, 
• du magasin d’outils.
Ces enceintes de protection devront être équipées de portes et ouvrants inter-verrouillés électriquement permettant l’accès de l’opérateur, pour la mise en œuvre et le réglage de la machine.
Les système d’inter-verrouillage devront être câblés suivant les principe de la catégorie « 3 » avec un niveau de performance « d ». 
Un mode manuel, avec protecteur de la zone du plateau ouvert, pourra être mis en œuvre, ce mode ne devra être accessible que par sélecteur à clef ou équivalent câblé suivant la catégorie 1 avec un niveau de performance « c ».
Les conditions suivantes devront être mises en œuvre : 
• commandes des mouvement par appui maintenu de l’opérateur, sur la CN ou la manivelle électronique en mode manuel ou incrémental, 
• mouvements des axes (X, Z, U et W) à vitesse réduite (2m/min maxi) avec surveillance câblée suivant la catégorie 3 avec un niveau de performance « d »,
• rotation de la broche porte meule interdite, 
• dressage de la meule et changement d’outils interdit, 
• rotation du plateau pourra être autorisé à vitesse réduite (dépendante du temps et de la distance d’arrêt), si l’opérateur peut se maintenir debout à proximité des zones d’usinage sans être exposé directement.
</t>
  </si>
  <si>
    <t>Communiquer le schéma électrique au prochain tiers expert afin qu'il valide les fonctions de sécurité.</t>
  </si>
  <si>
    <t>Valider les achats de pictogrammes avec FRC.
Cde passée le 29/08/2018 chez Signals, en attente de réception</t>
  </si>
  <si>
    <t xml:space="preserve">
le capteur de sécurité a été repositionner.</t>
  </si>
  <si>
    <r>
      <rPr>
        <sz val="11"/>
        <rFont val="Verdana"/>
        <family val="2"/>
      </rPr>
      <t xml:space="preserve">Courriel du 16/08/2018 à Samuel afin qu'il me procure ce rapport ou m'indique ou le récupérer.
</t>
    </r>
    <r>
      <rPr>
        <sz val="11"/>
        <color rgb="FF0F57D5"/>
        <rFont val="Verdana"/>
        <family val="2"/>
      </rPr>
      <t>Communiquer le rapport de contrôle du "safety integrated" au prochain tiers expert afin qu'il finalise la vérification de conformité.</t>
    </r>
  </si>
  <si>
    <t>Courriel du 16/08/2018 afin d'informer David de cette action et obtenir une plaque CE de l'ensemble constitué.
Le 30/08/201, Réunion DAR SAS JRE, impossible de réaliser une plaque de l'ensemble constitué étant donné qu'aucun des intervenants sur le rétrofit global ne s'engagent pour l'ensemble (MARECHAL, EMA, GH INDUCTION,ADMI,SKF)
Voir bureau de contrôle pour mission CE (cf. mon courriel à Dekra du 31/08/2018)</t>
  </si>
  <si>
    <t>Consultation le 04/07/2018
Voir pour système cf. 341</t>
  </si>
  <si>
    <t>Courriel du 16/08/2018 afin d'informer David de cette action et obtenir une plaque CE de l'ensemble constitué.
Le 30/08/201, Réunion DAR SAS JRE, impossible de réaliser une plaque de l'ensemble constitué étant donné qu'aucun des intervenants sur le rétrofit global ne s'engagent pour l'ensemble (EMA, ALTYA, EFD INDUCTION)
Voir bureau de contrôle pour mission CE (cf. mon courriel à Dekra du 31/08/2018)</t>
  </si>
  <si>
    <t>Néant</t>
  </si>
  <si>
    <t xml:space="preserve">
le capteur de sécurité a été repositionné.</t>
  </si>
  <si>
    <r>
      <t xml:space="preserve">Consultation le 04/07/2018
</t>
    </r>
    <r>
      <rPr>
        <sz val="11"/>
        <color rgb="FF0F57D5"/>
        <rFont val="Verdana"/>
        <family val="2"/>
      </rPr>
      <t>Vérifier si inter-verrouillage de sécurité.</t>
    </r>
  </si>
  <si>
    <t>Situation du parc Machines</t>
  </si>
  <si>
    <t>Sortie du parc. Bon de ferraillage au 25/07/2018 (sortie immob le 12/09/2018)</t>
  </si>
  <si>
    <t>Sortie du parc. Bon de ferraillage au 25/07/2018 (sortie immob le 14/03/2018)</t>
  </si>
  <si>
    <t>Sortie du parc. Bon de ferraillage et sortie immob au 25/07/2017</t>
  </si>
  <si>
    <t>Sortie du parc. Bon de ferraillage au 05/01/2018 (sortie immob le 25/01/2018)</t>
  </si>
  <si>
    <t>Sortie du parc. Bon de ferraillage au 01/09/2018 (sortie immob le 12/09/2018)</t>
  </si>
  <si>
    <t>Machines vérifiées, Non Conformes et Sortie du parc</t>
  </si>
  <si>
    <t>Courriel et photo de MAM du 24 09 18</t>
  </si>
  <si>
    <t>R4324-1</t>
  </si>
  <si>
    <t>4324-1</t>
  </si>
  <si>
    <t>R4324-3</t>
  </si>
  <si>
    <t>R4324-5</t>
  </si>
  <si>
    <t>R4324-9</t>
  </si>
  <si>
    <t>1.7.4</t>
  </si>
  <si>
    <t>R4324-1
R4324-3</t>
  </si>
  <si>
    <t>R4324-8
R4324-15</t>
  </si>
  <si>
    <t>R4324-15</t>
  </si>
  <si>
    <t>R4312-1
R4312-2</t>
  </si>
  <si>
    <t>R4313-59
R4313-60</t>
  </si>
  <si>
    <t>1.3.7</t>
  </si>
  <si>
    <t>1.2.5
1.3.7</t>
  </si>
  <si>
    <t>1.5.1</t>
  </si>
  <si>
    <t>1.5.15</t>
  </si>
  <si>
    <t>R4324-2
R4324-3
R4324-12</t>
  </si>
  <si>
    <t>R4324-19
R4324-20</t>
  </si>
  <si>
    <t>R4324-19</t>
  </si>
  <si>
    <t>1.4.2.1</t>
  </si>
  <si>
    <t>1.2.1</t>
  </si>
  <si>
    <t>R4324-1
R4324-2
R4324-3</t>
  </si>
  <si>
    <t>R4324-16</t>
  </si>
  <si>
    <t>1.4.2.2</t>
  </si>
  <si>
    <t>1.2.2</t>
  </si>
  <si>
    <t>1.5.13</t>
  </si>
  <si>
    <t>1.7.0</t>
  </si>
  <si>
    <t>1.7.3</t>
  </si>
  <si>
    <t>1.3.3</t>
  </si>
  <si>
    <t>R4324-4
R4324-5</t>
  </si>
  <si>
    <t>DIRECTIVE
2006/42/CE
ANNEXE I</t>
  </si>
  <si>
    <t>1.5.5</t>
  </si>
  <si>
    <t>1.5.10</t>
  </si>
  <si>
    <t>1.7.1</t>
  </si>
  <si>
    <t>DIRECTIVE
98/37/CE
ANNEXE I</t>
  </si>
  <si>
    <t>1.4.2.3</t>
  </si>
  <si>
    <t>4323-9</t>
  </si>
  <si>
    <t>DIRECTIVE
98/37/CE
ANNEXE II A</t>
  </si>
  <si>
    <t>1.2.3</t>
  </si>
  <si>
    <t>Machines vérifiées, non conformes</t>
  </si>
  <si>
    <t>Machines à vérifier</t>
  </si>
  <si>
    <t>Rapports de visites initiales</t>
  </si>
  <si>
    <t>Dernière observation levée le</t>
  </si>
  <si>
    <t>Voir avec la production, si le déplacement réalisé est fonctionnel et durable. Mon courriel à PHD du 17/08/2018.
Le 30/09/2018 pas de retour, l'action est donc clôturée.</t>
  </si>
  <si>
    <t>Acteurs</t>
  </si>
  <si>
    <t>G. MAGNIEN</t>
  </si>
  <si>
    <t>M. MIGNON</t>
  </si>
  <si>
    <t>D. RAGOT</t>
  </si>
  <si>
    <t>Etat des actions</t>
  </si>
  <si>
    <t>Nbre d'actions totales</t>
  </si>
  <si>
    <r>
      <t xml:space="preserve">Chiffrage réalisé, courriel du 01/08/2018 en attente de validation budget pour cde.
(Sté JOUSSOT)
</t>
    </r>
    <r>
      <rPr>
        <sz val="11"/>
        <color rgb="FF0F57D5"/>
        <rFont val="Verdana"/>
        <family val="2"/>
      </rPr>
      <t>Cde validée et passée</t>
    </r>
  </si>
  <si>
    <t>TOTAL</t>
  </si>
  <si>
    <t>Grenailleuse</t>
  </si>
  <si>
    <t>Cabine peinture</t>
  </si>
  <si>
    <t>APS</t>
  </si>
  <si>
    <t>DONNEES SUR LOTUS NOTES &amp; SERVEUR DOSSIERS "22 - Maintenance"</t>
  </si>
  <si>
    <t>Prest. Externes</t>
  </si>
  <si>
    <t>ESTMATIONS</t>
  </si>
  <si>
    <t>ATLAS COPCO GA75VSD</t>
  </si>
  <si>
    <t>Coûts mises en conformité</t>
  </si>
  <si>
    <t>Coûts Recep. Par tiers expert</t>
  </si>
  <si>
    <t>LOCALISATIONS</t>
  </si>
  <si>
    <t>NOMS</t>
  </si>
  <si>
    <t>MARQUES</t>
  </si>
  <si>
    <t>FONCTIONS</t>
  </si>
  <si>
    <t>Vérifications de conformité machines réalisées</t>
  </si>
  <si>
    <t>FOUR</t>
  </si>
  <si>
    <t>LAVE-VAISELLE</t>
  </si>
  <si>
    <t>MIXEUR</t>
  </si>
  <si>
    <t>GRILL</t>
  </si>
  <si>
    <t>REFRIGERATEUR</t>
  </si>
  <si>
    <t>VITRE MAINTIENT CHAUD</t>
  </si>
  <si>
    <t>Ressoureces Externes</t>
  </si>
  <si>
    <t>Ressources Internes</t>
  </si>
  <si>
    <t>Proto Maréchal</t>
  </si>
  <si>
    <t>BAT CO</t>
  </si>
  <si>
    <t>N. PELLETIER</t>
  </si>
  <si>
    <t>Ter dans les délais</t>
  </si>
  <si>
    <t>Ter dans hors délais</t>
  </si>
  <si>
    <t>A Ter dans les délais</t>
  </si>
  <si>
    <t>A Ter hors délais</t>
  </si>
  <si>
    <t>Nbre d'actions soldées dans les délais</t>
  </si>
  <si>
    <t>Nbre d'actions soldées hors délais</t>
  </si>
  <si>
    <t>Nbre d'actions à solder dans les délais</t>
  </si>
  <si>
    <t>Nbre d'actions à solder hors délais</t>
  </si>
  <si>
    <t>401</t>
  </si>
  <si>
    <t>402</t>
  </si>
  <si>
    <t>403</t>
  </si>
  <si>
    <t>404</t>
  </si>
  <si>
    <t>405</t>
  </si>
  <si>
    <t>406</t>
  </si>
  <si>
    <t>407</t>
  </si>
  <si>
    <t>408</t>
  </si>
  <si>
    <t>409</t>
  </si>
  <si>
    <t>410</t>
  </si>
  <si>
    <t>411</t>
  </si>
  <si>
    <t>412</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</si>
  <si>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</si>
  <si>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</si>
  <si>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</si>
  <si>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</si>
  <si>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</si>
  <si>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</si>
  <si>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</si>
  <si>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</si>
  <si>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</si>
  <si>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</si>
  <si>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</si>
  <si>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</si>
  <si>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</si>
  <si>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</si>
  <si>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</si>
  <si>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</si>
  <si>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</si>
  <si>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</si>
  <si>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</si>
  <si>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</si>
  <si>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</si>
  <si>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</si>
  <si>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</si>
  <si>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</si>
  <si>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</si>
  <si>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</si>
  <si>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</si>
  <si>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</si>
  <si>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</si>
  <si>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</si>
  <si>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</si>
  <si>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</si>
  <si>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</si>
  <si>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</si>
  <si>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</si>
  <si>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</si>
  <si>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</si>
  <si>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</si>
  <si>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</si>
  <si>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</si>
  <si>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</si>
  <si>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</si>
  <si>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</si>
  <si>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</si>
  <si>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</si>
  <si>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</si>
  <si>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</si>
  <si>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</si>
  <si>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</si>
  <si>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</si>
  <si>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</si>
  <si>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</si>
  <si>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</si>
  <si>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</si>
  <si>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</si>
  <si>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</si>
  <si>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</si>
  <si>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</si>
  <si>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</si>
  <si>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</si>
  <si>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</si>
  <si>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</si>
  <si>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</si>
  <si>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</si>
  <si>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</si>
  <si>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</si>
  <si>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</si>
  <si>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</si>
  <si>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</si>
  <si>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</si>
  <si>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</si>
  <si>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</si>
  <si>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</si>
  <si>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</si>
  <si>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</si>
  <si>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</si>
  <si>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</si>
  <si>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</si>
  <si>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</si>
  <si>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</si>
  <si>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</si>
  <si>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</si>
  <si>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</si>
  <si>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</si>
  <si>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</si>
  <si>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</si>
  <si>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</si>
  <si>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</si>
  <si>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</si>
  <si>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</si>
  <si>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</si>
  <si>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</si>
  <si>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</si>
  <si>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</si>
  <si>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</si>
  <si>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</si>
  <si>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</si>
  <si>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</si>
  <si>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</si>
  <si>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</si>
  <si>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</si>
  <si>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</si>
  <si>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</si>
  <si>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</si>
  <si>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</si>
  <si>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</si>
  <si>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</si>
  <si>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</si>
  <si>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</si>
  <si>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</si>
  <si>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</si>
  <si>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</si>
  <si>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</si>
  <si>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</si>
  <si>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</si>
  <si>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</si>
  <si>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</si>
  <si>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</si>
  <si>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</si>
  <si>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</si>
  <si>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</si>
  <si>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</si>
  <si>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</si>
  <si>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</si>
  <si>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</si>
  <si>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</si>
  <si>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</si>
  <si>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</si>
  <si>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</si>
  <si>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</si>
  <si>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</si>
  <si>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</si>
  <si>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</si>
  <si>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</si>
  <si>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</si>
  <si>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</si>
  <si>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</si>
  <si>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</si>
  <si>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</si>
  <si>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</si>
  <si>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</si>
  <si>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</si>
  <si>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</si>
  <si>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</si>
  <si>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</si>
  <si>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</si>
  <si>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</si>
  <si>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</si>
  <si>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</si>
  <si>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</si>
  <si>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</si>
  <si>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</si>
  <si>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</si>
  <si>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</si>
  <si>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</si>
  <si>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</si>
  <si>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</si>
  <si>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</si>
  <si>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</si>
  <si>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</si>
  <si>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</si>
  <si>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</si>
  <si>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</si>
  <si>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</si>
  <si>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</si>
  <si>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</si>
  <si>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</si>
  <si>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</si>
  <si>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</si>
  <si>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</si>
  <si>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</si>
  <si>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</si>
  <si>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</si>
  <si>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</si>
  <si>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</si>
  <si>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</si>
  <si>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</si>
  <si>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</si>
  <si>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</si>
  <si>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</si>
  <si>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</si>
  <si>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</si>
  <si>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</si>
  <si>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</si>
  <si>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</si>
  <si>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</si>
  <si>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</si>
  <si>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</si>
  <si>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</si>
  <si>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</si>
  <si>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</si>
  <si>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</si>
  <si>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</si>
  <si>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</si>
  <si>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</si>
  <si>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</si>
  <si>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</si>
  <si>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</si>
  <si>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</si>
  <si>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</si>
  <si>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</si>
  <si>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</si>
  <si>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</si>
  <si>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</si>
  <si>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</si>
  <si>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</si>
  <si>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</si>
  <si>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</si>
  <si>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</si>
  <si>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</si>
  <si>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</si>
  <si>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</si>
  <si>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</si>
  <si>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</si>
  <si>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</si>
  <si>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</si>
  <si>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</si>
  <si>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</si>
  <si>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</si>
  <si>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</si>
  <si>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</si>
  <si>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</si>
  <si>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</si>
  <si>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</si>
  <si>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</si>
  <si>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</si>
  <si>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</si>
  <si>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</si>
  <si>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</si>
  <si>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</si>
  <si>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</si>
  <si>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</si>
  <si>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</si>
  <si>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</si>
  <si>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</si>
  <si>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</si>
  <si>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</si>
  <si>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</si>
  <si>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</si>
  <si>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</si>
  <si>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</si>
  <si>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</si>
  <si>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</si>
  <si>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</si>
  <si>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</si>
  <si>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</si>
  <si>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</si>
  <si>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</si>
  <si>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</si>
  <si>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</si>
  <si>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</si>
  <si>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</si>
  <si>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</si>
  <si>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</si>
  <si>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</si>
  <si>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</si>
  <si>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</si>
  <si>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</si>
  <si>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</si>
  <si>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</si>
  <si>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</si>
  <si>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</si>
  <si>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</si>
  <si>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</si>
  <si>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</si>
  <si>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</si>
  <si>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</si>
  <si>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</si>
  <si>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</si>
  <si>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</si>
  <si>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</si>
  <si>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</si>
  <si>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</si>
  <si>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</si>
  <si>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</si>
  <si>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692</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</si>
  <si>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</si>
  <si>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</si>
  <si>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</si>
  <si>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</si>
  <si>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</si>
  <si>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</si>
  <si>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</si>
  <si>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</si>
  <si>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</si>
  <si>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</si>
  <si>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</si>
  <si>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</si>
  <si>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</si>
  <si>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</si>
  <si>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</si>
  <si>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</si>
  <si>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</si>
  <si>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</si>
  <si>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</si>
  <si>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</si>
  <si>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</si>
  <si>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</si>
  <si>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</si>
  <si>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</si>
  <si>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</si>
  <si>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</si>
  <si>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</si>
  <si>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</si>
  <si>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</si>
  <si>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</si>
  <si>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</si>
  <si>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</si>
  <si>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</si>
  <si>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</si>
  <si>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</si>
  <si>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</si>
  <si>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</si>
  <si>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</si>
  <si>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</si>
  <si>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</si>
  <si>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</si>
  <si>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</si>
  <si>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</si>
  <si>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</si>
  <si>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</si>
  <si>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</si>
  <si>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</si>
  <si>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</si>
  <si>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</si>
  <si>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</si>
  <si>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</si>
  <si>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</si>
  <si>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</si>
  <si>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</si>
  <si>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</si>
  <si>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</si>
  <si>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</si>
  <si>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</si>
  <si>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</si>
  <si>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</si>
  <si>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</si>
  <si>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</si>
  <si>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</si>
  <si>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</si>
  <si>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</si>
  <si>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</si>
  <si>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</si>
  <si>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</si>
  <si>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</si>
  <si>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</si>
  <si>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</si>
  <si>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</si>
  <si>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</si>
  <si>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</si>
  <si>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</si>
  <si>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</si>
  <si>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</si>
  <si>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</si>
  <si>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</si>
  <si>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</si>
  <si>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</si>
  <si>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</si>
  <si>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</si>
  <si>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</si>
  <si>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</si>
  <si>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</si>
  <si>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</si>
  <si>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</si>
  <si>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</si>
  <si>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</si>
  <si>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</si>
  <si>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</si>
  <si>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</si>
  <si>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</si>
  <si>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</si>
  <si>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</si>
  <si>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</si>
  <si>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</si>
  <si>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</si>
  <si>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</si>
  <si>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</si>
  <si>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</si>
  <si>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</si>
  <si>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</si>
  <si>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</si>
  <si>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</si>
  <si>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</si>
  <si>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</si>
  <si>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</si>
  <si>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</si>
  <si>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</si>
  <si>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</si>
  <si>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</si>
  <si>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</si>
  <si>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</si>
  <si>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</si>
  <si>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</si>
  <si>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</si>
  <si>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</si>
  <si>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</si>
  <si>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</si>
  <si>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</si>
  <si>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</si>
  <si>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</si>
  <si>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</si>
  <si>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</si>
  <si>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</si>
  <si>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</si>
  <si>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</si>
  <si>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</si>
  <si>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</si>
  <si>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</si>
  <si>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</si>
  <si>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</si>
  <si>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</si>
  <si>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</si>
  <si>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</si>
  <si>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</si>
  <si>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</si>
  <si>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</si>
  <si>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</si>
  <si>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</si>
  <si>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</si>
  <si>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</si>
  <si>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</si>
  <si>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</si>
  <si>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</si>
  <si>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</si>
  <si>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</si>
  <si>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</si>
  <si>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</si>
  <si>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</si>
  <si>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</si>
  <si>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</si>
  <si>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</si>
  <si>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</si>
  <si>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</si>
  <si>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</si>
  <si>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</si>
  <si>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</si>
  <si>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</si>
  <si>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</si>
  <si>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</si>
  <si>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</si>
  <si>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</si>
  <si>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</si>
  <si>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</si>
  <si>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</si>
  <si>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</si>
  <si>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</si>
  <si>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</si>
  <si>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</si>
  <si>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</si>
  <si>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</si>
  <si>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</si>
  <si>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</si>
  <si>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</si>
  <si>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</si>
  <si>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</si>
  <si>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</si>
  <si>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</si>
  <si>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</si>
  <si>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</si>
  <si>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</si>
  <si>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</si>
  <si>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</si>
  <si>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</si>
  <si>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</si>
  <si>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</si>
  <si>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</si>
  <si>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</si>
  <si>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</si>
  <si>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</si>
  <si>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</si>
  <si>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</si>
  <si>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</si>
  <si>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</si>
  <si>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</si>
  <si>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</si>
  <si>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</si>
  <si>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</si>
  <si>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</si>
  <si>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</si>
  <si>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</si>
  <si>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</si>
  <si>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</si>
  <si>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</si>
  <si>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</si>
  <si>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</si>
  <si>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</si>
  <si>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</si>
  <si>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</si>
  <si>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</si>
  <si>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</si>
  <si>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</si>
  <si>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</si>
  <si>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</si>
  <si>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</si>
  <si>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</si>
  <si>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</si>
  <si>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</si>
  <si>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</si>
  <si>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</si>
  <si>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</si>
  <si>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</si>
  <si>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</si>
  <si>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</si>
  <si>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</si>
  <si>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</si>
  <si>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</si>
  <si>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</si>
  <si>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</si>
  <si>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</si>
  <si>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</si>
  <si>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</si>
  <si>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</si>
  <si>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</si>
  <si>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</si>
  <si>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</si>
  <si>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</si>
  <si>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</si>
  <si>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</si>
  <si>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</si>
  <si>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</si>
  <si>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</si>
  <si>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</si>
  <si>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</si>
  <si>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</si>
  <si>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</si>
  <si>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</si>
  <si>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</si>
  <si>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</si>
  <si>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</si>
  <si>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</si>
  <si>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</si>
  <si>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</si>
  <si>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</si>
  <si>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</si>
  <si>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</si>
  <si>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</si>
  <si>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</si>
  <si>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</si>
  <si>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</si>
  <si>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</si>
  <si>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</si>
  <si>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</si>
  <si>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</si>
  <si>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</si>
  <si>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</si>
  <si>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</si>
  <si>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</si>
  <si>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</si>
  <si>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</si>
  <si>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</si>
  <si>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</si>
  <si>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</si>
  <si>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</si>
  <si>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</si>
  <si>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</si>
  <si>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</si>
  <si>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</si>
  <si>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</si>
  <si>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</si>
  <si>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</si>
  <si>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</si>
  <si>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</si>
  <si>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</si>
  <si>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</si>
  <si>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</si>
  <si>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</si>
  <si>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</si>
  <si>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</si>
  <si>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</si>
  <si>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</si>
  <si>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</si>
  <si>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</si>
  <si>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</si>
  <si>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</si>
  <si>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</si>
  <si>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</si>
  <si>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</si>
  <si>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</si>
  <si>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</si>
  <si>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</si>
  <si>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</si>
  <si>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</si>
  <si>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Les délais sont-ils respectés</t>
  </si>
  <si>
    <t>Bilan</t>
  </si>
  <si>
    <t>rechecher statut
 "à faire" de l'observation</t>
  </si>
  <si>
    <t>rechecher statut
 "en-cours" de l'observation</t>
  </si>
  <si>
    <t>rechecher statut
 "terminée" de l'observation</t>
  </si>
  <si>
    <t>Recherche de critères</t>
  </si>
  <si>
    <t>Photo grille d'obturation du passage</t>
  </si>
  <si>
    <t>En veille ou à l'arrêt, en vue d'une cession ou destruction</t>
  </si>
  <si>
    <t>Cédée ou détruite et évacuée</t>
  </si>
  <si>
    <t>Visite à refaire non effectuée en totalité par Acanthe</t>
  </si>
  <si>
    <t>Données non connues ou vérifiables, ou estimée</t>
  </si>
  <si>
    <t>Sortie du parc. Bon de ferraillage 11/06/2018</t>
  </si>
  <si>
    <t>N °</t>
  </si>
  <si>
    <r>
      <rPr>
        <b/>
        <sz val="12"/>
        <color theme="1"/>
        <rFont val="Verdana"/>
        <family val="2"/>
      </rPr>
      <t>Mise à jour du :</t>
    </r>
    <r>
      <rPr>
        <sz val="12"/>
        <color theme="1"/>
        <rFont val="Verdana"/>
        <family val="2"/>
      </rPr>
      <t xml:space="preserve"> </t>
    </r>
    <r>
      <rPr>
        <sz val="12"/>
        <color theme="0" tint="-0.499984740745262"/>
        <rFont val="Verdana"/>
        <family val="2"/>
      </rPr>
      <t>09/10/2018</t>
    </r>
  </si>
  <si>
    <r>
      <rPr>
        <b/>
        <sz val="12"/>
        <rFont val="Verdana"/>
        <family val="2"/>
      </rPr>
      <t xml:space="preserve">Par : </t>
    </r>
    <r>
      <rPr>
        <sz val="12"/>
        <color theme="0" tint="-0.499984740745262"/>
        <rFont val="Verdana"/>
        <family val="2"/>
      </rPr>
      <t>Jérôme LACASSAGNE</t>
    </r>
  </si>
  <si>
    <r>
      <rPr>
        <b/>
        <sz val="12"/>
        <color theme="1"/>
        <rFont val="Verdana"/>
        <family val="2"/>
      </rPr>
      <t>Mise à jour de :</t>
    </r>
    <r>
      <rPr>
        <sz val="12"/>
        <color theme="1"/>
        <rFont val="Verdana"/>
        <family val="2"/>
      </rPr>
      <t xml:space="preserve"> </t>
    </r>
    <r>
      <rPr>
        <sz val="12"/>
        <color theme="0" tint="-0.499984740745262"/>
        <rFont val="Verdana"/>
        <family val="2"/>
      </rPr>
      <t>01/09/2018</t>
    </r>
  </si>
  <si>
    <t>Sortie du parc. Bon de ferraillage 08/10/2018</t>
  </si>
  <si>
    <t>Sortie du parc. Bon de ferraillage29/08/2018</t>
  </si>
  <si>
    <t>Référentiel Règlementaire applicable</t>
  </si>
  <si>
    <t>PRIORITE</t>
  </si>
  <si>
    <t>Planification de réalisation</t>
  </si>
  <si>
    <t>CONFORME</t>
  </si>
  <si>
    <t>Examen de vérification de conformité non opportun selon Bureau de contrôle</t>
  </si>
  <si>
    <t>Code du travail</t>
  </si>
  <si>
    <t>DIRECTIVE
98/37/CE
ANNEXE I 
&amp; Code du travail</t>
  </si>
  <si>
    <t>DIRECTIVE
98/37/CE
ANNEXE I 
&amp; ANNEXE II A</t>
  </si>
  <si>
    <t>Courriels et photos de MAM des 24/09/2018 et 09/10/2018</t>
  </si>
  <si>
    <r>
      <t>Indication réalisée  sur  l'IT  n°0343 Fiche au poste Environnement / Sécurité. Faire approuvé par FRS  la dernière version et diffuser.</t>
    </r>
    <r>
      <rPr>
        <sz val="11"/>
        <color rgb="FFFF0000"/>
        <rFont val="Verdana"/>
        <family val="2"/>
      </rPr>
      <t xml:space="preserve">
</t>
    </r>
    <r>
      <rPr>
        <sz val="11"/>
        <color rgb="FF0F57D5"/>
        <rFont val="Verdana"/>
        <family val="2"/>
      </rPr>
      <t>IT Approuvée le 31/08/2018.</t>
    </r>
  </si>
  <si>
    <r>
      <t>Affichage de notre Fiche de  Sécurité Produit  AQUA QUENCH 200S.
Indication réalisée  sur  l'IT  n°0343 Fiche au poste Environnement / Sécurité.</t>
    </r>
    <r>
      <rPr>
        <sz val="11"/>
        <color rgb="FFFF0000"/>
        <rFont val="Verdana"/>
        <family val="2"/>
      </rPr>
      <t xml:space="preserve"> </t>
    </r>
    <r>
      <rPr>
        <sz val="11"/>
        <rFont val="Verdana"/>
        <family val="2"/>
      </rPr>
      <t>Faire approuvé par FRS  la dernière version et diffuser.</t>
    </r>
    <r>
      <rPr>
        <sz val="11"/>
        <color rgb="FFFF0000"/>
        <rFont val="Verdana"/>
        <family val="2"/>
      </rPr>
      <t xml:space="preserve">
</t>
    </r>
    <r>
      <rPr>
        <sz val="11"/>
        <color rgb="FF0F57D5"/>
        <rFont val="Verdana"/>
        <family val="2"/>
      </rPr>
      <t>IT Approuvée le 31/08/2018.</t>
    </r>
  </si>
  <si>
    <r>
      <t xml:space="preserve">Indication réalisée  sur  l'IT  n°0343 Fiche au poste Environnement / Sécurité. Faire approuvé par FRS  la dernière version et diffuser.
Affichage du risque aux différents accès de la  machine </t>
    </r>
    <r>
      <rPr>
        <sz val="11"/>
        <color rgb="FF0F57D7"/>
        <rFont val="Verdana"/>
        <family val="2"/>
      </rPr>
      <t>.IT Approuvée le 31/08/2018.</t>
    </r>
    <r>
      <rPr>
        <sz val="11"/>
        <color rgb="FFFF0000"/>
        <rFont val="Verdana"/>
        <family val="2"/>
      </rPr>
      <t xml:space="preserve">
Retraçage au sol de la zone concernée (mon courriel du 10/08/2018).</t>
    </r>
  </si>
  <si>
    <r>
      <t xml:space="preserve">Chiffrage réalisé, courriel du 01/08/2018 en attente de validation budget pour cde.
(Sté JOUSSOT)
</t>
    </r>
    <r>
      <rPr>
        <sz val="11"/>
        <color rgb="FF0F57D5"/>
        <rFont val="Verdana"/>
        <family val="2"/>
      </rPr>
      <t>Cde validée et passée, équipement installé.</t>
    </r>
  </si>
  <si>
    <r>
      <t>Indication réalisée  sur  l'IT  n°0385 Fiche au poste Environnement / Sécurité. Faire approuvé par FRS  la dernière version et diffuser.</t>
    </r>
    <r>
      <rPr>
        <sz val="11"/>
        <color rgb="FFFF0000"/>
        <rFont val="Verdana"/>
        <family val="2"/>
      </rPr>
      <t xml:space="preserve">
</t>
    </r>
    <r>
      <rPr>
        <sz val="11"/>
        <color rgb="FF0F57D5"/>
        <rFont val="Verdana"/>
        <family val="2"/>
      </rPr>
      <t>IT Approuvée le 31/08/2018</t>
    </r>
  </si>
  <si>
    <r>
      <t>Affichage de notre Fiche de  Sécurité Produit  AQUA QUENCH 200S.
Indication réalisée  sur  l'IT  n°0385 Fiche au poste Environnement / Sécurité. Faire approuvé par FRS  la dernière version et diffuser.</t>
    </r>
    <r>
      <rPr>
        <sz val="11"/>
        <color rgb="FFFF0000"/>
        <rFont val="Verdana"/>
        <family val="2"/>
      </rPr>
      <t xml:space="preserve">
</t>
    </r>
    <r>
      <rPr>
        <sz val="11"/>
        <color rgb="FF0F57D5"/>
        <rFont val="Verdana"/>
        <family val="2"/>
      </rPr>
      <t>IT Approuvée le 31/08/2018</t>
    </r>
  </si>
  <si>
    <r>
      <t>Indication réalisée  sur  l'IT  n°0301 Fiche au poste Environnement / Sécurité. Faire approuvé par FRS  la dernière version et diffuser.</t>
    </r>
    <r>
      <rPr>
        <sz val="11"/>
        <color rgb="FFFF0000"/>
        <rFont val="Verdana"/>
        <family val="2"/>
      </rPr>
      <t xml:space="preserve">
</t>
    </r>
    <r>
      <rPr>
        <sz val="11"/>
        <color rgb="FF0F57D5"/>
        <rFont val="Verdana"/>
        <family val="2"/>
      </rPr>
      <t>IT Approuvée le 31/08/2018.</t>
    </r>
  </si>
  <si>
    <r>
      <t>Affichage de notre Fiche de  Sécurité Produit  AQUA QUENCH 200S.
Indication réalisée  sur  l'IT  n°0301 Fiche au poste Environnement / Sécurité.</t>
    </r>
    <r>
      <rPr>
        <sz val="11"/>
        <color rgb="FFFF0000"/>
        <rFont val="Verdana"/>
        <family val="2"/>
      </rPr>
      <t xml:space="preserve">  Faire approuvé par FRS  la dernière version et diffuser.
</t>
    </r>
    <r>
      <rPr>
        <sz val="11"/>
        <color rgb="FF0F57D7"/>
        <rFont val="Verdana"/>
        <family val="2"/>
      </rPr>
      <t>IT Approuvée le 31/08/2018.</t>
    </r>
  </si>
  <si>
    <r>
      <rPr>
        <b/>
        <sz val="11"/>
        <rFont val="Verdana"/>
        <family val="2"/>
      </rPr>
      <t>AS65</t>
    </r>
    <r>
      <rPr>
        <b/>
        <sz val="11"/>
        <color theme="0" tint="-0.499984740745262"/>
        <rFont val="Verdana"/>
        <family val="2"/>
      </rPr>
      <t xml:space="preserve">
TOUR</t>
    </r>
    <r>
      <rPr>
        <sz val="11"/>
        <color theme="0" tint="-0.499984740745262"/>
        <rFont val="Verdana"/>
        <family val="2"/>
      </rPr>
      <t xml:space="preserve"> 
/ 
</t>
    </r>
    <r>
      <rPr>
        <b/>
        <sz val="11"/>
        <color theme="0" tint="-0.499984740745262"/>
        <rFont val="Verdana"/>
        <family val="2"/>
      </rPr>
      <t xml:space="preserve">RECTIFIEUSE </t>
    </r>
  </si>
  <si>
    <r>
      <t xml:space="preserve">
BM225
</t>
    </r>
    <r>
      <rPr>
        <b/>
        <sz val="11"/>
        <color theme="1" tint="0.499984740745262"/>
        <rFont val="Verdana"/>
        <family val="2"/>
      </rPr>
      <t xml:space="preserve">TOUR 
vertical </t>
    </r>
  </si>
  <si>
    <r>
      <rPr>
        <b/>
        <sz val="11"/>
        <rFont val="Verdana"/>
        <family val="2"/>
      </rPr>
      <t xml:space="preserve">MONTAGE C22
</t>
    </r>
    <r>
      <rPr>
        <b/>
        <sz val="11"/>
        <color theme="0" tint="-0.499984740745262"/>
        <rFont val="Verdana"/>
        <family val="2"/>
      </rPr>
      <t>TABLE DE MONTAGE ROULEMENT</t>
    </r>
    <r>
      <rPr>
        <sz val="11"/>
        <color theme="0" tint="-0.499984740745262"/>
        <rFont val="Verdana"/>
        <family val="2"/>
      </rPr>
      <t xml:space="preserve">
</t>
    </r>
    <r>
      <rPr>
        <b/>
        <sz val="11"/>
        <color theme="0" tint="-0.499984740745262"/>
        <rFont val="Verdana"/>
        <family val="2"/>
      </rPr>
      <t xml:space="preserve">n° C6395 </t>
    </r>
  </si>
  <si>
    <r>
      <t xml:space="preserve">DUFIEUX CN
</t>
    </r>
    <r>
      <rPr>
        <b/>
        <sz val="11"/>
        <color theme="0" tint="-0.499984740745262"/>
        <rFont val="Verdana"/>
        <family val="2"/>
      </rPr>
      <t xml:space="preserve">PERCEUSE
</t>
    </r>
  </si>
  <si>
    <r>
      <t xml:space="preserve">SOMEX
</t>
    </r>
    <r>
      <rPr>
        <b/>
        <sz val="11"/>
        <color theme="0" tint="-0.499984740745262"/>
        <rFont val="Verdana"/>
        <family val="2"/>
      </rPr>
      <t xml:space="preserve">PERCEUSE horizontale </t>
    </r>
    <r>
      <rPr>
        <b/>
        <sz val="11"/>
        <rFont val="Verdana"/>
        <family val="2"/>
      </rPr>
      <t xml:space="preserve">
</t>
    </r>
  </si>
  <si>
    <r>
      <t xml:space="preserve">MONTAGE C11
n° 126
</t>
    </r>
    <r>
      <rPr>
        <b/>
        <sz val="11"/>
        <color theme="0" tint="-0.499984740745262"/>
        <rFont val="Verdana"/>
        <family val="2"/>
      </rPr>
      <t>TABLE DE MONTAGE ROULEMENTS</t>
    </r>
  </si>
  <si>
    <r>
      <t xml:space="preserve">MONTAGE C13
n° 135
</t>
    </r>
    <r>
      <rPr>
        <b/>
        <sz val="11"/>
        <color theme="0" tint="-0.499984740745262"/>
        <rFont val="Verdana"/>
        <family val="2"/>
      </rPr>
      <t>TABLE DE MONTAGE ROULEMENTS</t>
    </r>
  </si>
  <si>
    <r>
      <rPr>
        <b/>
        <sz val="11"/>
        <rFont val="Verdana"/>
        <family val="2"/>
      </rPr>
      <t xml:space="preserve">VR8
</t>
    </r>
    <r>
      <rPr>
        <b/>
        <sz val="11"/>
        <color theme="0" tint="-0.499984740745262"/>
        <rFont val="Verdana"/>
        <family val="2"/>
      </rPr>
      <t>PERCEUSE</t>
    </r>
    <r>
      <rPr>
        <sz val="11"/>
        <color theme="1" tint="0.34998626667073579"/>
        <rFont val="Verdana"/>
        <family val="2"/>
      </rPr>
      <t xml:space="preserve"> 
</t>
    </r>
  </si>
  <si>
    <r>
      <t xml:space="preserve">PEDDINGHAUS </t>
    </r>
    <r>
      <rPr>
        <b/>
        <sz val="11"/>
        <color theme="0" tint="-0.499984740745262"/>
        <rFont val="Verdana"/>
        <family val="2"/>
      </rPr>
      <t xml:space="preserve">MACHINE DE TREMPE PISTE
&amp; DENTURE 
</t>
    </r>
    <r>
      <rPr>
        <b/>
        <sz val="11"/>
        <color theme="1" tint="0.499984740745262"/>
        <rFont val="Verdana"/>
        <family val="2"/>
      </rPr>
      <t/>
    </r>
  </si>
  <si>
    <r>
      <t xml:space="preserve">AS60
</t>
    </r>
    <r>
      <rPr>
        <b/>
        <sz val="11"/>
        <color theme="0" tint="-0.499984740745262"/>
        <rFont val="Verdana"/>
        <family val="2"/>
      </rPr>
      <t>TOUR VERTICAL /  PERCEUSE / RECTIFIEUSE</t>
    </r>
  </si>
  <si>
    <r>
      <t xml:space="preserve">AC46
</t>
    </r>
    <r>
      <rPr>
        <b/>
        <sz val="11"/>
        <color theme="0" tint="-0.499984740745262"/>
        <rFont val="Verdana"/>
        <family val="2"/>
      </rPr>
      <t>TOUR VERTICAL /  PERCEUSE / RECTIFIEUSE</t>
    </r>
  </si>
  <si>
    <r>
      <t xml:space="preserve">SPMO
</t>
    </r>
    <r>
      <rPr>
        <b/>
        <sz val="11"/>
        <color theme="0" tint="-0.499984740745262"/>
        <rFont val="Verdana"/>
        <family val="2"/>
      </rPr>
      <t>TOUR VERTICAL /  PERCEUSE</t>
    </r>
  </si>
  <si>
    <r>
      <t>AC20</t>
    </r>
    <r>
      <rPr>
        <b/>
        <sz val="11"/>
        <color theme="0" tint="-0.499984740745262"/>
        <rFont val="Verdana"/>
        <family val="2"/>
      </rPr>
      <t xml:space="preserve">
TOUR VERTICAL /  PERCEUSE</t>
    </r>
  </si>
  <si>
    <r>
      <t xml:space="preserve">LS2000
</t>
    </r>
    <r>
      <rPr>
        <b/>
        <sz val="11"/>
        <color theme="0" tint="-0.499984740745262"/>
        <rFont val="Verdana"/>
        <family val="2"/>
      </rPr>
      <t xml:space="preserve">TAILLEUSE </t>
    </r>
    <r>
      <rPr>
        <b/>
        <sz val="11"/>
        <rFont val="Verdana"/>
        <family val="2"/>
      </rPr>
      <t xml:space="preserve">
</t>
    </r>
  </si>
  <si>
    <r>
      <t xml:space="preserve">VGM200
</t>
    </r>
    <r>
      <rPr>
        <b/>
        <sz val="11"/>
        <color theme="0" tint="-0.499984740745262"/>
        <rFont val="Verdana"/>
        <family val="2"/>
      </rPr>
      <t>RECTIFIEUSE</t>
    </r>
  </si>
  <si>
    <r>
      <t xml:space="preserve">CN
</t>
    </r>
    <r>
      <rPr>
        <b/>
        <sz val="11"/>
        <color theme="0" tint="-0.499984740745262"/>
        <rFont val="Verdana"/>
        <family val="2"/>
      </rPr>
      <t>MACHINE DE TREMPE PISTE / DENTURE</t>
    </r>
  </si>
  <si>
    <r>
      <t xml:space="preserve">AC36
</t>
    </r>
    <r>
      <rPr>
        <b/>
        <sz val="11"/>
        <color theme="0" tint="-0.499984740745262"/>
        <rFont val="Verdana"/>
        <family val="2"/>
      </rPr>
      <t>TOUR VERTICAL /  PERCEUSE / RECTIFIEUSE</t>
    </r>
  </si>
  <si>
    <r>
      <rPr>
        <b/>
        <sz val="11"/>
        <rFont val="Verdana"/>
        <family val="2"/>
      </rPr>
      <t>LC3500</t>
    </r>
    <r>
      <rPr>
        <b/>
        <sz val="11"/>
        <color theme="1" tint="0.499984740745262"/>
        <rFont val="Verdana"/>
        <family val="2"/>
      </rPr>
      <t xml:space="preserve">
TAILLEUSE</t>
    </r>
  </si>
  <si>
    <r>
      <t xml:space="preserve">AC20
</t>
    </r>
    <r>
      <rPr>
        <b/>
        <sz val="11"/>
        <color theme="0" tint="-0.499984740745262"/>
        <rFont val="Verdana"/>
        <family val="2"/>
      </rPr>
      <t>TOUR 
vertical</t>
    </r>
  </si>
  <si>
    <r>
      <t xml:space="preserve">EMA DENTURE
</t>
    </r>
    <r>
      <rPr>
        <b/>
        <sz val="11"/>
        <color theme="0" tint="-0.499984740745262"/>
        <rFont val="Verdana"/>
        <family val="2"/>
      </rPr>
      <t>TREMPE DENTURE</t>
    </r>
  </si>
  <si>
    <r>
      <t xml:space="preserve">MONTAGE C21
</t>
    </r>
    <r>
      <rPr>
        <b/>
        <sz val="11"/>
        <color theme="0" tint="-0.499984740745262"/>
        <rFont val="Verdana"/>
        <family val="2"/>
      </rPr>
      <t>TABLE DE MONTAGE ROULEMENTS 
D06C0123</t>
    </r>
  </si>
  <si>
    <r>
      <t>TITAN</t>
    </r>
    <r>
      <rPr>
        <b/>
        <sz val="11"/>
        <color theme="0" tint="-0.499984740745262"/>
        <rFont val="Verdana"/>
        <family val="2"/>
      </rPr>
      <t xml:space="preserve">
TOUR VERTICAL /  PERCEUSE / RECTIFIEUSE</t>
    </r>
  </si>
  <si>
    <r>
      <t xml:space="preserve">MONTAGE C14
</t>
    </r>
    <r>
      <rPr>
        <b/>
        <sz val="11"/>
        <color theme="0" tint="-0.499984740745262"/>
        <rFont val="Verdana"/>
        <family val="2"/>
      </rPr>
      <t>TABLE DE MONTAGE</t>
    </r>
    <r>
      <rPr>
        <b/>
        <sz val="11"/>
        <rFont val="Verdana"/>
        <family val="2"/>
      </rPr>
      <t xml:space="preserve"> 
</t>
    </r>
    <r>
      <rPr>
        <b/>
        <sz val="11"/>
        <color theme="1" tint="0.499984740745262"/>
        <rFont val="Verdana"/>
        <family val="2"/>
      </rPr>
      <t xml:space="preserve">n°D060038 </t>
    </r>
  </si>
  <si>
    <t>Appareil neuf</t>
  </si>
  <si>
    <t>Temps passé en heures</t>
  </si>
  <si>
    <t>Non intégré en visite initiale de vérification de conformité machine, est-ce a prévoir ?</t>
  </si>
  <si>
    <t>Années</t>
  </si>
  <si>
    <t>Coûts</t>
  </si>
  <si>
    <t>Coût de mise en conformité</t>
  </si>
  <si>
    <t>Nbre de Machines</t>
  </si>
  <si>
    <t>Pourcentage</t>
  </si>
  <si>
    <t>TOTAUX</t>
  </si>
  <si>
    <t>Photo portillon et PV réception installation</t>
  </si>
  <si>
    <t>Sortie du parc. Bon de ferraillage 08/10/2017</t>
  </si>
  <si>
    <t>VITRINE MAINTIENT CHAUD</t>
  </si>
  <si>
    <t>Machines restantes à vérifier (selon  tier expert)</t>
  </si>
  <si>
    <r>
      <t xml:space="preserve">Indication réalisée  sur  l'IT  n°0385 Fiche au poste Environnement / Sécurité. Faire approuvé par FRS  la dernière version et diffuser.
Affichage du risque aux différents accès de la  machine. </t>
    </r>
    <r>
      <rPr>
        <sz val="11"/>
        <color rgb="FF0F57D7"/>
        <rFont val="Verdana"/>
        <family val="2"/>
      </rPr>
      <t>IT Approuvée le 31/08/2018</t>
    </r>
    <r>
      <rPr>
        <sz val="11"/>
        <color rgb="FFFF0000"/>
        <rFont val="Verdana"/>
        <family val="2"/>
      </rPr>
      <t xml:space="preserve">
Retraçage au sol de la zone concernée (mon courriel du 10/08/2018). </t>
    </r>
    <r>
      <rPr>
        <sz val="11"/>
        <color rgb="FF0F57D7"/>
        <rFont val="Verdana"/>
        <family val="2"/>
      </rPr>
      <t>OK éalisé.</t>
    </r>
  </si>
  <si>
    <r>
      <t>Indication réalisée  sur  l'IT  n°0301 Fiche au poste Environnement / Sécurité. Faire approuvé par FRS  la dernière version et diffuser.
Affichage du risque aux différents accès de la  machine.</t>
    </r>
    <r>
      <rPr>
        <sz val="11"/>
        <color rgb="FF0F57D7"/>
        <rFont val="Verdana"/>
        <family val="2"/>
      </rPr>
      <t xml:space="preserve"> IT Approuvée le 31/08/2018.</t>
    </r>
    <r>
      <rPr>
        <sz val="11"/>
        <color rgb="FFFF0000"/>
        <rFont val="Verdana"/>
        <family val="2"/>
      </rPr>
      <t xml:space="preserve">
Retraçage au sol de la zone concernée (mon courriel du 10/08/2018). </t>
    </r>
    <r>
      <rPr>
        <sz val="11"/>
        <color rgb="FF0F57D7"/>
        <rFont val="Verdana"/>
        <family val="2"/>
      </rPr>
      <t>OK réalisé.</t>
    </r>
  </si>
  <si>
    <t>Dekra
B9361339-1801 001</t>
  </si>
  <si>
    <t>98/37/CE</t>
  </si>
  <si>
    <t>Annexe II</t>
  </si>
  <si>
    <t xml:space="preserve">Absence de déclaration CE de conformité. </t>
  </si>
  <si>
    <t xml:space="preserve">Fournir une déclaration CE de conformité en respectant les préconisations de l’annexe 2A de la directive 2006/42/CE </t>
  </si>
  <si>
    <t>1.1.2</t>
  </si>
  <si>
    <t xml:space="preserve">Les principes d’intégration de la sécurité prescrits par la directive machines 98/37/CE ne peuvent pas être considérés comme totalement atteints. </t>
  </si>
  <si>
    <t>Les non-conformités sont développées ci-après ainsi que des solutions permettant d’y remédier.</t>
  </si>
  <si>
    <t>1.2.1
1.2.7
1.5.1</t>
  </si>
  <si>
    <t>Schéma électrique de l’équipement de travail non présenté ou incomplet, nous ne pouvons pas, dans ce cas, nous prononcer de manière rigoureuse et exhaustive sur la conformité des circuits de commande et de puissance de la machine.</t>
  </si>
  <si>
    <t>Fournir, réaliser ou compléter le schéma électrique de la machine.</t>
  </si>
  <si>
    <t>Commandes de la machine non repérées ou mal repérées.</t>
  </si>
  <si>
    <t>Réaliser ou améliorer le repérage des commandes permettant l’exploitation de la machine, dans les règles de l’art et de manière durable.</t>
  </si>
  <si>
    <t>Risque de projection en cas d’éclatement de la meule lors de l’utilisation du touret.</t>
  </si>
  <si>
    <t>Mettre en place un protecteur fixe enrobant la pierre de meulage, avec une ouverture se limitant à la partie travaillante.</t>
  </si>
  <si>
    <t>Les protecteurs mobiles en polycarbonate ne sont pas réglable et ne permettent une visibilité par leur opacité.</t>
  </si>
  <si>
    <t>Revoir la conception des protecteurs, contre les projections et remplacer les éléments opaques.</t>
  </si>
  <si>
    <t xml:space="preserve">Le dimensionnement du protecteur fixe laisse un accès aux éléments dangereux. </t>
  </si>
  <si>
    <t>Nous vous conseillons de vous rapprocher des préconisations de la norme EN 13857.</t>
  </si>
  <si>
    <t xml:space="preserve">Les masses métalliques de la machine ne sont pas reliées au circuit de protection. </t>
  </si>
  <si>
    <t xml:space="preserve">Relier les masses métalliques au circuit de protection, tel que préconisé dans la norme EN 60204-1. </t>
  </si>
  <si>
    <t>Le mode de pose des câbles d’alimentations en énergie électrique n’est pas adapté.</t>
  </si>
  <si>
    <t>Choisir un mode de pose respectant les règles de l’art.</t>
  </si>
  <si>
    <t>1.6.3</t>
  </si>
  <si>
    <t>L'élément de séparation électrique de l'installation, n'est pas ou mal identifié.</t>
  </si>
  <si>
    <t>Une identification claire et durable de l’élément en précisant le champ d'action de sa coupure, vous est recommandée.</t>
  </si>
  <si>
    <t xml:space="preserve">Absence de notice d’instructions de l’équipement de travail. </t>
  </si>
  <si>
    <t>Fournir une notice d’instructions en respectant les préconisations du point 1.7.4 de la directive machine 98/37/CE.</t>
  </si>
  <si>
    <t>Dekra
B9361339-1801 002</t>
  </si>
  <si>
    <t>C. Trav</t>
  </si>
  <si>
    <t>R4324-2 et 3</t>
  </si>
  <si>
    <t>Le support de pièce est trop éloigné de la meule, un risque de happement est possible</t>
  </si>
  <si>
    <t>L'ajustement du suport à la meule doit être inférieur à 2mm</t>
  </si>
  <si>
    <t>R4324-8
R4324-14</t>
  </si>
  <si>
    <t>Absence de dispositif empêchant la mise en marche de la machine après une coupure de l’alimentation électrique.</t>
  </si>
  <si>
    <t>La mise en marche d’une machine ne doit pouvoir s’effectuer que par une action volontaire sur un organe de service prévu à cet effet.</t>
  </si>
  <si>
    <t>Absence de consignes de réglage permettant l’exploitation de la machine par l’opérateur.</t>
  </si>
  <si>
    <t xml:space="preserve">Mettre en place les consignes nécessaires à l’exploitation et au réglage de la machine. </t>
  </si>
  <si>
    <t>R4324-18</t>
  </si>
  <si>
    <t xml:space="preserve">Il n’existe pas de dispositif de séparation de l’énergie électrique. </t>
  </si>
  <si>
    <t>Mettre en place un sectionneur général électrique verrouillable en position d’ouverture, sur l’équipement de travail.</t>
  </si>
  <si>
    <t>2546115</t>
  </si>
  <si>
    <t>Dekra
B9361339-1801 003</t>
  </si>
  <si>
    <t>R4324-1 et 3</t>
  </si>
  <si>
    <t>Le dispositif de verrouillage du protecteur mobile est absent ou Hors Service.</t>
  </si>
  <si>
    <t>Mettre en place ou remplacer ce dispositif de verrouillage par un dispositif ne permettant la fraude par l’opérateur.</t>
  </si>
  <si>
    <t>Le mandrin est à clé, il n'est pas considéré comme lisse, un risque de happemenent est possible</t>
  </si>
  <si>
    <t>Le remplacement du mandrin par un autoserrant, peut être une piste de solution.</t>
  </si>
  <si>
    <t>L'étau n'est pas maintenu sur la table rainurée, un risque de happement est possible.</t>
  </si>
  <si>
    <t>La mise en place d'éléments de fixation doit être prévue.</t>
  </si>
  <si>
    <t>Commandes de la machine non repérées ou mal repérées. (arrêt d'urgence en arrêt + sélecteur)</t>
  </si>
  <si>
    <t>Des abaques placés sur le matériel ou à proximité immédiate doivent permettre de choisir la vitesse de rotation en fonction du diamètre de l'outil et des matériaux travaillés. Ceux-ci sont absent.</t>
  </si>
  <si>
    <t>Y remédier</t>
  </si>
  <si>
    <t>L'emplacement du dispositif de séparation n'est pas adapté à une manœuvre rapide et aisée.</t>
  </si>
  <si>
    <t>Placer le dispositif de façon acceptable dans les règles de l'art.</t>
  </si>
  <si>
    <t>2546114</t>
  </si>
  <si>
    <t>Dekra
B9361339-1801 004</t>
  </si>
  <si>
    <t>R4324-10</t>
  </si>
  <si>
    <t>L'emplacement du dispositif de commande taraudage n'est pas adapté à une manœuvre rapide et aisée.</t>
  </si>
  <si>
    <t>R4324-23</t>
  </si>
  <si>
    <t xml:space="preserve">L’éclairage normal ou naturel n’est pas suffisant pour l’utilisation attendue de l’équipement. </t>
  </si>
  <si>
    <t>Ajouter un éclairage local sur l’équipement afin de permettre à l’opérateur d’avoir la visibilité nécessaire à l’exécution de son travail sur l’équipement.</t>
  </si>
  <si>
    <t>PRESSE D'ATELIER</t>
  </si>
  <si>
    <t>Dekra
B9361339-1801 005</t>
  </si>
  <si>
    <t>1.5.4</t>
  </si>
  <si>
    <t>Point jugé conforme</t>
  </si>
  <si>
    <t>Respecter les consignes affichées sur la machine</t>
  </si>
  <si>
    <t>628G11</t>
  </si>
  <si>
    <t>Dekra
B9361339-1801 006</t>
  </si>
  <si>
    <t xml:space="preserve">Le positionnement du protecteur fixe laisse un accès aux éléments dangereux. </t>
  </si>
  <si>
    <t xml:space="preserve">Nous vous conseillons de vous rapprocher des préconisations de la norme EN 13855. </t>
  </si>
  <si>
    <t>628G5</t>
  </si>
  <si>
    <t>Dekra
B9361339-1801 007</t>
  </si>
  <si>
    <t>Dekra
B9361339-1801 008</t>
  </si>
  <si>
    <t>1.3.7
1.3.8</t>
  </si>
  <si>
    <t xml:space="preserve">Possibilité d’accès aux éléments mobiles de travail de l’équipement. </t>
  </si>
  <si>
    <t>Mettre en place un ensemble de protecteurs fixes et/ou mobiles interdisant l’accès à ces éléments mobiles de travail.</t>
  </si>
  <si>
    <t xml:space="preserve">Possibilité d’accès aux éléments mobiles de transmission de l’équipement. </t>
  </si>
  <si>
    <t>Mettre en place un ensemble de protecteurs fixes et/ou mobiles interdisant l’accès à ces éléments mobiles de transmission.</t>
  </si>
  <si>
    <t>Dekra
B9361339-1801 009</t>
  </si>
  <si>
    <t>2006/42/CE</t>
  </si>
  <si>
    <t xml:space="preserve">Les principes d’intégration de la sécurité prescrits par la directive machines 2006/42/CE ne peuvent pas être considérés comme totalement atteints. </t>
  </si>
  <si>
    <t>1.2.1
1.5.1</t>
  </si>
  <si>
    <t>Le protecteur mobile présente des dégradations mécaniques ou possède des caractéristiques dimensionnelles permettant  un accès aux éléments dangereux.</t>
  </si>
  <si>
    <t xml:space="preserve">Nous vous conseillons de vous rapprocher des préconisations de la norme EN 13855, ou de remplacer le protecteur dégradé. </t>
  </si>
  <si>
    <t>1.3.7
1.4.1
1.4.2</t>
  </si>
  <si>
    <t xml:space="preserve">Absence de plaque d’identification du constructeur apposée sur l’équipement de travail. </t>
  </si>
  <si>
    <t>Celle-ci devra être conforme au point 1.7.3 de la directive machine 2006/42/CE avec entre autres :
Celle-ci devra être conforme au point 1.7.3 de la directive machine 2006/42/CE avec entre autres :
- le marquage CE ;
- la dénomination en toutes lettres de cette machine ;
- la raison sociale et l’adresse du constructeur ;
- le type et le numéro de série de cette machine ;
- l’année de fabrication.</t>
  </si>
  <si>
    <t>Fournir une notice d’instructions en respectant les préconisations du point 1.7.4 de la directive machine 2006/42/CE.</t>
  </si>
  <si>
    <t xml:space="preserve">OCP M980500192 </t>
  </si>
  <si>
    <t>Dekra
B9361339-1801 010</t>
  </si>
  <si>
    <t>1.3.1</t>
  </si>
  <si>
    <t>La machine n'est pas fixé sur le support d'acccueil</t>
  </si>
  <si>
    <t>Y remédier.</t>
  </si>
  <si>
    <t>Présence d’orifices non obstrués dans les enveloppes électriques. De fait, elles ne respectent l’indice de protection minimum de l’emplacement de la machine.</t>
  </si>
  <si>
    <t>Obstruer ces orifices de manière durable (en ajoutant, par exemple, un protecteur fixe devant l’orifice).</t>
  </si>
  <si>
    <t>1.6.4</t>
  </si>
  <si>
    <t>1002003</t>
  </si>
  <si>
    <t>Dekra
B9361339-1801 011</t>
  </si>
  <si>
    <t>1.1.4</t>
  </si>
  <si>
    <t>A l'allumage de l'éclairage, la chute de tension imposée pa l'ampoule, provoque la coupure de la marche de la perceuse. En phase de perçage, un blocage du forêt peut être provoqué, enchainant sur un risque d'éjection au remdémarrage.</t>
  </si>
  <si>
    <t>La mise en place d'une ampoule moins consommatrice d'énergie, peut être une piste de solution.</t>
  </si>
  <si>
    <t xml:space="preserve">Le commun des bobines, au secondaire du transformateur de commande n’est pas relié au circuit de protection. De ce fait, il existe un risque de démarrage intempestif sur double défaut d’isolement. </t>
  </si>
  <si>
    <t>Relier le commun des bobines au circuit de protection.</t>
  </si>
  <si>
    <t xml:space="preserve">Les appareils de protection contre les surintensités ne sont pas en adéquation avec les circuits protégés. </t>
  </si>
  <si>
    <t>Remplacer les appareils de protection ou revoir le réglage de ceux-ci, de sorte de coordonner la protection avec le circuit protégé.</t>
  </si>
  <si>
    <t>628G33</t>
  </si>
  <si>
    <t>Dekra
B9361339-1801 012</t>
  </si>
  <si>
    <t>R4324-11</t>
  </si>
  <si>
    <t>Les organes de services ne sont pas protégés contre les manœuvres accidentelles.</t>
  </si>
  <si>
    <t xml:space="preserve">Mettre en place des organes de commande de type affleurant, ou protéger l’accès à ces commandes par la mise en place de protecteurs fixes. </t>
  </si>
  <si>
    <t>Présence d’éléments nus sous tension dans l’(es)armoire(s) ou le(s) coffret(s) électrique(s) générant des risques de contacts directs pour les opérateurs.</t>
  </si>
  <si>
    <t>Mettre en place du matériel respectant l’indice de protection IP2X, ou ajouter des écrans de protection.</t>
  </si>
  <si>
    <t>L'élément de séparation électrique de l'installation, n'est pas condamnable dans sa position d’ouverture.</t>
  </si>
  <si>
    <t>Mettre en place un élément assurant un maintien de la coupure de manière fiable.</t>
  </si>
  <si>
    <t>R4324-19
R4324-21</t>
  </si>
  <si>
    <t>628G148</t>
  </si>
  <si>
    <t>Dekra
B9361339-1801 013</t>
  </si>
  <si>
    <t>L’(es) organe(s) de commande des différents mouvements ou de mise en marche du cycle automatique de la machine est/sont situés dans une/des zone(s) ne garantissant pas une sécurité totale à l’opérateur.</t>
  </si>
  <si>
    <t>Déplacer cette/ces commande(s) dans une zone où l’opérateur n’est pas exposé à un risque.</t>
  </si>
  <si>
    <t>620240</t>
  </si>
  <si>
    <t>Dekra
B9361339-1801 014</t>
  </si>
  <si>
    <t>Les commandes d’arrêt ne sont pas prioritaires sur la mise en marche de l’installation.</t>
  </si>
  <si>
    <t>La mise à l’arrêt d’une installation doit toujours être prioritaire sur l’action de commande de mise en marche. Y remédier.</t>
  </si>
  <si>
    <t xml:space="preserve">L'organe de commande "1" du boitier intégrant l'élément de séparation n'a aucun effet. </t>
  </si>
  <si>
    <t>Une condamnation de cet élément de commande, peut être une piste de solution.</t>
  </si>
  <si>
    <t>2546178</t>
  </si>
  <si>
    <t>Dekra
B9361339-1801 015</t>
  </si>
  <si>
    <t xml:space="preserve">Fournir une déclaration CE de conformité en respectant les préconisations de l’annexe 2 de la directive 98/37/CE </t>
  </si>
  <si>
    <t>1.3.8</t>
  </si>
  <si>
    <t>Dekra
B9361339-1801 016</t>
  </si>
  <si>
    <t>Les organes de commande assurant la mise en marche et l'arrêt sont assurés par un clavier de type station ordinateur, aucune fiabilité d'éxécution des commandes ne peut être attribué.</t>
  </si>
  <si>
    <t xml:space="preserve">La mise en place d'un pupitre, muni d'un bouton poussoir d'arrêt, à proximité de la table d'éxécution, agissant sur le système de commande de manière fiable, peut être une piste de solution. </t>
  </si>
  <si>
    <t>1.5.3</t>
  </si>
  <si>
    <t>L'élément de séparation pneumatique de l'installation, n'est pas cadenassable dans sa position d’ouverture.</t>
  </si>
  <si>
    <t>Mettre en place un élément assurant un maintien de la coupure de manière fiable et la mise à l’air libre.</t>
  </si>
  <si>
    <t xml:space="preserve">Schéma pneumatique de l’équipement de travail non présenté ou incomplet, nous ne pouvons pas, dans ce cas, nous prononcer de manière rigoureuse et exhaustive sur la conformité des circuits de commande et de puissance de la machine. </t>
  </si>
  <si>
    <t>Fournir, réaliser ou compléter le schéma pneumatique de la machine.</t>
  </si>
  <si>
    <t>L'élément de séparation pneumatique de l'installation, n'est pas ou mal identifié.</t>
  </si>
  <si>
    <t>Point N°1.6.4 de l’annexe 1 de la directive 98/37/CE non vérifié en l’absence de précision dans la notice d’instruction (ou en l’absence de notice d’instruction).</t>
  </si>
  <si>
    <t>Préciser ce point dans la notice d’instruction (ou fournir la notice d’instruction).</t>
  </si>
  <si>
    <t>628G25</t>
  </si>
  <si>
    <t>Dekra
B9361339-1801 017</t>
  </si>
  <si>
    <t>R4324-10
R4323-11</t>
  </si>
  <si>
    <t>R4323-11</t>
  </si>
  <si>
    <t>Les voyants et / ou verrines lumineuses de signalisations (s/tension, marche, …) sont défectueux</t>
  </si>
  <si>
    <t xml:space="preserve">Remettre en service cette signalisation. </t>
  </si>
  <si>
    <t>R4324-18
R4324-19</t>
  </si>
  <si>
    <t>Les différents appareils électriques présents dans l’(es)armoire(s) ou le(s) coffret(s) électrique(s) ne sont pas repérés. Il en résulte un risque de confusion pour les opérateurs lors des interventions de maintenance ou d’entretien.</t>
  </si>
  <si>
    <t xml:space="preserve">Repérer chaque équipement, conducteur, câble de manière durable dans le temps. </t>
  </si>
  <si>
    <t xml:space="preserve">En l’état actuel, l’ouverture des enveloppes électriques ne nécessite pas l’usage d’un outil. </t>
  </si>
  <si>
    <t>Mettre en place un système de fermeture par clef ou par outil sur les enveloppes électriques de l’équipement.</t>
  </si>
  <si>
    <t>APPAREIL A PROJETER</t>
  </si>
  <si>
    <t>Dekra
B9361339-1801 018</t>
  </si>
  <si>
    <t>La lumière de projection est de type halogène est se diffuse dans le champ visuel de l'intervenant par l'intermédiaire de la grille de ventilation, Un risque d'éblouissement est possible.</t>
  </si>
  <si>
    <t xml:space="preserve">La mise en place d'un filtre ou d'une canalisation de cette lumière, sont des pistes de solution. </t>
  </si>
  <si>
    <t>628G14</t>
  </si>
  <si>
    <t>Dekra
B9361339-1801 019</t>
  </si>
  <si>
    <t>Risque de projection de la pièce lors de l’usinage de celle-ci.</t>
  </si>
  <si>
    <t>Mettre en place un système de maintien de la pièce lors de son usinage.</t>
  </si>
  <si>
    <t xml:space="preserve">lLe bouton poussoir coup de poing rouge est identifié en tant qu'arrêt d'urgence. Sont enclenchement ne provque pas d'arrêt plus rapide. </t>
  </si>
  <si>
    <t>Renommer cet organe de service en "arrêt"</t>
  </si>
  <si>
    <t xml:space="preserve">Relier les masses métalliques au circuit de protection. </t>
  </si>
  <si>
    <t>Dekra
B9361339-1801 020</t>
  </si>
  <si>
    <t xml:space="preserve">Un coffret de prise est présent à l'arrière du touret à meuler, la position de ce dernier ne donne pas accès aux éléments. </t>
  </si>
  <si>
    <t>La mise en place  d'un dispositif de protection de 30mA différentiel  doit être réalisé ou la suppression de ce coffret, peut être une piste de solution.</t>
  </si>
  <si>
    <t>Dekra
B9361339-1801 021</t>
  </si>
  <si>
    <t>La commande de fermeture et d'ouverture du porte fraise est réalisée par l'appui sur la pédale pneumatique. Un risque d'écrasement est possible.</t>
  </si>
  <si>
    <t xml:space="preserve">La mise en place d'une bimanuelle pneumatique munie d'un bloc de fonction de sécurité, agissant sur la commande, vous assurerait l'éloignement des mains de la zone d'écrasement. </t>
  </si>
  <si>
    <t>R4324-13</t>
  </si>
  <si>
    <t xml:space="preserve">Chaque poste de travail n’est pas muni de dispositifs permettant d’arrêter les mouvements dangereux dans des conditions sûres. </t>
  </si>
  <si>
    <t>Ajouter des dispositifs d’arrêt d’urgence à chaque poste de travail qui en est dépourvu.</t>
  </si>
  <si>
    <t>Dekra
B9361339-1801 022</t>
  </si>
  <si>
    <t>CINTREUSE JONC</t>
  </si>
  <si>
    <t>Dekra
B9361339-1801 023</t>
  </si>
  <si>
    <t>R4324-7
R4324-13</t>
  </si>
  <si>
    <t>R4324-1
R4324-2
R4324-3
R4324-5</t>
  </si>
  <si>
    <t>Le protecteur fixe présente des dégradations mécaniques ou possède des caractéristiques dimensionnelles permettant  un accès aux éléments dangereux.</t>
  </si>
  <si>
    <t>Un poste de travil existe en entrée de la dérouleuse, ce poste n'est plus utilisé, mais les commandes sont toujours actives. Un risque de cisaillement et / ou d'écrasement est possible.</t>
  </si>
  <si>
    <t>La suppression de ce poste et des ces organes de commandes, peut être une piste de solution.</t>
  </si>
  <si>
    <t>Le support de la meuleuse d'angle (coupe jonc), place celle-ci dans une position où le disque se situe en position haute. En cas de mauvaise arrêt de cet équipement, un risque de coupure est possible.</t>
  </si>
  <si>
    <t>Revoir le conception et la position de se support, de façon à supprimer ce risque.</t>
  </si>
  <si>
    <t>Sur défaillance d'un seul élément la commande d'avance peut être active. Un risque d'empalement est possible</t>
  </si>
  <si>
    <t>La mise en place d'un bouton d'assentiment agissant sur le système de commande de manière fiable, en parralèlle de la commande d'avance et  de recul, peut être une piste de solution.</t>
  </si>
  <si>
    <t>TABLE DE TREMPE</t>
  </si>
  <si>
    <t>Dekra
B9361339-1801 024</t>
  </si>
  <si>
    <t>R4324-7
R4324-9</t>
  </si>
  <si>
    <t xml:space="preserve">Le passage de la table de trempe à la table de refroidissement est une opération manuelle, un risque de chute de pièce (chauffée à 1200°C) est possible. </t>
  </si>
  <si>
    <t>La mise en place d'éléments fixes, assurant une liaison entre les 2 tables de travail, peut être une piste de solution.</t>
  </si>
  <si>
    <t>R4324-6</t>
  </si>
  <si>
    <t>Risque de brûlures avec les surfaces chaudes de la pièce ou de l’équipement de travail.</t>
  </si>
  <si>
    <t xml:space="preserve">Mettre en place une protection de type ignifugée ou équiper l’opérateur des EPI adéquats. </t>
  </si>
  <si>
    <t>La mise en marche de la phase de chauffe du jonc, n'est assuré que par un opérateur. Une 2ème bi-manuelle est disponible sans action sur le cycle. Un risque de contact direct de la part du 2ème opérateur, lors de cette séquence est possible.</t>
  </si>
  <si>
    <t xml:space="preserve">La mise en service de manière fiable de la seconde bi-manuelle agissant sur la commande et la puissance par le 2ème opérateur doit être rétablit. Son emplacement devra assurer un éloignement adéquat. </t>
  </si>
  <si>
    <t>Les organes de services ne sont pas protégés contre les manœuvres accidentelles (TABLE REFROIDISSMENT).</t>
  </si>
  <si>
    <t>R4324-12</t>
  </si>
  <si>
    <t>L'opérateur n'a pas la pleine visibilité sur le 2ème intervenant lors de la manœuvre de descente de la table.</t>
  </si>
  <si>
    <t>Une action sur un bouton d'assentiment par opérateur, après avoir sélectionné le mouvement souhaité, peut être une piste de solution.</t>
  </si>
  <si>
    <t>R4324-14</t>
  </si>
  <si>
    <t>Chaque poste de travail n’est pas muni de dispositifs permettant d’arrêter les mouvements dangereux dans des conditions sûres. (TABLE REFROIDISSMENT)</t>
  </si>
  <si>
    <t>Les arrêts d'urgence de l'installation ne sont pas durablement et clairement identifiés</t>
  </si>
  <si>
    <t>La mise en place d'un organe de commande d'arrêt, agissant de manière fiable sur le système de commande et de puissance doit être prévue.</t>
  </si>
  <si>
    <t>Les arrêts d'urgence de l'installation ne sont pas câblés de façon à garantir une action en cas de rupture de conducteur.</t>
  </si>
  <si>
    <t>La mise en place d'un relais de sécurité, agissant de manière fiable sur le système de commande et de puissance doit être prévue.</t>
  </si>
  <si>
    <t>Les colonnes lumineuses ne disposent pas d'indentification.</t>
  </si>
  <si>
    <t>Une identification claire et durable doit être réalisée.</t>
  </si>
  <si>
    <t>L'élément de séparation général de l'installation, par sa conception ne permet pas de garantir une séparation fiable.</t>
  </si>
  <si>
    <t>La mis en place d'un élément de séparation, muni d'un poignée latérale peut être une piste de solution.</t>
  </si>
  <si>
    <t>Risque de fouettement en cas de rupture des flexibles du circuit hydraulique.</t>
  </si>
  <si>
    <t>Mettre en place un système de bridage des flexibles, de sorte qu’ils soient retenus en cas de rupture.</t>
  </si>
  <si>
    <t xml:space="preserve">Schéma hydraulique de l’équipement de travail non présenté ou incomplet, nous ne pouvons pas, dans ce cas, nous prononcer de manière rigoureuse et exhaustive sur la conformité des circuits de commande et de puissance de la machine. </t>
  </si>
  <si>
    <t>Fournir, réaliser ou compléter le schéma hydraulique de la machine.</t>
  </si>
  <si>
    <t xml:space="preserve">Un contact direct est possible à l'extérieur de l'enveloppe électrique, à l'arrière de l'armoire de transformation. </t>
  </si>
  <si>
    <t>La mise en place de protecteur afin d'obtenir l'indice de protection IP5x, vous est recommandée.</t>
  </si>
  <si>
    <t>Des câbles sont à même le sol, une usure des isolants prématurée peut être engendrée et en cas de chute de pièce métallique des conducteurs peuvent se retrouver à nu.</t>
  </si>
  <si>
    <t>Une protection mécanique des câbles jonchant le sol doit être prévue. Un identification jaune rayée de noire doit prévenir d'un risque de chute de plein possible.</t>
  </si>
  <si>
    <t>Le réglage des électrodes est possible sur le bord de la table de trempe, cependant un risque d'arc électrique ou de court circuit est  possible en position minimum de jonc,</t>
  </si>
  <si>
    <t>Une isolation des électrodes, peut être une piste de solution.</t>
  </si>
  <si>
    <t>70288</t>
  </si>
  <si>
    <t>Dekra
B9361339-1801 025</t>
  </si>
  <si>
    <t>La perceuse est dédiée au polissage, par outil de friction, sans coupe.</t>
  </si>
  <si>
    <t>Dekra
B9361339-1801 030</t>
  </si>
  <si>
    <t>Workcenter/Id Const.</t>
  </si>
  <si>
    <r>
      <t xml:space="preserve">Je crée des étiquettes d'identifications et consulte Samuel  (courriel du 16/08/2108) pour obtenir les informations non trouvées  dans le dossier machine sur Lotus.
</t>
    </r>
    <r>
      <rPr>
        <sz val="11"/>
        <color rgb="FF0F57D7"/>
        <rFont val="Verdana"/>
        <family val="2"/>
      </rPr>
      <t>Les informations ont été communiquées par le service Méthode, j'ai rédigé l'IT0639 et fait une info TV.</t>
    </r>
  </si>
  <si>
    <r>
      <t xml:space="preserve">J'ai récupéré la déclatation de conformité dans les dossiers machine, pour la  plaque CE c'est compliqué, mais j'ai evoiyé un courriel le 05/10/2018 au fabricant, je ne sais s'il exerce toujours. Voir avec Dekra si cela est suffisant et quel moyen nous pouvons répondre à cette observation. </t>
    </r>
    <r>
      <rPr>
        <sz val="11"/>
        <color rgb="FF0F57D7"/>
        <rFont val="Verdana"/>
        <family val="2"/>
      </rPr>
      <t>J'ai recu une retour du fabricant qui doit m'envoyer une plaque CE pour cette machine par courrier.</t>
    </r>
  </si>
  <si>
    <t>Instruction, diffusion et photo</t>
  </si>
  <si>
    <t>S. SERRURIER
/
JLA</t>
  </si>
  <si>
    <t>Page 19
Obs. n° 6</t>
  </si>
  <si>
    <t>628G 5</t>
  </si>
  <si>
    <t>Photo obturation accès boggie</t>
  </si>
  <si>
    <t>Photo de reprise du conducteur de terre</t>
  </si>
  <si>
    <t>Photo mise en place plastron</t>
  </si>
  <si>
    <t>Photo fixation appareillage électrique</t>
  </si>
  <si>
    <t>Photos obturations des passages de câbles</t>
  </si>
  <si>
    <r>
      <rPr>
        <b/>
        <sz val="12"/>
        <color theme="1"/>
        <rFont val="Verdana"/>
        <family val="2"/>
      </rPr>
      <t>Mise à jour du :</t>
    </r>
    <r>
      <rPr>
        <sz val="12"/>
        <color theme="1"/>
        <rFont val="Verdana"/>
        <family val="2"/>
      </rPr>
      <t xml:space="preserve"> </t>
    </r>
    <r>
      <rPr>
        <sz val="12"/>
        <color theme="0" tint="-0.499984740745262"/>
        <rFont val="Verdana"/>
        <family val="2"/>
      </rPr>
      <t>30/10/2018</t>
    </r>
  </si>
  <si>
    <t>Photos mise en place protecteur fixe</t>
  </si>
  <si>
    <t>30/102018</t>
  </si>
  <si>
    <t>Photo trappe cadenassée</t>
  </si>
  <si>
    <t>Equiper la trappe de visite d'une charnière cadenassable. Clée sur organigramme service mainttenance.</t>
  </si>
  <si>
    <t>Notice d'utilisation dont déclaration CE</t>
  </si>
  <si>
    <t>Déclaration CE</t>
  </si>
  <si>
    <t>Information communiqué par FACOM (fabricant / distributeur). Eléments transmis par courriel à DEKRA.</t>
  </si>
  <si>
    <t>Information communiqué par SIDAMO (fabricant / distributeur). Eléments transmis par courriel à DEKRA.</t>
  </si>
  <si>
    <t>25FV</t>
  </si>
  <si>
    <t xml:space="preserve"> SIDAMO</t>
  </si>
  <si>
    <t>25 FV</t>
  </si>
  <si>
    <t>PERCEUSE
FRAISEUSE</t>
  </si>
  <si>
    <t>Celle-ci devra être conforme au point 1.7.3 de la directive machine 2006/42/CE avec entre autres :
- le marquage CE ;
- la dénomination en toutes lettres de cette machine ;
- la raison sociale et l’adresse du constructeur ;
- le type et le numéro de série de cette machine ;
- l’année de fabrication.</t>
  </si>
  <si>
    <t>PERCEUSE A COLONNE 23E</t>
  </si>
  <si>
    <t>TABLE  ASPIRANTE ( POSTE SOUDAGE OXY ACETYLENE)</t>
  </si>
  <si>
    <t>TABLE  ASPIRANTE
( POSTE SOUDAGE OXY ACETYLENE)</t>
  </si>
  <si>
    <t>TOURET A MEULER TYPE BSG60</t>
  </si>
  <si>
    <t>La sté TECHNIFOR a été contactée le 20/11/2018 pour fourniture des éléments</t>
  </si>
  <si>
    <t>TOURET 
D'AFFUTAGE</t>
  </si>
  <si>
    <t>N''est pas une machine au sens de la règlementation</t>
  </si>
  <si>
    <t>Grosses machines</t>
  </si>
  <si>
    <t>Chiffrage en cours.
Communiquer le schéma électrique au prochain tiers expert afin qu'il valide les fonctions de sécurité.</t>
  </si>
  <si>
    <t>Pas opportun selon bureau de contrôle, outil portatif / mobile avec CE en série</t>
  </si>
  <si>
    <t>Pas opportun selon bureau de contrôle,  machine/outil avec CE en série</t>
  </si>
  <si>
    <t>Au delà de la conformité machine, la sécurisation des accès est commandé à la société Joussot qui doit programmer son intervention avec SKF.</t>
  </si>
  <si>
    <t>Rétrofit en cours, réception conditionnée à la conformité par bureau de contrôle. Prévoir en mise en conformité, l'accès sécurisé à la fosse machine</t>
  </si>
  <si>
    <t>Chiffrage en cours.
Communiquer le rapport de contrôle du "safety integrated" au prochain tiers expert afin qu'il finalise la vérification de conformité.</t>
  </si>
  <si>
    <t>Communiquer le rapport de contrôle du "safety integrated" au prochain tiers expert afin qu'il finalise la vérification de conformité.</t>
  </si>
  <si>
    <t>Communiquer la notice d'utilisation au prochain tiers expert afin qu'il finalise la vérification de conformité</t>
  </si>
  <si>
    <t>BAT D</t>
  </si>
  <si>
    <t>MAINT. BAT E</t>
  </si>
  <si>
    <t>Atelier JONCS</t>
  </si>
  <si>
    <t>MARQUEUSE CN101 P</t>
  </si>
  <si>
    <t>07077359</t>
  </si>
  <si>
    <t>MARQUEUSE
CN101 P</t>
  </si>
  <si>
    <r>
      <t>Machines non souises à vérification (</t>
    </r>
    <r>
      <rPr>
        <sz val="14"/>
        <color rgb="FFFFFFFF"/>
        <rFont val="Verdana"/>
        <family val="2"/>
      </rPr>
      <t>Auto certifiées de série/Non opportun selon Bureau de contrôle/...</t>
    </r>
    <r>
      <rPr>
        <b/>
        <sz val="14"/>
        <color rgb="FFFFFFFF"/>
        <rFont val="Verdana"/>
        <family val="2"/>
      </rPr>
      <t>)</t>
    </r>
  </si>
  <si>
    <t>oui (mais cf. Obs du rapport)</t>
  </si>
  <si>
    <t>JLA</t>
  </si>
  <si>
    <t>CORAL</t>
  </si>
  <si>
    <t>cabine de peinture</t>
  </si>
  <si>
    <t xml:space="preserve">DEKRA </t>
  </si>
  <si>
    <t>Couts rééls</t>
  </si>
  <si>
    <t>DIRECTIVE
98/37/CE
ANNEXE II</t>
  </si>
  <si>
    <t>DIRECTIVE
2006/42/CE
ANNEXE II</t>
  </si>
  <si>
    <t>DIRECTIVE
2006/42/CE 
&amp; Code du travail</t>
  </si>
  <si>
    <t xml:space="preserve">Rapport  B8955268-1801 R001 </t>
  </si>
  <si>
    <r>
      <t xml:space="preserve">Demande faite par téléphone et courriel  le 12/06/2018 à AS2i (BFI Groupe CFH. Malgré 3 relances, toujours pas de retour. J'ai relancé par téléphone le 22/10/2018, M. LOUIS m'indique qu'il regarde au moins ce point dans la semaine. </t>
    </r>
    <r>
      <rPr>
        <sz val="11"/>
        <color rgb="FF0F57D5"/>
        <rFont val="Verdana"/>
        <family val="2"/>
      </rPr>
      <t>Le 21/10/2018, Monsieur COUTURIER PDG du  Groupe CFH, indique qu'il ne réalisera pas cette demande du fait qu'il ne s'engage pas sur le passif de AS2I, il nous l'écrire.
DEKRA indique qu'il ne s'agit que d'une problématique administrative dans son rapport et que cela n'altère pas le niveau de sécurité pour la machine et l'opérateur.</t>
    </r>
  </si>
  <si>
    <t>Courriel Groupe CFH BFI et rapport final DEKRA</t>
  </si>
  <si>
    <t>Rapport B9655001-1801 R002 V1</t>
  </si>
  <si>
    <t>Prestataire racheté par Groupe CFH / BFI</t>
  </si>
  <si>
    <t>Nota 1, commentaire 2 du rapport de levée de réserves B9655001-1801 R007 V1</t>
  </si>
  <si>
    <t>Nota 1, commentaire 1 du rapport de levée de réserves B9655001-1801 R005 V1</t>
  </si>
  <si>
    <t>Rapports de visites de levées de réserves</t>
  </si>
  <si>
    <t>Rapport  B9655001-1801 R007 V1</t>
  </si>
  <si>
    <t>Chiffrage en cours.</t>
  </si>
  <si>
    <t>N° de lignes Invt.</t>
  </si>
  <si>
    <t>N° de lignes
Invt.</t>
  </si>
  <si>
    <t>75
&amp;
76</t>
  </si>
  <si>
    <t>Rapport B9655001-1801 R001</t>
  </si>
  <si>
    <t>TOTAL MACHINES</t>
  </si>
  <si>
    <t>Machines non vérifiées
en veilles</t>
  </si>
  <si>
    <t>Sortie du parc. Bon de ferraillage au 19/12/2018</t>
  </si>
  <si>
    <t>Bon de ferraillage 19/12/2018</t>
  </si>
  <si>
    <t>PV contrôle mise en service</t>
  </si>
  <si>
    <t>R01565_06002_2a</t>
  </si>
  <si>
    <t xml:space="preserve"> R01565_06002_2a</t>
  </si>
  <si>
    <t>R01565_06002_7a</t>
  </si>
  <si>
    <t>R01565_06002_5a</t>
  </si>
  <si>
    <t>A A8514392/1001</t>
  </si>
  <si>
    <t>R01565_06002_6a</t>
  </si>
  <si>
    <t>R01565_06002_4a</t>
  </si>
  <si>
    <t>R01565_06002_3a</t>
  </si>
  <si>
    <t>A7007723 /0901</t>
  </si>
  <si>
    <t>R01565_06002_1a</t>
  </si>
  <si>
    <t xml:space="preserve">FRAISEUSE EXTREMITE FINITION JONCS
(MODELE GGS28LC)
</t>
  </si>
  <si>
    <t>Dekra
B9361339-1801 026</t>
  </si>
  <si>
    <t>R4313-1 et R4313-2 / A.22.10.2009</t>
  </si>
  <si>
    <t xml:space="preserve">Nous ne sommes pas en mesure de donner notre avis sur la sécurité et la fiabilité des parties de circuits de commandes relatives à la sécurité (EN13849-1): </t>
  </si>
  <si>
    <t>Fournir les documents listés ci-dessous :
- l’analyse de risque avec l’identification de l’ensemble des fonctions de sécurité et les niveaux de performance requis associés (PLr) ;
- les notes de calculs des niveaux de performance (PL) obtenus pour ces fonctions de sécurité en précisant les hypothèses de calculs ;
- la nomenclature des composants et matériels intervenants dans ces chaînes de sécurité.</t>
  </si>
  <si>
    <t>1.2.4.3</t>
  </si>
  <si>
    <t>Le dispositif d’arrêt d’urgence en place sur l’équipement de travail, ne permet pas de réduire le risque, parce qu'il ne réduit pas le temps d'obtention de l'arrêt normal.Il n'est donc pas plus efficace que l'arrêt normal.</t>
  </si>
  <si>
    <t>Conformément au Code du Travail Annexe 1, Décret 2008-1156, (transposition en droit français de la Directive 2006/42/CE) et plus particulièrement au point 1.2.4.3,  l'arrêt d’urgence doit provoquer l’arrêt du processus dangereux aussi rapidement que possible, sans créer de risque supplémentaire.</t>
  </si>
  <si>
    <t xml:space="preserve">Lors de notre intervention nous avons constaté que l’équipement de travail ne dispose d’aucun système de protection contre le risque de projection de matière. 
</t>
  </si>
  <si>
    <t xml:space="preserve">Mettre en place un système de protection contre le risque de projection de matière, tel qu’une plaque de polycarbonate translucide permettant à l’utilisateur de garder la visibilité sur le travail à effectuer. </t>
  </si>
  <si>
    <t>Dekra
B9361339-1801 027</t>
  </si>
  <si>
    <t xml:space="preserve">La machine est dépourvue de signalisation de type « signe éclair » sur les enveloppes électrique. </t>
  </si>
  <si>
    <t>Mettre en place cette signalisation sur chaque enveloppe électrique qui en est dépourvue.</t>
  </si>
  <si>
    <t>Certains équipements électriques présents dans l’armoire "Lampe" ne sont pas identifiés de façon claire et durable. Ceci engendre un risque d’incompréhension et d’erreur de montage.</t>
  </si>
  <si>
    <t>Identifier chaque équipement de façon claire, durable et compréhensible, le texte présent doit être traduit dans la langue d’usage du pays utilisateur. Mettre en place une identification par étiquette autocollante ou plaque gravée, apposée directement sur l’équipement électrique concerné.</t>
  </si>
  <si>
    <t>Le raccordement des conducteurs de protection, PE, présent dans l’armoire électrique « Lampe » ne suivent pas les préconisations de la norme 60204-1. Le raccordement des conducteurs de protection est simplement réalisé par torsadage des conducteurs,</t>
  </si>
  <si>
    <t>Se référer à la norme 60204-1 et plus particulièrement au point 13.1 Raccordement et cheminement. Le raccordement des conducteurs de protection doivent être réalisé via une cosse ronde permettant d’assuré la continuité.</t>
  </si>
  <si>
    <t>Dekra
B9361339-1801 028</t>
  </si>
  <si>
    <t>Protecteurs fixes non installés à l’aide moyens de fixation imperdables.</t>
  </si>
  <si>
    <t>Réaliser la fixation des protecteurs fixes avec des vis imperdables.</t>
  </si>
  <si>
    <t>Les dispositifs d’arrêt d’urgence présent sur l’équipement de travail ne sont pas identifiés de façon normative, rouge sur fond jaune. Ceci engendre un risque d’incompréhension et de confusion.</t>
  </si>
  <si>
    <t>Se référer à la norme NF EN ISO 13850 « Arrêt d'urgence ».</t>
  </si>
  <si>
    <t>1.3.8.1</t>
  </si>
  <si>
    <t>Le protecteur mis en place ne correspond ni à la définition d’un protecteur fixe, ni à celle d’un protecteur mobile. En effet, il est manipulable à la main sans l’aide d’outil, écrou papillon, et ne dispose d’aucun système de verrouillage électrique.</t>
  </si>
  <si>
    <t xml:space="preserve">Se référer au Code du Travail Annexe 1, Décret 2008-1156, transposition en droit français de la Directive 2006/42/CE et plus particulièrement le point 1.4 concernant les caractéristiques requises pour les protecteurs et les dispositifs de protection.
Mettre en place un dispositif nécessitant l’emploi d’une clef ou d’un outil pour permette sa manipulation ou si celle-ci est fréquente, il serait plus approprié de mettre en place un protecteur mobile muni d’un dispositif de verrouillage interdisant le fonctionnement de l’équipement lors de son ouverture.
</t>
  </si>
  <si>
    <t>Les protecteurs mobiles limitant l’accès aux éléments mobiles de travail, permettent exclusivement d’arrêter le rinçage de la vitre d’observation présent en face avant de la sableuse. La projection de sable et d’eau n’est pas interdite.</t>
  </si>
  <si>
    <t>Les protecteurs mobiles en place doivent interdire tous les phénomènes présents à l’intérieur de l’équipement.</t>
  </si>
  <si>
    <t>Dekra
B9361339-1801 029</t>
  </si>
  <si>
    <t xml:space="preserve">L’équipement de travail n’est pas fixé de façon permanente sur son support (établi). Ceci engendre un risque de perte de stabilité. </t>
  </si>
  <si>
    <t xml:space="preserve">Fixer l’équipement de travail sur son établi. </t>
  </si>
  <si>
    <t>Le moyen de séparation de la machine de sa source d'énergie électrique n’est pas verrouillable en position d'ouverture.</t>
  </si>
  <si>
    <t>Mettre en place un dispositif de séparation facilement accessible de tous sans autre manipulation au préalable. Celui-ci doit être verrouillable en position d'ouverture.</t>
  </si>
  <si>
    <t>BANC</t>
  </si>
  <si>
    <t>BANC D'ESSAI AU SOL</t>
  </si>
  <si>
    <t>Dekra
B9361339-1801 031</t>
  </si>
  <si>
    <t>La vitesse indiqué sur la fiche au poste est de 1 tr/min. Cependant la vitesse mesuré à 100% du potentiomètre est d'environ 14s/tr. Un risque de happement est possible.</t>
  </si>
  <si>
    <t>La vitesse doit être limité à la préconisation de la fiche de poste, de manière sûre, par un dispositif agissant sur le système de commande de manière fiable. Y remédier.</t>
  </si>
  <si>
    <t xml:space="preserve">Le pilotage des mouvements est réalisé depuis la télécommande. Par la longueur de câble disponible, l'intervenant peut atteindre des éléments mobiles de transmission et de travail. Un risque de happement et / ou d'écrasement est possible.  </t>
  </si>
  <si>
    <t>La fixation du pupitre de commande à distance des éléments mobiles ou la mise en place d'un bouton d'assentiment, agissant le système de commande de manière fiable, empêchant le phénomène aggravant de la situation, vous est recommandée.</t>
  </si>
  <si>
    <t>La sélection sur la télécommande, du sens de rotation sur la position "1", provoque le mouvement de la table dès la mise en marche du groupe ou réarmement de l'arrêt. Un risque d'écrasement et / ou de happement est  possible.</t>
  </si>
  <si>
    <t xml:space="preserve">L'action d'une commande, ne peut être que le résultat d'une action volontaire sur un organe de service prévu à cet effet. </t>
  </si>
  <si>
    <t>1.3.2
1.7.4
4.1.2.3
4.2.1.4
4.2.4
4.4</t>
  </si>
  <si>
    <t>1.3.3
1.3.6</t>
  </si>
  <si>
    <t>Les essais ont été effectué sans pièce, les points d'ancrages des pièces n'ont pas pu être vérifié</t>
  </si>
  <si>
    <t>S'assurer du bon maintien de la pièce, lors d'une opération, table en position inclinée.</t>
  </si>
  <si>
    <t xml:space="preserve">Le commun des bobines, au secondaire de l’alimentation stabilisée alimentant le circuit de commande n’est pas relié au circuit de protection. De ce fait, il existe un risque de démarrage intempestif sur double défaut d’isolement. </t>
  </si>
  <si>
    <t>Les couleurs des différents câbles électriques présents dans l’(es)armoire(s) ou le(s) coffret(s) électrique(s) ne respectent pas les préconisations de la norme EN 60204-1.</t>
  </si>
  <si>
    <t>Remplacer les conducteurs ne respectant pas les préconisations de la norme EN 60204-1.</t>
  </si>
  <si>
    <t>Le voyant « sous tension » du coffret ou de l’armoire électrique est inopérant.</t>
  </si>
  <si>
    <t>Remettre ce voyant en service.</t>
  </si>
  <si>
    <t>Les vérins de levage ne disposent pas de dispositif antichute, un risque d'écrasement est possible</t>
  </si>
  <si>
    <t>Mettre en place un dispositif capable de maintenir la charge, en cas de rupture d'un flexible. Y remédier.</t>
  </si>
  <si>
    <t>1.5.15
1.6.2</t>
  </si>
  <si>
    <t>L'allée de circulation est encombré par diverses matériaux, jonchant le sol. Un risque de chute est possible.</t>
  </si>
  <si>
    <t>Dégager une allée d'accès, d'un minimum de 800mm. Et identifier les éléments dont la hauteur est inférieur à 300mm.</t>
  </si>
  <si>
    <t>1.7.2</t>
  </si>
  <si>
    <t>Absence de signalisation du risque de cisaillement.</t>
  </si>
  <si>
    <t>Mettre en place un avertissement du risque de cisaillement.</t>
  </si>
  <si>
    <t>Absence de signalisation du risque de happement.</t>
  </si>
  <si>
    <t>Mettre en place un avertissement du risque de happement.</t>
  </si>
  <si>
    <t>Celle-ci devra être conforme au point 1.7.3 de la directive machine 98/37/CE avec entre autres :
- le marquage CE ;
- la désignation de la série ou du type ;
- le nom et l’adresse du fabricant ;
- le numéro de série s’il existe ;
- l’année de construction.</t>
  </si>
  <si>
    <t>4.3.3</t>
  </si>
  <si>
    <t>Aucun identification de la Charge Maximale d'Utilisation n'est indiquée</t>
  </si>
  <si>
    <t xml:space="preserve">Indiquer de manière claire et durable la CMU du banc d'essai. </t>
  </si>
  <si>
    <t>BANC D'ESSAI EN HAUTEUR</t>
  </si>
  <si>
    <t>Dekra
B9361339-1801 032</t>
  </si>
  <si>
    <t>La vitesse indiqué sur la fiche au poste est de 1 tr/min. Cependant la vitesse mesuré à 100% du potentiomètre est d'environ 10s/tr. Un risque de happement est possible.</t>
  </si>
  <si>
    <t xml:space="preserve">Le pilotage des mouvements est réalisé depuis la télécommande en parallèle de l'appui sur la pédale. Par la longueur de câble disponible, l'intervenant peut atteindre des éléments mobiles de transmission et de travail. Un risque de happement et / ou d'écrasement est possible.  </t>
  </si>
  <si>
    <t>1.2.5</t>
  </si>
  <si>
    <t>Le sélecteur à clé est H.S., la clé est cassé dedans,</t>
  </si>
  <si>
    <t>Le remplacer ou supprimer cette fonction.</t>
  </si>
  <si>
    <t>1.3.2
1.7.4</t>
  </si>
  <si>
    <t>Les éléments de l'escalier d'accès ne répond pas aux préconisations des normes NF EN 14122-1 à 4, de part l'absence de garde corps, d'un portillon à retour automatique sur l'aire d'arrivée et de la position des contremarches . Un risque de chute est possible.</t>
  </si>
  <si>
    <t>La mise en place des éléments cités répondant aux exigences des normes, ainsi que le remplacement des vis dépassantes, vous sont recommandées.</t>
  </si>
  <si>
    <t>Le garde corps en périphérie de la plateforme, ne répond pas aux préconisations des normes NF EN 14122-1 à 4. Un risque de chute est possible.</t>
  </si>
  <si>
    <t>a mise en place de garde corps répondant aux exigences des normes citées, vous est recommandée.</t>
  </si>
  <si>
    <t>Des ouvertures sont constatées dans le sol de la plateforme. Un risque de chute est possible.</t>
  </si>
  <si>
    <t>Obturer ces ouvertures, sans créer de surépaisseur supérieure à 4mm.</t>
  </si>
  <si>
    <t>RECTIFIEUSE</t>
  </si>
  <si>
    <t>Dekra
B9361339-1801 033</t>
  </si>
  <si>
    <t>R4323-7
R4324-23</t>
  </si>
  <si>
    <t>R4323-7</t>
  </si>
  <si>
    <t>Les hélices des ventilateurs du pupitre de commande sont accessibles</t>
  </si>
  <si>
    <t>La mise en place d'une protection fixes, peut être une piste de solution.</t>
  </si>
  <si>
    <t>Le moyen d'accès à 3 marches ne permet pas d'assurer la stabilité de l'intervenant, un risque de chute est possible.</t>
  </si>
  <si>
    <t>La mise en place d'un équipement conforme aux normes NF EN 14122-1 à 4, vous est recommandée.</t>
  </si>
  <si>
    <t xml:space="preserve">La partie haute de la machine n'a pas pu être observé, par l'absence de moyen permanent. Cependant, nous pouvons constater qu'aucun garde corps n'est visible depuis le sol. </t>
  </si>
  <si>
    <t>Veiller à disposer des moyens nécessaire à l'ancrage du personnel intervenant ou mettre en place des gardes corps conforme aux normes NF EN 14122-1 à 4.</t>
  </si>
  <si>
    <t>R4323-12</t>
  </si>
  <si>
    <t>Lors de la vérification de l’équipement, il a été constaté que le sol en périphérie et/ou à l’intérieur de la machine est glissant. Il en résulte un risque de chute pour les opérateurs.</t>
  </si>
  <si>
    <t>Revoir le revêtement du sol, ou permettre l’évacuation de produits issu de la machine (tels que des huiles) par la mise en place, par exemple, de caillebotis antidérapants.</t>
  </si>
  <si>
    <t>Une tablette est présente sur une porte d'armoire électrique, à une hauteur de 1900mm environ, un risque de heurt et / ou coupure est possible au niveau de la tête.</t>
  </si>
  <si>
    <t>A démonter ou la protéger.</t>
  </si>
  <si>
    <t xml:space="preserve">Risque de projection de la pièce lors de l’usinage de celle-ci. </t>
  </si>
  <si>
    <t>Assurer le maintien de la pièce lors de son usinage à une vitesse supérieure à 3tr/min.</t>
  </si>
  <si>
    <t xml:space="preserve">Des organes de commande lié à une mesure automatique, sont hors d'usage. </t>
  </si>
  <si>
    <t>Une identification de ces éléments, ainsi qu'une condamnation fiable doit être réalisé.</t>
  </si>
  <si>
    <t xml:space="preserve">La hauteur de la poignée de manœuvre de l'élément de séparation est supérieure à 1900mm du sol.
La condamnation  de l'élément de séparation est contournable dès que la porte de l'armoire est ouverte. </t>
  </si>
  <si>
    <t>Placer l'élément de séparation à une hauteur privilégié de 1700m du sol.
L'installation de dispositif à poignée latérale est préconisée, pour éviter le contournement.</t>
  </si>
  <si>
    <t>Dekra
B9361339-1801 034</t>
  </si>
  <si>
    <t xml:space="preserve">De son poste de travail, l'opérateur n'a pas la pleine vision de la zone de travail lors du réarmement. </t>
  </si>
  <si>
    <t xml:space="preserve">Déplacer le poste de travail de sorte que l’opérateur ait une vision complète de la zone dangereuse lors du réarmement de la machine. </t>
  </si>
  <si>
    <t>Après une remise en air, le mouvement précédemment sélectionné, reprend sans réarmement ou validation de l'intervenant.</t>
  </si>
  <si>
    <t>Il est possible de réarmer la machine depuis l’intérieur de la zone protégée.</t>
  </si>
  <si>
    <t>Déplacer la commande du réarmement, de sorte qu’elle ne soit plus accessible depuis l’intérieur de l’enceinte de la machine, en respectent les préconisations de la norme EN 13857.</t>
  </si>
  <si>
    <t>Le changement de mode de marche, alors que les portes sont ouvertes, provoque leurs mouvements de fermeture.</t>
  </si>
  <si>
    <t>La validation du mode automatique doit se réaliser à la suite de l'appui sur  "marche", peut être une piste de solution.</t>
  </si>
  <si>
    <t>1.4.2</t>
  </si>
  <si>
    <t>1.4.3</t>
  </si>
  <si>
    <t xml:space="preserve">Le dimensionnement du barrage immatériel laisse un accès aux éléments dangereux. </t>
  </si>
  <si>
    <t>Lors de la vérification de l’équipement, il a été constaté la présence  : 
- de conducteurs volants, 
- d’équipements non fixés ou mal fixés.</t>
  </si>
  <si>
    <t>Reprendre l’installation de ces éléments en respectant les règles de l’art.</t>
  </si>
  <si>
    <t>1.5.14</t>
  </si>
  <si>
    <t>La fiabilité de l'anti-enferment ne répond pas aux exigences de la NF EN 954 en vigueur.</t>
  </si>
  <si>
    <t xml:space="preserve">Assurer une solution fiable et s'assurer de contrôle périodique de ces dispositifs.  </t>
  </si>
  <si>
    <t>Des risques résiduels sont constatés en entrée et sortie du four. Des risques d'enfermement et de brûlure sont possibles.</t>
  </si>
  <si>
    <t>Ajouter les pictogrammes "entrée interdite" et "risque de brûlures" de chaque côtés des portes du four.</t>
  </si>
  <si>
    <t>Dekra
B9361339-1801 035</t>
  </si>
  <si>
    <t>Les couleurs des organes de service présents sur le(s) pupitre(s) ne respectent pas les préconisations de la norme EN 60204-1.</t>
  </si>
  <si>
    <t>Remplacer les organes de service en respectant les préconisations de couleur de la norme EN 60204-1.</t>
  </si>
  <si>
    <t xml:space="preserve">Lors du fonctionnement de la table en mode automatique ou au-delà d'une vitesse de rotation supérieure à 3tr/min en mode manuel, un risque de happement et / ou d'écrasement est possible. </t>
  </si>
  <si>
    <t>La mise en place d'une association de protecteurs fixes et mobiles, assurant un éloignement conforme à la norme NF EN 13857. Le déverrouillage des protecteurs mobiles doit être possible uniquement à vitesse nulle et agissant de manière fiable sur le système de commande des éléments dangereux, lors d'une vitesse supérieure  3 tr/min. 
En mode manuel, pour une vitesse inférieure à 3tr/min, une action maintenue sur un organe de service, type poignée d'assentiment, agissant de manière fiable sur le système de commande des éléments dangereux.
Ci-dessus vous sont proposés des pistes de solutions, cependant, vous pouvez nous consulter pour analyser tout autre hypothèse.</t>
  </si>
  <si>
    <t>1.2.7</t>
  </si>
  <si>
    <t xml:space="preserve">Un risque de projection de la pièce en rotation est possible en cas de rupture des points d'ancrages ajustables et d'une sélection de rotation supérieure à 3tr/min. </t>
  </si>
  <si>
    <t>La mise en place de protecteur fixe en périphérie de la table, à distance régulière, capable de soutenir la charge de la pièce en mouvement, peut être une piste de solution.</t>
  </si>
  <si>
    <t>1.5.4
1.7.4</t>
  </si>
  <si>
    <t>Tailleuse SCHIESS</t>
  </si>
  <si>
    <t>Dekra
B9361339-1801 036</t>
  </si>
  <si>
    <t>Plusieurs actionneurs électriques représentés sur les folios 8 et 9 du schéma (hormis le ventilateur du moteur de la broche) ne sont pas coupés par les arrêts d'urgence</t>
  </si>
  <si>
    <t>Couper l'alimentation des sorties automate pilotant ces actionneurs, via le relayage redondant en sortie du relais de sécurité, lors de l'actionnement d'un bouton poussoir d'arrêt d'urgence.</t>
  </si>
  <si>
    <t xml:space="preserve">Sur le schéma électrique, Le commun des bobines, au secondaire de l’alimentation stabilisée alimentant le circuit de commande n’est pas relié au circuit de protection. De ce fait, il existe un risque de démarrage intempestif sur double défaut d’isolement. </t>
  </si>
  <si>
    <t xml:space="preserve">Il n’existe pas de dispositif de séparation de l’énergie pneumatique. </t>
  </si>
  <si>
    <t>Mettre en place un vanne générale pneumatique verrouillable en position d’ouverture, sur l’équipement de travail.</t>
  </si>
  <si>
    <t>R4323-07</t>
  </si>
  <si>
    <t>R4324-09</t>
  </si>
  <si>
    <t>Risque de chute de hauteur depuis les moyens d’accès de la machine.</t>
  </si>
  <si>
    <t>Revoir les dimensions ou mettre en place des moyens d’accès conforme aux normes EN 14122-1 à EN 14122-4.</t>
  </si>
  <si>
    <t>R4324-02
R4324-03</t>
  </si>
  <si>
    <t>Au centre du plateau tournant, l'opérateur risque de trébucher dans les orifices présents au sol, lors des opérations de montage /démontage ou de nettoyage.</t>
  </si>
  <si>
    <t>Mettre en place des grilles de protection sur ces orifices, manutentionables à l'aide de poignées amovibles.</t>
  </si>
  <si>
    <t>Le sélecteur "alim écran" est manipulable à la main, sans la clef initialement prévue à cet effet (celle-ci est cassé dans la serrure).</t>
  </si>
  <si>
    <t>Remplacer le sélecteur.</t>
  </si>
  <si>
    <t>La gestion de la commande homme-mort de la télécommande est assurée par l'automate. De plus, lorsque l'operateur accède à la plateforme pour les opérations de manutention, de nettoyage, ou de remplacement des carbures de la fraise, le maintien à l'arrêt des mouvements d'axe ou de broche n'est assuré que par l'automate. L'automate n'étant pas un composant réputé fiable, l'opérateur est exposé, en cas de défaillance de celui-ci, à un risque de mouvement intempestif.</t>
  </si>
  <si>
    <t>Mettre en place une enceinte de protection autour de la machine, interdisant l'accés à tous les éléments mobiles de travail et de transmission et ajouter un protecteur mobile interverrouillé, dont l'action réaliserait la coupure puissance de tous les actionneurs, et ainsi permettre l'accès à l'enceinte. De plus, faire agir la commande homme-mort, en hard et à action maintenue, pour réalimenter les actioneurs, depuis l'intérieur de l'enceinte et protecteur mobile ouvert, de sorte de permettre à l'opérateur d'effectuer les mouvements necessaires à l'exploitation de la machine. Il serait conseillé de mettre en oeuvre un selecteur de mode de fonctionnement, permettant de choisir entre le mode automatique (protégé par le protecteur mobile) et le mode manuel (protégé par la commande homme- mort), câblé en hard et possédant une concordance de sélection.</t>
  </si>
  <si>
    <t>En face avant de la machine, à côté de l'affichage de temperature, le bouton d'arrêt d'urgence est inopérant.</t>
  </si>
  <si>
    <t>Le remettre en service.</t>
  </si>
  <si>
    <t>Présence d'un manomètre mal fixé et non repéré sous le bouton d'arrêt d'urgence inopérant.</t>
  </si>
  <si>
    <t>Le fixer correctement et repérer sa fonction.</t>
  </si>
  <si>
    <t>Présence d'une molette de réglage non repérée près de l'arrêt d'urgence inopérant.</t>
  </si>
  <si>
    <t>Repérer sa fonction.</t>
  </si>
  <si>
    <t>Absence de renseignements sur la procédure de mise en place de la bague sur la table tournante.</t>
  </si>
  <si>
    <t>Mettre en place une procédure affichée au poste de travail (par une fiche de poste, par exemple).</t>
  </si>
  <si>
    <t>Le câble provenant de l'arrêt d'urgence de l'armoire électrique n'est pas correctement installé.</t>
  </si>
  <si>
    <t>Reprendre son installation, dans les règles de l'art.</t>
  </si>
  <si>
    <t>Dans l'armoire électrique, les circuits repris en amont du sectionneur général ne sont pas identifiés.</t>
  </si>
  <si>
    <t>Apposer un marquage faisant état du risque lié à la non séparation en énergie électrique de ces circuits (en complément des câbles de couleur orange).</t>
  </si>
  <si>
    <t xml:space="preserve"> 07/11/18</t>
  </si>
  <si>
    <t>Dekra
B9361339-1801 037</t>
  </si>
  <si>
    <t>L'abaque de réglage des vitesses de broche ne correspond à la réalité.</t>
  </si>
  <si>
    <t>Refaire un abaque de réglage conforme à la réalité de la perceuse.</t>
  </si>
  <si>
    <t>1.4.1</t>
  </si>
  <si>
    <t>Le protecteur mobile de la broche est déposé (mais le verouillage est actif)</t>
  </si>
  <si>
    <t>Remettre le protecteur en place à l'aide de dispositifs idémontables (rivets pop, par exemple).</t>
  </si>
  <si>
    <t>1.2.1
1.2;6
1.2.7</t>
  </si>
  <si>
    <t xml:space="preserve"> 26/11/18</t>
  </si>
  <si>
    <t>Tour BERTHIEZ BM225</t>
  </si>
  <si>
    <t>Dekra
B9361339-1801 038</t>
  </si>
  <si>
    <t>Schéma électrique de l’équipement de travail non présenté, incomplet ou non à jour, nous ne pouvons pas, dans ce cas, nous prononcer de manière rigoureuse et exhaustive sur la conformité des circuits de commande et de puissance de la machine.</t>
  </si>
  <si>
    <t>Fournir, réaliser, mettre à jour ou compléter le schéma électrique de la machine.</t>
  </si>
  <si>
    <t>Le protecteur fixe présente des dégradations mécaniques ou possède des caractéristiques dimensionnelles permettant  un accès aux éléments dangereux (protecteur fixe côté gauche).</t>
  </si>
  <si>
    <t>Le protecteur mobile présente des dégradations mécaniques ou possède des caractéristiques dimensionnelles permettant  un accès aux éléments dangereux (protecteur mobile près du pupitre).</t>
  </si>
  <si>
    <t>R4324-04</t>
  </si>
  <si>
    <t>Lors de la vérification de l’équipement, il a été constaté la présence : 
- de conducteurs volants, 
- de conducteurs hors goulottes.</t>
  </si>
  <si>
    <t>TOUR VERTICAL / PERCEUSE</t>
  </si>
  <si>
    <t>Dekra
B9361339-1801 039</t>
  </si>
  <si>
    <t>Les dimensions de l'allée de passages / circulations entre la machine et le mur du côté magasin d'outil droit sont étroites.  Celles-ci rendent les interventions de chargement / déchargement d'outils, ainsi que sur le groupe hydraulique délicate.</t>
  </si>
  <si>
    <t xml:space="preserve">Un aménagement du mur, peut être une piste de solution. Prévoir lors de l'implantation d'une machine un espace minimum de 1 000mmm, nécessaire à son entretien et son usage. </t>
  </si>
  <si>
    <t>La fonction de sécurité de l'arrêt d'urgence n'agit pas de manière fiable sur les mouvements de la porte, entre autre.
Une modification de la fonction de sécurité des portes a été réalisé par l'intermédiaire d'un relais "KAS", la catégorie d'arrêt de cette fonction est diminué par cette action.</t>
  </si>
  <si>
    <t>Mettre en œuvre les fonctions de sécurité d'arrêt d'urgence et de protecteurs mobiles sur l'ensemble des éléments mobiles dangereux de manière fiable.</t>
  </si>
  <si>
    <t>La hauteur de certain organes de service du pupitre de commande principale sont situés à une hauteur supérieure à 1 900mm. leurs positions n'est pas ergonomique.</t>
  </si>
  <si>
    <t>Adapter les hauteurs de ces éléments.</t>
  </si>
  <si>
    <t>Le pupitre de commande comporte un certain nombre d'actions réalisées par des commutateurs à clés.</t>
  </si>
  <si>
    <t>Si ces fonctions sont réalisées par l'intermédiaire de ces clés, l'usage de celles-ci doit être restreint aux personnes habilitées et formées. Lors de l'absence de ces personnes, les clés ne doivent pas rester à demeure.</t>
  </si>
  <si>
    <t>1.3.4</t>
  </si>
  <si>
    <t>Jugé Conforme, des arrêtes vives sont constatés dans l'enceinte d'usinage.</t>
  </si>
  <si>
    <t>Le rappel du port des EPI est affiché sur la porte coulissante.</t>
  </si>
  <si>
    <t>Possibilité d’accès aux éléments mobiles de transmission de l’équipement. (Porte coulissante)</t>
  </si>
  <si>
    <t>Possibilité d’accès aux éléments mobiles de travail de l’équipement. (Porte coulissante)</t>
  </si>
  <si>
    <t>Lors de la vérification de l’équipement, il a été constaté la présence :  
- d’équipements non fixés ou mal fixés, 
- de conducteurs hors goulottes sont constatés.</t>
  </si>
  <si>
    <t>1.6.2</t>
  </si>
  <si>
    <t>L'échelle d'accès en fosse ne répond pas aux préconisations des normes NF EN 14122-1 à 4.</t>
  </si>
  <si>
    <t>Mettre en place des moyens d'accès selon les préconisations des normes citées.</t>
  </si>
  <si>
    <t>Lors d'un besoin d'intervention en partie haute de la machine, un risque de chute est possible.</t>
  </si>
  <si>
    <t>Mettre à disposition des points d'ancrages et / ou lignes de vie, indiquer le port d'EPI adapté et afficher et / ou rendre accessible la procédure à suivre.</t>
  </si>
  <si>
    <t>Les dimensions d'ouverture entre les 2 portes des magasins d'outils permettent le passage du corps entier.</t>
  </si>
  <si>
    <t xml:space="preserve">Mettre en place des pictogramme "entrée interdite" à proximité des portes intérieures. </t>
  </si>
  <si>
    <t xml:space="preserve">La notice d’instructions de l’équipement de travail est incomplète ou non conforme. </t>
  </si>
  <si>
    <t>Fournir une notice d’instructions en respectant les préconisations du point 1.7.4 de la directive machine 2006/42/CE avec entre autres :
- les instructions pour le transport, la mise en service, la manutention, l’installation, le montage, le démontage, le réglage et la maintenance ;
- le type et les fréquences de l’examens/entretien des pièces d’usure et leurs critères de remplacement ;
- le niveau de bruit aérien émis ;
- la déclaration CE de conformité.</t>
  </si>
  <si>
    <t>Dekra
B9361339-1801 040</t>
  </si>
  <si>
    <t>D 93-40</t>
  </si>
  <si>
    <t>R. 4324-9</t>
  </si>
  <si>
    <t>R. 4324-21</t>
  </si>
  <si>
    <t>Certains équipements électriques présents dans l’armoire ne sont pas fixés correctement.</t>
  </si>
  <si>
    <t>Fixé de façon stable et durale chaque équipement électrique présent dans l’armoire.</t>
  </si>
  <si>
    <t>R. 4324-16</t>
  </si>
  <si>
    <t>Plusieurs conducteurs de protection (PE) sont connectés sur la même borne.</t>
  </si>
  <si>
    <t>Raccorder un seul conducteur de protection par bornes.</t>
  </si>
  <si>
    <t>R. 4324-17</t>
  </si>
  <si>
    <t>R. 4324-5</t>
  </si>
  <si>
    <t xml:space="preserve">L’équipement de travail permet de redressage de bague, cependant aucun dispositif de protection n’est mis en place afin de prévenir du risque de projection d’objet suite à une rupture de l’équipement ou de la pièce contrôlé. </t>
  </si>
  <si>
    <t xml:space="preserve">Mettre en place, une fiche de poste  précisant les EPI obligatoire  au fonctionnement de l’équipement. </t>
  </si>
  <si>
    <t>Table montage 118</t>
  </si>
  <si>
    <t>Dekra
B9361339-1801 041</t>
  </si>
  <si>
    <t>R. 4324-1 / R. 4323-3  R. 4324-2 / R. R4323-3</t>
  </si>
  <si>
    <t xml:space="preserve">Nous avons constaté que le fonctionnement de l’équipement de travail est réalisé soit via une action maintenue soit via une commande bi-manuelle, ou encore via une pédale de commande. Cependant, l’équipement de travail peut fonctionner en vitesse lente comme en vitesse rapide. Cela ne permet pas à l’utilisateur d’avoir la maitrise des mouvements commandés. </t>
  </si>
  <si>
    <t xml:space="preserve">Assurer le mouvement via un appui maintenu sur l’organe de service prévu à cet effet. Ceci permet à l’utilisateur d’avoir la pliene maitrise des mouvements commandés à condition qu’il garde la pliene visibilité sur les mouvements et que ceux-ci soit réalisés à vitesse lente. La pédale de commande doit exclusivement assurer les mouvements à vitesse lente. En ce qui concerne la commande des mouvements à vitesse rapide seule la commande bi-manuelle peut les autoriser. </t>
  </si>
  <si>
    <t>R. 4324-10</t>
  </si>
  <si>
    <t>L’emplacement de l’opérateur lors de la commande des mouvements à vitesse rapide depuis la pédale de commande ne permet pas de garantir une distance d’éloignement suffisante des phénomènes dangereux. Accès aux éléments mobiles de travail et de transmission.</t>
  </si>
  <si>
    <t xml:space="preserve">Assurer le mouvement via un appui maintenu sur l’organe de service prévu à cet effet. Ceci permet à l’utilisateur d’avoir la pliene maitrise des mouvements commandés à condition qu’il garde la pliene visibilité sur les mouvements et que ceux-ci soit réalisé a vitesse lente. La pédale de commande doit exclusivement assurer les mouvements à vitesse lente. En ce qui concerne la commande des mouvement à vitesse rapide seul la commande la bi-manuelle peut les autoriser. </t>
  </si>
  <si>
    <t xml:space="preserve">Les circuits alimentant les prises de courant ne sont pas protégés par un dispositif différentiel haute sensibilité 30mA. </t>
  </si>
  <si>
    <t>Ajouter un dispositif différentiel 30mA sur les départs alimentant des prises de courant.</t>
  </si>
  <si>
    <t>R. 4324-8</t>
  </si>
  <si>
    <t>Les mouvements sont commandés par une pédale deux positions, marche et arrêt. Cela ne permet pas d’assuré l’arrêt de l’équipement en cas de crispation de l’utilisateur.</t>
  </si>
  <si>
    <t>Nous vous conseillons la mise en place d’une pédale de commande comportant trois position. Position 1, aucun mouvement possible ; position 2, mouvement autorisé via une action maintenue ; position 3, aucun mouvement autorisé. Cette commande permet à l’utilisateur d’avoir la pliene maitrise des mouvements commandés à condition qu’il garde la pliene visibilité sur les mouvements et que ceux-ci soit réalisé a vitesse lente.</t>
  </si>
  <si>
    <t>R. 4323-7</t>
  </si>
  <si>
    <t>Une palette en bois est positionné au niveau de l’équipement de travail dans le but de  permettre à l’utilisateur d’être surélevé. Ceci engendre un risque de chute.</t>
  </si>
  <si>
    <t xml:space="preserve">Mettre en place un système d’estrade de couleur vive afin d’attirer le regard et  disposant d’un grip antidérapant </t>
  </si>
  <si>
    <t>Dir 2006/42/CE</t>
  </si>
  <si>
    <t>1.2.1 et 1.7.4</t>
  </si>
  <si>
    <t xml:space="preserve">Nous avons constaté que l’équipement de travail à subis certaine modification récemment, par le rajout d’une pédale de commande. </t>
  </si>
  <si>
    <t xml:space="preserve">Pour les machines modifiées depuis le 01/01/2012, la norme harmonisée permettant de statuer sur la conformité liée à la fiabilité du circuit de commande (Norme EN 13849-1) oblige le constructeur à faire une étude de fiabilité (exemple rapport du logiciel SISTEMA).
Pour les machines modifiées depuis le 18/11/2014 la rédaction d’un dossier de modification est nécessaire et doit contenir les éléments suivant　:
• La description de la modification, 
• Le résultat de l’évaluation des risques, 
• L’impact éventuel des modifications sur le fonctionnement de la machine, son entretien, son installation ou son usage, 
• La mise à jour de la notice d’instruction, 
• Pouvoir assurer la traçabilité de la modification effectuée,
</t>
  </si>
  <si>
    <t>3069</t>
  </si>
  <si>
    <t>Dekra
B9361339-1801 042</t>
  </si>
  <si>
    <t xml:space="preserve">La commande des mouvements de translation suivant les axes X, Y, Z, en mode de fonctionnement MDA, sont engendrés par une action impulsionnelle sur l’organe de service prévu à cet effet, protecteur mobile avant ouvert. Ceci ne permet pas à l’utilisateur de garder la pleine maitrise des mouvements commandés. </t>
  </si>
  <si>
    <t>Assurer le mouvement via un appui maintenu sur l’organe de service prévu à cet effet. Ceci permet à l’utilisateur d’avoir la pleine maitrise des mouvements commandés à condition qu’il garde la pleine visibilité sur les mouvements et que ceux-ci soit réalisés à vitesse lente.</t>
  </si>
  <si>
    <t xml:space="preserve">Nous avons constaté que le dispositif permettant la sélection du mode de fonctionnement de l’équipement de travail n’est pas verrouillable. Ceci engendre divers risques mécaniques. </t>
  </si>
  <si>
    <t>Mettre en place un dispositif verrouillable en position soit par clef soit par code. Ainsi seul le personnel habilité aux différents modes de fonctionnement ont la possibilité de les utiliser.</t>
  </si>
  <si>
    <t>R. 4324-19</t>
  </si>
  <si>
    <t>R. 4324-2 / R. R4323-3</t>
  </si>
  <si>
    <t>Possibilité d’accès aux éléments mobiles de travail de l’équipement, convoyeur à copeaux</t>
  </si>
  <si>
    <t>Risque de chute de hauteur depuis les moyens d’accès de la machine, escalier 3 marches</t>
  </si>
  <si>
    <t>Lors d’intervention dans la fausse un risque de chute est à prendre en considération du fait de l’ouverture des  trappes</t>
  </si>
  <si>
    <t>R. 4324-1 / R. 4323-3</t>
  </si>
  <si>
    <t>Possibilité d’accès aux éléments mobiles de transmission de l’équipement, présent en fause</t>
  </si>
  <si>
    <t>Possibilité d’accès aux éléments mobiles de transmission de l’équipement, sortie système de convoyage à copeaux</t>
  </si>
  <si>
    <t>Présence d’orifices non obstrués dans les enveloppes électriques. De fait, elles ne respectent l’indice de protection minimum de l’emplacement de la machine. (presse étoupe non ajusté, présence domino sur façade latéral armoire électrique)</t>
  </si>
  <si>
    <t xml:space="preserve">Nous avons constaté que l’équipement de travail à subis certaine modification récemment </t>
  </si>
  <si>
    <t>Dir 98/37/CE</t>
  </si>
  <si>
    <t xml:space="preserve">L’équipement de convoyage des copeaux a été mis en service pour la première fois le 07/2006, de ce fait la règlementation à suivre pour cet équipement est le Code du travail, partie réglementaire, Annexe I du titre 1 du livre 3 de la partie 4, introduite par le décret 96-725 du 14 août 1996. Transposition en droit français de la Directive machine 98/37/CE.
</t>
  </si>
  <si>
    <t xml:space="preserve">Pour les machines dont la première mise en service ou modifié, est après le 20-08-1996. Ce référé au Code du travail, partie réglementaire, Annexe I du titre 1 du livre 3 de la partie 4, introduite par le décret 96-725 du 14 août 1996. Transposition en droit français de Directive machine 98/37/CE. Les documents demandés pour ce type d’équipement sont les suivant :
• La notice d’instruction,
• La déclaration de conformité CE,
• Les schémas des énergies, électriques, pneumatiques et hydrauliques,
</t>
  </si>
  <si>
    <t>Dekra
B9361339-1801 043</t>
  </si>
  <si>
    <t>Commandes de la machine non repérées ou mal repérées. (Bouton poussoir de commande, vanne quart de tour)</t>
  </si>
  <si>
    <t>Les indicateurs visuels de la machine ne sont pas repérés ou mal repérés. (manomètres)</t>
  </si>
  <si>
    <t>Réaliser ou améliorer le repérage des indicateurs visuels permettant l’exploitation de la machine, dans les règles de l’art et de manière durable.</t>
  </si>
  <si>
    <t>Présence d’éléments nus sous tension dans l’(es)armoire(s) ou le(s) coffret(s) électrique(s) générant des risques de contacts directs pour les opérateurs. (Conducteur volant, domino, partie active)</t>
  </si>
  <si>
    <t xml:space="preserve">Aucun dispositif d’informations n’est apposé sur les canalisations hydrauliques de l’équipement précisant le sens de circulation du fluide ainsi que sa nature.  </t>
  </si>
  <si>
    <t>Identifier les canalisations de façon claire, durable et compréhensible de tous, le texte présent doit être traduit dans la langue d’usage du pays utilisateur, Français. Mettre en place une identification par étiquette autocollante ou plaque gravée.</t>
  </si>
  <si>
    <t>R. 4324-4</t>
  </si>
  <si>
    <t>Risque de chute de hauteur depuis les moyens d’accès de la machine</t>
  </si>
  <si>
    <t>Possibilité d’accès aux éléments mobiles de transmission de l’équipement. (pignons/chaines, couliseau)</t>
  </si>
  <si>
    <t>Les éléments mobiles de travail sont accessibles lors du fonctionnement en mode automatique de l’équipement.</t>
  </si>
  <si>
    <t>R. 4324-12</t>
  </si>
  <si>
    <t>De son poste de travail, l'opérateur n'a pas la pleine vision de la zone de travail,</t>
  </si>
  <si>
    <t xml:space="preserve">Mettre en place des dispositifs de type miroirs réfléchissants, visibles depuis le poste de travail, et permettant à l’opérateur de s’assurer de l’absence d’un tiers dans les zones où il n’a pas de visibilité. </t>
  </si>
  <si>
    <t>Les mouvements de translation de la cuve engendrent un risque d’écrasement avec les parties fixes de l’équipement</t>
  </si>
  <si>
    <t>Le marquage au sol permettant une indication visuelle sur la distance minimale d’approche de l’équipement lors du fonctionnement du système d’induction n’est pas claire et durable.</t>
  </si>
  <si>
    <t xml:space="preserve">Mettre en place un système de marquage clair et durable. </t>
  </si>
  <si>
    <t>R. 4324-6</t>
  </si>
  <si>
    <t>L’inducteur permettant le trempage de la pièce travaillé est accessible par l’opérateur.</t>
  </si>
  <si>
    <t>PERCEUSE HORIZONTALE</t>
  </si>
  <si>
    <t>Dekra
B9361339-1801 044</t>
  </si>
  <si>
    <t>1.2.4</t>
  </si>
  <si>
    <t>L’un des organes de commande est défectueux ou Hors Service.</t>
  </si>
  <si>
    <t>Remettre cet organe de commande en service ou en état de fonctionnement.</t>
  </si>
  <si>
    <t>1.2.6</t>
  </si>
  <si>
    <t>L'huile de coupe est récupérée par le bac de rétention en partie inférieure de la machine, seulement le bac se déverse dans le regard. Un Risque de chute est possible et d'autre part la jonction du regard est elle prévue pour accueillir les huiles.</t>
  </si>
  <si>
    <t>Canaliser le déversement du bac.
S'assurer du recyclage d'huile de coupe.</t>
  </si>
  <si>
    <t>Un passage de câble/flexible est posé au sol, celui-ci n'est pas maintenu au sol. Un risque de chute est possible.</t>
  </si>
  <si>
    <t>Mettre en place des éléments de fixation aux points d'ancrages prévus. Peindre celui-ci d'une couleur jaune rayée noire, afin de le rendre visible.</t>
  </si>
  <si>
    <t>TAILLEUSE L2000</t>
  </si>
  <si>
    <t>Dekra
B9361339-1801 045</t>
  </si>
  <si>
    <t>Les dimensions des protecteurs fixes de la transmission du moteur à la génératrice, donne accès aux éléments mobiles de transmissions. Un risque de happement est possible.</t>
  </si>
  <si>
    <t>Le dimensionnement du protecteur mobile laisse un accès aux éléments dangereux.</t>
  </si>
  <si>
    <t xml:space="preserve"> Nous vous conseillons de vous rapprocher des préconisations de la norme EN 13857.</t>
  </si>
  <si>
    <t>TABLE DE MONTAGE</t>
  </si>
  <si>
    <t>Dekra
B9361339-1801 046</t>
  </si>
  <si>
    <t>BAC DE FILTRATION TREMPE</t>
  </si>
  <si>
    <t>Dekra
B9361339-1801 047</t>
  </si>
  <si>
    <t xml:space="preserve">Les stabilisateurs du moyen d'accès mis à disposition (PIRL) ne sont pas en place, selon les préconisations du constructeur. Le portillon automatique d'accès à la plateforme est absent. </t>
  </si>
  <si>
    <t>La hauteur du local, lors d'une intervention en hauteur, vous impose le port du casque ou casquette de sécurité.</t>
  </si>
  <si>
    <t>STATION DE POMPAGE LIQUIDE DE TREMPE</t>
  </si>
  <si>
    <t>Dekra
B9361339-1801 048</t>
  </si>
  <si>
    <t>L'atmosphère du local est difficilement respirable.</t>
  </si>
  <si>
    <t>Mettre en place une ventilation adaptée aux dimensions du local.</t>
  </si>
  <si>
    <t>Lors de la vérification de l’équipement, il a été constaté la présence : 
- de conducteurs volants, 
- d’équipements non fixés ou mal fixés, 
- de conducteurs hors goulottes sont constatés.</t>
  </si>
  <si>
    <t>Des interventions de maintenance sont possibles en fosse, lors de ces opérations les caillebotis sont levés, un risque de chute est alors possible.</t>
  </si>
  <si>
    <t>Des barrières de protections doivent être mises en place, assurant une stabilité suffisante.
Mettre également à disposition des moyens d'accès en fosse appropriés.</t>
  </si>
  <si>
    <t>7116</t>
  </si>
  <si>
    <t>ROULEAU D'ENTRAINEMENT COURONNE</t>
  </si>
  <si>
    <t>Dekra
B9361339-1801 049</t>
  </si>
  <si>
    <t>Le dispositif de variation de vitesse de la table est géré par un potentiomètre, la vitesse est paramétrable de manière permanente</t>
  </si>
  <si>
    <t>La variation de vitesse doit être conçue et construite de telle manière que le choix et le réglage de ces conditions puissent être effectués de manière sûre et fiable. Dans une plage de vitesse maximum de 4 tr/min</t>
  </si>
  <si>
    <t>La pédale de marche ne dispose pas d'organe d'arrêt.</t>
  </si>
  <si>
    <t>Un dispositif d'arrêt doit être embarqué sur la pédale de mise en marche.</t>
  </si>
  <si>
    <t>S'assurer du bon maintien de la pièce, lors d'une opération.</t>
  </si>
  <si>
    <t>Les dispositifs d’arrêt de la machine n’agissent pas sur la puissance des actionneurs. De fait, ils ne garantissent pas un niveau de sécurité suffisant aux opérateurs</t>
  </si>
  <si>
    <t>Couper la puissance des actionneurs, lors de l’activation des commandes d’arrêt.</t>
  </si>
  <si>
    <t>1.5.1
1.5.15</t>
  </si>
  <si>
    <t>Les caillebotis n'est pas uniforme, un risque de chute est constaté.</t>
  </si>
  <si>
    <t>Obturer les ouvertures, sans créer de surépaisseur supérieure à 4mm et lié les petites surfaces entre elles.</t>
  </si>
  <si>
    <t>Le déplacement des chandelles se réalise à la main, le poids et la position lors de se réglage n'est pas ergonomique.</t>
  </si>
  <si>
    <t>Mettre en place un élément assurant le déplacement de ces éléments de façon ergonomique.</t>
  </si>
  <si>
    <t>TABLE DE MONTAGE INA</t>
  </si>
  <si>
    <t>Dekra
B9361339-1801 050</t>
  </si>
  <si>
    <t>R4323-7
R4324-2 et 3
R4324-8
R4324-12</t>
  </si>
  <si>
    <t>Le groupe hydraulique est installé sous la table. L'accès au personnel de la maintenance est difficile en cas de besoin d'intervention.</t>
  </si>
  <si>
    <t>Le déplacement du groupe hydraulique vous est recommandée, de façon à le rendre accessible dans une posture convenable.</t>
  </si>
  <si>
    <t>Le moyen d'accès à disposition, permettant de monter sur le plateau tournant, ne répond pas aux exigences des normes NF EN 14122-1 à 4. Un risque de chute est possible.</t>
  </si>
  <si>
    <t>Nous vous recommandons le replacement du moyen d'accès, par un équipement répondant aux exigences citées.</t>
  </si>
  <si>
    <t>Lors d'un intervention sur le plateau de la table tournante, un risque de chute est constaté.</t>
  </si>
  <si>
    <t>Prévoir la mise en place de garde-corps en périphérie de la table répondant aux exigences des normes NF EN 14122-1 à 4 ou d'un dispositif, type ligne de vie, incombant le port d'un harnais.</t>
  </si>
  <si>
    <t>L'opérateur n'a pas la pleine vision du mouvement commandé dès qu'une pièce est posé sur la table ou dès que la table est incliné.</t>
  </si>
  <si>
    <t>Le dispositif antichute des vérins de levage est commun et n'est pas au plus proche du vérin. En cas de fuite de l'un des flexibles aval, un risque de chute de la table est possible.</t>
  </si>
  <si>
    <t>Mettre en place un dispositif capable de maintenir la charge, ou modifier le circuit hydraulique existant.</t>
  </si>
  <si>
    <t>R4323-13
R4324-5</t>
  </si>
  <si>
    <t>R4324-24</t>
  </si>
  <si>
    <t>Les vérins de levage ne disposent pas de dispositif antichute individuel, un risque d'écrasement est possible.</t>
  </si>
  <si>
    <t>R4324-25</t>
  </si>
  <si>
    <t>Dekra
B9361339-1801 051</t>
  </si>
  <si>
    <t>Jugé Conforme</t>
  </si>
  <si>
    <t>Les vitesses de déplacement de l'appareil sont lentes</t>
  </si>
  <si>
    <t>13B</t>
  </si>
  <si>
    <t>Dekra
B9361339-1801 052</t>
  </si>
  <si>
    <t>La variation de vitesse doit être conçue et construite de telle manière que le choix et le réglage de ces conditions puissent être effectués de manière sûre et fiable. Dans une plage de vitesse maximum de 3 tr/min</t>
  </si>
  <si>
    <t>17A</t>
  </si>
  <si>
    <t>Dekra
B9361339-1801 053</t>
  </si>
  <si>
    <t>La variation de vitesse doit être conçue et construite de telle manière que le choix et le réglage de ces conditions puissent être effectués de manière sûre et fiable. Dans une plage de vitesse maximum de 1 tr/min</t>
  </si>
  <si>
    <t>La variation de vitesse doit être conçue et construite de telle manière que le choix et le réglage de ces conditions puissent être effectués de manière sûre et fiable.</t>
  </si>
  <si>
    <t>Dekra
B9361339-1801 054</t>
  </si>
  <si>
    <t>1.2.1
1.3.9
1.5.1</t>
  </si>
  <si>
    <t>1.2.1
1.3.9</t>
  </si>
  <si>
    <t>L'analyse du schéma électrique démontre que l'arrêt d'urgence et la barrière immatérielle n'agissent pas sur l'ensemble des systèmes de commande des éléments mobiles dangereux de manière fiable. D'autre part le relais de sécurité "KF4" des barrières immatérielles est inhibé par un relais classique, piloté par une sortie API, ce qui rend nulle la catégorie d'arrêt.</t>
  </si>
  <si>
    <t>Reprendre la sécurité et fiabilité des systèmes de commande.</t>
  </si>
  <si>
    <t>Les dimensions des protecteurs fixes en périphérie de l'installation sont franchissables par le dessus, dessous et à travers pour la partie arrière.</t>
  </si>
  <si>
    <t>Mettre en place des grillagées répondant aux préconisations de la norme NF EN 13857.</t>
  </si>
  <si>
    <t>Lors de la vérification de l’équipement, il a été constaté la présence : 
- de conducteurs hors goulottes sont constatés.</t>
  </si>
  <si>
    <t xml:space="preserve">L’équipement est dépourvu de dispositif permettant de dissiper sans risque l’énergie pneumatique accumulée. </t>
  </si>
  <si>
    <t>Mettre en place un dispositif permettant de dissiper l’énergie pneumatique accumulée.</t>
  </si>
  <si>
    <t>1.7.1.1</t>
  </si>
  <si>
    <t xml:space="preserve">La plaque d’identification du constructeur apposée sur l’équipement de travail n’est pas conforme au point 1.7.3 de la directive machine 2006/42/CE. </t>
  </si>
  <si>
    <t>Il y manque entre autres :
- la dénomination en toutes lettres de cette machine.</t>
  </si>
  <si>
    <t>7102</t>
  </si>
  <si>
    <t>SCIE KASTO</t>
  </si>
  <si>
    <t>Dekra
B9361339-1801 055</t>
  </si>
  <si>
    <t xml:space="preserve">La position reculée des mors de serrage provoque un risque d'écrasement et / ou cisaillement par le mouvement oscillant. </t>
  </si>
  <si>
    <t>Assurer un éloignement suffisant de la partie fixe et mobile. La mise en place de butée fixe peut être une piste de solution.</t>
  </si>
  <si>
    <t>Les essais de la scie ont été effectués à vide, cependant un risque de chute des pièces sciées peut être occasionnée lors de son exploitation.</t>
  </si>
  <si>
    <t>La mise en place de servantes et / ou de tables en capacité de recevoir les pièces sciées, placées de façon à assurer une stabilité suffisante doit être réalisée.</t>
  </si>
  <si>
    <t>2546166</t>
  </si>
  <si>
    <t>Dekra
B9361339-1801 056</t>
  </si>
  <si>
    <t>TAILLEUSE MODUL</t>
  </si>
  <si>
    <t>Dekra
B9361339-1801 057</t>
  </si>
  <si>
    <t>R4323-7
R4323-12
R4324-5</t>
  </si>
  <si>
    <t>Une présence d'huile importante est constaté en fosse ainsi qu'en périphérie de la machine. Un risque de chute est possible.</t>
  </si>
  <si>
    <t>Une récupération de cette huile par un dispositif  de bacs étanches avec une station de pompage, peut être une piste de solution.</t>
  </si>
  <si>
    <t>R4323-9
R4324-21</t>
  </si>
  <si>
    <t>Un risque de chute est constaté aux différents points d'interventions de réglages et / ou de maintenance.</t>
  </si>
  <si>
    <t>Mettre en place des moyens d'accès répondant aux normes en vigueur des NF EN 14122-1 à 4</t>
  </si>
  <si>
    <t>Les dimensions de l'allée de passage entre la machine et la station de lubrification / groupes hydrauliques est étroite. Un risque de happement et / ou d'écrasement est possible.</t>
  </si>
  <si>
    <t xml:space="preserve">Le droit de passage doit être limité uniquement aux personnes intervenant sur la machine et par l'intermédiaire d'un portillon agissant de manière fiable sur le système de commande des mouvements dangereux. </t>
  </si>
  <si>
    <t>R4323-13</t>
  </si>
  <si>
    <t>La projection de copeaux est constaté aux abords de la machine. Un risque de coupure et / ou de brûlure est possible</t>
  </si>
  <si>
    <t>Prévoir la mise en place d'une combinaison de protecteurs fixes et mobile répondant aux normes en vigueur de la NF EN 13855.</t>
  </si>
  <si>
    <t>R4324-1 et 3
R4324-2 et 3
R4324-4</t>
  </si>
  <si>
    <t xml:space="preserve">R4324-1 et 3
</t>
  </si>
  <si>
    <t>Le dispositif de verrouillage du protecteur mobile n’est pas à action positive. Il peut donc être facilement fraudé.</t>
  </si>
  <si>
    <t>Remplacer ce dispositif de verrouillage par un dispositif ne permettant la fraude par l’opérateur.</t>
  </si>
  <si>
    <t>R4324-2 et 3
R4324-4</t>
  </si>
  <si>
    <t>Lors du chargement / déchargement de la pièce et des réglages. Un risque de chute est constaté depuis l'échelle d'accès à le tête les plateformes de la machine, les escaliers.</t>
  </si>
  <si>
    <t>Une mise en conformité de ces moyens d'accès aux normes en vigueurs NF EN 14122-1 à 4 doit être envisagée.</t>
  </si>
  <si>
    <t>La prise des fraises en attentes sur le support est possible uniquement dans un sens avec le manipulateur. Selon les besoins de denture extérieure ou intérieure, le retournement de l'outil est réalisé à la main. un risque de coupure et ergonomique est constaté.</t>
  </si>
  <si>
    <t>Réaliser une modification des supports de fraises, de façon à pouvoir prendre les outils de coupe, sans manipulation humaine, par le manipulateur existant.</t>
  </si>
  <si>
    <t>Les commandes de mouvements en mode manuel sont réalisées par l'intermédiaire de sélecteur à position fixe. Un risque d'écrasement et / ou de sectionnement est possible</t>
  </si>
  <si>
    <t>La mise en place de moyen de commande à action maintenue, agissant sur le système de commande des mouvements dangereux de manière fiable.</t>
  </si>
  <si>
    <t>R4324-9
R4324-15</t>
  </si>
  <si>
    <t xml:space="preserve">Mettre en place des dispositifs de protection (arrêt d’urgence ou poignée anti-enfermement) dans l’enceinte de la machine, et temporiser le départ du cycle de production </t>
  </si>
  <si>
    <t>Perceuse Radiale GSP 928</t>
  </si>
  <si>
    <t>Revoir le couple de serrage des  fixations</t>
  </si>
  <si>
    <t xml:space="preserve">Les organes de services  sont  flottants. </t>
  </si>
  <si>
    <t>Station de pompage</t>
  </si>
  <si>
    <t>Bac de filtration</t>
  </si>
  <si>
    <t>BAC LIQUIDE DE TREMPS (Station de pompage)</t>
  </si>
  <si>
    <t>BAC LIQUIDE DE TREMPS (Filtration)</t>
  </si>
  <si>
    <t>COMPRESSEUR Yonne Equip</t>
  </si>
  <si>
    <t>COMPRESSEUR</t>
  </si>
  <si>
    <t>Centrale air comprimé</t>
  </si>
  <si>
    <t>Cabine de sablage YD</t>
  </si>
  <si>
    <t>SCITEEX GENESYS 644C</t>
  </si>
  <si>
    <t>Cabine de peinture YD</t>
  </si>
  <si>
    <t>2007</t>
  </si>
  <si>
    <t>Ch25</t>
  </si>
  <si>
    <t>Ch20</t>
  </si>
  <si>
    <t>TOURET A MEULER 131</t>
  </si>
  <si>
    <r>
      <rPr>
        <b/>
        <sz val="12"/>
        <color theme="1"/>
        <rFont val="Verdana"/>
        <family val="2"/>
      </rPr>
      <t>Mise à jour du :</t>
    </r>
    <r>
      <rPr>
        <sz val="12"/>
        <color theme="1"/>
        <rFont val="Verdana"/>
        <family val="2"/>
      </rPr>
      <t xml:space="preserve"> </t>
    </r>
    <r>
      <rPr>
        <sz val="12"/>
        <color theme="0" tint="-0.499984740745262"/>
        <rFont val="Verdana"/>
        <family val="2"/>
      </rPr>
      <t>21/01/2019</t>
    </r>
  </si>
  <si>
    <t>TOURET A MEULER 131  (233AT2)</t>
  </si>
  <si>
    <t>PRESSSE D'ALTELIER 799060</t>
  </si>
  <si>
    <r>
      <t xml:space="preserve">Nous disposons de la notice d'instruction version papier au local maintenance (armoire dossier machine)
Qui plus est tous les dossiers machines sont en cours de numérisation.
</t>
    </r>
    <r>
      <rPr>
        <sz val="11"/>
        <color rgb="FF0F57D5"/>
        <rFont val="Verdana"/>
        <family val="2"/>
      </rPr>
      <t>Communiquer la notice d'utilisation au prochain tiers expert afin qu'il finalise la vérification de conformité
J'ai échangé avec le fabricant, qui ne peut nous fournir plus, du fait que la machine à plus de 10 ans et que les personnels chargés du projet à l'époque ne sont plus en activité. La société ne fabrique plus de machine spéciale comme la notre.</t>
    </r>
  </si>
  <si>
    <t>ACANTHE</t>
  </si>
  <si>
    <t>En attente du rapport</t>
  </si>
  <si>
    <t>Voir pour canaliser les éventuelles projections à la source plutôt que de rehausser les portes de la machine.</t>
  </si>
  <si>
    <r>
      <t xml:space="preserve">La protection en place doit être prolongée de façon à atteindre 2,5 m de hauteur depuis le sol.
</t>
    </r>
    <r>
      <rPr>
        <sz val="11"/>
        <color rgb="FF0F57D7"/>
        <rFont val="Verdana"/>
        <family val="2"/>
      </rPr>
      <t>Le 05/10/18 la protection a été prolongée. MAM commande des protections d'angles adhésives zébrées jaune/noir, en mousse pour prévenir des risque de cognement.</t>
    </r>
  </si>
  <si>
    <t xml:space="preserve">S. SERRURIER
</t>
  </si>
  <si>
    <t>le taillage est réalisé à sec, pas de fluide de coupe.</t>
  </si>
  <si>
    <t>Schéma électrique de la machine</t>
  </si>
  <si>
    <t>0802109</t>
  </si>
  <si>
    <t>(moteur) 65382</t>
  </si>
  <si>
    <t>TOURET A MEULER / PONCEUSE A
BANDE 210</t>
  </si>
  <si>
    <t>B84141781801 R001</t>
  </si>
  <si>
    <t>PONCEUSE EBAVUREUSE A DISQUE</t>
  </si>
  <si>
    <t>PONCEUSE A BANDE EBAVUREUSE A DISQUE</t>
  </si>
  <si>
    <t>En attente de levées d'observation par DEKRA prévues le 31/01/2019</t>
  </si>
  <si>
    <t>Photo et courriel commun des bobines</t>
  </si>
  <si>
    <r>
      <rPr>
        <b/>
        <sz val="12"/>
        <color theme="1"/>
        <rFont val="Verdana"/>
        <family val="2"/>
      </rPr>
      <t>Mise à jour du :</t>
    </r>
    <r>
      <rPr>
        <sz val="12"/>
        <color theme="1"/>
        <rFont val="Verdana"/>
        <family val="2"/>
      </rPr>
      <t xml:space="preserve"> </t>
    </r>
    <r>
      <rPr>
        <sz val="12"/>
        <color theme="0" tint="-0.499984740745262"/>
        <rFont val="Verdana"/>
        <family val="2"/>
      </rPr>
      <t>23/01/2019</t>
    </r>
  </si>
  <si>
    <t>Actémium à réaliser la levée des réserves du rapport de DEKRA. Une visite de réception a été réalisée par DEKRA le 08/11/2018. Seule une observation administrative perdure et n'est pas résolvable. Elle ne caractérise pas de risque pour l'opérateur. La machine est jugée conforme.</t>
  </si>
  <si>
    <t>En attente de visite de levée d'observation par Dekra prévue le 31/01/2019</t>
  </si>
  <si>
    <t>Machines sorties du parc</t>
  </si>
  <si>
    <t>Machines non soumises
selon bureau de contrôle</t>
  </si>
  <si>
    <t>Nbre d'actions clôturées dans les délais</t>
  </si>
  <si>
    <t>Nbre d'actions clôturées hors délais</t>
  </si>
  <si>
    <t>Nbre d'actions à clôturées dans les délais</t>
  </si>
  <si>
    <t>Nbre d'actions à clôturées hors délais</t>
  </si>
  <si>
    <r>
      <rPr>
        <b/>
        <sz val="12"/>
        <color theme="1"/>
        <rFont val="Verdana"/>
        <family val="2"/>
      </rPr>
      <t>Mise à jour du :</t>
    </r>
    <r>
      <rPr>
        <sz val="12"/>
        <color theme="1"/>
        <rFont val="Verdana"/>
        <family val="2"/>
      </rPr>
      <t xml:space="preserve"> </t>
    </r>
    <r>
      <rPr>
        <sz val="12"/>
        <color theme="0" tint="-0.499984740745262"/>
        <rFont val="Verdana"/>
        <family val="2"/>
      </rPr>
      <t>24/01/2019</t>
    </r>
  </si>
  <si>
    <t xml:space="preserve">Inventaire Parc Machines du site </t>
  </si>
  <si>
    <r>
      <rPr>
        <b/>
        <sz val="14"/>
        <color theme="0" tint="-0.499984740745262"/>
        <rFont val="Verdana"/>
        <family val="2"/>
      </rPr>
      <t>Site :</t>
    </r>
    <r>
      <rPr>
        <b/>
        <sz val="14"/>
        <color theme="1"/>
        <rFont val="Verdana"/>
        <family val="2"/>
      </rPr>
      <t xml:space="preserve"> </t>
    </r>
  </si>
  <si>
    <t>Projet de mise en conformité Machines du site</t>
  </si>
  <si>
    <t>Plan d'Actions Conformité Machine du site</t>
  </si>
  <si>
    <t xml:space="preserve">Projet de mise en conformité Machines du site </t>
  </si>
  <si>
    <t xml:space="preserve">Situation de Conformité Machines du site </t>
  </si>
  <si>
    <t>Situation de Conformité Machines du 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</si>
</sst>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_-;\-* #,##0.00\ _€_-;_-* &quot;-&quot;??\ _€_-;_-@_-"/>
    <numFmt numFmtId="164" formatCode="dd/mm/yy"/>
    <numFmt numFmtId="165" formatCode="dd/mm/yy;@"/>
    <numFmt numFmtId="166" formatCode="0.0%"/>
  </numFmts>
  <fonts count="106" x14ac:knownFonts="1">
    <font>
      <sz val="11"/>
      <color theme="1"/>
      <name val="Calibri"/>
      <family val="2"/>
      <scheme val="minor"/>
    </font>
    <font>
      <sz val="10"/>
      <name val="Arial"/>
      <family val="2"/>
    </font>
    <font>
      <sz val="9"/>
      <color indexed="81"/>
      <name val="Tahoma"/>
      <family val="2"/>
    </font>
    <font>
      <sz val="11"/>
      <color theme="0"/>
      <name val="Calibri"/>
      <family val="2"/>
      <scheme val="minor"/>
    </font>
    <font>
      <sz val="10"/>
      <name val="Arial"/>
      <family val="2"/>
    </font>
    <font>
      <u/>
      <sz val="11"/>
      <color theme="10"/>
      <name val="Calibri"/>
      <family val="2"/>
      <scheme val="minor"/>
    </font>
    <font>
      <sz val="10"/>
      <color theme="0"/>
      <name val="Verdana"/>
      <family val="2"/>
    </font>
    <font>
      <sz val="11"/>
      <color theme="1"/>
      <name val="Verdana"/>
      <family val="2"/>
    </font>
    <font>
      <sz val="8"/>
      <color theme="1"/>
      <name val="Verdana"/>
      <family val="2"/>
    </font>
    <font>
      <sz val="10"/>
      <color theme="1"/>
      <name val="Verdana"/>
      <family val="2"/>
    </font>
    <font>
      <b/>
      <sz val="14"/>
      <color theme="0" tint="-0.499984740745262"/>
      <name val="Verdana"/>
      <family val="2"/>
    </font>
    <font>
      <b/>
      <sz val="14"/>
      <color theme="1"/>
      <name val="Verdana"/>
      <family val="2"/>
    </font>
    <font>
      <b/>
      <sz val="14"/>
      <name val="Verdana"/>
      <family val="2"/>
    </font>
    <font>
      <b/>
      <sz val="14"/>
      <color theme="0"/>
      <name val="Verdana"/>
      <family val="2"/>
    </font>
    <font>
      <sz val="10"/>
      <color indexed="48"/>
      <name val="Verdana"/>
      <family val="2"/>
    </font>
    <font>
      <sz val="10"/>
      <name val="Verdana"/>
      <family val="2"/>
    </font>
    <font>
      <b/>
      <sz val="12"/>
      <name val="Verdana"/>
      <family val="2"/>
    </font>
    <font>
      <b/>
      <sz val="12"/>
      <color rgb="FFFFFFFF"/>
      <name val="Verdana"/>
      <family val="2"/>
    </font>
    <font>
      <b/>
      <sz val="10"/>
      <name val="Verdana"/>
      <family val="2"/>
    </font>
    <font>
      <b/>
      <sz val="10"/>
      <color theme="0"/>
      <name val="Verdana"/>
      <family val="2"/>
    </font>
    <font>
      <b/>
      <sz val="8"/>
      <color theme="0"/>
      <name val="Verdana"/>
      <family val="2"/>
    </font>
    <font>
      <b/>
      <sz val="9"/>
      <color indexed="81"/>
      <name val="Tahoma"/>
      <family val="2"/>
    </font>
    <font>
      <b/>
      <sz val="9"/>
      <color theme="1"/>
      <name val="Verdana"/>
      <family val="2"/>
    </font>
    <font>
      <b/>
      <sz val="9"/>
      <color theme="0" tint="-0.499984740745262"/>
      <name val="Verdana"/>
      <family val="2"/>
    </font>
    <font>
      <b/>
      <sz val="11"/>
      <color theme="1"/>
      <name val="Verdana"/>
      <family val="2"/>
    </font>
    <font>
      <b/>
      <sz val="12"/>
      <color theme="1"/>
      <name val="Verdana"/>
      <family val="2"/>
    </font>
    <font>
      <b/>
      <sz val="12"/>
      <color theme="0" tint="-0.499984740745262"/>
      <name val="Verdana"/>
      <family val="2"/>
    </font>
    <font>
      <strike/>
      <sz val="10"/>
      <name val="Verdana"/>
      <family val="2"/>
    </font>
    <font>
      <sz val="11"/>
      <color rgb="FF9C5700"/>
      <name val="Calibri"/>
      <family val="2"/>
      <scheme val="minor"/>
    </font>
    <font>
      <strike/>
      <sz val="10"/>
      <color theme="0"/>
      <name val="Verdana"/>
      <family val="2"/>
    </font>
    <font>
      <u/>
      <sz val="11"/>
      <color theme="4"/>
      <name val="Verdana"/>
      <family val="2"/>
    </font>
    <font>
      <strike/>
      <u/>
      <sz val="11"/>
      <color theme="4"/>
      <name val="Verdana"/>
      <family val="2"/>
    </font>
    <font>
      <u/>
      <sz val="11"/>
      <color theme="10"/>
      <name val="Verdana"/>
      <family val="2"/>
    </font>
    <font>
      <sz val="11"/>
      <color rgb="FF9C5700"/>
      <name val="Verdana"/>
      <family val="2"/>
    </font>
    <font>
      <sz val="11"/>
      <name val="Verdana"/>
      <family val="2"/>
    </font>
    <font>
      <strike/>
      <u/>
      <sz val="11"/>
      <color theme="10"/>
      <name val="Verdana"/>
      <family val="2"/>
    </font>
    <font>
      <strike/>
      <sz val="11"/>
      <color rgb="FF9C5700"/>
      <name val="Verdana"/>
      <family val="2"/>
    </font>
    <font>
      <sz val="11"/>
      <color theme="0" tint="-0.499984740745262"/>
      <name val="Verdana"/>
      <family val="2"/>
    </font>
    <font>
      <sz val="11"/>
      <color theme="0"/>
      <name val="Verdana"/>
      <family val="2"/>
    </font>
    <font>
      <strike/>
      <sz val="11"/>
      <name val="Verdana"/>
      <family val="2"/>
    </font>
    <font>
      <strike/>
      <sz val="11"/>
      <color theme="0" tint="-0.499984740745262"/>
      <name val="Verdana"/>
      <family val="2"/>
    </font>
    <font>
      <sz val="11"/>
      <color rgb="FF0068A8"/>
      <name val="Verdana"/>
      <family val="2"/>
    </font>
    <font>
      <strike/>
      <sz val="11"/>
      <color theme="1"/>
      <name val="Verdana"/>
      <family val="2"/>
    </font>
    <font>
      <b/>
      <sz val="11"/>
      <color theme="0" tint="-0.499984740745262"/>
      <name val="Verdana"/>
      <family val="2"/>
    </font>
    <font>
      <sz val="12"/>
      <name val="Verdana"/>
      <family val="2"/>
    </font>
    <font>
      <sz val="20"/>
      <name val="Verdana"/>
      <family val="2"/>
    </font>
    <font>
      <strike/>
      <sz val="11"/>
      <color theme="0"/>
      <name val="Verdana"/>
      <family val="2"/>
    </font>
    <font>
      <u/>
      <sz val="20"/>
      <name val="Verdana"/>
      <family val="2"/>
    </font>
    <font>
      <b/>
      <sz val="11"/>
      <color rgb="FFFFFFFF"/>
      <name val="Verdana"/>
      <family val="2"/>
    </font>
    <font>
      <sz val="16"/>
      <name val="Verdana"/>
      <family val="2"/>
    </font>
    <font>
      <strike/>
      <sz val="16"/>
      <color theme="0"/>
      <name val="Verdana"/>
      <family val="2"/>
    </font>
    <font>
      <sz val="20"/>
      <color theme="0"/>
      <name val="Verdana"/>
      <family val="2"/>
    </font>
    <font>
      <b/>
      <sz val="11"/>
      <name val="Verdana"/>
      <family val="2"/>
    </font>
    <font>
      <b/>
      <sz val="14"/>
      <color theme="6"/>
      <name val="Verdana"/>
      <family val="2"/>
    </font>
    <font>
      <strike/>
      <sz val="10"/>
      <color indexed="48"/>
      <name val="Verdana"/>
      <family val="2"/>
    </font>
    <font>
      <b/>
      <sz val="10"/>
      <color indexed="48"/>
      <name val="Verdana"/>
      <family val="2"/>
    </font>
    <font>
      <b/>
      <sz val="12"/>
      <color theme="0"/>
      <name val="Verdana"/>
      <family val="2"/>
    </font>
    <font>
      <b/>
      <sz val="11"/>
      <color theme="1" tint="0.499984740745262"/>
      <name val="Verdana"/>
      <family val="2"/>
    </font>
    <font>
      <sz val="11"/>
      <color theme="1" tint="0.34998626667073579"/>
      <name val="Verdana"/>
      <family val="2"/>
    </font>
    <font>
      <sz val="8"/>
      <name val="Verdana"/>
      <family val="2"/>
    </font>
    <font>
      <b/>
      <sz val="12"/>
      <color theme="0" tint="-0.249977111117893"/>
      <name val="Verdana"/>
      <family val="2"/>
    </font>
    <font>
      <sz val="8"/>
      <color theme="0"/>
      <name val="Verdana"/>
      <family val="2"/>
    </font>
    <font>
      <sz val="16"/>
      <color theme="0"/>
      <name val="Verdana"/>
      <family val="2"/>
    </font>
    <font>
      <sz val="20"/>
      <color theme="1"/>
      <name val="Verdana"/>
      <family val="2"/>
    </font>
    <font>
      <strike/>
      <u/>
      <sz val="11"/>
      <color theme="0"/>
      <name val="Verdana"/>
      <family val="2"/>
    </font>
    <font>
      <u/>
      <sz val="11"/>
      <color theme="0"/>
      <name val="Verdana"/>
      <family val="2"/>
    </font>
    <font>
      <sz val="11"/>
      <color rgb="FFFF0000"/>
      <name val="Verdana"/>
      <family val="2"/>
    </font>
    <font>
      <sz val="11"/>
      <color rgb="FF0F57D5"/>
      <name val="Verdana"/>
      <family val="2"/>
    </font>
    <font>
      <b/>
      <sz val="14"/>
      <color rgb="FF0F57D5"/>
      <name val="Verdana"/>
      <family val="2"/>
    </font>
    <font>
      <b/>
      <vertAlign val="superscript"/>
      <sz val="14"/>
      <color rgb="FF0F57D5"/>
      <name val="Verdana"/>
      <family val="2"/>
    </font>
    <font>
      <b/>
      <sz val="20"/>
      <name val="Verdana"/>
      <family val="2"/>
    </font>
    <font>
      <b/>
      <vertAlign val="superscript"/>
      <sz val="12"/>
      <name val="Verdana"/>
      <family val="2"/>
    </font>
    <font>
      <sz val="12"/>
      <color theme="0"/>
      <name val="Verdana"/>
      <family val="2"/>
    </font>
    <font>
      <strike/>
      <sz val="12"/>
      <color theme="0"/>
      <name val="Verdana"/>
      <family val="2"/>
    </font>
    <font>
      <b/>
      <sz val="14"/>
      <color theme="5" tint="-0.499984740745262"/>
      <name val="Verdana"/>
      <family val="2"/>
    </font>
    <font>
      <b/>
      <sz val="14"/>
      <color rgb="FF00B050"/>
      <name val="Verdana"/>
      <family val="2"/>
    </font>
    <font>
      <b/>
      <sz val="14"/>
      <color rgb="FFFFFFFF"/>
      <name val="Verdana"/>
      <family val="2"/>
    </font>
    <font>
      <sz val="12"/>
      <color indexed="9"/>
      <name val="Verdana"/>
      <family val="2"/>
    </font>
    <font>
      <b/>
      <sz val="12"/>
      <color indexed="10"/>
      <name val="Verdana"/>
      <family val="2"/>
    </font>
    <font>
      <b/>
      <sz val="12"/>
      <color indexed="52"/>
      <name val="Verdana"/>
      <family val="2"/>
    </font>
    <font>
      <b/>
      <sz val="12"/>
      <color indexed="17"/>
      <name val="Verdana"/>
      <family val="2"/>
    </font>
    <font>
      <sz val="12"/>
      <color indexed="30"/>
      <name val="Verdana"/>
      <family val="2"/>
    </font>
    <font>
      <b/>
      <sz val="12"/>
      <color indexed="57"/>
      <name val="Verdana"/>
      <family val="2"/>
    </font>
    <font>
      <sz val="11"/>
      <color rgb="FFFFC000"/>
      <name val="Verdana"/>
      <family val="2"/>
    </font>
    <font>
      <sz val="14"/>
      <name val="Verdana"/>
      <family val="2"/>
    </font>
    <font>
      <u/>
      <sz val="11"/>
      <name val="Verdana"/>
      <family val="2"/>
    </font>
    <font>
      <u/>
      <sz val="11"/>
      <name val="Calibri"/>
      <family val="2"/>
      <scheme val="minor"/>
    </font>
    <font>
      <b/>
      <sz val="14"/>
      <color theme="1" tint="0.249977111117893"/>
      <name val="Verdana"/>
      <family val="2"/>
    </font>
    <font>
      <sz val="11"/>
      <color theme="1" tint="0.249977111117893"/>
      <name val="Verdana"/>
      <family val="2"/>
    </font>
    <font>
      <sz val="16"/>
      <color theme="1" tint="0.249977111117893"/>
      <name val="Verdana"/>
      <family val="2"/>
    </font>
    <font>
      <sz val="12"/>
      <color theme="1" tint="0.249977111117893"/>
      <name val="Verdana"/>
      <family val="2"/>
    </font>
    <font>
      <u/>
      <sz val="11"/>
      <color theme="1" tint="0.249977111117893"/>
      <name val="Calibri"/>
      <family val="2"/>
      <scheme val="minor"/>
    </font>
    <font>
      <sz val="11"/>
      <color theme="1" tint="0.249977111117893"/>
      <name val="Calibri"/>
      <family val="2"/>
      <scheme val="minor"/>
    </font>
    <font>
      <strike/>
      <u/>
      <sz val="10"/>
      <color theme="4"/>
      <name val="Verdana"/>
      <family val="2"/>
    </font>
    <font>
      <strike/>
      <u/>
      <sz val="10"/>
      <color theme="0"/>
      <name val="Verdana"/>
      <family val="2"/>
    </font>
    <font>
      <b/>
      <sz val="11"/>
      <color theme="1" tint="0.249977111117893"/>
      <name val="Verdana"/>
      <family val="2"/>
    </font>
    <font>
      <sz val="12"/>
      <color theme="0" tint="-0.499984740745262"/>
      <name val="Verdana"/>
      <family val="2"/>
    </font>
    <font>
      <sz val="12"/>
      <color rgb="FF9C5700"/>
      <name val="Verdana"/>
      <family val="2"/>
    </font>
    <font>
      <sz val="12"/>
      <color theme="1"/>
      <name val="Verdana"/>
      <family val="2"/>
    </font>
    <font>
      <b/>
      <sz val="12"/>
      <color theme="1" tint="0.249977111117893"/>
      <name val="Verdana"/>
      <family val="2"/>
    </font>
    <font>
      <sz val="11"/>
      <color rgb="FF0F57D7"/>
      <name val="Verdana"/>
      <family val="2"/>
    </font>
    <font>
      <sz val="14"/>
      <color rgb="FFFFFFFF"/>
      <name val="Verdana"/>
      <family val="2"/>
    </font>
    <font>
      <sz val="12"/>
      <color rgb="FF00B050"/>
      <name val="Verdana"/>
      <family val="2"/>
    </font>
    <font>
      <strike/>
      <u/>
      <sz val="11"/>
      <color theme="0"/>
      <name val="Calibri"/>
      <family val="2"/>
      <scheme val="minor"/>
    </font>
    <font>
      <b/>
      <sz val="11"/>
      <name val="Calibri"/>
      <family val="2"/>
      <scheme val="minor"/>
    </font>
    <font>
      <sz val="10"/>
      <color theme="1" tint="0.249977111117893"/>
      <name val="Verdana"/>
      <family val="2"/>
    </font>
  </fonts>
  <fills count="37">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rgb="FF005B8C"/>
        <bgColor indexed="64"/>
      </patternFill>
    </fill>
    <fill>
      <patternFill patternType="solid">
        <fgColor theme="7" tint="0.59999389629810485"/>
        <bgColor indexed="64"/>
      </patternFill>
    </fill>
    <fill>
      <patternFill patternType="solid">
        <fgColor theme="1" tint="0.499984740745262"/>
        <bgColor indexed="64"/>
      </patternFill>
    </fill>
    <fill>
      <patternFill patternType="solid">
        <fgColor rgb="FFFFEB9C"/>
      </patternFill>
    </fill>
    <fill>
      <patternFill patternType="solid">
        <fgColor rgb="FF0F57D7"/>
        <bgColor indexed="64"/>
      </patternFill>
    </fill>
    <fill>
      <patternFill patternType="solid">
        <fgColor theme="9" tint="0.59999389629810485"/>
        <bgColor indexed="64"/>
      </patternFill>
    </fill>
    <fill>
      <patternFill patternType="solid">
        <fgColor rgb="FF0F57D5"/>
        <bgColor indexed="64"/>
      </patternFill>
    </fill>
    <fill>
      <patternFill patternType="solid">
        <fgColor rgb="FF0F57D5"/>
        <bgColor rgb="FF333399"/>
      </patternFill>
    </fill>
    <fill>
      <patternFill patternType="solid">
        <fgColor rgb="FF0F57D5"/>
        <bgColor auto="1"/>
      </patternFill>
    </fill>
    <fill>
      <patternFill patternType="solid">
        <fgColor theme="0" tint="-0.499984740745262"/>
        <bgColor indexed="64"/>
      </patternFill>
    </fill>
    <fill>
      <patternFill patternType="solid">
        <fgColor theme="1"/>
        <bgColor indexed="64"/>
      </patternFill>
    </fill>
    <fill>
      <patternFill patternType="solid">
        <fgColor rgb="FFFFC000"/>
        <bgColor indexed="64"/>
      </patternFill>
    </fill>
    <fill>
      <patternFill patternType="solid">
        <fgColor theme="4" tint="0.79998168889431442"/>
        <bgColor indexed="64"/>
      </patternFill>
    </fill>
    <fill>
      <patternFill patternType="solid">
        <fgColor rgb="FFFF0000"/>
        <bgColor indexed="64"/>
      </patternFill>
    </fill>
    <fill>
      <patternFill patternType="solid">
        <fgColor theme="9" tint="0.79998168889431442"/>
        <bgColor indexed="64"/>
      </patternFill>
    </fill>
    <fill>
      <patternFill patternType="solid">
        <fgColor theme="0" tint="-0.14999847407452621"/>
        <bgColor indexed="64"/>
      </patternFill>
    </fill>
    <fill>
      <gradientFill degree="90">
        <stop position="0">
          <color theme="0"/>
        </stop>
        <stop position="1">
          <color rgb="FFFFC000"/>
        </stop>
      </gradientFill>
    </fill>
    <fill>
      <gradientFill degree="90">
        <stop position="0">
          <color theme="0"/>
        </stop>
        <stop position="1">
          <color rgb="FF0F57D5"/>
        </stop>
      </gradientFill>
    </fill>
    <fill>
      <patternFill patternType="solid">
        <fgColor rgb="FF0F57D5"/>
        <bgColor rgb="FF000000"/>
      </patternFill>
    </fill>
    <fill>
      <patternFill patternType="solid">
        <fgColor rgb="FF008351"/>
        <bgColor indexed="64"/>
      </patternFill>
    </fill>
    <fill>
      <gradientFill degree="135">
        <stop position="0">
          <color theme="0"/>
        </stop>
        <stop position="1">
          <color rgb="FF008351"/>
        </stop>
      </gradientFill>
    </fill>
    <fill>
      <patternFill patternType="solid">
        <fgColor theme="4" tint="-0.499984740745262"/>
        <bgColor indexed="64"/>
      </patternFill>
    </fill>
    <fill>
      <gradientFill degree="90">
        <stop position="0">
          <color theme="0"/>
        </stop>
        <stop position="1">
          <color theme="4" tint="-0.49803155613879818"/>
        </stop>
      </gradientFill>
    </fill>
    <fill>
      <gradientFill degree="225">
        <stop position="0">
          <color theme="0"/>
        </stop>
        <stop position="1">
          <color rgb="FFFFC000"/>
        </stop>
      </gradientFill>
    </fill>
    <fill>
      <gradientFill degree="90">
        <stop position="0">
          <color theme="0"/>
        </stop>
        <stop position="1">
          <color rgb="FF008351"/>
        </stop>
      </gradientFill>
    </fill>
    <fill>
      <gradientFill degree="135">
        <stop position="0">
          <color theme="0"/>
        </stop>
        <stop position="1">
          <color rgb="FFFF0000"/>
        </stop>
      </gradientFill>
    </fill>
    <fill>
      <patternFill patternType="solid">
        <fgColor theme="0" tint="-0.249977111117893"/>
        <bgColor indexed="64"/>
      </patternFill>
    </fill>
    <fill>
      <gradientFill degree="180">
        <stop position="0">
          <color theme="0"/>
        </stop>
        <stop position="1">
          <color rgb="FFFF0000"/>
        </stop>
      </gradientFill>
    </fill>
    <fill>
      <gradientFill degree="225">
        <stop position="0">
          <color rgb="FFFF0000"/>
        </stop>
        <stop position="1">
          <color rgb="FFFFC000"/>
        </stop>
      </gradientFill>
    </fill>
    <fill>
      <patternFill patternType="solid">
        <fgColor theme="1" tint="0.249977111117893"/>
        <bgColor indexed="64"/>
      </patternFill>
    </fill>
    <fill>
      <gradientFill degree="315">
        <stop position="0">
          <color theme="0" tint="-0.49803155613879818"/>
        </stop>
        <stop position="1">
          <color rgb="FFFF0000"/>
        </stop>
      </gradientFill>
    </fill>
    <fill>
      <gradientFill>
        <stop position="0">
          <color rgb="FFFF0000"/>
        </stop>
        <stop position="1">
          <color rgb="FF008351"/>
        </stop>
      </gradientFill>
    </fill>
  </fills>
  <borders count="9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theme="0" tint="-0.499984740745262"/>
      </bottom>
      <diagonal/>
    </border>
    <border>
      <left style="thin">
        <color indexed="64"/>
      </left>
      <right style="thin">
        <color indexed="64"/>
      </right>
      <top style="thin">
        <color theme="0" tint="-0.499984740745262"/>
      </top>
      <bottom style="thin">
        <color indexed="64"/>
      </bottom>
      <diagonal/>
    </border>
    <border>
      <left/>
      <right/>
      <top style="thin">
        <color indexed="64"/>
      </top>
      <bottom/>
      <diagonal/>
    </border>
    <border>
      <left style="medium">
        <color theme="0" tint="-0.24994659260841701"/>
      </left>
      <right style="thin">
        <color theme="0" tint="-0.24994659260841701"/>
      </right>
      <top style="medium">
        <color theme="0" tint="-0.24994659260841701"/>
      </top>
      <bottom style="thin">
        <color theme="0" tint="-0.24994659260841701"/>
      </bottom>
      <diagonal/>
    </border>
    <border>
      <left style="thin">
        <color theme="0" tint="-0.24994659260841701"/>
      </left>
      <right style="thin">
        <color theme="0" tint="-0.24994659260841701"/>
      </right>
      <top style="medium">
        <color theme="0" tint="-0.24994659260841701"/>
      </top>
      <bottom style="thin">
        <color theme="0" tint="-0.24994659260841701"/>
      </bottom>
      <diagonal/>
    </border>
    <border>
      <left style="thin">
        <color theme="0" tint="-0.24994659260841701"/>
      </left>
      <right style="medium">
        <color theme="0" tint="-0.24994659260841701"/>
      </right>
      <top style="medium">
        <color theme="0" tint="-0.24994659260841701"/>
      </top>
      <bottom style="thin">
        <color theme="0" tint="-0.24994659260841701"/>
      </bottom>
      <diagonal/>
    </border>
    <border>
      <left style="medium">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medium">
        <color theme="0" tint="-0.24994659260841701"/>
      </left>
      <right style="thin">
        <color theme="0" tint="-0.24994659260841701"/>
      </right>
      <top style="thin">
        <color theme="0" tint="-0.24994659260841701"/>
      </top>
      <bottom style="medium">
        <color theme="0" tint="-0.24994659260841701"/>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style="thin">
        <color theme="0" tint="-0.24994659260841701"/>
      </left>
      <right style="medium">
        <color theme="0" tint="-0.24994659260841701"/>
      </right>
      <top style="thin">
        <color theme="0" tint="-0.24994659260841701"/>
      </top>
      <bottom style="medium">
        <color theme="0" tint="-0.24994659260841701"/>
      </bottom>
      <diagonal/>
    </border>
    <border>
      <left style="medium">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theme="0" tint="-0.24994659260841701"/>
      </left>
      <right/>
      <top style="thin">
        <color theme="0" tint="-0.24994659260841701"/>
      </top>
      <bottom style="medium">
        <color theme="0" tint="-0.24994659260841701"/>
      </bottom>
      <diagonal/>
    </border>
    <border>
      <left/>
      <right/>
      <top style="thin">
        <color theme="0" tint="-0.24994659260841701"/>
      </top>
      <bottom style="medium">
        <color theme="0" tint="-0.24994659260841701"/>
      </bottom>
      <diagonal/>
    </border>
    <border>
      <left/>
      <right style="thin">
        <color theme="0" tint="-0.24994659260841701"/>
      </right>
      <top style="thin">
        <color theme="0" tint="-0.24994659260841701"/>
      </top>
      <bottom style="medium">
        <color theme="0" tint="-0.24994659260841701"/>
      </bottom>
      <diagonal/>
    </border>
    <border>
      <left style="medium">
        <color theme="0" tint="-0.24994659260841701"/>
      </left>
      <right/>
      <top style="medium">
        <color theme="0" tint="-0.24994659260841701"/>
      </top>
      <bottom style="thin">
        <color theme="0" tint="-0.24994659260841701"/>
      </bottom>
      <diagonal/>
    </border>
    <border>
      <left/>
      <right/>
      <top style="medium">
        <color theme="0" tint="-0.24994659260841701"/>
      </top>
      <bottom style="thin">
        <color theme="0" tint="-0.24994659260841701"/>
      </bottom>
      <diagonal/>
    </border>
    <border>
      <left/>
      <right style="thin">
        <color theme="0" tint="-0.24994659260841701"/>
      </right>
      <top style="medium">
        <color theme="0" tint="-0.24994659260841701"/>
      </top>
      <bottom style="thin">
        <color theme="0" tint="-0.24994659260841701"/>
      </bottom>
      <diagonal/>
    </border>
    <border>
      <left style="thin">
        <color theme="0" tint="-0.24994659260841701"/>
      </left>
      <right style="thin">
        <color theme="0" tint="-0.24994659260841701"/>
      </right>
      <top style="medium">
        <color theme="0" tint="-0.24994659260841701"/>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medium">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medium">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0" tint="-0.24994659260841701"/>
      </left>
      <right/>
      <top style="medium">
        <color theme="0" tint="-0.24994659260841701"/>
      </top>
      <bottom style="thin">
        <color theme="0" tint="-0.24994659260841701"/>
      </bottom>
      <diagonal/>
    </border>
    <border>
      <left style="medium">
        <color theme="0" tint="-0.24994659260841701"/>
      </left>
      <right style="thin">
        <color theme="0" tint="-0.24994659260841701"/>
      </right>
      <top style="thin">
        <color theme="0" tint="-0.24994659260841701"/>
      </top>
      <bottom/>
      <diagonal/>
    </border>
    <border>
      <left style="medium">
        <color theme="0" tint="-0.24994659260841701"/>
      </left>
      <right style="thin">
        <color theme="0" tint="-0.24994659260841701"/>
      </right>
      <top/>
      <bottom style="thin">
        <color theme="0" tint="-0.24994659260841701"/>
      </bottom>
      <diagonal/>
    </border>
    <border>
      <left style="thin">
        <color theme="0" tint="-0.24994659260841701"/>
      </left>
      <right style="medium">
        <color theme="0" tint="-0.24994659260841701"/>
      </right>
      <top style="thin">
        <color theme="0" tint="-0.24994659260841701"/>
      </top>
      <bottom/>
      <diagonal/>
    </border>
    <border>
      <left style="thin">
        <color theme="0" tint="-0.24994659260841701"/>
      </left>
      <right/>
      <top/>
      <bottom style="thin">
        <color theme="0" tint="-0.24994659260841701"/>
      </bottom>
      <diagonal/>
    </border>
    <border>
      <left style="thin">
        <color theme="0" tint="-0.24994659260841701"/>
      </left>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right style="thin">
        <color theme="0" tint="-0.24994659260841701"/>
      </right>
      <top style="medium">
        <color theme="0" tint="-0.24994659260841701"/>
      </top>
      <bottom style="medium">
        <color theme="0" tint="-0.24994659260841701"/>
      </bottom>
      <diagonal/>
    </border>
    <border>
      <left style="medium">
        <color theme="0" tint="-0.24994659260841701"/>
      </left>
      <right/>
      <top style="medium">
        <color theme="0" tint="-0.24994659260841701"/>
      </top>
      <bottom/>
      <diagonal/>
    </border>
    <border>
      <left/>
      <right/>
      <top style="medium">
        <color theme="0" tint="-0.24994659260841701"/>
      </top>
      <bottom/>
      <diagonal/>
    </border>
    <border>
      <left/>
      <right style="medium">
        <color theme="0" tint="-0.24994659260841701"/>
      </right>
      <top style="medium">
        <color theme="0" tint="-0.24994659260841701"/>
      </top>
      <bottom/>
      <diagonal/>
    </border>
    <border>
      <left style="medium">
        <color theme="0" tint="-0.24994659260841701"/>
      </left>
      <right/>
      <top/>
      <bottom style="medium">
        <color theme="0" tint="-0.24994659260841701"/>
      </bottom>
      <diagonal/>
    </border>
    <border>
      <left/>
      <right/>
      <top/>
      <bottom style="medium">
        <color theme="0" tint="-0.24994659260841701"/>
      </bottom>
      <diagonal/>
    </border>
    <border>
      <left/>
      <right style="medium">
        <color theme="0" tint="-0.24994659260841701"/>
      </right>
      <top/>
      <bottom style="medium">
        <color theme="0" tint="-0.24994659260841701"/>
      </bottom>
      <diagonal/>
    </border>
    <border>
      <left/>
      <right style="thin">
        <color theme="0" tint="-0.24994659260841701"/>
      </right>
      <top/>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theme="0" tint="-0.24994659260841701"/>
      </bottom>
      <diagonal/>
    </border>
    <border>
      <left style="thin">
        <color theme="0" tint="-0.24994659260841701"/>
      </left>
      <right style="medium">
        <color theme="0" tint="-0.24994659260841701"/>
      </right>
      <top/>
      <bottom style="thin">
        <color theme="0" tint="-0.24994659260841701"/>
      </bottom>
      <diagonal/>
    </border>
    <border>
      <left/>
      <right style="medium">
        <color theme="0" tint="-0.24994659260841701"/>
      </right>
      <top style="thin">
        <color theme="0" tint="-0.24994659260841701"/>
      </top>
      <bottom style="medium">
        <color theme="0" tint="-0.24994659260841701"/>
      </bottom>
      <diagonal/>
    </border>
    <border>
      <left/>
      <right style="medium">
        <color theme="0" tint="-0.24994659260841701"/>
      </right>
      <top style="thin">
        <color theme="0" tint="-0.24994659260841701"/>
      </top>
      <bottom style="thin">
        <color theme="0" tint="-0.24994659260841701"/>
      </bottom>
      <diagonal/>
    </border>
    <border>
      <left style="medium">
        <color theme="0" tint="-0.24994659260841701"/>
      </left>
      <right style="thin">
        <color theme="0" tint="-0.24994659260841701"/>
      </right>
      <top style="medium">
        <color theme="0" tint="-0.24994659260841701"/>
      </top>
      <bottom/>
      <diagonal/>
    </border>
    <border>
      <left style="medium">
        <color theme="0" tint="-0.24994659260841701"/>
      </left>
      <right style="thin">
        <color theme="0" tint="-0.24994659260841701"/>
      </right>
      <top/>
      <bottom/>
      <diagonal/>
    </border>
    <border>
      <left/>
      <right style="thin">
        <color theme="0" tint="-0.24994659260841701"/>
      </right>
      <top style="medium">
        <color theme="0" tint="-0.24994659260841701"/>
      </top>
      <bottom/>
      <diagonal/>
    </border>
    <border>
      <left style="thin">
        <color theme="0" tint="-0.24994659260841701"/>
      </left>
      <right style="thin">
        <color theme="0" tint="-0.24994659260841701"/>
      </right>
      <top/>
      <bottom/>
      <diagonal/>
    </border>
    <border>
      <left/>
      <right style="thin">
        <color theme="0" tint="-0.24994659260841701"/>
      </right>
      <top/>
      <bottom style="medium">
        <color theme="0" tint="-0.24994659260841701"/>
      </bottom>
      <diagonal/>
    </border>
    <border>
      <left/>
      <right style="medium">
        <color theme="0" tint="-0.24994659260841701"/>
      </right>
      <top/>
      <bottom style="thin">
        <color theme="0" tint="-0.24994659260841701"/>
      </bottom>
      <diagonal/>
    </border>
    <border>
      <left style="thin">
        <color theme="0" tint="-0.24994659260841701"/>
      </left>
      <right/>
      <top style="medium">
        <color theme="0" tint="-0.24994659260841701"/>
      </top>
      <bottom/>
      <diagonal/>
    </border>
    <border>
      <left style="thin">
        <color theme="0" tint="-0.24994659260841701"/>
      </left>
      <right/>
      <top/>
      <bottom/>
      <diagonal/>
    </border>
    <border>
      <left/>
      <right style="medium">
        <color theme="0" tint="-0.24994659260841701"/>
      </right>
      <top/>
      <bottom/>
      <diagonal/>
    </border>
    <border>
      <left style="thin">
        <color theme="0" tint="-0.24994659260841701"/>
      </left>
      <right/>
      <top style="thin">
        <color theme="0" tint="-0.24994659260841701"/>
      </top>
      <bottom/>
      <diagonal/>
    </border>
    <border>
      <left style="medium">
        <color theme="0" tint="-0.24994659260841701"/>
      </left>
      <right style="medium">
        <color theme="0" tint="-0.24994659260841701"/>
      </right>
      <top style="thin">
        <color theme="0" tint="-0.24994659260841701"/>
      </top>
      <bottom style="medium">
        <color theme="0" tint="-0.24994659260841701"/>
      </bottom>
      <diagonal/>
    </border>
    <border>
      <left style="medium">
        <color theme="0" tint="-0.24994659260841701"/>
      </left>
      <right style="medium">
        <color theme="0" tint="-0.24994659260841701"/>
      </right>
      <top/>
      <bottom/>
      <diagonal/>
    </border>
    <border>
      <left style="thin">
        <color theme="0" tint="-0.24994659260841701"/>
      </left>
      <right style="medium">
        <color theme="0" tint="-0.24994659260841701"/>
      </right>
      <top style="medium">
        <color theme="0" tint="-0.24994659260841701"/>
      </top>
      <bottom style="medium">
        <color theme="0" tint="-0.24994659260841701"/>
      </bottom>
      <diagonal/>
    </border>
    <border>
      <left style="thin">
        <color theme="0" tint="-0.24994659260841701"/>
      </left>
      <right/>
      <top/>
      <bottom style="medium">
        <color theme="0" tint="-0.24994659260841701"/>
      </bottom>
      <diagonal/>
    </border>
    <border>
      <left style="medium">
        <color theme="0" tint="-0.24994659260841701"/>
      </left>
      <right/>
      <top/>
      <bottom/>
      <diagonal/>
    </border>
    <border>
      <left style="medium">
        <color theme="0" tint="-0.24994659260841701"/>
      </left>
      <right style="thin">
        <color theme="0" tint="-0.24994659260841701"/>
      </right>
      <top style="medium">
        <color theme="0" tint="-0.24994659260841701"/>
      </top>
      <bottom style="medium">
        <color theme="0" tint="-0.24994659260841701"/>
      </bottom>
      <diagonal/>
    </border>
    <border>
      <left style="thin">
        <color theme="0" tint="-0.24994659260841701"/>
      </left>
      <right style="thin">
        <color theme="0" tint="-0.24994659260841701"/>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thin">
        <color theme="0" tint="-0.24994659260841701"/>
      </bottom>
      <diagonal/>
    </border>
    <border>
      <left style="thin">
        <color theme="0" tint="-0.24994659260841701"/>
      </left>
      <right style="thin">
        <color theme="0" tint="-0.24994659260841701"/>
      </right>
      <top/>
      <bottom style="medium">
        <color theme="0" tint="-0.24994659260841701"/>
      </bottom>
      <diagonal/>
    </border>
    <border>
      <left style="medium">
        <color theme="0" tint="-0.24994659260841701"/>
      </left>
      <right style="medium">
        <color theme="0" tint="-0.24994659260841701"/>
      </right>
      <top style="thin">
        <color theme="0" tint="-0.24994659260841701"/>
      </top>
      <bottom style="thin">
        <color theme="0" tint="-0.24994659260841701"/>
      </bottom>
      <diagonal/>
    </border>
    <border>
      <left style="medium">
        <color theme="0" tint="-0.24994659260841701"/>
      </left>
      <right style="medium">
        <color theme="0" tint="-0.24994659260841701"/>
      </right>
      <top style="medium">
        <color theme="0" tint="-0.24994659260841701"/>
      </top>
      <bottom/>
      <diagonal/>
    </border>
    <border>
      <left style="thin">
        <color theme="0" tint="-0.24994659260841701"/>
      </left>
      <right style="medium">
        <color theme="0" tint="-0.24994659260841701"/>
      </right>
      <top/>
      <bottom style="medium">
        <color theme="0" tint="-0.24994659260841701"/>
      </bottom>
      <diagonal/>
    </border>
    <border>
      <left style="medium">
        <color theme="0" tint="-0.24994659260841701"/>
      </left>
      <right style="thin">
        <color theme="0" tint="-0.24994659260841701"/>
      </right>
      <top/>
      <bottom style="medium">
        <color theme="0" tint="-0.24994659260841701"/>
      </bottom>
      <diagonal/>
    </border>
    <border>
      <left style="medium">
        <color theme="0" tint="-0.24994659260841701"/>
      </left>
      <right style="medium">
        <color theme="0" tint="-0.24994659260841701"/>
      </right>
      <top style="thin">
        <color theme="0" tint="-0.24994659260841701"/>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left>
      <right/>
      <top style="thin">
        <color theme="0"/>
      </top>
      <bottom style="thin">
        <color theme="0"/>
      </bottom>
      <diagonal/>
    </border>
    <border>
      <left style="medium">
        <color theme="0"/>
      </left>
      <right/>
      <top style="thin">
        <color theme="0"/>
      </top>
      <bottom/>
      <diagonal/>
    </border>
    <border>
      <left style="medium">
        <color theme="0"/>
      </left>
      <right/>
      <top/>
      <bottom style="thin">
        <color theme="0"/>
      </bottom>
      <diagonal/>
    </border>
    <border>
      <left style="medium">
        <color theme="0" tint="-0.24994659260841701"/>
      </left>
      <right style="medium">
        <color theme="0" tint="-0.24994659260841701"/>
      </right>
      <top style="medium">
        <color theme="0" tint="-0.24994659260841701"/>
      </top>
      <bottom style="thin">
        <color theme="0" tint="-0.24994659260841701"/>
      </bottom>
      <diagonal/>
    </border>
    <border>
      <left style="medium">
        <color theme="0" tint="-0.24994659260841701"/>
      </left>
      <right style="medium">
        <color theme="0" tint="-0.24994659260841701"/>
      </right>
      <top/>
      <bottom style="medium">
        <color theme="0" tint="-0.24994659260841701"/>
      </bottom>
      <diagonal/>
    </border>
    <border>
      <left/>
      <right style="medium">
        <color theme="0" tint="-0.24994659260841701"/>
      </right>
      <top style="thin">
        <color theme="0" tint="-0.24994659260841701"/>
      </top>
      <bottom/>
      <diagonal/>
    </border>
    <border>
      <left style="thin">
        <color theme="0" tint="-0.24994659260841701"/>
      </left>
      <right style="medium">
        <color theme="0" tint="-0.24994659260841701"/>
      </right>
      <top style="medium">
        <color theme="0" tint="-0.24994659260841701"/>
      </top>
      <bottom/>
      <diagonal/>
    </border>
    <border>
      <left style="thin">
        <color theme="0" tint="-0.24994659260841701"/>
      </left>
      <right style="medium">
        <color theme="0"/>
      </right>
      <top style="thin">
        <color theme="0" tint="-0.24994659260841701"/>
      </top>
      <bottom/>
      <diagonal/>
    </border>
    <border>
      <left style="thin">
        <color theme="0" tint="-0.24994659260841701"/>
      </left>
      <right style="medium">
        <color theme="0"/>
      </right>
      <top/>
      <bottom style="thin">
        <color theme="0" tint="-0.24994659260841701"/>
      </bottom>
      <diagonal/>
    </border>
    <border>
      <left style="thin">
        <color theme="0" tint="-0.24994659260841701"/>
      </left>
      <right style="medium">
        <color theme="0" tint="-0.24994659260841701"/>
      </right>
      <top/>
      <bottom/>
      <diagonal/>
    </border>
    <border>
      <left style="thin">
        <color theme="0" tint="-0.24994659260841701"/>
      </left>
      <right/>
      <top/>
      <bottom style="medium">
        <color theme="0"/>
      </bottom>
      <diagonal/>
    </border>
    <border>
      <left style="medium">
        <color theme="0" tint="-0.24994659260841701"/>
      </left>
      <right style="medium">
        <color theme="0" tint="-0.24994659260841701"/>
      </right>
      <top/>
      <bottom style="thin">
        <color theme="0" tint="-0.24994659260841701"/>
      </bottom>
      <diagonal/>
    </border>
    <border>
      <left style="medium">
        <color theme="0" tint="-0.24994659260841701"/>
      </left>
      <right style="medium">
        <color theme="0"/>
      </right>
      <top style="medium">
        <color theme="0"/>
      </top>
      <bottom style="medium">
        <color theme="0" tint="-0.24994659260841701"/>
      </bottom>
      <diagonal/>
    </border>
    <border>
      <left style="medium">
        <color theme="0"/>
      </left>
      <right style="medium">
        <color theme="0"/>
      </right>
      <top style="medium">
        <color theme="0"/>
      </top>
      <bottom style="medium">
        <color theme="0" tint="-0.24994659260841701"/>
      </bottom>
      <diagonal/>
    </border>
    <border>
      <left style="medium">
        <color theme="0"/>
      </left>
      <right style="medium">
        <color theme="0" tint="-0.24994659260841701"/>
      </right>
      <top style="medium">
        <color theme="0"/>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s>
  <cellStyleXfs count="5">
    <xf numFmtId="0" fontId="0" fillId="0" borderId="0"/>
    <xf numFmtId="0" fontId="4" fillId="0" borderId="0"/>
    <xf numFmtId="0" fontId="5" fillId="0" borderId="0" applyNumberFormat="0" applyFill="0" applyBorder="0" applyAlignment="0" applyProtection="0"/>
    <xf numFmtId="0" fontId="28" fillId="8" borderId="0" applyNumberFormat="0" applyBorder="0" applyAlignment="0" applyProtection="0"/>
    <xf numFmtId="0" fontId="1" fillId="0" borderId="0"/>
  </cellStyleXfs>
  <cellXfs count="1627">
    <xf numFmtId="0" fontId="0" fillId="0" borderId="0" xfId="0"/>
    <xf numFmtId="0" fontId="0" fillId="0" borderId="0" xfId="0" applyAlignment="1">
      <alignment wrapText="1"/>
    </xf>
    <xf numFmtId="0" fontId="7" fillId="0" borderId="1" xfId="0" applyFont="1" applyBorder="1" applyAlignment="1">
      <alignment horizontal="center" vertical="center"/>
    </xf>
    <xf numFmtId="14" fontId="7" fillId="0" borderId="1" xfId="0" applyNumberFormat="1" applyFont="1" applyBorder="1" applyAlignment="1">
      <alignment horizontal="center" vertical="center"/>
    </xf>
    <xf numFmtId="0" fontId="8" fillId="0" borderId="8" xfId="0" applyFont="1" applyBorder="1" applyAlignment="1">
      <alignment horizontal="justify"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0" xfId="0" applyFont="1"/>
    <xf numFmtId="0" fontId="7" fillId="0" borderId="1" xfId="0" applyFont="1" applyFill="1" applyBorder="1" applyAlignment="1">
      <alignment horizontal="center" vertical="center"/>
    </xf>
    <xf numFmtId="0" fontId="9" fillId="0" borderId="8"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1" xfId="0" applyFont="1" applyBorder="1" applyAlignment="1">
      <alignment horizontal="justify" vertical="center" wrapText="1"/>
    </xf>
    <xf numFmtId="0" fontId="7" fillId="0" borderId="0" xfId="0" applyFont="1" applyAlignment="1">
      <alignment wrapText="1"/>
    </xf>
    <xf numFmtId="14" fontId="9" fillId="0" borderId="1" xfId="0" applyNumberFormat="1" applyFont="1" applyBorder="1" applyAlignment="1">
      <alignment horizontal="justify" vertical="center" wrapText="1"/>
    </xf>
    <xf numFmtId="0" fontId="9"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justify" vertical="center"/>
    </xf>
    <xf numFmtId="0" fontId="7" fillId="0" borderId="1" xfId="0" applyFont="1" applyBorder="1" applyAlignment="1">
      <alignment horizontal="justify" vertical="center"/>
    </xf>
    <xf numFmtId="14" fontId="7" fillId="0" borderId="1" xfId="0" applyNumberFormat="1" applyFont="1" applyBorder="1" applyAlignment="1">
      <alignment horizontal="justify" vertical="center"/>
    </xf>
    <xf numFmtId="0" fontId="0" fillId="0" borderId="10" xfId="0" applyFill="1" applyBorder="1" applyAlignment="1">
      <alignment vertical="center" textRotation="90"/>
    </xf>
    <xf numFmtId="0" fontId="0" fillId="0" borderId="0" xfId="0" applyFill="1" applyBorder="1" applyAlignment="1">
      <alignment vertical="center" textRotation="90"/>
    </xf>
    <xf numFmtId="0" fontId="7" fillId="0" borderId="1" xfId="0" applyFont="1" applyBorder="1" applyAlignment="1">
      <alignment horizontal="center" vertical="center"/>
    </xf>
    <xf numFmtId="0" fontId="8" fillId="0" borderId="7" xfId="0" applyFont="1" applyBorder="1" applyAlignment="1">
      <alignment horizontal="justify" vertical="center" wrapText="1"/>
    </xf>
    <xf numFmtId="0" fontId="7" fillId="0" borderId="1" xfId="0" applyFont="1" applyBorder="1" applyAlignment="1">
      <alignment vertical="center"/>
    </xf>
    <xf numFmtId="14" fontId="7" fillId="0" borderId="1" xfId="0" applyNumberFormat="1" applyFont="1" applyBorder="1" applyAlignment="1">
      <alignment horizontal="center" vertical="center"/>
    </xf>
    <xf numFmtId="0" fontId="7" fillId="0" borderId="1" xfId="0" applyFont="1" applyFill="1" applyBorder="1" applyAlignment="1">
      <alignment horizontal="left" vertical="center" indent="2"/>
    </xf>
    <xf numFmtId="0" fontId="7" fillId="0" borderId="1" xfId="0" applyFont="1" applyBorder="1" applyAlignment="1">
      <alignment horizontal="center" vertical="center"/>
    </xf>
    <xf numFmtId="14" fontId="7" fillId="0" borderId="1" xfId="0" applyNumberFormat="1" applyFont="1" applyFill="1" applyBorder="1" applyAlignment="1">
      <alignment horizontal="center" vertical="center"/>
    </xf>
    <xf numFmtId="0" fontId="7" fillId="2" borderId="1" xfId="0" applyFont="1" applyFill="1" applyBorder="1" applyAlignment="1">
      <alignment horizontal="left" vertical="center" indent="2"/>
    </xf>
    <xf numFmtId="14" fontId="7" fillId="0" borderId="1" xfId="0" quotePrefix="1" applyNumberFormat="1" applyFont="1" applyBorder="1" applyAlignment="1">
      <alignment horizontal="center" vertical="center"/>
    </xf>
    <xf numFmtId="0" fontId="7" fillId="0" borderId="1" xfId="0" applyFont="1" applyBorder="1" applyAlignment="1">
      <alignment horizontal="center" vertical="center" wrapText="1"/>
    </xf>
    <xf numFmtId="0" fontId="6" fillId="5" borderId="1" xfId="0" applyFont="1" applyFill="1" applyBorder="1" applyAlignment="1">
      <alignment horizontal="center" vertical="center" textRotation="90" wrapText="1"/>
    </xf>
    <xf numFmtId="0" fontId="6" fillId="5" borderId="2" xfId="0" applyFont="1" applyFill="1" applyBorder="1" applyAlignment="1">
      <alignment horizontal="center" vertical="center"/>
    </xf>
    <xf numFmtId="0" fontId="6" fillId="5" borderId="1" xfId="0" applyFont="1" applyFill="1" applyBorder="1" applyAlignment="1">
      <alignment horizontal="center" vertical="center"/>
    </xf>
    <xf numFmtId="0" fontId="16" fillId="0" borderId="0" xfId="0" applyFont="1" applyFill="1" applyBorder="1" applyAlignment="1">
      <alignment vertical="center" wrapText="1"/>
    </xf>
    <xf numFmtId="0" fontId="7" fillId="0" borderId="0" xfId="0" applyFont="1" applyFill="1" applyAlignment="1">
      <alignment vertical="center"/>
    </xf>
    <xf numFmtId="0" fontId="5" fillId="0" borderId="15" xfId="2" applyFill="1" applyBorder="1" applyAlignment="1">
      <alignment horizontal="center" vertical="center"/>
    </xf>
    <xf numFmtId="43" fontId="5" fillId="0" borderId="15" xfId="2" applyNumberFormat="1" applyFill="1" applyBorder="1" applyAlignment="1">
      <alignment horizontal="center" vertical="center"/>
    </xf>
    <xf numFmtId="0" fontId="16" fillId="0" borderId="0" xfId="0" applyFont="1" applyFill="1" applyBorder="1" applyAlignment="1">
      <alignment vertical="center"/>
    </xf>
    <xf numFmtId="0" fontId="10" fillId="0" borderId="15" xfId="1" applyFont="1" applyBorder="1" applyAlignment="1">
      <alignment horizontal="left" vertical="center" wrapText="1" indent="1"/>
    </xf>
    <xf numFmtId="0" fontId="30" fillId="0" borderId="15" xfId="2" applyFont="1" applyFill="1" applyBorder="1" applyAlignment="1">
      <alignment horizontal="center" vertical="center"/>
    </xf>
    <xf numFmtId="43" fontId="32" fillId="0" borderId="15" xfId="2" applyNumberFormat="1" applyFont="1" applyFill="1" applyBorder="1" applyAlignment="1">
      <alignment horizontal="center" vertical="center"/>
    </xf>
    <xf numFmtId="43" fontId="30" fillId="0" borderId="15" xfId="2" applyNumberFormat="1" applyFont="1" applyFill="1" applyBorder="1" applyAlignment="1">
      <alignment horizontal="center" vertical="center"/>
    </xf>
    <xf numFmtId="0" fontId="32" fillId="0" borderId="15" xfId="2" applyFont="1" applyFill="1" applyBorder="1" applyAlignment="1">
      <alignment horizontal="center" vertical="center"/>
    </xf>
    <xf numFmtId="43" fontId="32" fillId="0" borderId="15" xfId="2" applyNumberFormat="1" applyFont="1" applyFill="1" applyBorder="1" applyAlignment="1">
      <alignment horizontal="center" vertical="center" wrapText="1"/>
    </xf>
    <xf numFmtId="0" fontId="32" fillId="0" borderId="30" xfId="2" applyFont="1" applyFill="1" applyBorder="1" applyAlignment="1">
      <alignment horizontal="center" vertical="center"/>
    </xf>
    <xf numFmtId="0" fontId="30" fillId="0" borderId="18" xfId="2" applyFont="1" applyFill="1" applyBorder="1" applyAlignment="1">
      <alignment horizontal="center" vertical="center"/>
    </xf>
    <xf numFmtId="14" fontId="34" fillId="0" borderId="30" xfId="3" quotePrefix="1" applyNumberFormat="1" applyFont="1" applyFill="1" applyBorder="1" applyAlignment="1">
      <alignment horizontal="center" vertical="center"/>
    </xf>
    <xf numFmtId="0" fontId="33" fillId="6" borderId="15" xfId="3" applyFont="1" applyFill="1" applyBorder="1" applyAlignment="1">
      <alignment horizontal="center" vertical="center"/>
    </xf>
    <xf numFmtId="14" fontId="33" fillId="6" borderId="15" xfId="3" applyNumberFormat="1" applyFont="1" applyFill="1" applyBorder="1" applyAlignment="1">
      <alignment horizontal="center" vertical="center"/>
    </xf>
    <xf numFmtId="14" fontId="34" fillId="6" borderId="15" xfId="3" applyNumberFormat="1" applyFont="1" applyFill="1" applyBorder="1" applyAlignment="1">
      <alignment horizontal="center" vertical="center"/>
    </xf>
    <xf numFmtId="14" fontId="33" fillId="6" borderId="30" xfId="3" quotePrefix="1" applyNumberFormat="1" applyFont="1" applyFill="1" applyBorder="1" applyAlignment="1">
      <alignment horizontal="center" vertical="center"/>
    </xf>
    <xf numFmtId="14" fontId="33" fillId="6" borderId="30" xfId="3" applyNumberFormat="1" applyFont="1" applyFill="1" applyBorder="1" applyAlignment="1">
      <alignment horizontal="center" vertical="center"/>
    </xf>
    <xf numFmtId="0" fontId="33" fillId="6" borderId="30" xfId="3" applyFont="1" applyFill="1" applyBorder="1" applyAlignment="1">
      <alignment horizontal="center" vertical="center" wrapText="1"/>
    </xf>
    <xf numFmtId="0" fontId="33" fillId="0" borderId="15" xfId="3" applyFont="1" applyFill="1" applyBorder="1" applyAlignment="1">
      <alignment horizontal="center" vertical="center"/>
    </xf>
    <xf numFmtId="0" fontId="33" fillId="6" borderId="30" xfId="3" applyFont="1" applyFill="1" applyBorder="1" applyAlignment="1">
      <alignment horizontal="center" vertical="center"/>
    </xf>
    <xf numFmtId="0" fontId="34" fillId="0" borderId="30" xfId="3" applyFont="1" applyFill="1" applyBorder="1" applyAlignment="1">
      <alignment horizontal="center" vertical="center"/>
    </xf>
    <xf numFmtId="0" fontId="34" fillId="6" borderId="30" xfId="3" applyFont="1" applyFill="1" applyBorder="1" applyAlignment="1">
      <alignment horizontal="center" vertical="center" wrapText="1"/>
    </xf>
    <xf numFmtId="0" fontId="34" fillId="0" borderId="15" xfId="3" applyFont="1" applyFill="1" applyBorder="1" applyAlignment="1">
      <alignment horizontal="center" vertical="center"/>
    </xf>
    <xf numFmtId="0" fontId="33" fillId="0" borderId="30" xfId="3" applyFont="1" applyFill="1" applyBorder="1" applyAlignment="1">
      <alignment horizontal="center" vertical="center"/>
    </xf>
    <xf numFmtId="14" fontId="34" fillId="0" borderId="15" xfId="3" quotePrefix="1" applyNumberFormat="1" applyFont="1" applyFill="1" applyBorder="1" applyAlignment="1">
      <alignment horizontal="center" vertical="center"/>
    </xf>
    <xf numFmtId="0" fontId="34" fillId="0" borderId="15" xfId="3" applyFont="1" applyFill="1" applyBorder="1" applyAlignment="1">
      <alignment horizontal="left" vertical="center" indent="1"/>
    </xf>
    <xf numFmtId="0" fontId="34" fillId="0" borderId="15" xfId="3" applyFont="1" applyFill="1" applyBorder="1" applyAlignment="1">
      <alignment horizontal="center" vertical="center" wrapText="1"/>
    </xf>
    <xf numFmtId="0" fontId="34" fillId="0" borderId="14" xfId="3" applyFont="1" applyFill="1" applyBorder="1" applyAlignment="1">
      <alignment horizontal="center" vertical="center"/>
    </xf>
    <xf numFmtId="0" fontId="15" fillId="0" borderId="0" xfId="4" applyFont="1" applyAlignment="1">
      <alignment vertical="center"/>
    </xf>
    <xf numFmtId="0" fontId="15" fillId="0" borderId="0" xfId="4" applyFont="1" applyAlignment="1">
      <alignment horizontal="center" vertical="center"/>
    </xf>
    <xf numFmtId="0" fontId="15" fillId="0" borderId="0" xfId="4" applyFont="1" applyAlignment="1">
      <alignment vertical="center" wrapText="1"/>
    </xf>
    <xf numFmtId="0" fontId="15" fillId="0" borderId="0" xfId="4" applyFont="1" applyAlignment="1">
      <alignment horizontal="center" vertical="center" wrapText="1"/>
    </xf>
    <xf numFmtId="0" fontId="34" fillId="0" borderId="0" xfId="4" applyFont="1" applyAlignment="1">
      <alignment vertical="center"/>
    </xf>
    <xf numFmtId="0" fontId="34" fillId="0" borderId="19" xfId="4" applyFont="1" applyBorder="1" applyAlignment="1">
      <alignment horizontal="center" vertical="center"/>
    </xf>
    <xf numFmtId="0" fontId="34" fillId="0" borderId="18" xfId="4" applyFont="1" applyBorder="1" applyAlignment="1">
      <alignment horizontal="center" vertical="center"/>
    </xf>
    <xf numFmtId="0" fontId="34" fillId="0" borderId="18" xfId="4" applyFont="1" applyFill="1" applyBorder="1" applyAlignment="1">
      <alignment horizontal="center" vertical="center"/>
    </xf>
    <xf numFmtId="0" fontId="37" fillId="0" borderId="18" xfId="4" applyFont="1" applyFill="1" applyBorder="1" applyAlignment="1">
      <alignment horizontal="center" vertical="center"/>
    </xf>
    <xf numFmtId="0" fontId="34" fillId="0" borderId="18" xfId="4" applyFont="1" applyFill="1" applyBorder="1" applyAlignment="1">
      <alignment horizontal="center" vertical="center" wrapText="1"/>
    </xf>
    <xf numFmtId="0" fontId="34" fillId="0" borderId="18" xfId="4" applyFont="1" applyFill="1" applyBorder="1" applyAlignment="1">
      <alignment horizontal="left" vertical="center" indent="1"/>
    </xf>
    <xf numFmtId="0" fontId="34" fillId="0" borderId="17" xfId="4" applyFont="1" applyBorder="1" applyAlignment="1">
      <alignment horizontal="center" vertical="center"/>
    </xf>
    <xf numFmtId="0" fontId="34" fillId="0" borderId="0" xfId="4" applyFont="1" applyFill="1" applyAlignment="1">
      <alignment vertical="center"/>
    </xf>
    <xf numFmtId="0" fontId="38" fillId="0" borderId="0" xfId="4" applyFont="1" applyFill="1" applyAlignment="1">
      <alignment vertical="center"/>
    </xf>
    <xf numFmtId="14" fontId="34" fillId="0" borderId="41" xfId="4" applyNumberFormat="1" applyFont="1" applyBorder="1" applyAlignment="1">
      <alignment horizontal="center" vertical="center"/>
    </xf>
    <xf numFmtId="0" fontId="34" fillId="0" borderId="30" xfId="4" applyFont="1" applyBorder="1" applyAlignment="1">
      <alignment horizontal="center" vertical="center"/>
    </xf>
    <xf numFmtId="14" fontId="34" fillId="0" borderId="30" xfId="4" applyNumberFormat="1" applyFont="1" applyFill="1" applyBorder="1" applyAlignment="1">
      <alignment horizontal="center" vertical="center"/>
    </xf>
    <xf numFmtId="0" fontId="34" fillId="0" borderId="30" xfId="4" applyFont="1" applyFill="1" applyBorder="1" applyAlignment="1">
      <alignment horizontal="center" vertical="center"/>
    </xf>
    <xf numFmtId="0" fontId="37" fillId="0" borderId="30" xfId="4" applyFont="1" applyFill="1" applyBorder="1" applyAlignment="1">
      <alignment horizontal="center" vertical="center"/>
    </xf>
    <xf numFmtId="0" fontId="34" fillId="0" borderId="30" xfId="4" applyFont="1" applyFill="1" applyBorder="1" applyAlignment="1">
      <alignment horizontal="center" vertical="center" wrapText="1"/>
    </xf>
    <xf numFmtId="0" fontId="34" fillId="0" borderId="30" xfId="4" applyFont="1" applyFill="1" applyBorder="1" applyAlignment="1">
      <alignment horizontal="left" vertical="center" indent="1"/>
    </xf>
    <xf numFmtId="0" fontId="34" fillId="0" borderId="39" xfId="4" applyFont="1" applyBorder="1" applyAlignment="1">
      <alignment horizontal="center" vertical="center"/>
    </xf>
    <xf numFmtId="0" fontId="34" fillId="6" borderId="30" xfId="4" applyFont="1" applyFill="1" applyBorder="1" applyAlignment="1">
      <alignment horizontal="center" vertical="center"/>
    </xf>
    <xf numFmtId="14" fontId="34" fillId="6" borderId="30" xfId="4" applyNumberFormat="1" applyFont="1" applyFill="1" applyBorder="1" applyAlignment="1">
      <alignment horizontal="center" vertical="center"/>
    </xf>
    <xf numFmtId="0" fontId="37" fillId="6" borderId="30" xfId="4" applyFont="1" applyFill="1" applyBorder="1" applyAlignment="1">
      <alignment horizontal="center" vertical="center"/>
    </xf>
    <xf numFmtId="0" fontId="34" fillId="6" borderId="30" xfId="4" applyFont="1" applyFill="1" applyBorder="1" applyAlignment="1">
      <alignment horizontal="center" vertical="center" wrapText="1"/>
    </xf>
    <xf numFmtId="14" fontId="34" fillId="0" borderId="30" xfId="4" quotePrefix="1" applyNumberFormat="1" applyFont="1" applyFill="1" applyBorder="1" applyAlignment="1">
      <alignment horizontal="center" vertical="center"/>
    </xf>
    <xf numFmtId="0" fontId="34" fillId="0" borderId="30" xfId="4" applyFont="1" applyBorder="1" applyAlignment="1">
      <alignment horizontal="center" vertical="center" wrapText="1"/>
    </xf>
    <xf numFmtId="14" fontId="34" fillId="0" borderId="16" xfId="4" applyNumberFormat="1" applyFont="1" applyBorder="1" applyAlignment="1">
      <alignment horizontal="center" vertical="center"/>
    </xf>
    <xf numFmtId="0" fontId="34" fillId="0" borderId="15" xfId="4" applyFont="1" applyBorder="1" applyAlignment="1">
      <alignment horizontal="center" vertical="center"/>
    </xf>
    <xf numFmtId="0" fontId="34" fillId="0" borderId="15" xfId="4" applyFont="1" applyFill="1" applyBorder="1" applyAlignment="1">
      <alignment horizontal="center" vertical="center"/>
    </xf>
    <xf numFmtId="0" fontId="34" fillId="6" borderId="15" xfId="4" applyFont="1" applyFill="1" applyBorder="1" applyAlignment="1">
      <alignment horizontal="center" vertical="center"/>
    </xf>
    <xf numFmtId="0" fontId="37" fillId="6" borderId="15" xfId="4" applyFont="1" applyFill="1" applyBorder="1" applyAlignment="1">
      <alignment horizontal="center" vertical="center"/>
    </xf>
    <xf numFmtId="14" fontId="34" fillId="6" borderId="15" xfId="4" applyNumberFormat="1" applyFont="1" applyFill="1" applyBorder="1" applyAlignment="1">
      <alignment horizontal="center" vertical="center"/>
    </xf>
    <xf numFmtId="0" fontId="34" fillId="0" borderId="15" xfId="4" applyFont="1" applyFill="1" applyBorder="1" applyAlignment="1">
      <alignment horizontal="center" vertical="center" wrapText="1"/>
    </xf>
    <xf numFmtId="0" fontId="34" fillId="0" borderId="15" xfId="4" applyFont="1" applyFill="1" applyBorder="1" applyAlignment="1">
      <alignment horizontal="left" vertical="center" indent="1"/>
    </xf>
    <xf numFmtId="0" fontId="34" fillId="0" borderId="14" xfId="4" applyFont="1" applyBorder="1" applyAlignment="1">
      <alignment horizontal="center" vertical="center"/>
    </xf>
    <xf numFmtId="0" fontId="37" fillId="6" borderId="30" xfId="4" quotePrefix="1" applyFont="1" applyFill="1" applyBorder="1" applyAlignment="1">
      <alignment horizontal="center" vertical="center"/>
    </xf>
    <xf numFmtId="0" fontId="37" fillId="0" borderId="30" xfId="4" quotePrefix="1" applyFont="1" applyFill="1" applyBorder="1" applyAlignment="1">
      <alignment horizontal="center" vertical="center"/>
    </xf>
    <xf numFmtId="0" fontId="34" fillId="0" borderId="30" xfId="4" applyFont="1" applyFill="1" applyBorder="1" applyAlignment="1">
      <alignment horizontal="left" vertical="center" wrapText="1" indent="1"/>
    </xf>
    <xf numFmtId="14" fontId="34" fillId="6" borderId="30" xfId="4" quotePrefix="1" applyNumberFormat="1" applyFont="1" applyFill="1" applyBorder="1" applyAlignment="1">
      <alignment horizontal="center" vertical="center"/>
    </xf>
    <xf numFmtId="0" fontId="37" fillId="0" borderId="30" xfId="4" applyFont="1" applyFill="1" applyBorder="1" applyAlignment="1">
      <alignment horizontal="center" vertical="center" wrapText="1"/>
    </xf>
    <xf numFmtId="0" fontId="39" fillId="7" borderId="15" xfId="4" applyFont="1" applyFill="1" applyBorder="1" applyAlignment="1">
      <alignment horizontal="center" vertical="center"/>
    </xf>
    <xf numFmtId="0" fontId="40" fillId="7" borderId="15" xfId="4" applyFont="1" applyFill="1" applyBorder="1" applyAlignment="1">
      <alignment horizontal="center" vertical="center"/>
    </xf>
    <xf numFmtId="0" fontId="39" fillId="7" borderId="15" xfId="4" applyFont="1" applyFill="1" applyBorder="1" applyAlignment="1">
      <alignment horizontal="center" vertical="center" wrapText="1"/>
    </xf>
    <xf numFmtId="0" fontId="39" fillId="7" borderId="14" xfId="4" applyFont="1" applyFill="1" applyBorder="1" applyAlignment="1">
      <alignment horizontal="center" vertical="center"/>
    </xf>
    <xf numFmtId="14" fontId="34" fillId="0" borderId="16" xfId="3" applyNumberFormat="1" applyFont="1" applyFill="1" applyBorder="1" applyAlignment="1">
      <alignment horizontal="center" vertical="center"/>
    </xf>
    <xf numFmtId="14" fontId="34" fillId="0" borderId="15" xfId="3" applyNumberFormat="1" applyFont="1" applyFill="1" applyBorder="1" applyAlignment="1">
      <alignment horizontal="center" vertical="center"/>
    </xf>
    <xf numFmtId="0" fontId="37" fillId="0" borderId="15" xfId="4" applyFont="1" applyFill="1" applyBorder="1" applyAlignment="1">
      <alignment horizontal="center" vertical="center"/>
    </xf>
    <xf numFmtId="14" fontId="34" fillId="0" borderId="16" xfId="4" applyNumberFormat="1" applyFont="1" applyFill="1" applyBorder="1" applyAlignment="1">
      <alignment horizontal="center" vertical="center"/>
    </xf>
    <xf numFmtId="14" fontId="34" fillId="0" borderId="15" xfId="4" applyNumberFormat="1" applyFont="1" applyFill="1" applyBorder="1" applyAlignment="1">
      <alignment horizontal="center" vertical="center"/>
    </xf>
    <xf numFmtId="14" fontId="34" fillId="6" borderId="15" xfId="4" quotePrefix="1" applyNumberFormat="1" applyFont="1" applyFill="1" applyBorder="1" applyAlignment="1">
      <alignment horizontal="center" vertical="center"/>
    </xf>
    <xf numFmtId="14" fontId="34" fillId="0" borderId="15" xfId="4" applyNumberFormat="1" applyFont="1" applyBorder="1" applyAlignment="1">
      <alignment horizontal="center" vertical="center"/>
    </xf>
    <xf numFmtId="14" fontId="34" fillId="0" borderId="15" xfId="4" quotePrefix="1" applyNumberFormat="1" applyFont="1" applyFill="1" applyBorder="1" applyAlignment="1">
      <alignment horizontal="center" vertical="center"/>
    </xf>
    <xf numFmtId="0" fontId="34" fillId="0" borderId="15" xfId="4" applyFont="1" applyBorder="1" applyAlignment="1">
      <alignment horizontal="center" vertical="center" wrapText="1"/>
    </xf>
    <xf numFmtId="14" fontId="34" fillId="0" borderId="15" xfId="4" applyNumberFormat="1" applyFont="1" applyBorder="1" applyAlignment="1">
      <alignment horizontal="center" vertical="center" wrapText="1"/>
    </xf>
    <xf numFmtId="0" fontId="34" fillId="0" borderId="16" xfId="4" applyFont="1" applyBorder="1" applyAlignment="1">
      <alignment horizontal="center" vertical="center"/>
    </xf>
    <xf numFmtId="0" fontId="41" fillId="0" borderId="15" xfId="4" applyFont="1" applyFill="1" applyBorder="1" applyAlignment="1">
      <alignment horizontal="center" vertical="center"/>
    </xf>
    <xf numFmtId="0" fontId="37" fillId="0" borderId="15" xfId="4" quotePrefix="1" applyFont="1" applyFill="1" applyBorder="1" applyAlignment="1">
      <alignment horizontal="center" vertical="center"/>
    </xf>
    <xf numFmtId="0" fontId="39" fillId="14" borderId="15" xfId="4" applyFont="1" applyFill="1" applyBorder="1" applyAlignment="1">
      <alignment horizontal="center" vertical="center"/>
    </xf>
    <xf numFmtId="0" fontId="40" fillId="14" borderId="15" xfId="4" applyFont="1" applyFill="1" applyBorder="1" applyAlignment="1">
      <alignment horizontal="center" vertical="center"/>
    </xf>
    <xf numFmtId="0" fontId="39" fillId="14" borderId="15" xfId="4" applyFont="1" applyFill="1" applyBorder="1" applyAlignment="1">
      <alignment horizontal="center" vertical="center" wrapText="1"/>
    </xf>
    <xf numFmtId="0" fontId="39" fillId="14" borderId="14" xfId="4" applyFont="1" applyFill="1" applyBorder="1" applyAlignment="1">
      <alignment horizontal="center" vertical="center"/>
    </xf>
    <xf numFmtId="0" fontId="34" fillId="0" borderId="15" xfId="4" quotePrefix="1" applyFont="1" applyFill="1" applyBorder="1" applyAlignment="1">
      <alignment horizontal="center" vertical="center"/>
    </xf>
    <xf numFmtId="0" fontId="34" fillId="7" borderId="15" xfId="4" applyFont="1" applyFill="1" applyBorder="1" applyAlignment="1">
      <alignment horizontal="center" vertical="center"/>
    </xf>
    <xf numFmtId="0" fontId="34" fillId="0" borderId="16" xfId="4" applyFont="1" applyFill="1" applyBorder="1" applyAlignment="1">
      <alignment horizontal="center" vertical="center"/>
    </xf>
    <xf numFmtId="0" fontId="34" fillId="6" borderId="15" xfId="4" applyNumberFormat="1" applyFont="1" applyFill="1" applyBorder="1" applyAlignment="1">
      <alignment horizontal="center" vertical="center"/>
    </xf>
    <xf numFmtId="0" fontId="34" fillId="0" borderId="15" xfId="4" applyFont="1" applyFill="1" applyBorder="1" applyAlignment="1">
      <alignment horizontal="left" vertical="center" wrapText="1" indent="1"/>
    </xf>
    <xf numFmtId="17" fontId="34" fillId="6" borderId="15" xfId="4" applyNumberFormat="1" applyFont="1" applyFill="1" applyBorder="1" applyAlignment="1">
      <alignment horizontal="center" vertical="center"/>
    </xf>
    <xf numFmtId="3" fontId="37" fillId="6" borderId="15" xfId="4" applyNumberFormat="1" applyFont="1" applyFill="1" applyBorder="1" applyAlignment="1">
      <alignment horizontal="center" vertical="center"/>
    </xf>
    <xf numFmtId="0" fontId="42" fillId="14" borderId="0" xfId="0" applyFont="1" applyFill="1" applyAlignment="1">
      <alignment horizontal="center" vertical="center"/>
    </xf>
    <xf numFmtId="0" fontId="20" fillId="11" borderId="15" xfId="4" applyFont="1" applyFill="1" applyBorder="1" applyAlignment="1">
      <alignment horizontal="center" vertical="center" wrapText="1"/>
    </xf>
    <xf numFmtId="0" fontId="34" fillId="0" borderId="30" xfId="4" applyFont="1" applyFill="1" applyBorder="1" applyAlignment="1">
      <alignment horizontal="center" vertical="center"/>
    </xf>
    <xf numFmtId="0" fontId="34" fillId="0" borderId="0" xfId="4" applyFont="1" applyFill="1" applyBorder="1" applyAlignment="1">
      <alignment horizontal="center" vertical="center"/>
    </xf>
    <xf numFmtId="0" fontId="34" fillId="0" borderId="0" xfId="4" applyFont="1" applyFill="1" applyBorder="1" applyAlignment="1">
      <alignment horizontal="left" vertical="center" indent="1"/>
    </xf>
    <xf numFmtId="0" fontId="34" fillId="0" borderId="14" xfId="4" applyFont="1" applyFill="1" applyBorder="1" applyAlignment="1">
      <alignment horizontal="center" vertical="center"/>
    </xf>
    <xf numFmtId="0" fontId="10" fillId="0" borderId="53" xfId="1" applyFont="1" applyBorder="1" applyAlignment="1">
      <alignment horizontal="center" vertical="center" wrapText="1"/>
    </xf>
    <xf numFmtId="0" fontId="24" fillId="0" borderId="54" xfId="1" applyFont="1" applyBorder="1" applyAlignment="1">
      <alignment vertical="center" wrapText="1"/>
    </xf>
    <xf numFmtId="0" fontId="10" fillId="0" borderId="53" xfId="1" applyFont="1" applyBorder="1" applyAlignment="1">
      <alignment horizontal="left" vertical="center" wrapText="1" indent="1"/>
    </xf>
    <xf numFmtId="0" fontId="44" fillId="0" borderId="0" xfId="0" applyFont="1" applyFill="1" applyBorder="1" applyAlignment="1">
      <alignment horizontal="center" vertical="center" wrapText="1"/>
    </xf>
    <xf numFmtId="0" fontId="44" fillId="0" borderId="0" xfId="0" applyFont="1" applyFill="1" applyBorder="1" applyAlignment="1">
      <alignment vertical="center"/>
    </xf>
    <xf numFmtId="0" fontId="45" fillId="0" borderId="0" xfId="0" applyFont="1" applyFill="1" applyBorder="1" applyAlignment="1">
      <alignment horizontal="center"/>
    </xf>
    <xf numFmtId="0" fontId="45" fillId="0" borderId="0" xfId="0" applyFont="1" applyFill="1" applyBorder="1"/>
    <xf numFmtId="0" fontId="16" fillId="0" borderId="0" xfId="0" applyFont="1" applyFill="1" applyBorder="1" applyAlignment="1">
      <alignment horizontal="right" vertical="center"/>
    </xf>
    <xf numFmtId="0" fontId="16" fillId="0" borderId="0" xfId="0" applyFont="1" applyFill="1" applyBorder="1" applyAlignment="1">
      <alignment horizontal="center" vertical="center" wrapText="1"/>
    </xf>
    <xf numFmtId="0" fontId="45" fillId="0" borderId="14" xfId="0" applyFont="1" applyFill="1" applyBorder="1" applyAlignment="1">
      <alignment horizontal="center" vertical="center"/>
    </xf>
    <xf numFmtId="0" fontId="45" fillId="0" borderId="16" xfId="0" applyFont="1" applyFill="1" applyBorder="1" applyAlignment="1">
      <alignment horizontal="center" vertical="center"/>
    </xf>
    <xf numFmtId="0" fontId="45" fillId="0" borderId="15" xfId="0" applyFont="1" applyFill="1" applyBorder="1" applyAlignment="1">
      <alignment horizontal="center" vertical="center"/>
    </xf>
    <xf numFmtId="0" fontId="34" fillId="0" borderId="15" xfId="0" applyFont="1" applyFill="1" applyBorder="1" applyAlignment="1">
      <alignment horizontal="center" vertical="center" wrapText="1" shrinkToFit="1"/>
    </xf>
    <xf numFmtId="0" fontId="44" fillId="0" borderId="0" xfId="0" applyFont="1" applyFill="1" applyBorder="1"/>
    <xf numFmtId="0" fontId="45" fillId="0" borderId="0" xfId="0" applyFont="1" applyFill="1" applyBorder="1" applyAlignment="1">
      <alignment horizontal="center" vertical="center"/>
    </xf>
    <xf numFmtId="0" fontId="47" fillId="0" borderId="0" xfId="0" applyFont="1" applyFill="1" applyBorder="1"/>
    <xf numFmtId="0" fontId="34" fillId="0" borderId="39" xfId="4" applyFont="1" applyBorder="1" applyAlignment="1">
      <alignment horizontal="center" vertical="center" wrapText="1"/>
    </xf>
    <xf numFmtId="0" fontId="34" fillId="0" borderId="18" xfId="0" applyFont="1" applyFill="1" applyBorder="1" applyAlignment="1">
      <alignment horizontal="center" vertical="center"/>
    </xf>
    <xf numFmtId="0" fontId="49" fillId="0" borderId="15" xfId="0" applyFont="1" applyFill="1" applyBorder="1" applyAlignment="1">
      <alignment horizontal="center" vertical="center"/>
    </xf>
    <xf numFmtId="0" fontId="49" fillId="0" borderId="15" xfId="0" applyFont="1" applyFill="1" applyBorder="1" applyAlignment="1">
      <alignment horizontal="center" vertical="center" wrapText="1" shrinkToFit="1"/>
    </xf>
    <xf numFmtId="0" fontId="49" fillId="0" borderId="18" xfId="0" applyFont="1" applyFill="1" applyBorder="1" applyAlignment="1">
      <alignment horizontal="center" vertical="center"/>
    </xf>
    <xf numFmtId="0" fontId="31" fillId="0" borderId="15" xfId="2" applyFont="1" applyFill="1" applyBorder="1" applyAlignment="1">
      <alignment horizontal="center" vertical="center"/>
    </xf>
    <xf numFmtId="43" fontId="31" fillId="0" borderId="15" xfId="2" applyNumberFormat="1" applyFont="1" applyFill="1" applyBorder="1" applyAlignment="1">
      <alignment horizontal="center" vertical="center"/>
    </xf>
    <xf numFmtId="0" fontId="35" fillId="0" borderId="15" xfId="2" applyFont="1" applyFill="1" applyBorder="1" applyAlignment="1">
      <alignment horizontal="center" vertical="center"/>
    </xf>
    <xf numFmtId="0" fontId="51" fillId="0" borderId="0" xfId="0" applyFont="1" applyFill="1" applyBorder="1"/>
    <xf numFmtId="0" fontId="45" fillId="0" borderId="0" xfId="0" applyFont="1" applyFill="1" applyBorder="1" applyAlignment="1">
      <alignment horizontal="justify"/>
    </xf>
    <xf numFmtId="0" fontId="34" fillId="0" borderId="0" xfId="0" applyFont="1" applyFill="1" applyBorder="1" applyAlignment="1">
      <alignment horizontal="center" vertical="center"/>
    </xf>
    <xf numFmtId="0" fontId="49" fillId="0" borderId="0" xfId="0" applyFont="1" applyFill="1" applyBorder="1" applyAlignment="1">
      <alignment horizontal="center" vertical="center"/>
    </xf>
    <xf numFmtId="9" fontId="53" fillId="0" borderId="0" xfId="4" applyNumberFormat="1" applyFont="1" applyFill="1" applyBorder="1" applyAlignment="1">
      <alignment horizontal="center" vertical="center" wrapText="1"/>
    </xf>
    <xf numFmtId="0" fontId="34" fillId="0" borderId="0" xfId="4" applyFont="1" applyBorder="1" applyAlignment="1">
      <alignment horizontal="center" vertical="center"/>
    </xf>
    <xf numFmtId="0" fontId="34" fillId="0" borderId="39" xfId="4" applyFont="1" applyBorder="1" applyAlignment="1">
      <alignment horizontal="center" vertical="center"/>
    </xf>
    <xf numFmtId="0" fontId="34" fillId="0" borderId="30" xfId="4" applyFont="1" applyFill="1" applyBorder="1" applyAlignment="1">
      <alignment horizontal="center" vertical="center"/>
    </xf>
    <xf numFmtId="0" fontId="37" fillId="0" borderId="30" xfId="4" applyFont="1" applyFill="1" applyBorder="1" applyAlignment="1">
      <alignment horizontal="center" vertical="center"/>
    </xf>
    <xf numFmtId="0" fontId="33" fillId="0" borderId="30" xfId="3" applyFont="1" applyFill="1" applyBorder="1" applyAlignment="1">
      <alignment horizontal="center" vertical="center"/>
    </xf>
    <xf numFmtId="14" fontId="34" fillId="0" borderId="30" xfId="4" applyNumberFormat="1" applyFont="1" applyFill="1" applyBorder="1" applyAlignment="1">
      <alignment horizontal="center" vertical="center"/>
    </xf>
    <xf numFmtId="0" fontId="34" fillId="0" borderId="30" xfId="4" applyFont="1" applyFill="1" applyBorder="1" applyAlignment="1">
      <alignment horizontal="center" vertical="center" wrapText="1"/>
    </xf>
    <xf numFmtId="0" fontId="34" fillId="0" borderId="30" xfId="4" applyFont="1" applyBorder="1" applyAlignment="1">
      <alignment horizontal="center" vertical="center"/>
    </xf>
    <xf numFmtId="0" fontId="34" fillId="7" borderId="14" xfId="4" applyFont="1" applyFill="1" applyBorder="1" applyAlignment="1">
      <alignment horizontal="center" vertical="center"/>
    </xf>
    <xf numFmtId="0" fontId="37" fillId="7" borderId="15" xfId="4" applyFont="1" applyFill="1" applyBorder="1" applyAlignment="1">
      <alignment horizontal="center" vertical="center"/>
    </xf>
    <xf numFmtId="0" fontId="34" fillId="7" borderId="15" xfId="4" applyFont="1" applyFill="1" applyBorder="1" applyAlignment="1">
      <alignment horizontal="center" vertical="center" wrapText="1"/>
    </xf>
    <xf numFmtId="14" fontId="39" fillId="0" borderId="15" xfId="4" applyNumberFormat="1" applyFont="1" applyFill="1" applyBorder="1" applyAlignment="1">
      <alignment horizontal="center" vertical="center"/>
    </xf>
    <xf numFmtId="0" fontId="39" fillId="0" borderId="15" xfId="4" applyFont="1" applyFill="1" applyBorder="1" applyAlignment="1">
      <alignment horizontal="center" vertical="center"/>
    </xf>
    <xf numFmtId="14" fontId="39" fillId="0" borderId="16" xfId="4" applyNumberFormat="1" applyFont="1" applyFill="1" applyBorder="1" applyAlignment="1">
      <alignment horizontal="center" vertical="center"/>
    </xf>
    <xf numFmtId="0" fontId="39" fillId="0" borderId="16" xfId="4" applyFont="1" applyFill="1" applyBorder="1" applyAlignment="1">
      <alignment horizontal="center" vertical="center"/>
    </xf>
    <xf numFmtId="14" fontId="34" fillId="0" borderId="41" xfId="4" applyNumberFormat="1" applyFont="1" applyFill="1" applyBorder="1" applyAlignment="1">
      <alignment horizontal="center" vertical="center"/>
    </xf>
    <xf numFmtId="14" fontId="34" fillId="0" borderId="15" xfId="4" applyNumberFormat="1" applyFont="1" applyFill="1" applyBorder="1" applyAlignment="1">
      <alignment horizontal="center" vertical="center" wrapText="1"/>
    </xf>
    <xf numFmtId="0" fontId="34" fillId="0" borderId="15" xfId="4" applyFont="1" applyFill="1" applyBorder="1" applyAlignment="1">
      <alignment horizontal="left" vertical="center" wrapText="1"/>
    </xf>
    <xf numFmtId="0" fontId="39" fillId="7" borderId="15" xfId="4" applyFont="1" applyFill="1" applyBorder="1" applyAlignment="1">
      <alignment horizontal="left" vertical="center" wrapText="1"/>
    </xf>
    <xf numFmtId="0" fontId="39" fillId="14" borderId="15" xfId="4" applyFont="1" applyFill="1" applyBorder="1" applyAlignment="1">
      <alignment horizontal="left" vertical="center" wrapText="1"/>
    </xf>
    <xf numFmtId="0" fontId="34" fillId="7" borderId="15" xfId="4" applyFont="1" applyFill="1" applyBorder="1" applyAlignment="1">
      <alignment horizontal="left" vertical="center" wrapText="1"/>
    </xf>
    <xf numFmtId="0" fontId="34" fillId="0" borderId="30" xfId="4" applyFont="1" applyFill="1" applyBorder="1" applyAlignment="1">
      <alignment horizontal="left" vertical="center" wrapText="1"/>
    </xf>
    <xf numFmtId="0" fontId="34" fillId="0" borderId="15" xfId="3" applyFont="1" applyFill="1" applyBorder="1" applyAlignment="1">
      <alignment horizontal="left" vertical="center" wrapText="1"/>
    </xf>
    <xf numFmtId="0" fontId="34" fillId="6" borderId="30" xfId="4" applyFont="1" applyFill="1" applyBorder="1" applyAlignment="1">
      <alignment horizontal="left" vertical="center" wrapText="1"/>
    </xf>
    <xf numFmtId="0" fontId="34" fillId="0" borderId="18" xfId="4" applyFont="1" applyFill="1" applyBorder="1" applyAlignment="1">
      <alignment horizontal="left" vertical="center" wrapText="1"/>
    </xf>
    <xf numFmtId="0" fontId="7" fillId="0" borderId="22" xfId="0" applyFont="1" applyBorder="1" applyAlignment="1">
      <alignment vertical="center"/>
    </xf>
    <xf numFmtId="0" fontId="7" fillId="0" borderId="0" xfId="0" applyFont="1" applyFill="1"/>
    <xf numFmtId="0" fontId="7" fillId="0" borderId="25" xfId="0" applyFont="1" applyBorder="1" applyAlignment="1">
      <alignment vertical="center"/>
    </xf>
    <xf numFmtId="0" fontId="38" fillId="7" borderId="0" xfId="0" applyFont="1" applyFill="1" applyAlignment="1">
      <alignment vertical="center" wrapText="1"/>
    </xf>
    <xf numFmtId="0" fontId="7" fillId="17" borderId="0" xfId="0" applyFont="1" applyFill="1" applyAlignment="1">
      <alignment vertical="center" wrapText="1"/>
    </xf>
    <xf numFmtId="0" fontId="7" fillId="0" borderId="0" xfId="0" applyFont="1" applyAlignment="1">
      <alignment vertical="center"/>
    </xf>
    <xf numFmtId="0" fontId="34" fillId="19" borderId="14" xfId="4" applyFont="1" applyFill="1" applyBorder="1" applyAlignment="1">
      <alignment horizontal="center" vertical="center"/>
    </xf>
    <xf numFmtId="0" fontId="34" fillId="19" borderId="15" xfId="4" applyFont="1" applyFill="1" applyBorder="1" applyAlignment="1">
      <alignment horizontal="center" vertical="center"/>
    </xf>
    <xf numFmtId="0" fontId="37" fillId="19" borderId="15" xfId="4" applyFont="1" applyFill="1" applyBorder="1" applyAlignment="1">
      <alignment horizontal="center" vertical="center"/>
    </xf>
    <xf numFmtId="0" fontId="34" fillId="19" borderId="15" xfId="4" applyFont="1" applyFill="1" applyBorder="1" applyAlignment="1">
      <alignment horizontal="left" vertical="center" wrapText="1"/>
    </xf>
    <xf numFmtId="0" fontId="34" fillId="19" borderId="15" xfId="4" applyFont="1" applyFill="1" applyBorder="1" applyAlignment="1">
      <alignment horizontal="center" vertical="center" wrapText="1"/>
    </xf>
    <xf numFmtId="14" fontId="34" fillId="19" borderId="15" xfId="4" applyNumberFormat="1" applyFont="1" applyFill="1" applyBorder="1" applyAlignment="1">
      <alignment horizontal="center" vertical="center"/>
    </xf>
    <xf numFmtId="0" fontId="32" fillId="19" borderId="15" xfId="2" applyFont="1" applyFill="1" applyBorder="1" applyAlignment="1">
      <alignment horizontal="center" vertical="center"/>
    </xf>
    <xf numFmtId="14" fontId="34" fillId="19" borderId="16" xfId="4" applyNumberFormat="1" applyFont="1" applyFill="1" applyBorder="1" applyAlignment="1">
      <alignment horizontal="center" vertical="center"/>
    </xf>
    <xf numFmtId="0" fontId="34" fillId="19" borderId="15" xfId="3" applyFont="1" applyFill="1" applyBorder="1" applyAlignment="1">
      <alignment horizontal="center" vertical="center"/>
    </xf>
    <xf numFmtId="43" fontId="32" fillId="19" borderId="15" xfId="2" applyNumberFormat="1" applyFont="1" applyFill="1" applyBorder="1" applyAlignment="1">
      <alignment horizontal="center" vertical="center"/>
    </xf>
    <xf numFmtId="0" fontId="34" fillId="19" borderId="15" xfId="4" quotePrefix="1" applyFont="1" applyFill="1" applyBorder="1" applyAlignment="1">
      <alignment horizontal="center" vertical="center"/>
    </xf>
    <xf numFmtId="0" fontId="34" fillId="0" borderId="15" xfId="4" applyFont="1" applyFill="1" applyBorder="1" applyAlignment="1">
      <alignment horizontal="right" vertical="center"/>
    </xf>
    <xf numFmtId="0" fontId="38" fillId="7" borderId="15" xfId="4" applyFont="1" applyFill="1" applyBorder="1" applyAlignment="1">
      <alignment horizontal="right" vertical="center"/>
    </xf>
    <xf numFmtId="0" fontId="34" fillId="19" borderId="15" xfId="4" applyFont="1" applyFill="1" applyBorder="1" applyAlignment="1">
      <alignment horizontal="right" vertical="center"/>
    </xf>
    <xf numFmtId="0" fontId="38" fillId="14" borderId="15" xfId="4" applyFont="1" applyFill="1" applyBorder="1" applyAlignment="1">
      <alignment horizontal="right" vertical="center"/>
    </xf>
    <xf numFmtId="0" fontId="7" fillId="17" borderId="22" xfId="0" applyFont="1" applyFill="1" applyBorder="1" applyAlignment="1">
      <alignment horizontal="right" vertical="center"/>
    </xf>
    <xf numFmtId="0" fontId="41" fillId="19" borderId="15" xfId="4" applyFont="1" applyFill="1" applyBorder="1" applyAlignment="1">
      <alignment horizontal="right" vertical="center"/>
    </xf>
    <xf numFmtId="0" fontId="34" fillId="17" borderId="15" xfId="4" applyFont="1" applyFill="1" applyBorder="1" applyAlignment="1">
      <alignment horizontal="right" vertical="center"/>
    </xf>
    <xf numFmtId="0" fontId="7" fillId="0" borderId="22" xfId="0" applyFont="1" applyFill="1" applyBorder="1" applyAlignment="1">
      <alignment horizontal="right" vertical="center"/>
    </xf>
    <xf numFmtId="0" fontId="34" fillId="6" borderId="15" xfId="4" applyFont="1" applyFill="1" applyBorder="1" applyAlignment="1">
      <alignment horizontal="right" vertical="center"/>
    </xf>
    <xf numFmtId="0" fontId="34" fillId="0" borderId="18" xfId="4" applyFont="1" applyFill="1" applyBorder="1" applyAlignment="1">
      <alignment horizontal="right" vertical="center"/>
    </xf>
    <xf numFmtId="0" fontId="7" fillId="0" borderId="0" xfId="0" applyFont="1" applyAlignment="1">
      <alignment horizontal="right" vertical="center"/>
    </xf>
    <xf numFmtId="0" fontId="38" fillId="7" borderId="0" xfId="0" applyFont="1" applyFill="1" applyAlignment="1">
      <alignment horizontal="right" vertical="center"/>
    </xf>
    <xf numFmtId="0" fontId="7" fillId="17" borderId="0" xfId="0" applyFont="1" applyFill="1" applyAlignment="1">
      <alignment horizontal="right" vertical="center"/>
    </xf>
    <xf numFmtId="0" fontId="34" fillId="16" borderId="15" xfId="4" applyFont="1" applyFill="1" applyBorder="1" applyAlignment="1">
      <alignment horizontal="right" vertical="center"/>
    </xf>
    <xf numFmtId="0" fontId="33" fillId="19" borderId="15" xfId="3" applyFont="1" applyFill="1" applyBorder="1" applyAlignment="1">
      <alignment horizontal="right" vertical="center"/>
    </xf>
    <xf numFmtId="0" fontId="38" fillId="0" borderId="0" xfId="0" applyFont="1" applyFill="1" applyAlignment="1">
      <alignment vertical="center" wrapText="1"/>
    </xf>
    <xf numFmtId="0" fontId="38" fillId="0" borderId="0" xfId="0" applyFont="1" applyFill="1" applyAlignment="1">
      <alignment horizontal="right" vertical="center"/>
    </xf>
    <xf numFmtId="0" fontId="34" fillId="0" borderId="0" xfId="0" applyFont="1" applyFill="1" applyAlignment="1">
      <alignment vertical="center" wrapText="1"/>
    </xf>
    <xf numFmtId="0" fontId="34" fillId="0" borderId="0" xfId="0" applyFont="1" applyFill="1" applyAlignment="1">
      <alignment horizontal="right" vertical="center"/>
    </xf>
    <xf numFmtId="0" fontId="19" fillId="0" borderId="36" xfId="1" applyFont="1" applyFill="1" applyBorder="1" applyAlignment="1">
      <alignment vertical="center"/>
    </xf>
    <xf numFmtId="0" fontId="38" fillId="7" borderId="22" xfId="0" applyFont="1" applyFill="1" applyBorder="1" applyAlignment="1">
      <alignment horizontal="center" vertical="center"/>
    </xf>
    <xf numFmtId="0" fontId="38" fillId="18" borderId="22" xfId="0" applyFont="1" applyFill="1" applyBorder="1" applyAlignment="1">
      <alignment horizontal="center" vertical="center"/>
    </xf>
    <xf numFmtId="0" fontId="48" fillId="12" borderId="31" xfId="0" applyFont="1" applyFill="1" applyBorder="1" applyAlignment="1">
      <alignment horizontal="center" vertical="center" wrapText="1"/>
    </xf>
    <xf numFmtId="0" fontId="34" fillId="0" borderId="30" xfId="4" applyFont="1" applyFill="1" applyBorder="1" applyAlignment="1">
      <alignment horizontal="center" vertical="center"/>
    </xf>
    <xf numFmtId="0" fontId="44" fillId="0" borderId="0" xfId="0" applyFont="1" applyFill="1" applyBorder="1" applyAlignment="1">
      <alignment horizontal="center" vertical="center"/>
    </xf>
    <xf numFmtId="0" fontId="56" fillId="11" borderId="18" xfId="0" applyFont="1" applyFill="1" applyBorder="1" applyAlignment="1">
      <alignment horizontal="center" vertical="center" wrapText="1"/>
    </xf>
    <xf numFmtId="164" fontId="34" fillId="0" borderId="31" xfId="0" applyNumberFormat="1" applyFont="1" applyFill="1" applyBorder="1" applyAlignment="1">
      <alignment horizontal="center" vertical="center" wrapText="1"/>
    </xf>
    <xf numFmtId="0" fontId="34" fillId="0" borderId="31" xfId="0" applyFont="1" applyFill="1" applyBorder="1" applyAlignment="1">
      <alignment horizontal="center" vertical="center" wrapText="1" shrinkToFit="1"/>
    </xf>
    <xf numFmtId="0" fontId="57" fillId="0" borderId="31" xfId="0" applyFont="1" applyFill="1" applyBorder="1" applyAlignment="1">
      <alignment horizontal="center" vertical="center" wrapText="1" shrinkToFit="1"/>
    </xf>
    <xf numFmtId="0" fontId="15" fillId="0" borderId="31" xfId="0" applyFont="1" applyFill="1" applyBorder="1" applyAlignment="1">
      <alignment horizontal="center" vertical="center" wrapText="1" shrinkToFit="1"/>
    </xf>
    <xf numFmtId="0" fontId="34" fillId="0" borderId="31" xfId="0" applyFont="1" applyFill="1" applyBorder="1" applyAlignment="1">
      <alignment horizontal="justify" vertical="center" wrapText="1"/>
    </xf>
    <xf numFmtId="14" fontId="52" fillId="0" borderId="31" xfId="0" applyNumberFormat="1" applyFont="1" applyFill="1" applyBorder="1" applyAlignment="1">
      <alignment horizontal="center" vertical="center" wrapText="1"/>
    </xf>
    <xf numFmtId="0" fontId="34" fillId="0" borderId="31" xfId="0" applyFont="1" applyFill="1" applyBorder="1" applyAlignment="1">
      <alignment horizontal="center" vertical="center" wrapText="1"/>
    </xf>
    <xf numFmtId="165" fontId="34" fillId="0" borderId="31" xfId="0" applyNumberFormat="1" applyFont="1" applyFill="1" applyBorder="1" applyAlignment="1">
      <alignment horizontal="center" vertical="center" wrapText="1"/>
    </xf>
    <xf numFmtId="14" fontId="34" fillId="0" borderId="31" xfId="0" applyNumberFormat="1" applyFont="1" applyFill="1" applyBorder="1" applyAlignment="1">
      <alignment horizontal="center" vertical="center" wrapText="1"/>
    </xf>
    <xf numFmtId="164" fontId="34" fillId="0" borderId="55" xfId="0" applyNumberFormat="1" applyFont="1" applyFill="1" applyBorder="1" applyAlignment="1">
      <alignment horizontal="center" vertical="center" wrapText="1"/>
    </xf>
    <xf numFmtId="164" fontId="34" fillId="0" borderId="15" xfId="0" applyNumberFormat="1" applyFont="1" applyFill="1" applyBorder="1" applyAlignment="1">
      <alignment horizontal="center" vertical="center" wrapText="1"/>
    </xf>
    <xf numFmtId="0" fontId="15" fillId="0" borderId="15" xfId="0" applyFont="1" applyFill="1" applyBorder="1" applyAlignment="1">
      <alignment horizontal="center" vertical="center" wrapText="1" shrinkToFit="1"/>
    </xf>
    <xf numFmtId="0" fontId="34" fillId="0" borderId="15" xfId="0" applyFont="1" applyFill="1" applyBorder="1" applyAlignment="1">
      <alignment horizontal="justify" vertical="center" wrapText="1"/>
    </xf>
    <xf numFmtId="14" fontId="18" fillId="0" borderId="15" xfId="0" applyNumberFormat="1" applyFont="1" applyFill="1" applyBorder="1" applyAlignment="1">
      <alignment horizontal="center" vertical="center" wrapText="1"/>
    </xf>
    <xf numFmtId="0" fontId="34" fillId="0" borderId="15" xfId="0" applyFont="1" applyFill="1" applyBorder="1" applyAlignment="1">
      <alignment horizontal="center" vertical="center" wrapText="1"/>
    </xf>
    <xf numFmtId="165" fontId="34" fillId="0" borderId="15" xfId="0" applyNumberFormat="1" applyFont="1" applyFill="1" applyBorder="1" applyAlignment="1">
      <alignment horizontal="center" vertical="center" wrapText="1"/>
    </xf>
    <xf numFmtId="14" fontId="34" fillId="0" borderId="15" xfId="0" applyNumberFormat="1" applyFont="1" applyFill="1" applyBorder="1" applyAlignment="1">
      <alignment horizontal="center" vertical="center" wrapText="1"/>
    </xf>
    <xf numFmtId="164" fontId="34" fillId="0" borderId="16" xfId="0" applyNumberFormat="1" applyFont="1" applyFill="1" applyBorder="1" applyAlignment="1">
      <alignment horizontal="center" vertical="center" wrapText="1"/>
    </xf>
    <xf numFmtId="0" fontId="57" fillId="0" borderId="15" xfId="0" applyFont="1" applyFill="1" applyBorder="1" applyAlignment="1">
      <alignment horizontal="center" vertical="center" wrapText="1" shrinkToFit="1"/>
    </xf>
    <xf numFmtId="0" fontId="52" fillId="0" borderId="15" xfId="0" applyFont="1" applyFill="1" applyBorder="1" applyAlignment="1">
      <alignment horizontal="center" vertical="center" wrapText="1" shrinkToFit="1"/>
    </xf>
    <xf numFmtId="14" fontId="34" fillId="0" borderId="15" xfId="0" applyNumberFormat="1" applyFont="1" applyFill="1" applyBorder="1" applyAlignment="1">
      <alignment horizontal="justify" vertical="center" wrapText="1"/>
    </xf>
    <xf numFmtId="0" fontId="7" fillId="2" borderId="15" xfId="0" applyFont="1" applyFill="1" applyBorder="1" applyAlignment="1">
      <alignment vertical="center" wrapText="1"/>
    </xf>
    <xf numFmtId="0" fontId="45" fillId="0" borderId="0" xfId="0" applyFont="1" applyFill="1" applyBorder="1" applyAlignment="1">
      <alignment vertical="center"/>
    </xf>
    <xf numFmtId="164" fontId="15" fillId="0" borderId="31" xfId="0" applyNumberFormat="1" applyFont="1" applyFill="1" applyBorder="1" applyAlignment="1">
      <alignment horizontal="center" vertical="center" wrapText="1"/>
    </xf>
    <xf numFmtId="164" fontId="15" fillId="0" borderId="15" xfId="0" applyNumberFormat="1" applyFont="1" applyFill="1" applyBorder="1" applyAlignment="1">
      <alignment horizontal="center" vertical="center" wrapText="1"/>
    </xf>
    <xf numFmtId="14" fontId="5" fillId="0" borderId="15" xfId="2" applyNumberFormat="1" applyFill="1" applyBorder="1" applyAlignment="1">
      <alignment horizontal="center" vertical="center" wrapText="1"/>
    </xf>
    <xf numFmtId="0" fontId="45" fillId="0" borderId="17" xfId="0" applyFont="1" applyFill="1" applyBorder="1" applyAlignment="1">
      <alignment horizontal="center" vertical="center"/>
    </xf>
    <xf numFmtId="0" fontId="12" fillId="0" borderId="0" xfId="0" applyFont="1" applyFill="1" applyBorder="1" applyAlignment="1">
      <alignment horizontal="center" vertical="center" wrapText="1"/>
    </xf>
    <xf numFmtId="0" fontId="5" fillId="0" borderId="0" xfId="2" applyFill="1" applyAlignment="1">
      <alignment vertical="center"/>
    </xf>
    <xf numFmtId="0" fontId="34" fillId="20" borderId="39" xfId="4" applyFont="1" applyFill="1" applyBorder="1" applyAlignment="1">
      <alignment horizontal="center" vertical="center"/>
    </xf>
    <xf numFmtId="0" fontId="34" fillId="20" borderId="30" xfId="4" applyFont="1" applyFill="1" applyBorder="1" applyAlignment="1">
      <alignment horizontal="center" vertical="center" wrapText="1"/>
    </xf>
    <xf numFmtId="0" fontId="34" fillId="20" borderId="30" xfId="4" applyFont="1" applyFill="1" applyBorder="1" applyAlignment="1">
      <alignment horizontal="center" vertical="center"/>
    </xf>
    <xf numFmtId="0" fontId="37" fillId="20" borderId="30" xfId="4" applyFont="1" applyFill="1" applyBorder="1" applyAlignment="1">
      <alignment horizontal="center" vertical="center"/>
    </xf>
    <xf numFmtId="0" fontId="34" fillId="20" borderId="30" xfId="4" applyFont="1" applyFill="1" applyBorder="1" applyAlignment="1">
      <alignment horizontal="left" vertical="center" wrapText="1"/>
    </xf>
    <xf numFmtId="0" fontId="34" fillId="20" borderId="30" xfId="4" applyFont="1" applyFill="1" applyBorder="1" applyAlignment="1">
      <alignment horizontal="right" vertical="center"/>
    </xf>
    <xf numFmtId="0" fontId="34" fillId="20" borderId="15" xfId="4" applyFont="1" applyFill="1" applyBorder="1" applyAlignment="1">
      <alignment horizontal="right" vertical="center"/>
    </xf>
    <xf numFmtId="14" fontId="34" fillId="20" borderId="30" xfId="4" applyNumberFormat="1" applyFont="1" applyFill="1" applyBorder="1" applyAlignment="1">
      <alignment horizontal="center" vertical="center"/>
    </xf>
    <xf numFmtId="14" fontId="34" fillId="20" borderId="41" xfId="4" applyNumberFormat="1" applyFont="1" applyFill="1" applyBorder="1" applyAlignment="1">
      <alignment horizontal="center" vertical="center"/>
    </xf>
    <xf numFmtId="0" fontId="34" fillId="20" borderId="17" xfId="4" applyFont="1" applyFill="1" applyBorder="1" applyAlignment="1">
      <alignment horizontal="center" vertical="center"/>
    </xf>
    <xf numFmtId="0" fontId="34" fillId="20" borderId="18" xfId="4" applyFont="1" applyFill="1" applyBorder="1" applyAlignment="1">
      <alignment horizontal="center" vertical="center"/>
    </xf>
    <xf numFmtId="0" fontId="37" fillId="20" borderId="18" xfId="4" applyFont="1" applyFill="1" applyBorder="1" applyAlignment="1">
      <alignment horizontal="center" vertical="center"/>
    </xf>
    <xf numFmtId="0" fontId="34" fillId="20" borderId="18" xfId="4" applyFont="1" applyFill="1" applyBorder="1" applyAlignment="1">
      <alignment horizontal="left" vertical="center" wrapText="1"/>
    </xf>
    <xf numFmtId="0" fontId="34" fillId="20" borderId="18" xfId="4" applyFont="1" applyFill="1" applyBorder="1" applyAlignment="1">
      <alignment horizontal="center" vertical="center" wrapText="1"/>
    </xf>
    <xf numFmtId="0" fontId="34" fillId="20" borderId="18" xfId="4" applyFont="1" applyFill="1" applyBorder="1" applyAlignment="1">
      <alignment horizontal="right" vertical="center"/>
    </xf>
    <xf numFmtId="0" fontId="34" fillId="20" borderId="19" xfId="4" applyFont="1" applyFill="1" applyBorder="1" applyAlignment="1">
      <alignment horizontal="center" vertical="center"/>
    </xf>
    <xf numFmtId="0" fontId="34" fillId="0" borderId="22" xfId="4" applyFont="1" applyBorder="1" applyAlignment="1">
      <alignment horizontal="center" vertical="center"/>
    </xf>
    <xf numFmtId="0" fontId="62" fillId="14" borderId="15" xfId="0" applyFont="1" applyFill="1" applyBorder="1" applyAlignment="1">
      <alignment horizontal="center" vertical="center"/>
    </xf>
    <xf numFmtId="0" fontId="62" fillId="14" borderId="15" xfId="0" applyFont="1" applyFill="1" applyBorder="1" applyAlignment="1">
      <alignment horizontal="center" vertical="center" wrapText="1" shrinkToFit="1"/>
    </xf>
    <xf numFmtId="0" fontId="38" fillId="14" borderId="15" xfId="0" applyFont="1" applyFill="1" applyBorder="1" applyAlignment="1">
      <alignment horizontal="center" vertical="center" wrapText="1" shrinkToFit="1"/>
    </xf>
    <xf numFmtId="0" fontId="34" fillId="0" borderId="0" xfId="0" applyFont="1" applyFill="1" applyBorder="1"/>
    <xf numFmtId="0" fontId="34" fillId="0" borderId="15" xfId="0" applyFont="1" applyFill="1" applyBorder="1" applyAlignment="1">
      <alignment horizontal="center" vertical="center"/>
    </xf>
    <xf numFmtId="0" fontId="45" fillId="0" borderId="40" xfId="0" applyFont="1" applyFill="1" applyBorder="1" applyAlignment="1">
      <alignment horizontal="center" vertical="center"/>
    </xf>
    <xf numFmtId="0" fontId="45" fillId="0" borderId="31" xfId="0" applyFont="1" applyFill="1" applyBorder="1" applyAlignment="1">
      <alignment horizontal="center" vertical="center"/>
    </xf>
    <xf numFmtId="0" fontId="45" fillId="0" borderId="55" xfId="0" applyFont="1" applyFill="1" applyBorder="1" applyAlignment="1">
      <alignment horizontal="center" vertical="center"/>
    </xf>
    <xf numFmtId="0" fontId="34" fillId="0" borderId="22" xfId="4" applyFont="1" applyFill="1" applyBorder="1" applyAlignment="1">
      <alignment horizontal="center" vertical="center"/>
    </xf>
    <xf numFmtId="0" fontId="34" fillId="0" borderId="22" xfId="4" applyFont="1" applyFill="1" applyBorder="1" applyAlignment="1">
      <alignment horizontal="center" vertical="center" wrapText="1"/>
    </xf>
    <xf numFmtId="0" fontId="34" fillId="0" borderId="22" xfId="3" applyFont="1" applyFill="1" applyBorder="1" applyAlignment="1">
      <alignment horizontal="center" vertical="center"/>
    </xf>
    <xf numFmtId="0" fontId="7" fillId="0" borderId="0" xfId="0" applyFont="1" applyAlignment="1"/>
    <xf numFmtId="0" fontId="7" fillId="0" borderId="0" xfId="0" applyFont="1" applyFill="1" applyAlignment="1">
      <alignment vertical="center" wrapText="1"/>
    </xf>
    <xf numFmtId="0" fontId="7" fillId="0" borderId="0" xfId="0" applyFont="1" applyFill="1" applyAlignment="1">
      <alignment horizontal="right" vertical="center"/>
    </xf>
    <xf numFmtId="0" fontId="38" fillId="14" borderId="14" xfId="4" applyFont="1" applyFill="1" applyBorder="1" applyAlignment="1">
      <alignment horizontal="center" vertical="center"/>
    </xf>
    <xf numFmtId="0" fontId="38" fillId="14" borderId="0" xfId="0" applyFont="1" applyFill="1" applyBorder="1" applyAlignment="1">
      <alignment horizontal="center" vertical="center"/>
    </xf>
    <xf numFmtId="0" fontId="38" fillId="14" borderId="15" xfId="4" applyFont="1" applyFill="1" applyBorder="1" applyAlignment="1">
      <alignment horizontal="left" vertical="center" indent="1"/>
    </xf>
    <xf numFmtId="0" fontId="38" fillId="14" borderId="22" xfId="4" applyFont="1" applyFill="1" applyBorder="1" applyAlignment="1">
      <alignment horizontal="center" vertical="center"/>
    </xf>
    <xf numFmtId="0" fontId="39" fillId="15" borderId="15" xfId="4" applyFont="1" applyFill="1" applyBorder="1" applyAlignment="1">
      <alignment horizontal="center" vertical="center"/>
    </xf>
    <xf numFmtId="0" fontId="36" fillId="15" borderId="15" xfId="3" applyFont="1" applyFill="1" applyBorder="1" applyAlignment="1">
      <alignment horizontal="center" vertical="center"/>
    </xf>
    <xf numFmtId="0" fontId="31" fillId="15" borderId="15" xfId="2" applyFont="1" applyFill="1" applyBorder="1" applyAlignment="1">
      <alignment horizontal="center" vertical="center"/>
    </xf>
    <xf numFmtId="0" fontId="50" fillId="15" borderId="15" xfId="0" applyFont="1" applyFill="1" applyBorder="1" applyAlignment="1">
      <alignment horizontal="center" vertical="center"/>
    </xf>
    <xf numFmtId="0" fontId="50" fillId="15" borderId="15" xfId="0" applyFont="1" applyFill="1" applyBorder="1" applyAlignment="1">
      <alignment horizontal="center" vertical="center" wrapText="1" shrinkToFit="1"/>
    </xf>
    <xf numFmtId="0" fontId="46" fillId="15" borderId="15" xfId="0" applyFont="1" applyFill="1" applyBorder="1" applyAlignment="1">
      <alignment horizontal="center" vertical="center" wrapText="1" shrinkToFit="1"/>
    </xf>
    <xf numFmtId="0" fontId="46" fillId="15" borderId="14" xfId="4" applyFont="1" applyFill="1" applyBorder="1" applyAlignment="1">
      <alignment horizontal="center" vertical="center"/>
    </xf>
    <xf numFmtId="0" fontId="46" fillId="15" borderId="15" xfId="4" applyFont="1" applyFill="1" applyBorder="1" applyAlignment="1">
      <alignment horizontal="center" vertical="center"/>
    </xf>
    <xf numFmtId="0" fontId="46" fillId="15" borderId="15" xfId="4" applyFont="1" applyFill="1" applyBorder="1" applyAlignment="1">
      <alignment horizontal="left" vertical="center" indent="1"/>
    </xf>
    <xf numFmtId="0" fontId="46" fillId="15" borderId="22" xfId="4" applyFont="1" applyFill="1" applyBorder="1" applyAlignment="1">
      <alignment horizontal="center" vertical="center"/>
    </xf>
    <xf numFmtId="0" fontId="46" fillId="15" borderId="15" xfId="4" applyFont="1" applyFill="1" applyBorder="1" applyAlignment="1">
      <alignment horizontal="center" vertical="center" wrapText="1"/>
    </xf>
    <xf numFmtId="0" fontId="64" fillId="15" borderId="15" xfId="2" applyFont="1" applyFill="1" applyBorder="1" applyAlignment="1">
      <alignment horizontal="center" vertical="center"/>
    </xf>
    <xf numFmtId="0" fontId="46" fillId="15" borderId="16" xfId="4" applyFont="1" applyFill="1" applyBorder="1" applyAlignment="1">
      <alignment horizontal="center" vertical="center"/>
    </xf>
    <xf numFmtId="14" fontId="39" fillId="15" borderId="15" xfId="4" applyNumberFormat="1" applyFont="1" applyFill="1" applyBorder="1" applyAlignment="1">
      <alignment horizontal="center" vertical="center"/>
    </xf>
    <xf numFmtId="14" fontId="46" fillId="15" borderId="15" xfId="4" applyNumberFormat="1" applyFont="1" applyFill="1" applyBorder="1" applyAlignment="1">
      <alignment horizontal="center" vertical="center"/>
    </xf>
    <xf numFmtId="0" fontId="35" fillId="15" borderId="15" xfId="2" applyFont="1" applyFill="1" applyBorder="1" applyAlignment="1">
      <alignment horizontal="center" vertical="center"/>
    </xf>
    <xf numFmtId="14" fontId="39" fillId="15" borderId="16" xfId="4" applyNumberFormat="1" applyFont="1" applyFill="1" applyBorder="1" applyAlignment="1">
      <alignment horizontal="center" vertical="center"/>
    </xf>
    <xf numFmtId="14" fontId="46" fillId="15" borderId="16" xfId="4" applyNumberFormat="1" applyFont="1" applyFill="1" applyBorder="1" applyAlignment="1">
      <alignment horizontal="center" vertical="center"/>
    </xf>
    <xf numFmtId="0" fontId="38" fillId="14" borderId="15" xfId="4" applyFont="1" applyFill="1" applyBorder="1" applyAlignment="1">
      <alignment horizontal="center" vertical="center"/>
    </xf>
    <xf numFmtId="0" fontId="38" fillId="14" borderId="15" xfId="4" applyFont="1" applyFill="1" applyBorder="1" applyAlignment="1">
      <alignment horizontal="center" vertical="center" wrapText="1"/>
    </xf>
    <xf numFmtId="0" fontId="38" fillId="15" borderId="15" xfId="4" applyFont="1" applyFill="1" applyBorder="1" applyAlignment="1">
      <alignment horizontal="center" vertical="center"/>
    </xf>
    <xf numFmtId="14" fontId="38" fillId="14" borderId="15" xfId="4" applyNumberFormat="1" applyFont="1" applyFill="1" applyBorder="1" applyAlignment="1">
      <alignment horizontal="center" vertical="center"/>
    </xf>
    <xf numFmtId="0" fontId="38" fillId="14" borderId="15" xfId="3" applyFont="1" applyFill="1" applyBorder="1" applyAlignment="1">
      <alignment horizontal="center" vertical="center"/>
    </xf>
    <xf numFmtId="0" fontId="65" fillId="14" borderId="15" xfId="2" applyFont="1" applyFill="1" applyBorder="1" applyAlignment="1">
      <alignment horizontal="center" vertical="center"/>
    </xf>
    <xf numFmtId="14" fontId="38" fillId="14" borderId="16" xfId="4" applyNumberFormat="1" applyFont="1" applyFill="1" applyBorder="1" applyAlignment="1">
      <alignment horizontal="center" vertical="center"/>
    </xf>
    <xf numFmtId="0" fontId="38" fillId="14" borderId="16" xfId="4" applyFont="1" applyFill="1" applyBorder="1" applyAlignment="1">
      <alignment horizontal="center" vertical="center"/>
    </xf>
    <xf numFmtId="0" fontId="46" fillId="15" borderId="15" xfId="4" applyFont="1" applyFill="1" applyBorder="1" applyAlignment="1">
      <alignment horizontal="left" vertical="center" wrapText="1"/>
    </xf>
    <xf numFmtId="0" fontId="38" fillId="15" borderId="15" xfId="4" applyFont="1" applyFill="1" applyBorder="1" applyAlignment="1">
      <alignment horizontal="right" vertical="center"/>
    </xf>
    <xf numFmtId="0" fontId="38" fillId="14" borderId="15" xfId="4" applyFont="1" applyFill="1" applyBorder="1" applyAlignment="1">
      <alignment horizontal="left" vertical="center" wrapText="1"/>
    </xf>
    <xf numFmtId="0" fontId="32" fillId="0" borderId="0" xfId="2" applyFont="1" applyAlignment="1">
      <alignment vertical="center"/>
    </xf>
    <xf numFmtId="14" fontId="34" fillId="20" borderId="18" xfId="4" applyNumberFormat="1" applyFont="1" applyFill="1" applyBorder="1" applyAlignment="1">
      <alignment horizontal="center" vertical="center"/>
    </xf>
    <xf numFmtId="0" fontId="0" fillId="0" borderId="0" xfId="0" applyBorder="1"/>
    <xf numFmtId="0" fontId="45" fillId="0" borderId="0" xfId="0" applyFont="1" applyFill="1" applyBorder="1" applyAlignment="1">
      <alignment horizontal="center"/>
    </xf>
    <xf numFmtId="0" fontId="30" fillId="0" borderId="22" xfId="2" applyFont="1" applyFill="1" applyBorder="1" applyAlignment="1">
      <alignment horizontal="center" vertical="center"/>
    </xf>
    <xf numFmtId="0" fontId="31" fillId="0" borderId="22" xfId="2" applyFont="1" applyFill="1" applyBorder="1" applyAlignment="1">
      <alignment horizontal="center" vertical="center"/>
    </xf>
    <xf numFmtId="43" fontId="32" fillId="0" borderId="22" xfId="2" applyNumberFormat="1" applyFont="1" applyFill="1" applyBorder="1" applyAlignment="1">
      <alignment horizontal="center" vertical="center"/>
    </xf>
    <xf numFmtId="43" fontId="35" fillId="0" borderId="22" xfId="2" applyNumberFormat="1" applyFont="1" applyFill="1" applyBorder="1" applyAlignment="1">
      <alignment horizontal="center" vertical="center"/>
    </xf>
    <xf numFmtId="0" fontId="32" fillId="0" borderId="22" xfId="2" applyFont="1" applyFill="1" applyBorder="1" applyAlignment="1">
      <alignment horizontal="center" vertical="center"/>
    </xf>
    <xf numFmtId="43" fontId="30" fillId="0" borderId="22" xfId="2" applyNumberFormat="1" applyFont="1" applyFill="1" applyBorder="1" applyAlignment="1">
      <alignment horizontal="center" vertical="center"/>
    </xf>
    <xf numFmtId="0" fontId="32" fillId="0" borderId="34" xfId="2" applyFont="1" applyFill="1" applyBorder="1" applyAlignment="1">
      <alignment horizontal="center" vertical="center"/>
    </xf>
    <xf numFmtId="43" fontId="31" fillId="0" borderId="22" xfId="2" applyNumberFormat="1" applyFont="1" applyFill="1" applyBorder="1" applyAlignment="1">
      <alignment horizontal="center" vertical="center"/>
    </xf>
    <xf numFmtId="0" fontId="35" fillId="0" borderId="22" xfId="2" applyFont="1" applyFill="1" applyBorder="1" applyAlignment="1">
      <alignment horizontal="center" vertical="center"/>
    </xf>
    <xf numFmtId="14" fontId="67" fillId="0" borderId="15" xfId="0" applyNumberFormat="1" applyFont="1" applyFill="1" applyBorder="1" applyAlignment="1">
      <alignment horizontal="justify" vertical="center" wrapText="1"/>
    </xf>
    <xf numFmtId="0" fontId="68" fillId="0" borderId="15" xfId="0" applyFont="1" applyFill="1" applyBorder="1" applyAlignment="1">
      <alignment horizontal="center" vertical="center" wrapText="1"/>
    </xf>
    <xf numFmtId="0" fontId="68" fillId="0" borderId="14" xfId="0" applyFont="1" applyFill="1" applyBorder="1" applyAlignment="1">
      <alignment horizontal="center" vertical="center" wrapText="1"/>
    </xf>
    <xf numFmtId="0" fontId="63" fillId="0" borderId="19" xfId="0" applyFont="1" applyBorder="1" applyAlignment="1">
      <alignment horizontal="center" vertical="center"/>
    </xf>
    <xf numFmtId="0" fontId="16" fillId="0" borderId="11" xfId="2" applyFont="1" applyFill="1" applyBorder="1" applyAlignment="1">
      <alignment horizontal="center" vertical="center"/>
    </xf>
    <xf numFmtId="0" fontId="45" fillId="0" borderId="12" xfId="0" applyFont="1" applyFill="1" applyBorder="1" applyAlignment="1">
      <alignment horizontal="center" vertical="center"/>
    </xf>
    <xf numFmtId="0" fontId="45" fillId="0" borderId="13" xfId="0" applyFont="1" applyFill="1" applyBorder="1" applyAlignment="1">
      <alignment horizontal="center" vertical="center"/>
    </xf>
    <xf numFmtId="0" fontId="16" fillId="0" borderId="17" xfId="2" applyFont="1" applyFill="1" applyBorder="1" applyAlignment="1">
      <alignment horizontal="center" vertical="center" wrapText="1"/>
    </xf>
    <xf numFmtId="0" fontId="45" fillId="0" borderId="73" xfId="0" applyFont="1" applyFill="1" applyBorder="1" applyAlignment="1">
      <alignment horizontal="center" vertical="center"/>
    </xf>
    <xf numFmtId="0" fontId="45" fillId="0" borderId="74" xfId="0" applyFont="1" applyFill="1" applyBorder="1" applyAlignment="1">
      <alignment horizontal="center" vertical="center"/>
    </xf>
    <xf numFmtId="0" fontId="45" fillId="0" borderId="70" xfId="0" applyFont="1" applyFill="1" applyBorder="1" applyAlignment="1">
      <alignment horizontal="center" vertical="center"/>
    </xf>
    <xf numFmtId="0" fontId="63" fillId="0" borderId="55" xfId="0" applyFont="1" applyBorder="1" applyAlignment="1">
      <alignment horizontal="center" vertical="center"/>
    </xf>
    <xf numFmtId="0" fontId="52" fillId="0" borderId="17" xfId="0" applyFont="1" applyFill="1" applyBorder="1" applyAlignment="1">
      <alignment horizontal="center" vertical="center"/>
    </xf>
    <xf numFmtId="0" fontId="52" fillId="0" borderId="18" xfId="0" applyFont="1" applyFill="1" applyBorder="1" applyAlignment="1">
      <alignment horizontal="center" vertical="center"/>
    </xf>
    <xf numFmtId="0" fontId="52" fillId="0" borderId="18" xfId="0" applyFont="1" applyFill="1" applyBorder="1" applyAlignment="1">
      <alignment horizontal="center" vertical="center" wrapText="1"/>
    </xf>
    <xf numFmtId="0" fontId="52" fillId="0" borderId="19" xfId="0" applyFont="1" applyFill="1" applyBorder="1" applyAlignment="1">
      <alignment horizontal="center" vertical="center" wrapText="1"/>
    </xf>
    <xf numFmtId="0" fontId="52" fillId="0" borderId="68" xfId="0" applyFont="1" applyFill="1" applyBorder="1" applyAlignment="1">
      <alignment horizontal="center" vertical="center"/>
    </xf>
    <xf numFmtId="0" fontId="70" fillId="0" borderId="40" xfId="0" applyFont="1" applyFill="1" applyBorder="1" applyAlignment="1">
      <alignment horizontal="center" vertical="center"/>
    </xf>
    <xf numFmtId="0" fontId="70" fillId="0" borderId="31" xfId="0" applyFont="1" applyFill="1" applyBorder="1" applyAlignment="1">
      <alignment horizontal="center" vertical="center"/>
    </xf>
    <xf numFmtId="0" fontId="70" fillId="0" borderId="55" xfId="0" applyFont="1" applyFill="1" applyBorder="1" applyAlignment="1">
      <alignment horizontal="center" vertical="center"/>
    </xf>
    <xf numFmtId="0" fontId="52" fillId="0" borderId="16" xfId="0" applyFont="1" applyFill="1" applyBorder="1" applyAlignment="1">
      <alignment horizontal="center" vertical="center"/>
    </xf>
    <xf numFmtId="0" fontId="52" fillId="0" borderId="39" xfId="0" applyFont="1" applyFill="1" applyBorder="1" applyAlignment="1">
      <alignment horizontal="center" vertical="center"/>
    </xf>
    <xf numFmtId="0" fontId="52" fillId="0" borderId="41" xfId="0" applyFont="1" applyFill="1" applyBorder="1" applyAlignment="1">
      <alignment horizontal="center" vertical="center"/>
    </xf>
    <xf numFmtId="0" fontId="45" fillId="0" borderId="11" xfId="0" applyFont="1" applyFill="1" applyBorder="1" applyAlignment="1">
      <alignment horizontal="center" vertical="center"/>
    </xf>
    <xf numFmtId="0" fontId="34" fillId="7" borderId="0" xfId="0" applyFont="1" applyFill="1" applyAlignment="1">
      <alignment vertical="center" wrapText="1"/>
    </xf>
    <xf numFmtId="0" fontId="34" fillId="7" borderId="0" xfId="0" applyFont="1" applyFill="1" applyAlignment="1">
      <alignment horizontal="right" vertical="center"/>
    </xf>
    <xf numFmtId="0" fontId="34" fillId="2" borderId="0" xfId="0" applyFont="1" applyFill="1" applyAlignment="1">
      <alignment vertical="center" wrapText="1"/>
    </xf>
    <xf numFmtId="0" fontId="34" fillId="2" borderId="0" xfId="0" applyFont="1" applyFill="1" applyAlignment="1">
      <alignment horizontal="right" vertical="center"/>
    </xf>
    <xf numFmtId="1" fontId="7" fillId="0" borderId="0" xfId="0" applyNumberFormat="1" applyFont="1" applyAlignment="1">
      <alignment horizontal="right" vertical="center"/>
    </xf>
    <xf numFmtId="1" fontId="34" fillId="0" borderId="0" xfId="0" applyNumberFormat="1" applyFont="1" applyFill="1" applyAlignment="1">
      <alignment horizontal="right" vertical="center"/>
    </xf>
    <xf numFmtId="1" fontId="7" fillId="0" borderId="0" xfId="0" applyNumberFormat="1" applyFont="1" applyFill="1" applyAlignment="1">
      <alignment horizontal="right" vertical="center"/>
    </xf>
    <xf numFmtId="0" fontId="52" fillId="0" borderId="19" xfId="0" applyFont="1" applyFill="1" applyBorder="1" applyAlignment="1">
      <alignment horizontal="center" vertical="center"/>
    </xf>
    <xf numFmtId="0" fontId="44" fillId="0" borderId="15" xfId="0" applyFont="1" applyFill="1" applyBorder="1" applyAlignment="1">
      <alignment horizontal="center" vertical="center" wrapText="1" shrinkToFit="1"/>
    </xf>
    <xf numFmtId="0" fontId="72" fillId="14" borderId="15" xfId="0" applyFont="1" applyFill="1" applyBorder="1" applyAlignment="1">
      <alignment horizontal="center" vertical="center" wrapText="1" shrinkToFit="1"/>
    </xf>
    <xf numFmtId="0" fontId="73" fillId="15" borderId="15" xfId="0" applyFont="1" applyFill="1" applyBorder="1" applyAlignment="1">
      <alignment horizontal="center" vertical="center" wrapText="1" shrinkToFit="1"/>
    </xf>
    <xf numFmtId="0" fontId="44" fillId="0" borderId="15" xfId="0" applyFont="1" applyFill="1" applyBorder="1" applyAlignment="1">
      <alignment horizontal="center" vertical="center"/>
    </xf>
    <xf numFmtId="0" fontId="44" fillId="0" borderId="18" xfId="0" applyFont="1" applyFill="1" applyBorder="1" applyAlignment="1">
      <alignment horizontal="center" vertical="center"/>
    </xf>
    <xf numFmtId="0" fontId="48" fillId="0" borderId="61" xfId="0" applyFont="1" applyFill="1" applyBorder="1" applyAlignment="1">
      <alignment horizontal="center" vertical="center" wrapText="1"/>
    </xf>
    <xf numFmtId="0" fontId="12" fillId="0" borderId="31" xfId="0" applyFont="1" applyFill="1" applyBorder="1" applyAlignment="1">
      <alignment horizontal="center" vertical="center"/>
    </xf>
    <xf numFmtId="0" fontId="12" fillId="0" borderId="16" xfId="0" applyFont="1" applyFill="1" applyBorder="1" applyAlignment="1">
      <alignment horizontal="center" vertical="center"/>
    </xf>
    <xf numFmtId="0" fontId="45" fillId="0" borderId="47" xfId="0" applyFont="1" applyFill="1" applyBorder="1" applyAlignment="1">
      <alignment horizontal="center" vertical="center"/>
    </xf>
    <xf numFmtId="0" fontId="45" fillId="0" borderId="0" xfId="0" applyFont="1" applyFill="1" applyBorder="1" applyAlignment="1">
      <alignment horizontal="center"/>
    </xf>
    <xf numFmtId="0" fontId="34" fillId="17" borderId="22" xfId="0" applyFont="1" applyFill="1" applyBorder="1" applyAlignment="1">
      <alignment horizontal="right" vertical="center"/>
    </xf>
    <xf numFmtId="0" fontId="38" fillId="15" borderId="0" xfId="0" applyFont="1" applyFill="1" applyAlignment="1">
      <alignment vertical="center" wrapText="1"/>
    </xf>
    <xf numFmtId="0" fontId="38" fillId="15" borderId="0" xfId="0" applyFont="1" applyFill="1" applyAlignment="1">
      <alignment horizontal="right" vertical="center"/>
    </xf>
    <xf numFmtId="0" fontId="45" fillId="0" borderId="0" xfId="0" applyFont="1" applyFill="1" applyBorder="1" applyAlignment="1">
      <alignment wrapText="1"/>
    </xf>
    <xf numFmtId="0" fontId="68" fillId="21" borderId="15" xfId="4" applyFont="1" applyFill="1" applyBorder="1" applyAlignment="1">
      <alignment horizontal="center" vertical="center" wrapText="1"/>
    </xf>
    <xf numFmtId="166" fontId="74" fillId="0" borderId="15" xfId="4" applyNumberFormat="1" applyFont="1" applyFill="1" applyBorder="1" applyAlignment="1">
      <alignment horizontal="center" vertical="center" wrapText="1"/>
    </xf>
    <xf numFmtId="166" fontId="74" fillId="0" borderId="16" xfId="4" applyNumberFormat="1" applyFont="1" applyFill="1" applyBorder="1" applyAlignment="1">
      <alignment horizontal="center" vertical="center" wrapText="1"/>
    </xf>
    <xf numFmtId="166" fontId="75" fillId="0" borderId="15" xfId="4" applyNumberFormat="1" applyFont="1" applyFill="1" applyBorder="1" applyAlignment="1">
      <alignment horizontal="center" vertical="center" wrapText="1"/>
    </xf>
    <xf numFmtId="166" fontId="75" fillId="0" borderId="16" xfId="4" applyNumberFormat="1" applyFont="1" applyFill="1" applyBorder="1" applyAlignment="1">
      <alignment horizontal="center" vertical="center" wrapText="1"/>
    </xf>
    <xf numFmtId="0" fontId="13" fillId="22" borderId="18" xfId="0" applyFont="1" applyFill="1" applyBorder="1" applyAlignment="1">
      <alignment horizontal="center" vertical="center" wrapText="1"/>
    </xf>
    <xf numFmtId="166" fontId="74" fillId="0" borderId="18" xfId="0" applyNumberFormat="1" applyFont="1" applyFill="1" applyBorder="1" applyAlignment="1">
      <alignment horizontal="center" vertical="center" wrapText="1"/>
    </xf>
    <xf numFmtId="166" fontId="74" fillId="0" borderId="19" xfId="0" applyNumberFormat="1" applyFont="1" applyFill="1" applyBorder="1" applyAlignment="1">
      <alignment horizontal="center" vertical="center" wrapText="1"/>
    </xf>
    <xf numFmtId="0" fontId="68" fillId="21" borderId="14" xfId="4" applyFont="1" applyFill="1" applyBorder="1" applyAlignment="1">
      <alignment horizontal="center" vertical="center" wrapText="1"/>
    </xf>
    <xf numFmtId="0" fontId="13" fillId="22" borderId="17" xfId="0" applyFont="1" applyFill="1" applyBorder="1" applyAlignment="1">
      <alignment horizontal="center" vertical="center" wrapText="1"/>
    </xf>
    <xf numFmtId="0" fontId="74" fillId="0" borderId="15" xfId="0" applyFont="1" applyFill="1" applyBorder="1" applyAlignment="1">
      <alignment horizontal="center" vertical="center" wrapText="1"/>
    </xf>
    <xf numFmtId="0" fontId="74" fillId="0" borderId="16" xfId="0" applyFont="1" applyFill="1" applyBorder="1" applyAlignment="1">
      <alignment horizontal="center" vertical="center" wrapText="1"/>
    </xf>
    <xf numFmtId="0" fontId="12" fillId="0" borderId="15" xfId="0" applyFont="1" applyFill="1" applyBorder="1" applyAlignment="1">
      <alignment horizontal="center" vertical="center"/>
    </xf>
    <xf numFmtId="0" fontId="16" fillId="0" borderId="22"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6" fillId="0" borderId="53" xfId="0" applyFont="1" applyFill="1" applyBorder="1" applyAlignment="1">
      <alignment horizontal="center" vertical="center" wrapText="1"/>
    </xf>
    <xf numFmtId="0" fontId="16" fillId="0" borderId="37" xfId="0" applyFont="1" applyFill="1" applyBorder="1" applyAlignment="1">
      <alignment horizontal="center" vertical="center" wrapText="1"/>
    </xf>
    <xf numFmtId="0" fontId="16" fillId="0" borderId="31" xfId="0" applyFont="1" applyFill="1" applyBorder="1" applyAlignment="1">
      <alignment horizontal="center" vertical="center" wrapText="1"/>
    </xf>
    <xf numFmtId="0" fontId="16" fillId="0" borderId="42"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16" fillId="0" borderId="14" xfId="0" applyFont="1" applyFill="1" applyBorder="1" applyAlignment="1">
      <alignment horizontal="center" vertical="center" wrapText="1"/>
    </xf>
    <xf numFmtId="0" fontId="16" fillId="0" borderId="17" xfId="0" applyFont="1" applyFill="1" applyBorder="1" applyAlignment="1">
      <alignment horizontal="center" vertical="center" wrapText="1"/>
    </xf>
    <xf numFmtId="0" fontId="16" fillId="0" borderId="34" xfId="0" applyFont="1" applyFill="1" applyBorder="1" applyAlignment="1">
      <alignment horizontal="center" wrapText="1"/>
    </xf>
    <xf numFmtId="0" fontId="16" fillId="0" borderId="30" xfId="0" applyFont="1" applyFill="1" applyBorder="1" applyAlignment="1">
      <alignment horizontal="center" vertical="center" wrapText="1"/>
    </xf>
    <xf numFmtId="0" fontId="16" fillId="0" borderId="30" xfId="0" applyFont="1" applyFill="1" applyBorder="1" applyAlignment="1">
      <alignment horizontal="center" wrapText="1"/>
    </xf>
    <xf numFmtId="0" fontId="16" fillId="0" borderId="67" xfId="0" applyFont="1" applyFill="1" applyBorder="1" applyAlignment="1">
      <alignment horizontal="center" wrapText="1"/>
    </xf>
    <xf numFmtId="0" fontId="16" fillId="0" borderId="36" xfId="0" applyFont="1" applyFill="1" applyBorder="1" applyAlignment="1">
      <alignment horizontal="center" vertical="center" wrapText="1"/>
    </xf>
    <xf numFmtId="0" fontId="16" fillId="0" borderId="68" xfId="0" applyFont="1" applyFill="1" applyBorder="1" applyAlignment="1">
      <alignment horizontal="center" vertical="center" wrapText="1"/>
    </xf>
    <xf numFmtId="0" fontId="16" fillId="0" borderId="18"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6"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9" xfId="0" applyFont="1" applyFill="1" applyBorder="1" applyAlignment="1">
      <alignment horizontal="center" vertical="center" wrapText="1"/>
    </xf>
    <xf numFmtId="0" fontId="16" fillId="0" borderId="78" xfId="0" applyFont="1" applyFill="1" applyBorder="1" applyAlignment="1">
      <alignment horizontal="center" vertical="center" wrapText="1"/>
    </xf>
    <xf numFmtId="0" fontId="52" fillId="0" borderId="31" xfId="0" applyFont="1" applyFill="1" applyBorder="1" applyAlignment="1">
      <alignment horizontal="center" vertical="center" wrapText="1" shrinkToFit="1"/>
    </xf>
    <xf numFmtId="0" fontId="34" fillId="0" borderId="15" xfId="3" applyFont="1" applyFill="1" applyBorder="1" applyAlignment="1">
      <alignment horizontal="right" vertical="center"/>
    </xf>
    <xf numFmtId="14" fontId="83" fillId="0" borderId="31" xfId="0" applyNumberFormat="1" applyFont="1" applyFill="1" applyBorder="1" applyAlignment="1">
      <alignment horizontal="justify" vertical="center" wrapText="1"/>
    </xf>
    <xf numFmtId="0" fontId="5" fillId="0" borderId="0" xfId="2" applyFill="1" applyAlignment="1">
      <alignment horizontal="center" vertical="center" wrapText="1"/>
    </xf>
    <xf numFmtId="0" fontId="34" fillId="0" borderId="22" xfId="4" applyFont="1" applyFill="1" applyBorder="1" applyAlignment="1">
      <alignment horizontal="center" vertical="center"/>
    </xf>
    <xf numFmtId="0" fontId="46" fillId="15" borderId="22" xfId="4" applyFont="1" applyFill="1" applyBorder="1" applyAlignment="1">
      <alignment horizontal="center" vertical="center"/>
    </xf>
    <xf numFmtId="0" fontId="45" fillId="0" borderId="14" xfId="0" applyFont="1" applyFill="1" applyBorder="1" applyAlignment="1">
      <alignment horizontal="center" vertical="center"/>
    </xf>
    <xf numFmtId="0" fontId="45" fillId="0" borderId="15" xfId="0" applyFont="1" applyFill="1" applyBorder="1" applyAlignment="1">
      <alignment horizontal="center" vertical="center"/>
    </xf>
    <xf numFmtId="0" fontId="45" fillId="0" borderId="16" xfId="0" applyFont="1" applyFill="1" applyBorder="1" applyAlignment="1">
      <alignment horizontal="center" vertical="center"/>
    </xf>
    <xf numFmtId="0" fontId="48" fillId="12" borderId="31" xfId="0" applyFont="1" applyFill="1" applyBorder="1" applyAlignment="1">
      <alignment horizontal="center" vertical="center" wrapText="1"/>
    </xf>
    <xf numFmtId="0" fontId="45" fillId="0" borderId="18" xfId="0" applyFont="1" applyFill="1" applyBorder="1" applyAlignment="1">
      <alignment horizontal="center" vertical="center"/>
    </xf>
    <xf numFmtId="0" fontId="45" fillId="0" borderId="19" xfId="0" applyFont="1" applyFill="1" applyBorder="1" applyAlignment="1">
      <alignment horizontal="center" vertical="center"/>
    </xf>
    <xf numFmtId="0" fontId="43" fillId="0" borderId="40" xfId="0" quotePrefix="1" applyFont="1" applyFill="1" applyBorder="1" applyAlignment="1">
      <alignment horizontal="center" vertical="center" wrapText="1"/>
    </xf>
    <xf numFmtId="0" fontId="43" fillId="0" borderId="40" xfId="0" quotePrefix="1" applyNumberFormat="1" applyFont="1" applyFill="1" applyBorder="1" applyAlignment="1">
      <alignment horizontal="center" vertical="center" wrapText="1"/>
    </xf>
    <xf numFmtId="0" fontId="43" fillId="0" borderId="17" xfId="0" quotePrefix="1" applyFont="1" applyFill="1" applyBorder="1" applyAlignment="1">
      <alignment horizontal="center" vertical="center" wrapText="1"/>
    </xf>
    <xf numFmtId="164" fontId="15" fillId="0" borderId="18" xfId="0" applyNumberFormat="1" applyFont="1" applyFill="1" applyBorder="1" applyAlignment="1">
      <alignment horizontal="center" vertical="center" wrapText="1"/>
    </xf>
    <xf numFmtId="164" fontId="34" fillId="0" borderId="18" xfId="0" applyNumberFormat="1" applyFont="1" applyFill="1" applyBorder="1" applyAlignment="1">
      <alignment horizontal="center" vertical="center" wrapText="1"/>
    </xf>
    <xf numFmtId="0" fontId="34" fillId="0" borderId="18" xfId="0" applyFont="1" applyFill="1" applyBorder="1" applyAlignment="1">
      <alignment horizontal="center" vertical="center" wrapText="1" shrinkToFit="1"/>
    </xf>
    <xf numFmtId="0" fontId="57" fillId="0" borderId="18" xfId="0" applyFont="1" applyFill="1" applyBorder="1" applyAlignment="1">
      <alignment horizontal="center" vertical="center" wrapText="1" shrinkToFit="1"/>
    </xf>
    <xf numFmtId="0" fontId="52" fillId="0" borderId="18" xfId="0" applyFont="1" applyFill="1" applyBorder="1" applyAlignment="1">
      <alignment horizontal="center" vertical="center" wrapText="1" shrinkToFit="1"/>
    </xf>
    <xf numFmtId="0" fontId="15" fillId="0" borderId="18" xfId="0" applyFont="1" applyFill="1" applyBorder="1" applyAlignment="1">
      <alignment horizontal="center" vertical="center" wrapText="1" shrinkToFit="1"/>
    </xf>
    <xf numFmtId="0" fontId="34" fillId="0" borderId="18" xfId="0" applyFont="1" applyFill="1" applyBorder="1" applyAlignment="1">
      <alignment horizontal="justify" vertical="center" wrapText="1"/>
    </xf>
    <xf numFmtId="14" fontId="5" fillId="0" borderId="18" xfId="2" applyNumberFormat="1" applyFill="1" applyBorder="1" applyAlignment="1">
      <alignment horizontal="center" vertical="center" wrapText="1"/>
    </xf>
    <xf numFmtId="0" fontId="34" fillId="0" borderId="18" xfId="0" applyFont="1" applyFill="1" applyBorder="1" applyAlignment="1">
      <alignment horizontal="center" vertical="center" wrapText="1"/>
    </xf>
    <xf numFmtId="165" fontId="34" fillId="0" borderId="18" xfId="0" applyNumberFormat="1" applyFont="1" applyFill="1" applyBorder="1" applyAlignment="1">
      <alignment horizontal="center" vertical="center" wrapText="1"/>
    </xf>
    <xf numFmtId="14" fontId="34" fillId="0" borderId="18" xfId="0" applyNumberFormat="1" applyFont="1" applyFill="1" applyBorder="1" applyAlignment="1">
      <alignment horizontal="justify" vertical="center" wrapText="1"/>
    </xf>
    <xf numFmtId="14" fontId="34" fillId="0" borderId="18" xfId="0" applyNumberFormat="1" applyFont="1" applyFill="1" applyBorder="1" applyAlignment="1">
      <alignment horizontal="center" vertical="center" wrapText="1"/>
    </xf>
    <xf numFmtId="164" fontId="34" fillId="0" borderId="19" xfId="0" applyNumberFormat="1" applyFont="1" applyFill="1" applyBorder="1" applyAlignment="1">
      <alignment horizontal="center" vertical="center" wrapText="1"/>
    </xf>
    <xf numFmtId="43" fontId="32" fillId="0" borderId="34" xfId="2" applyNumberFormat="1" applyFont="1" applyFill="1" applyBorder="1" applyAlignment="1">
      <alignment horizontal="center" vertical="center"/>
    </xf>
    <xf numFmtId="0" fontId="34" fillId="0" borderId="17" xfId="4" applyFont="1" applyFill="1" applyBorder="1" applyAlignment="1">
      <alignment horizontal="center" vertical="center"/>
    </xf>
    <xf numFmtId="0" fontId="34" fillId="0" borderId="25" xfId="4" applyFont="1" applyFill="1" applyBorder="1" applyAlignment="1">
      <alignment horizontal="center" vertical="center"/>
    </xf>
    <xf numFmtId="0" fontId="16" fillId="0" borderId="81" xfId="0" applyFont="1" applyFill="1" applyBorder="1" applyAlignment="1">
      <alignment horizontal="center" vertical="center" wrapText="1"/>
    </xf>
    <xf numFmtId="0" fontId="84" fillId="0" borderId="0" xfId="0" applyFont="1" applyFill="1" applyBorder="1"/>
    <xf numFmtId="0" fontId="68" fillId="21" borderId="15" xfId="0" applyFont="1" applyFill="1" applyBorder="1" applyAlignment="1">
      <alignment horizontal="center" vertical="center" wrapText="1"/>
    </xf>
    <xf numFmtId="0" fontId="84" fillId="0" borderId="73" xfId="0" applyFont="1" applyFill="1" applyBorder="1" applyAlignment="1">
      <alignment horizontal="center" vertical="center"/>
    </xf>
    <xf numFmtId="0" fontId="84" fillId="0" borderId="70" xfId="0" applyFont="1" applyFill="1" applyBorder="1" applyAlignment="1">
      <alignment horizontal="center" vertical="center"/>
    </xf>
    <xf numFmtId="0" fontId="46" fillId="15" borderId="15" xfId="4" quotePrefix="1" applyFont="1" applyFill="1" applyBorder="1" applyAlignment="1">
      <alignment horizontal="center" vertical="center"/>
    </xf>
    <xf numFmtId="0" fontId="46" fillId="15" borderId="15" xfId="3" applyFont="1" applyFill="1" applyBorder="1" applyAlignment="1">
      <alignment horizontal="center" vertical="center"/>
    </xf>
    <xf numFmtId="0" fontId="7" fillId="0" borderId="0" xfId="0" quotePrefix="1" applyFont="1"/>
    <xf numFmtId="0" fontId="46" fillId="15" borderId="15" xfId="4" applyFont="1" applyFill="1" applyBorder="1" applyAlignment="1">
      <alignment horizontal="right" vertical="center"/>
    </xf>
    <xf numFmtId="0" fontId="85" fillId="0" borderId="0" xfId="2" applyFont="1" applyAlignment="1">
      <alignment vertical="center"/>
    </xf>
    <xf numFmtId="0" fontId="34" fillId="0" borderId="31" xfId="0" applyFont="1" applyFill="1" applyBorder="1" applyAlignment="1">
      <alignment horizontal="center" vertical="center" wrapText="1" shrinkToFit="1"/>
    </xf>
    <xf numFmtId="0" fontId="11" fillId="0" borderId="54" xfId="1" applyFont="1" applyBorder="1" applyAlignment="1">
      <alignment horizontal="left" vertical="center" wrapText="1" indent="1"/>
    </xf>
    <xf numFmtId="0" fontId="34" fillId="0" borderId="30" xfId="4" applyFont="1" applyFill="1" applyBorder="1" applyAlignment="1">
      <alignment horizontal="center" vertical="center"/>
    </xf>
    <xf numFmtId="0" fontId="52" fillId="0" borderId="19" xfId="0" applyFont="1" applyFill="1" applyBorder="1" applyAlignment="1">
      <alignment horizontal="center" vertical="center" wrapText="1"/>
    </xf>
    <xf numFmtId="0" fontId="45" fillId="0" borderId="18" xfId="0" applyFont="1" applyFill="1" applyBorder="1" applyAlignment="1">
      <alignment horizontal="center" vertical="center"/>
    </xf>
    <xf numFmtId="0" fontId="45" fillId="0" borderId="19" xfId="0" applyFont="1" applyFill="1" applyBorder="1" applyAlignment="1">
      <alignment horizontal="center" vertical="center"/>
    </xf>
    <xf numFmtId="0" fontId="45" fillId="0" borderId="47" xfId="0" applyFont="1" applyFill="1" applyBorder="1" applyAlignment="1">
      <alignment horizontal="center" vertical="center"/>
    </xf>
    <xf numFmtId="0" fontId="45" fillId="0" borderId="0" xfId="0" applyFont="1" applyFill="1" applyBorder="1" applyAlignment="1">
      <alignment horizontal="center"/>
    </xf>
    <xf numFmtId="0" fontId="45" fillId="0" borderId="55" xfId="0" applyFont="1" applyFill="1" applyBorder="1" applyAlignment="1">
      <alignment horizontal="center" vertical="center"/>
    </xf>
    <xf numFmtId="0" fontId="45" fillId="0" borderId="14" xfId="0" applyFont="1" applyFill="1" applyBorder="1" applyAlignment="1">
      <alignment horizontal="center" vertical="center"/>
    </xf>
    <xf numFmtId="0" fontId="48" fillId="12" borderId="31" xfId="0" applyFont="1" applyFill="1" applyBorder="1" applyAlignment="1">
      <alignment horizontal="center" vertical="center" wrapText="1"/>
    </xf>
    <xf numFmtId="0" fontId="63" fillId="0" borderId="16" xfId="0" applyFont="1" applyBorder="1" applyAlignment="1">
      <alignment horizontal="center" vertical="center"/>
    </xf>
    <xf numFmtId="0" fontId="45" fillId="0" borderId="15" xfId="0" applyFont="1" applyFill="1" applyBorder="1" applyAlignment="1">
      <alignment horizontal="center" vertical="center"/>
    </xf>
    <xf numFmtId="0" fontId="45" fillId="0" borderId="40" xfId="0" applyFont="1" applyFill="1" applyBorder="1" applyAlignment="1">
      <alignment horizontal="center" vertical="center"/>
    </xf>
    <xf numFmtId="0" fontId="52" fillId="0" borderId="18" xfId="0" applyFont="1" applyFill="1" applyBorder="1" applyAlignment="1">
      <alignment horizontal="center" vertical="center" wrapText="1"/>
    </xf>
    <xf numFmtId="0" fontId="52" fillId="0" borderId="14" xfId="0" applyFont="1" applyFill="1" applyBorder="1" applyAlignment="1">
      <alignment horizontal="center" vertical="center"/>
    </xf>
    <xf numFmtId="0" fontId="52" fillId="0" borderId="15" xfId="0" applyFont="1" applyFill="1" applyBorder="1" applyAlignment="1">
      <alignment horizontal="center" vertical="center"/>
    </xf>
    <xf numFmtId="0" fontId="45" fillId="0" borderId="16" xfId="0" applyFont="1" applyFill="1" applyBorder="1" applyAlignment="1">
      <alignment horizontal="center" vertical="center"/>
    </xf>
    <xf numFmtId="0" fontId="34" fillId="0" borderId="30" xfId="4" applyFont="1" applyFill="1" applyBorder="1" applyAlignment="1">
      <alignment horizontal="left" vertical="center" indent="1"/>
    </xf>
    <xf numFmtId="0" fontId="34" fillId="0" borderId="22" xfId="4" applyFont="1" applyFill="1" applyBorder="1" applyAlignment="1">
      <alignment horizontal="center" vertical="center"/>
    </xf>
    <xf numFmtId="0" fontId="34" fillId="0" borderId="22" xfId="3" applyFont="1" applyFill="1" applyBorder="1" applyAlignment="1">
      <alignment horizontal="center" vertical="center"/>
    </xf>
    <xf numFmtId="0" fontId="34" fillId="0" borderId="22" xfId="4" applyFont="1" applyFill="1" applyBorder="1" applyAlignment="1">
      <alignment horizontal="center" vertical="center" wrapText="1"/>
    </xf>
    <xf numFmtId="0" fontId="34" fillId="0" borderId="25" xfId="4" applyFont="1" applyFill="1" applyBorder="1" applyAlignment="1">
      <alignment horizontal="center" vertical="center"/>
    </xf>
    <xf numFmtId="0" fontId="45" fillId="0" borderId="0" xfId="0" applyFont="1" applyFill="1" applyBorder="1" applyAlignment="1">
      <alignment horizontal="center"/>
    </xf>
    <xf numFmtId="0" fontId="34" fillId="14" borderId="15" xfId="0" applyFont="1" applyFill="1" applyBorder="1" applyAlignment="1">
      <alignment horizontal="center" vertical="center" wrapText="1" shrinkToFit="1"/>
    </xf>
    <xf numFmtId="0" fontId="34" fillId="2" borderId="15" xfId="4" applyFont="1" applyFill="1" applyBorder="1" applyAlignment="1">
      <alignment horizontal="center" vertical="center"/>
    </xf>
    <xf numFmtId="0" fontId="34" fillId="2" borderId="15" xfId="4" applyFont="1" applyFill="1" applyBorder="1" applyAlignment="1">
      <alignment horizontal="left" vertical="center" indent="1"/>
    </xf>
    <xf numFmtId="0" fontId="34" fillId="2" borderId="22" xfId="4" applyFont="1" applyFill="1" applyBorder="1" applyAlignment="1">
      <alignment horizontal="center" vertical="center"/>
    </xf>
    <xf numFmtId="0" fontId="49" fillId="2" borderId="15" xfId="0" applyFont="1" applyFill="1" applyBorder="1" applyAlignment="1">
      <alignment horizontal="center" vertical="center"/>
    </xf>
    <xf numFmtId="0" fontId="49" fillId="2" borderId="15" xfId="0" applyFont="1" applyFill="1" applyBorder="1" applyAlignment="1">
      <alignment horizontal="center" vertical="center" wrapText="1" shrinkToFit="1"/>
    </xf>
    <xf numFmtId="0" fontId="44" fillId="2" borderId="15" xfId="0" applyFont="1" applyFill="1" applyBorder="1" applyAlignment="1">
      <alignment horizontal="center" vertical="center" wrapText="1" shrinkToFit="1"/>
    </xf>
    <xf numFmtId="0" fontId="34" fillId="2" borderId="15" xfId="0" applyFont="1" applyFill="1" applyBorder="1" applyAlignment="1">
      <alignment horizontal="center" vertical="center" wrapText="1" shrinkToFit="1"/>
    </xf>
    <xf numFmtId="0" fontId="13" fillId="26" borderId="18" xfId="4" applyFont="1" applyFill="1" applyBorder="1" applyAlignment="1">
      <alignment horizontal="center" vertical="center" wrapText="1"/>
    </xf>
    <xf numFmtId="0" fontId="13" fillId="26" borderId="18" xfId="0" applyFont="1" applyFill="1" applyBorder="1" applyAlignment="1">
      <alignment horizontal="center" vertical="center"/>
    </xf>
    <xf numFmtId="0" fontId="13" fillId="27" borderId="18" xfId="0" applyFont="1" applyFill="1" applyBorder="1" applyAlignment="1">
      <alignment horizontal="center" vertical="center"/>
    </xf>
    <xf numFmtId="9" fontId="13" fillId="27" borderId="18" xfId="4" applyNumberFormat="1" applyFont="1" applyFill="1" applyBorder="1" applyAlignment="1">
      <alignment horizontal="center" vertical="center" wrapText="1"/>
    </xf>
    <xf numFmtId="0" fontId="87" fillId="18" borderId="18" xfId="0" applyFont="1" applyFill="1" applyBorder="1" applyAlignment="1">
      <alignment horizontal="center" vertical="center"/>
    </xf>
    <xf numFmtId="9" fontId="87" fillId="18" borderId="19" xfId="4" applyNumberFormat="1" applyFont="1" applyFill="1" applyBorder="1" applyAlignment="1">
      <alignment horizontal="center" vertical="center" wrapText="1"/>
    </xf>
    <xf numFmtId="0" fontId="87" fillId="24" borderId="18" xfId="0" applyFont="1" applyFill="1" applyBorder="1" applyAlignment="1">
      <alignment horizontal="center" vertical="center"/>
    </xf>
    <xf numFmtId="9" fontId="87" fillId="24" borderId="19" xfId="4" applyNumberFormat="1" applyFont="1" applyFill="1" applyBorder="1" applyAlignment="1">
      <alignment horizontal="center" vertical="center" wrapText="1"/>
    </xf>
    <xf numFmtId="0" fontId="87" fillId="25" borderId="18" xfId="0" applyFont="1" applyFill="1" applyBorder="1" applyAlignment="1">
      <alignment horizontal="center" vertical="center"/>
    </xf>
    <xf numFmtId="9" fontId="87" fillId="25" borderId="18" xfId="4" applyNumberFormat="1" applyFont="1" applyFill="1" applyBorder="1" applyAlignment="1">
      <alignment horizontal="center" vertical="center" wrapText="1"/>
    </xf>
    <xf numFmtId="0" fontId="87" fillId="16" borderId="18" xfId="0" applyFont="1" applyFill="1" applyBorder="1" applyAlignment="1">
      <alignment horizontal="center" vertical="center"/>
    </xf>
    <xf numFmtId="9" fontId="87" fillId="16" borderId="18" xfId="4" applyNumberFormat="1" applyFont="1" applyFill="1" applyBorder="1" applyAlignment="1">
      <alignment horizontal="center" vertical="center" wrapText="1"/>
    </xf>
    <xf numFmtId="0" fontId="88" fillId="2" borderId="15" xfId="4" applyFont="1" applyFill="1" applyBorder="1" applyAlignment="1">
      <alignment horizontal="center" vertical="center"/>
    </xf>
    <xf numFmtId="0" fontId="88" fillId="2" borderId="15" xfId="4" applyFont="1" applyFill="1" applyBorder="1" applyAlignment="1">
      <alignment horizontal="left" vertical="center" indent="1"/>
    </xf>
    <xf numFmtId="0" fontId="88" fillId="2" borderId="22" xfId="4" applyFont="1" applyFill="1" applyBorder="1" applyAlignment="1">
      <alignment horizontal="center" vertical="center"/>
    </xf>
    <xf numFmtId="0" fontId="89" fillId="2" borderId="15" xfId="0" applyFont="1" applyFill="1" applyBorder="1" applyAlignment="1">
      <alignment horizontal="center" vertical="center"/>
    </xf>
    <xf numFmtId="0" fontId="89" fillId="2" borderId="15" xfId="0" applyFont="1" applyFill="1" applyBorder="1" applyAlignment="1">
      <alignment horizontal="center" vertical="center" wrapText="1" shrinkToFit="1"/>
    </xf>
    <xf numFmtId="0" fontId="90" fillId="2" borderId="15" xfId="0" applyFont="1" applyFill="1" applyBorder="1" applyAlignment="1">
      <alignment horizontal="center" vertical="center" wrapText="1" shrinkToFit="1"/>
    </xf>
    <xf numFmtId="0" fontId="88" fillId="2" borderId="15" xfId="0" applyFont="1" applyFill="1" applyBorder="1" applyAlignment="1">
      <alignment horizontal="center" vertical="center" wrapText="1" shrinkToFit="1"/>
    </xf>
    <xf numFmtId="0" fontId="88" fillId="2" borderId="0" xfId="0" applyFont="1" applyFill="1" applyBorder="1" applyAlignment="1">
      <alignment horizontal="center" vertical="center"/>
    </xf>
    <xf numFmtId="0" fontId="38" fillId="2" borderId="15" xfId="0" applyFont="1" applyFill="1" applyBorder="1" applyAlignment="1">
      <alignment horizontal="center" vertical="center" wrapText="1" shrinkToFit="1"/>
    </xf>
    <xf numFmtId="0" fontId="34" fillId="15" borderId="15" xfId="0" applyFont="1" applyFill="1" applyBorder="1" applyAlignment="1">
      <alignment horizontal="center" vertical="center" wrapText="1" shrinkToFit="1"/>
    </xf>
    <xf numFmtId="0" fontId="87" fillId="28" borderId="18" xfId="0" applyFont="1" applyFill="1" applyBorder="1" applyAlignment="1">
      <alignment horizontal="center" vertical="center"/>
    </xf>
    <xf numFmtId="9" fontId="87" fillId="28" borderId="18" xfId="4" applyNumberFormat="1" applyFont="1" applyFill="1" applyBorder="1" applyAlignment="1">
      <alignment horizontal="center" vertical="center" wrapText="1"/>
    </xf>
    <xf numFmtId="0" fontId="13" fillId="29" borderId="15" xfId="0" applyFont="1" applyFill="1" applyBorder="1" applyAlignment="1">
      <alignment horizontal="center" vertical="center" wrapText="1"/>
    </xf>
    <xf numFmtId="0" fontId="13" fillId="29" borderId="15" xfId="4" applyNumberFormat="1" applyFont="1" applyFill="1" applyBorder="1" applyAlignment="1">
      <alignment horizontal="center" vertical="center" wrapText="1"/>
    </xf>
    <xf numFmtId="0" fontId="13" fillId="29" borderId="14" xfId="4" applyNumberFormat="1" applyFont="1" applyFill="1" applyBorder="1" applyAlignment="1">
      <alignment horizontal="center" vertical="center" wrapText="1"/>
    </xf>
    <xf numFmtId="0" fontId="34" fillId="0" borderId="47" xfId="0" applyFont="1" applyFill="1" applyBorder="1" applyAlignment="1">
      <alignment horizontal="center" vertical="center"/>
    </xf>
    <xf numFmtId="0" fontId="32" fillId="0" borderId="0" xfId="2" applyFont="1" applyFill="1" applyBorder="1" applyAlignment="1">
      <alignment horizontal="center" vertical="center"/>
    </xf>
    <xf numFmtId="0" fontId="87" fillId="28" borderId="18" xfId="0" applyFont="1" applyFill="1" applyBorder="1" applyAlignment="1" applyProtection="1">
      <alignment horizontal="center" vertical="center"/>
      <protection locked="0"/>
    </xf>
    <xf numFmtId="0" fontId="9" fillId="0" borderId="46" xfId="1" applyFont="1" applyBorder="1" applyAlignment="1">
      <alignment vertical="center" wrapText="1"/>
    </xf>
    <xf numFmtId="0" fontId="44" fillId="0" borderId="0" xfId="0" applyFont="1" applyFill="1" applyBorder="1" applyAlignment="1">
      <alignment horizontal="right" vertical="center"/>
    </xf>
    <xf numFmtId="0" fontId="11" fillId="0" borderId="54" xfId="1" applyFont="1" applyBorder="1" applyAlignment="1">
      <alignment horizontal="left" vertical="center" wrapText="1" indent="1"/>
    </xf>
    <xf numFmtId="0" fontId="45" fillId="0" borderId="0" xfId="0" applyFont="1" applyFill="1" applyBorder="1" applyAlignment="1">
      <alignment horizontal="center"/>
    </xf>
    <xf numFmtId="0" fontId="45" fillId="0" borderId="15" xfId="0" applyFont="1" applyFill="1" applyBorder="1" applyAlignment="1">
      <alignment horizontal="center" vertical="center"/>
    </xf>
    <xf numFmtId="0" fontId="45" fillId="0" borderId="18" xfId="0" applyFont="1" applyFill="1" applyBorder="1" applyAlignment="1">
      <alignment horizontal="center" vertical="center"/>
    </xf>
    <xf numFmtId="0" fontId="45" fillId="31" borderId="82" xfId="0" applyFont="1" applyFill="1" applyBorder="1" applyAlignment="1">
      <alignment horizontal="center" vertical="center"/>
    </xf>
    <xf numFmtId="0" fontId="63" fillId="0" borderId="42" xfId="0" applyFont="1" applyBorder="1" applyAlignment="1">
      <alignment horizontal="center" vertical="center"/>
    </xf>
    <xf numFmtId="0" fontId="63" fillId="0" borderId="53" xfId="0" applyFont="1" applyBorder="1" applyAlignment="1">
      <alignment horizontal="center" vertical="center"/>
    </xf>
    <xf numFmtId="0" fontId="63" fillId="0" borderId="54" xfId="0" applyFont="1" applyBorder="1" applyAlignment="1">
      <alignment horizontal="center" vertical="center"/>
    </xf>
    <xf numFmtId="0" fontId="45" fillId="31" borderId="83" xfId="0" applyFont="1" applyFill="1" applyBorder="1" applyAlignment="1">
      <alignment horizontal="center" vertical="center"/>
    </xf>
    <xf numFmtId="0" fontId="45" fillId="31" borderId="84" xfId="0" applyFont="1" applyFill="1" applyBorder="1" applyAlignment="1">
      <alignment horizontal="center" vertical="center"/>
    </xf>
    <xf numFmtId="0" fontId="45" fillId="31" borderId="85" xfId="0" applyFont="1" applyFill="1" applyBorder="1" applyAlignment="1">
      <alignment horizontal="center" vertical="center"/>
    </xf>
    <xf numFmtId="0" fontId="38" fillId="11" borderId="86" xfId="4" applyFont="1" applyFill="1" applyBorder="1" applyAlignment="1">
      <alignment horizontal="center" vertical="center"/>
    </xf>
    <xf numFmtId="0" fontId="38" fillId="11" borderId="77" xfId="4" applyFont="1" applyFill="1" applyBorder="1" applyAlignment="1">
      <alignment horizontal="center" vertical="center"/>
    </xf>
    <xf numFmtId="0" fontId="38" fillId="11" borderId="68" xfId="4" applyFont="1" applyFill="1" applyBorder="1" applyAlignment="1">
      <alignment horizontal="center" vertical="center"/>
    </xf>
    <xf numFmtId="0" fontId="34" fillId="0" borderId="34" xfId="4" applyFont="1" applyBorder="1" applyAlignment="1">
      <alignment horizontal="center" vertical="center" wrapText="1"/>
    </xf>
    <xf numFmtId="0" fontId="38" fillId="11" borderId="77" xfId="0" applyFont="1" applyFill="1" applyBorder="1" applyAlignment="1">
      <alignment horizontal="center" vertical="center"/>
    </xf>
    <xf numFmtId="0" fontId="61" fillId="0" borderId="77" xfId="0" applyFont="1" applyFill="1" applyBorder="1"/>
    <xf numFmtId="0" fontId="61" fillId="0" borderId="68" xfId="0" applyFont="1" applyFill="1" applyBorder="1"/>
    <xf numFmtId="0" fontId="7" fillId="0" borderId="0" xfId="0" applyFont="1" applyAlignment="1">
      <alignment horizontal="center" vertical="center"/>
    </xf>
    <xf numFmtId="0" fontId="15" fillId="0" borderId="15" xfId="4" applyFont="1" applyFill="1" applyBorder="1" applyAlignment="1">
      <alignment horizontal="center" vertical="center"/>
    </xf>
    <xf numFmtId="0" fontId="94" fillId="15" borderId="15" xfId="2" applyFont="1" applyFill="1" applyBorder="1" applyAlignment="1">
      <alignment horizontal="center" vertical="center"/>
    </xf>
    <xf numFmtId="0" fontId="15" fillId="0" borderId="15" xfId="2" applyFont="1" applyFill="1" applyBorder="1" applyAlignment="1">
      <alignment horizontal="center" vertical="center"/>
    </xf>
    <xf numFmtId="0" fontId="27" fillId="15" borderId="15" xfId="2" applyFont="1" applyFill="1" applyBorder="1" applyAlignment="1">
      <alignment horizontal="center" vertical="center"/>
    </xf>
    <xf numFmtId="43" fontId="15" fillId="0" borderId="15" xfId="2" applyNumberFormat="1" applyFont="1" applyFill="1" applyBorder="1" applyAlignment="1">
      <alignment horizontal="center" vertical="center"/>
    </xf>
    <xf numFmtId="0" fontId="29" fillId="15" borderId="15" xfId="2" applyFont="1" applyFill="1" applyBorder="1" applyAlignment="1">
      <alignment horizontal="center" vertical="center"/>
    </xf>
    <xf numFmtId="0" fontId="15" fillId="0" borderId="30" xfId="2" applyFont="1" applyFill="1" applyBorder="1" applyAlignment="1">
      <alignment horizontal="center" vertical="center"/>
    </xf>
    <xf numFmtId="0" fontId="15" fillId="20" borderId="30" xfId="2" applyFont="1" applyFill="1" applyBorder="1" applyAlignment="1">
      <alignment horizontal="center" vertical="center"/>
    </xf>
    <xf numFmtId="0" fontId="15" fillId="20" borderId="18" xfId="2" applyFont="1" applyFill="1" applyBorder="1" applyAlignment="1">
      <alignment horizontal="center" vertical="center"/>
    </xf>
    <xf numFmtId="0" fontId="34" fillId="0" borderId="14" xfId="4" applyFont="1" applyBorder="1" applyAlignment="1">
      <alignment horizontal="center" vertical="center" wrapText="1"/>
    </xf>
    <xf numFmtId="0" fontId="88" fillId="2" borderId="14" xfId="4" applyFont="1" applyFill="1" applyBorder="1" applyAlignment="1">
      <alignment horizontal="center" vertical="center" wrapText="1"/>
    </xf>
    <xf numFmtId="0" fontId="34" fillId="0" borderId="14" xfId="4" applyFont="1" applyFill="1" applyBorder="1" applyAlignment="1">
      <alignment horizontal="center" vertical="center" wrapText="1"/>
    </xf>
    <xf numFmtId="0" fontId="34" fillId="0" borderId="39" xfId="3" applyFont="1" applyFill="1" applyBorder="1" applyAlignment="1">
      <alignment horizontal="center" vertical="center" wrapText="1"/>
    </xf>
    <xf numFmtId="0" fontId="34" fillId="0" borderId="14" xfId="3" applyFont="1" applyFill="1" applyBorder="1" applyAlignment="1">
      <alignment horizontal="center" vertical="center" wrapText="1"/>
    </xf>
    <xf numFmtId="0" fontId="34" fillId="2" borderId="14" xfId="4" applyFont="1" applyFill="1" applyBorder="1" applyAlignment="1">
      <alignment horizontal="center" vertical="center" wrapText="1"/>
    </xf>
    <xf numFmtId="0" fontId="34" fillId="0" borderId="39" xfId="4" applyFont="1" applyFill="1" applyBorder="1" applyAlignment="1">
      <alignment horizontal="center" vertical="center" wrapText="1"/>
    </xf>
    <xf numFmtId="0" fontId="70" fillId="0" borderId="42" xfId="0" applyFont="1" applyFill="1" applyBorder="1" applyAlignment="1">
      <alignment horizontal="center" vertical="center"/>
    </xf>
    <xf numFmtId="0" fontId="52" fillId="0" borderId="53" xfId="0" applyFont="1" applyFill="1" applyBorder="1" applyAlignment="1">
      <alignment horizontal="center" vertical="center"/>
    </xf>
    <xf numFmtId="0" fontId="52" fillId="0" borderId="53" xfId="0" applyFont="1" applyFill="1" applyBorder="1" applyAlignment="1">
      <alignment horizontal="center" vertical="center" wrapText="1"/>
    </xf>
    <xf numFmtId="0" fontId="52" fillId="0" borderId="54" xfId="0" applyFont="1" applyFill="1" applyBorder="1" applyAlignment="1">
      <alignment horizontal="center" vertical="center"/>
    </xf>
    <xf numFmtId="0" fontId="45" fillId="0" borderId="89" xfId="0" applyFont="1" applyFill="1" applyBorder="1"/>
    <xf numFmtId="0" fontId="39" fillId="15" borderId="15" xfId="0" applyFont="1" applyFill="1" applyBorder="1" applyAlignment="1">
      <alignment horizontal="center" vertical="center" wrapText="1" shrinkToFit="1"/>
    </xf>
    <xf numFmtId="1" fontId="7" fillId="0" borderId="0" xfId="0" applyNumberFormat="1" applyFont="1"/>
    <xf numFmtId="14" fontId="44" fillId="0" borderId="0" xfId="0" applyNumberFormat="1" applyFont="1" applyFill="1" applyBorder="1" applyAlignment="1">
      <alignment horizontal="right" vertical="center"/>
    </xf>
    <xf numFmtId="0" fontId="46" fillId="15" borderId="22" xfId="4" applyFont="1" applyFill="1" applyBorder="1" applyAlignment="1">
      <alignment horizontal="center" vertical="center"/>
    </xf>
    <xf numFmtId="0" fontId="34" fillId="0" borderId="31" xfId="0" applyFont="1" applyFill="1" applyBorder="1" applyAlignment="1">
      <alignment horizontal="center" vertical="center" wrapText="1" shrinkToFit="1"/>
    </xf>
    <xf numFmtId="0" fontId="46" fillId="15" borderId="30" xfId="4" applyFont="1" applyFill="1" applyBorder="1" applyAlignment="1">
      <alignment horizontal="center" vertical="center"/>
    </xf>
    <xf numFmtId="14" fontId="46" fillId="15" borderId="30" xfId="3" quotePrefix="1" applyNumberFormat="1" applyFont="1" applyFill="1" applyBorder="1" applyAlignment="1">
      <alignment horizontal="center" vertical="center"/>
    </xf>
    <xf numFmtId="0" fontId="46" fillId="15" borderId="30" xfId="3" applyFont="1" applyFill="1" applyBorder="1" applyAlignment="1">
      <alignment horizontal="center" vertical="center"/>
    </xf>
    <xf numFmtId="0" fontId="46" fillId="15" borderId="30" xfId="4" quotePrefix="1" applyFont="1" applyFill="1" applyBorder="1" applyAlignment="1">
      <alignment horizontal="center" vertical="center"/>
    </xf>
    <xf numFmtId="0" fontId="36" fillId="15" borderId="30" xfId="3" applyFont="1" applyFill="1" applyBorder="1" applyAlignment="1">
      <alignment horizontal="center" vertical="center"/>
    </xf>
    <xf numFmtId="0" fontId="39" fillId="15" borderId="30" xfId="4" applyFont="1" applyFill="1" applyBorder="1" applyAlignment="1">
      <alignment horizontal="center" vertical="center"/>
    </xf>
    <xf numFmtId="0" fontId="34" fillId="0" borderId="30" xfId="4" applyFont="1" applyBorder="1" applyAlignment="1">
      <alignment horizontal="center" vertical="center"/>
    </xf>
    <xf numFmtId="14" fontId="44" fillId="0" borderId="0" xfId="0" applyNumberFormat="1" applyFont="1" applyFill="1" applyBorder="1" applyAlignment="1">
      <alignment horizontal="center" vertical="center"/>
    </xf>
    <xf numFmtId="9" fontId="87" fillId="28" borderId="19" xfId="4" applyNumberFormat="1" applyFont="1" applyFill="1" applyBorder="1" applyAlignment="1">
      <alignment horizontal="center" vertical="center" wrapText="1"/>
    </xf>
    <xf numFmtId="0" fontId="87" fillId="33" borderId="18" xfId="0" applyFont="1" applyFill="1" applyBorder="1" applyAlignment="1">
      <alignment horizontal="center" vertical="center"/>
    </xf>
    <xf numFmtId="9" fontId="87" fillId="33" borderId="19" xfId="4" applyNumberFormat="1" applyFont="1" applyFill="1" applyBorder="1" applyAlignment="1">
      <alignment horizontal="center" vertical="center" wrapText="1"/>
    </xf>
    <xf numFmtId="0" fontId="34" fillId="2" borderId="39" xfId="4" applyFont="1" applyFill="1" applyBorder="1" applyAlignment="1">
      <alignment horizontal="center" vertical="center"/>
    </xf>
    <xf numFmtId="0" fontId="34" fillId="2" borderId="30" xfId="4" applyFont="1" applyFill="1" applyBorder="1" applyAlignment="1">
      <alignment horizontal="center" vertical="center" wrapText="1"/>
    </xf>
    <xf numFmtId="0" fontId="34" fillId="2" borderId="30" xfId="4" applyFont="1" applyFill="1" applyBorder="1" applyAlignment="1">
      <alignment horizontal="center" vertical="center"/>
    </xf>
    <xf numFmtId="0" fontId="37" fillId="2" borderId="30" xfId="4" applyFont="1" applyFill="1" applyBorder="1" applyAlignment="1">
      <alignment horizontal="center" vertical="center"/>
    </xf>
    <xf numFmtId="0" fontId="34" fillId="2" borderId="30" xfId="4" applyFont="1" applyFill="1" applyBorder="1" applyAlignment="1">
      <alignment horizontal="left" vertical="center" indent="1"/>
    </xf>
    <xf numFmtId="14" fontId="34" fillId="2" borderId="30" xfId="4" quotePrefix="1" applyNumberFormat="1" applyFont="1" applyFill="1" applyBorder="1" applyAlignment="1">
      <alignment horizontal="center" vertical="center"/>
    </xf>
    <xf numFmtId="0" fontId="33" fillId="2" borderId="30" xfId="3" applyFont="1" applyFill="1" applyBorder="1" applyAlignment="1">
      <alignment horizontal="center" vertical="center"/>
    </xf>
    <xf numFmtId="14" fontId="34" fillId="2" borderId="30" xfId="4" applyNumberFormat="1" applyFont="1" applyFill="1" applyBorder="1" applyAlignment="1">
      <alignment horizontal="center" vertical="center"/>
    </xf>
    <xf numFmtId="0" fontId="32" fillId="2" borderId="30" xfId="2" applyFont="1" applyFill="1" applyBorder="1" applyAlignment="1">
      <alignment horizontal="center" vertical="center"/>
    </xf>
    <xf numFmtId="14" fontId="34" fillId="2" borderId="41" xfId="4" applyNumberFormat="1" applyFont="1" applyFill="1" applyBorder="1" applyAlignment="1">
      <alignment horizontal="center" vertical="center"/>
    </xf>
    <xf numFmtId="0" fontId="34" fillId="2" borderId="17" xfId="4" applyFont="1" applyFill="1" applyBorder="1" applyAlignment="1">
      <alignment horizontal="center" vertical="center"/>
    </xf>
    <xf numFmtId="0" fontId="34" fillId="2" borderId="18" xfId="4" applyFont="1" applyFill="1" applyBorder="1" applyAlignment="1">
      <alignment horizontal="center" vertical="center"/>
    </xf>
    <xf numFmtId="0" fontId="37" fillId="2" borderId="18" xfId="4" applyFont="1" applyFill="1" applyBorder="1" applyAlignment="1">
      <alignment horizontal="center" vertical="center"/>
    </xf>
    <xf numFmtId="0" fontId="34" fillId="2" borderId="18" xfId="4" applyFont="1" applyFill="1" applyBorder="1" applyAlignment="1">
      <alignment horizontal="left" vertical="center" indent="1"/>
    </xf>
    <xf numFmtId="0" fontId="34" fillId="2" borderId="18" xfId="4" applyFont="1" applyFill="1" applyBorder="1" applyAlignment="1">
      <alignment horizontal="center" vertical="center" wrapText="1"/>
    </xf>
    <xf numFmtId="14" fontId="34" fillId="2" borderId="18" xfId="4" applyNumberFormat="1" applyFont="1" applyFill="1" applyBorder="1" applyAlignment="1">
      <alignment horizontal="center" vertical="center"/>
    </xf>
    <xf numFmtId="0" fontId="33" fillId="2" borderId="18" xfId="3" applyFont="1" applyFill="1" applyBorder="1" applyAlignment="1">
      <alignment horizontal="center" vertical="center"/>
    </xf>
    <xf numFmtId="0" fontId="30" fillId="2" borderId="18" xfId="2" applyFont="1" applyFill="1" applyBorder="1" applyAlignment="1">
      <alignment horizontal="center" vertical="center"/>
    </xf>
    <xf numFmtId="0" fontId="34" fillId="2" borderId="19" xfId="4" applyFont="1" applyFill="1" applyBorder="1" applyAlignment="1">
      <alignment horizontal="center" vertical="center"/>
    </xf>
    <xf numFmtId="0" fontId="12" fillId="0" borderId="0" xfId="0" applyFont="1" applyFill="1" applyBorder="1" applyAlignment="1">
      <alignment horizontal="right" vertical="center"/>
    </xf>
    <xf numFmtId="0" fontId="12" fillId="0" borderId="0" xfId="0" applyFont="1" applyFill="1" applyBorder="1" applyAlignment="1">
      <alignment horizontal="right"/>
    </xf>
    <xf numFmtId="0" fontId="13" fillId="24" borderId="18" xfId="0" applyFont="1" applyFill="1" applyBorder="1" applyAlignment="1">
      <alignment horizontal="center" vertical="center"/>
    </xf>
    <xf numFmtId="9" fontId="13" fillId="24" borderId="19" xfId="4" applyNumberFormat="1" applyFont="1" applyFill="1" applyBorder="1" applyAlignment="1">
      <alignment horizontal="center" vertical="center" wrapText="1"/>
    </xf>
    <xf numFmtId="0" fontId="13" fillId="32" borderId="18" xfId="0" applyFont="1" applyFill="1" applyBorder="1" applyAlignment="1">
      <alignment horizontal="center" vertical="center"/>
    </xf>
    <xf numFmtId="9" fontId="13" fillId="32" borderId="18" xfId="4" applyNumberFormat="1" applyFont="1" applyFill="1" applyBorder="1" applyAlignment="1">
      <alignment horizontal="center" vertical="center" wrapText="1"/>
    </xf>
    <xf numFmtId="0" fontId="13" fillId="16" borderId="18" xfId="0" applyFont="1" applyFill="1" applyBorder="1" applyAlignment="1">
      <alignment horizontal="center" vertical="center"/>
    </xf>
    <xf numFmtId="9" fontId="13" fillId="16" borderId="18" xfId="4" applyNumberFormat="1" applyFont="1" applyFill="1" applyBorder="1" applyAlignment="1">
      <alignment horizontal="center" vertical="center" wrapText="1"/>
    </xf>
    <xf numFmtId="0" fontId="13" fillId="30" borderId="18" xfId="0" applyFont="1" applyFill="1" applyBorder="1" applyAlignment="1">
      <alignment horizontal="center" vertical="center"/>
    </xf>
    <xf numFmtId="9" fontId="13" fillId="30" borderId="18" xfId="0" applyNumberFormat="1" applyFont="1" applyFill="1" applyBorder="1" applyAlignment="1">
      <alignment horizontal="center" vertical="center"/>
    </xf>
    <xf numFmtId="0" fontId="13" fillId="35" borderId="18" xfId="0" applyFont="1" applyFill="1" applyBorder="1" applyAlignment="1">
      <alignment horizontal="center" vertical="center"/>
    </xf>
    <xf numFmtId="9" fontId="13" fillId="35" borderId="18" xfId="0" applyNumberFormat="1" applyFont="1" applyFill="1" applyBorder="1" applyAlignment="1">
      <alignment horizontal="center" vertical="center"/>
    </xf>
    <xf numFmtId="0" fontId="95"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9" xfId="0" applyFont="1" applyBorder="1" applyAlignment="1">
      <alignment horizontal="center" vertical="center"/>
    </xf>
    <xf numFmtId="0" fontId="34" fillId="0" borderId="22" xfId="4" applyFont="1" applyFill="1" applyBorder="1" applyAlignment="1">
      <alignment horizontal="center" vertical="center"/>
    </xf>
    <xf numFmtId="0" fontId="45" fillId="0" borderId="15" xfId="0" applyFont="1" applyFill="1" applyBorder="1" applyAlignment="1">
      <alignment horizontal="center" vertical="center"/>
    </xf>
    <xf numFmtId="0" fontId="45" fillId="0" borderId="14" xfId="0" applyFont="1" applyFill="1" applyBorder="1" applyAlignment="1">
      <alignment horizontal="center" vertical="center"/>
    </xf>
    <xf numFmtId="0" fontId="45" fillId="0" borderId="16" xfId="0" applyFont="1" applyFill="1" applyBorder="1" applyAlignment="1">
      <alignment horizontal="center" vertical="center"/>
    </xf>
    <xf numFmtId="0" fontId="45" fillId="31" borderId="83" xfId="0" applyFont="1" applyFill="1" applyBorder="1" applyAlignment="1">
      <alignment horizontal="center" vertical="center"/>
    </xf>
    <xf numFmtId="0" fontId="45" fillId="0" borderId="14" xfId="0" applyFont="1" applyFill="1" applyBorder="1" applyAlignment="1">
      <alignment horizontal="center" vertical="center"/>
    </xf>
    <xf numFmtId="0" fontId="45" fillId="0" borderId="15" xfId="0" applyFont="1" applyFill="1" applyBorder="1" applyAlignment="1">
      <alignment horizontal="center" vertical="center"/>
    </xf>
    <xf numFmtId="0" fontId="45" fillId="0" borderId="16" xfId="0" applyFont="1" applyFill="1" applyBorder="1" applyAlignment="1">
      <alignment horizontal="center" vertical="center"/>
    </xf>
    <xf numFmtId="0" fontId="95" fillId="0" borderId="53" xfId="0" applyFont="1" applyBorder="1" applyAlignment="1">
      <alignment horizontal="center" vertical="center" wrapText="1"/>
    </xf>
    <xf numFmtId="0" fontId="44" fillId="0" borderId="14" xfId="4" applyFont="1" applyBorder="1" applyAlignment="1">
      <alignment horizontal="center" vertical="center"/>
    </xf>
    <xf numFmtId="0" fontId="44" fillId="0" borderId="15" xfId="4" applyFont="1" applyFill="1" applyBorder="1" applyAlignment="1">
      <alignment horizontal="center" vertical="center"/>
    </xf>
    <xf numFmtId="0" fontId="44" fillId="0" borderId="15" xfId="4" applyFont="1" applyBorder="1" applyAlignment="1">
      <alignment horizontal="left" vertical="center" indent="1"/>
    </xf>
    <xf numFmtId="0" fontId="96" fillId="0" borderId="15" xfId="4" applyFont="1" applyFill="1" applyBorder="1" applyAlignment="1">
      <alignment horizontal="center" vertical="center"/>
    </xf>
    <xf numFmtId="0" fontId="44" fillId="0" borderId="15" xfId="4" applyFont="1" applyFill="1" applyBorder="1" applyAlignment="1">
      <alignment horizontal="left" vertical="center" indent="1"/>
    </xf>
    <xf numFmtId="0" fontId="44" fillId="0" borderId="15" xfId="4" applyFont="1" applyFill="1" applyBorder="1" applyAlignment="1">
      <alignment horizontal="center" vertical="center" wrapText="1"/>
    </xf>
    <xf numFmtId="0" fontId="72" fillId="14" borderId="14" xfId="4" applyFont="1" applyFill="1" applyBorder="1" applyAlignment="1">
      <alignment horizontal="center" vertical="center"/>
    </xf>
    <xf numFmtId="0" fontId="72" fillId="14" borderId="15" xfId="4" applyFont="1" applyFill="1" applyBorder="1" applyAlignment="1">
      <alignment horizontal="center" vertical="center"/>
    </xf>
    <xf numFmtId="0" fontId="72" fillId="14" borderId="15" xfId="4" applyFont="1" applyFill="1" applyBorder="1" applyAlignment="1">
      <alignment horizontal="left" vertical="center" indent="1"/>
    </xf>
    <xf numFmtId="0" fontId="72" fillId="14" borderId="15" xfId="4" applyFont="1" applyFill="1" applyBorder="1" applyAlignment="1">
      <alignment horizontal="center" vertical="center" wrapText="1"/>
    </xf>
    <xf numFmtId="0" fontId="73" fillId="15" borderId="14" xfId="4" applyFont="1" applyFill="1" applyBorder="1" applyAlignment="1">
      <alignment horizontal="center" vertical="center"/>
    </xf>
    <xf numFmtId="0" fontId="73" fillId="15" borderId="15" xfId="4" applyFont="1" applyFill="1" applyBorder="1" applyAlignment="1">
      <alignment horizontal="center" vertical="center"/>
    </xf>
    <xf numFmtId="0" fontId="73" fillId="15" borderId="15" xfId="4" applyFont="1" applyFill="1" applyBorder="1" applyAlignment="1">
      <alignment horizontal="left" vertical="center" indent="1"/>
    </xf>
    <xf numFmtId="0" fontId="73" fillId="15" borderId="15" xfId="4" applyFont="1" applyFill="1" applyBorder="1" applyAlignment="1">
      <alignment horizontal="center" vertical="center" wrapText="1"/>
    </xf>
    <xf numFmtId="0" fontId="44" fillId="0" borderId="14" xfId="4" applyFont="1" applyFill="1" applyBorder="1" applyAlignment="1">
      <alignment horizontal="center" vertical="center"/>
    </xf>
    <xf numFmtId="0" fontId="44" fillId="0" borderId="15" xfId="4" quotePrefix="1" applyFont="1" applyFill="1" applyBorder="1" applyAlignment="1">
      <alignment horizontal="center" vertical="center"/>
    </xf>
    <xf numFmtId="0" fontId="44" fillId="0" borderId="15" xfId="4" applyFont="1" applyFill="1" applyBorder="1" applyAlignment="1">
      <alignment horizontal="left" vertical="center" wrapText="1" indent="1"/>
    </xf>
    <xf numFmtId="0" fontId="44" fillId="0" borderId="39" xfId="4" applyFont="1" applyBorder="1" applyAlignment="1">
      <alignment horizontal="center" vertical="center"/>
    </xf>
    <xf numFmtId="0" fontId="44" fillId="0" borderId="15" xfId="3" applyFont="1" applyFill="1" applyBorder="1" applyAlignment="1">
      <alignment horizontal="center" vertical="center"/>
    </xf>
    <xf numFmtId="0" fontId="44" fillId="0" borderId="14" xfId="3" applyFont="1" applyFill="1" applyBorder="1" applyAlignment="1">
      <alignment horizontal="center" vertical="center"/>
    </xf>
    <xf numFmtId="0" fontId="44" fillId="0" borderId="15" xfId="3" applyFont="1" applyFill="1" applyBorder="1" applyAlignment="1">
      <alignment horizontal="left" vertical="center" indent="1"/>
    </xf>
    <xf numFmtId="0" fontId="44" fillId="0" borderId="15" xfId="3" applyFont="1" applyFill="1" applyBorder="1" applyAlignment="1">
      <alignment horizontal="center" vertical="center" wrapText="1"/>
    </xf>
    <xf numFmtId="0" fontId="44" fillId="0" borderId="30" xfId="4" applyFont="1" applyBorder="1" applyAlignment="1">
      <alignment horizontal="center" vertical="center" wrapText="1"/>
    </xf>
    <xf numFmtId="0" fontId="44" fillId="0" borderId="39" xfId="4" applyFont="1" applyFill="1" applyBorder="1" applyAlignment="1">
      <alignment horizontal="center" vertical="center"/>
    </xf>
    <xf numFmtId="0" fontId="44" fillId="2" borderId="30" xfId="4" applyFont="1" applyFill="1" applyBorder="1" applyAlignment="1">
      <alignment horizontal="center" vertical="center" wrapText="1"/>
    </xf>
    <xf numFmtId="0" fontId="44" fillId="2" borderId="30" xfId="4" applyFont="1" applyFill="1" applyBorder="1" applyAlignment="1">
      <alignment horizontal="center" vertical="center"/>
    </xf>
    <xf numFmtId="0" fontId="96" fillId="2" borderId="30" xfId="4" applyFont="1" applyFill="1" applyBorder="1" applyAlignment="1">
      <alignment horizontal="center" vertical="center"/>
    </xf>
    <xf numFmtId="0" fontId="44" fillId="2" borderId="30" xfId="4" applyFont="1" applyFill="1" applyBorder="1" applyAlignment="1">
      <alignment horizontal="left" vertical="center" indent="1"/>
    </xf>
    <xf numFmtId="0" fontId="44" fillId="2" borderId="18" xfId="4" applyFont="1" applyFill="1" applyBorder="1" applyAlignment="1">
      <alignment horizontal="center" vertical="center"/>
    </xf>
    <xf numFmtId="0" fontId="96" fillId="2" borderId="18" xfId="4" applyFont="1" applyFill="1" applyBorder="1" applyAlignment="1">
      <alignment horizontal="center" vertical="center"/>
    </xf>
    <xf numFmtId="0" fontId="44" fillId="2" borderId="18" xfId="4" applyFont="1" applyFill="1" applyBorder="1" applyAlignment="1">
      <alignment horizontal="left" vertical="center" indent="1"/>
    </xf>
    <xf numFmtId="0" fontId="44" fillId="2" borderId="18" xfId="4" applyFont="1" applyFill="1" applyBorder="1" applyAlignment="1">
      <alignment horizontal="center" vertical="center" wrapText="1"/>
    </xf>
    <xf numFmtId="1" fontId="44" fillId="0" borderId="15" xfId="4" applyNumberFormat="1" applyFont="1" applyBorder="1" applyAlignment="1">
      <alignment horizontal="right" vertical="center" indent="2"/>
    </xf>
    <xf numFmtId="1" fontId="98" fillId="0" borderId="15" xfId="0" applyNumberFormat="1" applyFont="1" applyFill="1" applyBorder="1" applyAlignment="1">
      <alignment horizontal="right" vertical="center" indent="2"/>
    </xf>
    <xf numFmtId="0" fontId="73" fillId="15" borderId="53" xfId="4" applyFont="1" applyFill="1" applyBorder="1" applyAlignment="1">
      <alignment horizontal="center" vertical="center"/>
    </xf>
    <xf numFmtId="0" fontId="44" fillId="0" borderId="53" xfId="4" applyFont="1" applyBorder="1" applyAlignment="1">
      <alignment horizontal="center" vertical="center"/>
    </xf>
    <xf numFmtId="0" fontId="44" fillId="0" borderId="53" xfId="4" applyFont="1" applyFill="1" applyBorder="1" applyAlignment="1">
      <alignment horizontal="center" vertical="center"/>
    </xf>
    <xf numFmtId="0" fontId="72" fillId="14" borderId="53" xfId="4" applyFont="1" applyFill="1" applyBorder="1" applyAlignment="1">
      <alignment horizontal="center" vertical="center"/>
    </xf>
    <xf numFmtId="0" fontId="44" fillId="0" borderId="53" xfId="4" applyFont="1" applyFill="1" applyBorder="1" applyAlignment="1">
      <alignment horizontal="center" vertical="center" wrapText="1"/>
    </xf>
    <xf numFmtId="0" fontId="44" fillId="0" borderId="53" xfId="3" applyFont="1" applyFill="1" applyBorder="1" applyAlignment="1">
      <alignment horizontal="center" vertical="center"/>
    </xf>
    <xf numFmtId="0" fontId="44" fillId="2" borderId="67" xfId="4" applyFont="1" applyFill="1" applyBorder="1" applyAlignment="1">
      <alignment horizontal="center" vertical="center"/>
    </xf>
    <xf numFmtId="0" fontId="44" fillId="2" borderId="54" xfId="4" applyFont="1" applyFill="1" applyBorder="1" applyAlignment="1">
      <alignment horizontal="center" vertical="center"/>
    </xf>
    <xf numFmtId="0" fontId="15" fillId="0" borderId="0" xfId="4" applyFont="1" applyBorder="1" applyAlignment="1">
      <alignment vertical="center"/>
    </xf>
    <xf numFmtId="0" fontId="34" fillId="0" borderId="0" xfId="4" applyFont="1" applyBorder="1" applyAlignment="1">
      <alignment vertical="center"/>
    </xf>
    <xf numFmtId="0" fontId="38" fillId="0" borderId="86" xfId="4" applyFont="1" applyFill="1" applyBorder="1" applyAlignment="1">
      <alignment horizontal="justify" vertical="center"/>
    </xf>
    <xf numFmtId="0" fontId="38" fillId="0" borderId="77" xfId="4" applyFont="1" applyFill="1" applyBorder="1" applyAlignment="1">
      <alignment horizontal="justify" vertical="center"/>
    </xf>
    <xf numFmtId="0" fontId="34" fillId="0" borderId="77" xfId="4" applyFont="1" applyBorder="1" applyAlignment="1">
      <alignment horizontal="justify" vertical="center"/>
    </xf>
    <xf numFmtId="0" fontId="34" fillId="0" borderId="77" xfId="4" applyFont="1" applyFill="1" applyBorder="1" applyAlignment="1">
      <alignment horizontal="justify" vertical="center"/>
    </xf>
    <xf numFmtId="0" fontId="3" fillId="15" borderId="69" xfId="0" applyFont="1" applyFill="1" applyBorder="1" applyAlignment="1">
      <alignment horizontal="justify" vertical="center"/>
    </xf>
    <xf numFmtId="0" fontId="38" fillId="14" borderId="77" xfId="4" applyFont="1" applyFill="1" applyBorder="1" applyAlignment="1">
      <alignment horizontal="justify" vertical="center"/>
    </xf>
    <xf numFmtId="0" fontId="19" fillId="11" borderId="15" xfId="4" applyFont="1" applyFill="1" applyBorder="1" applyAlignment="1">
      <alignment horizontal="center" vertical="center" wrapText="1"/>
    </xf>
    <xf numFmtId="0" fontId="19" fillId="11" borderId="16" xfId="4" applyFont="1" applyFill="1" applyBorder="1" applyAlignment="1">
      <alignment horizontal="center" vertical="center" wrapText="1"/>
    </xf>
    <xf numFmtId="0" fontId="34" fillId="0" borderId="86" xfId="0" applyFont="1" applyFill="1" applyBorder="1" applyAlignment="1">
      <alignment horizontal="justify" vertical="center" wrapText="1" shrinkToFit="1"/>
    </xf>
    <xf numFmtId="0" fontId="34" fillId="0" borderId="77" xfId="0" applyFont="1" applyFill="1" applyBorder="1" applyAlignment="1">
      <alignment horizontal="justify" vertical="center" wrapText="1" shrinkToFit="1"/>
    </xf>
    <xf numFmtId="0" fontId="38" fillId="14" borderId="77" xfId="0" applyFont="1" applyFill="1" applyBorder="1" applyAlignment="1">
      <alignment horizontal="justify" vertical="center" wrapText="1" shrinkToFit="1"/>
    </xf>
    <xf numFmtId="0" fontId="5" fillId="15" borderId="77" xfId="2" applyFill="1" applyBorder="1" applyAlignment="1">
      <alignment horizontal="justify" vertical="center" wrapText="1" shrinkToFit="1"/>
    </xf>
    <xf numFmtId="0" fontId="5" fillId="15" borderId="77" xfId="2" applyFill="1" applyBorder="1" applyAlignment="1">
      <alignment horizontal="justify" vertical="center" wrapText="1"/>
    </xf>
    <xf numFmtId="0" fontId="34" fillId="0" borderId="68" xfId="0" applyFont="1" applyFill="1" applyBorder="1" applyAlignment="1">
      <alignment horizontal="justify" vertical="center" wrapText="1" shrinkToFit="1"/>
    </xf>
    <xf numFmtId="1" fontId="44" fillId="0" borderId="87" xfId="4" applyNumberFormat="1" applyFont="1" applyBorder="1" applyAlignment="1">
      <alignment horizontal="right" vertical="center" indent="2"/>
    </xf>
    <xf numFmtId="0" fontId="44" fillId="0" borderId="17" xfId="4" applyFont="1" applyBorder="1" applyAlignment="1">
      <alignment horizontal="center" vertical="center"/>
    </xf>
    <xf numFmtId="0" fontId="38" fillId="0" borderId="68" xfId="4" applyFont="1" applyFill="1" applyBorder="1" applyAlignment="1">
      <alignment horizontal="justify" vertical="center"/>
    </xf>
    <xf numFmtId="0" fontId="45" fillId="0" borderId="14" xfId="0" applyFont="1" applyFill="1" applyBorder="1"/>
    <xf numFmtId="0" fontId="45" fillId="0" borderId="15" xfId="0" applyFont="1" applyFill="1" applyBorder="1"/>
    <xf numFmtId="0" fontId="45" fillId="0" borderId="16" xfId="0" applyFont="1" applyFill="1" applyBorder="1"/>
    <xf numFmtId="0" fontId="45" fillId="0" borderId="17" xfId="0" applyFont="1" applyFill="1" applyBorder="1"/>
    <xf numFmtId="0" fontId="45" fillId="0" borderId="18" xfId="0" applyFont="1" applyFill="1" applyBorder="1"/>
    <xf numFmtId="0" fontId="45" fillId="0" borderId="19" xfId="0" applyFont="1" applyFill="1" applyBorder="1"/>
    <xf numFmtId="0" fontId="43" fillId="0" borderId="14" xfId="0" quotePrefix="1" applyFont="1" applyFill="1" applyBorder="1" applyAlignment="1">
      <alignment horizontal="center" vertical="center" wrapText="1"/>
    </xf>
    <xf numFmtId="0" fontId="56" fillId="24" borderId="78" xfId="0" applyFont="1" applyFill="1" applyBorder="1" applyAlignment="1">
      <alignment horizontal="center" vertical="center"/>
    </xf>
    <xf numFmtId="0" fontId="56" fillId="36" borderId="78" xfId="0" applyFont="1" applyFill="1" applyBorder="1" applyAlignment="1">
      <alignment horizontal="center" vertical="center"/>
    </xf>
    <xf numFmtId="0" fontId="56" fillId="18" borderId="78" xfId="0" applyFont="1" applyFill="1" applyBorder="1" applyAlignment="1">
      <alignment horizontal="center" vertical="center"/>
    </xf>
    <xf numFmtId="0" fontId="99" fillId="16" borderId="78" xfId="0" applyFont="1" applyFill="1" applyBorder="1" applyAlignment="1">
      <alignment horizontal="center" vertical="center"/>
    </xf>
    <xf numFmtId="0" fontId="44" fillId="0" borderId="0" xfId="0" applyFont="1" applyFill="1" applyBorder="1" applyAlignment="1">
      <alignment horizontal="left" vertical="center"/>
    </xf>
    <xf numFmtId="0" fontId="12" fillId="0" borderId="0" xfId="0" applyFont="1" applyFill="1" applyBorder="1" applyAlignment="1">
      <alignment horizontal="left" vertical="center"/>
    </xf>
    <xf numFmtId="0" fontId="16" fillId="0" borderId="20" xfId="0" applyFont="1" applyFill="1" applyBorder="1" applyAlignment="1">
      <alignment horizontal="center" vertical="center"/>
    </xf>
    <xf numFmtId="0" fontId="16" fillId="0" borderId="21" xfId="0" applyFont="1" applyFill="1" applyBorder="1" applyAlignment="1">
      <alignment horizontal="center" vertical="center"/>
    </xf>
    <xf numFmtId="0" fontId="16" fillId="0" borderId="57" xfId="0" applyFont="1" applyFill="1" applyBorder="1" applyAlignment="1">
      <alignment horizontal="center" vertical="center"/>
    </xf>
    <xf numFmtId="0" fontId="45" fillId="0" borderId="20" xfId="0" applyFont="1" applyFill="1" applyBorder="1"/>
    <xf numFmtId="0" fontId="45" fillId="0" borderId="21" xfId="0" applyFont="1" applyFill="1" applyBorder="1"/>
    <xf numFmtId="0" fontId="45" fillId="0" borderId="57" xfId="0" applyFont="1" applyFill="1" applyBorder="1"/>
    <xf numFmtId="0" fontId="45" fillId="0" borderId="23" xfId="0" applyFont="1" applyFill="1" applyBorder="1"/>
    <xf numFmtId="0" fontId="45" fillId="0" borderId="24" xfId="0" applyFont="1" applyFill="1" applyBorder="1"/>
    <xf numFmtId="0" fontId="45" fillId="0" borderId="56" xfId="0" applyFont="1" applyFill="1" applyBorder="1"/>
    <xf numFmtId="14" fontId="44" fillId="0" borderId="0" xfId="0" applyNumberFormat="1" applyFont="1" applyFill="1" applyBorder="1" applyAlignment="1">
      <alignment horizontal="center" vertical="center" textRotation="90" wrapText="1"/>
    </xf>
    <xf numFmtId="0" fontId="34" fillId="0" borderId="30" xfId="4" applyFont="1" applyFill="1" applyBorder="1" applyAlignment="1">
      <alignment horizontal="center" vertical="center"/>
    </xf>
    <xf numFmtId="14" fontId="34" fillId="0" borderId="30" xfId="4" applyNumberFormat="1" applyFont="1" applyFill="1" applyBorder="1" applyAlignment="1">
      <alignment horizontal="center" vertical="center"/>
    </xf>
    <xf numFmtId="0" fontId="34" fillId="0" borderId="30" xfId="4" applyFont="1" applyBorder="1" applyAlignment="1">
      <alignment horizontal="center" vertical="center"/>
    </xf>
    <xf numFmtId="0" fontId="37" fillId="0" borderId="30" xfId="4" applyFont="1" applyFill="1" applyBorder="1" applyAlignment="1">
      <alignment horizontal="center" vertical="center"/>
    </xf>
    <xf numFmtId="0" fontId="34" fillId="0" borderId="30" xfId="4" applyFont="1" applyFill="1" applyBorder="1" applyAlignment="1">
      <alignment horizontal="center" vertical="center" wrapText="1"/>
    </xf>
    <xf numFmtId="0" fontId="33" fillId="0" borderId="30" xfId="3" applyFont="1" applyFill="1" applyBorder="1" applyAlignment="1">
      <alignment horizontal="center" vertical="center"/>
    </xf>
    <xf numFmtId="0" fontId="46" fillId="15" borderId="22" xfId="4" applyFont="1" applyFill="1" applyBorder="1" applyAlignment="1">
      <alignment horizontal="center" vertical="center"/>
    </xf>
    <xf numFmtId="0" fontId="38" fillId="14" borderId="22" xfId="4" applyFont="1" applyFill="1" applyBorder="1" applyAlignment="1">
      <alignment horizontal="center" vertical="center"/>
    </xf>
    <xf numFmtId="0" fontId="34" fillId="0" borderId="30" xfId="4" applyFont="1" applyFill="1" applyBorder="1" applyAlignment="1">
      <alignment horizontal="right" vertical="center"/>
    </xf>
    <xf numFmtId="0" fontId="34" fillId="0" borderId="30" xfId="4" applyFont="1" applyFill="1" applyBorder="1" applyAlignment="1">
      <alignment horizontal="left" vertical="center" wrapText="1"/>
    </xf>
    <xf numFmtId="0" fontId="34" fillId="0" borderId="39" xfId="4" applyFont="1" applyBorder="1" applyAlignment="1">
      <alignment horizontal="center" vertical="center"/>
    </xf>
    <xf numFmtId="0" fontId="34" fillId="0" borderId="15" xfId="4" applyFont="1" applyFill="1" applyBorder="1" applyAlignment="1">
      <alignment horizontal="right" vertical="center"/>
    </xf>
    <xf numFmtId="0" fontId="19" fillId="11" borderId="47" xfId="4" applyFont="1" applyFill="1" applyBorder="1" applyAlignment="1">
      <alignment horizontal="center" vertical="center"/>
    </xf>
    <xf numFmtId="0" fontId="15" fillId="10" borderId="0" xfId="4" applyFont="1" applyFill="1" applyAlignment="1">
      <alignment horizontal="center" vertical="center"/>
    </xf>
    <xf numFmtId="0" fontId="44" fillId="0" borderId="0" xfId="4" applyFont="1" applyAlignment="1">
      <alignment horizontal="left" vertical="center"/>
    </xf>
    <xf numFmtId="0" fontId="41" fillId="0" borderId="15" xfId="4" applyFont="1" applyFill="1" applyBorder="1" applyAlignment="1">
      <alignment horizontal="right" vertical="center"/>
    </xf>
    <xf numFmtId="43" fontId="15" fillId="0" borderId="15" xfId="2" applyNumberFormat="1" applyFont="1" applyFill="1" applyBorder="1" applyAlignment="1">
      <alignment horizontal="center" vertical="center" wrapText="1"/>
    </xf>
    <xf numFmtId="0" fontId="33" fillId="0" borderId="15" xfId="3" applyFont="1" applyFill="1" applyBorder="1" applyAlignment="1">
      <alignment horizontal="right" vertical="center"/>
    </xf>
    <xf numFmtId="0" fontId="33" fillId="0" borderId="30" xfId="3" applyFont="1" applyFill="1" applyBorder="1" applyAlignment="1">
      <alignment horizontal="center" vertical="center" wrapText="1"/>
    </xf>
    <xf numFmtId="0" fontId="34" fillId="0" borderId="30" xfId="3" applyFont="1" applyFill="1" applyBorder="1" applyAlignment="1">
      <alignment horizontal="center" vertical="center" wrapText="1"/>
    </xf>
    <xf numFmtId="0" fontId="34" fillId="10" borderId="39" xfId="4" applyFont="1" applyFill="1" applyBorder="1" applyAlignment="1">
      <alignment horizontal="center" vertical="center"/>
    </xf>
    <xf numFmtId="0" fontId="34" fillId="10" borderId="30" xfId="4" applyFont="1" applyFill="1" applyBorder="1" applyAlignment="1">
      <alignment horizontal="center" vertical="center"/>
    </xf>
    <xf numFmtId="0" fontId="34" fillId="10" borderId="30" xfId="4" applyFont="1" applyFill="1" applyBorder="1" applyAlignment="1">
      <alignment horizontal="center" vertical="center" wrapText="1"/>
    </xf>
    <xf numFmtId="0" fontId="37" fillId="10" borderId="30" xfId="4" applyFont="1" applyFill="1" applyBorder="1" applyAlignment="1">
      <alignment horizontal="center" vertical="center"/>
    </xf>
    <xf numFmtId="0" fontId="34" fillId="10" borderId="30" xfId="4" applyFont="1" applyFill="1" applyBorder="1" applyAlignment="1">
      <alignment horizontal="left" vertical="center" wrapText="1"/>
    </xf>
    <xf numFmtId="0" fontId="34" fillId="10" borderId="30" xfId="4" applyFont="1" applyFill="1" applyBorder="1" applyAlignment="1">
      <alignment horizontal="right" vertical="center"/>
    </xf>
    <xf numFmtId="0" fontId="34" fillId="10" borderId="15" xfId="4" applyFont="1" applyFill="1" applyBorder="1" applyAlignment="1">
      <alignment horizontal="right" vertical="center"/>
    </xf>
    <xf numFmtId="14" fontId="34" fillId="10" borderId="30" xfId="4" applyNumberFormat="1" applyFont="1" applyFill="1" applyBorder="1" applyAlignment="1">
      <alignment horizontal="center" vertical="center"/>
    </xf>
    <xf numFmtId="0" fontId="15" fillId="10" borderId="30" xfId="2" applyFont="1" applyFill="1" applyBorder="1" applyAlignment="1">
      <alignment horizontal="center" vertical="center"/>
    </xf>
    <xf numFmtId="14" fontId="34" fillId="10" borderId="41" xfId="4" applyNumberFormat="1" applyFont="1" applyFill="1" applyBorder="1" applyAlignment="1">
      <alignment horizontal="center" vertical="center"/>
    </xf>
    <xf numFmtId="0" fontId="34" fillId="10" borderId="14" xfId="4" applyFont="1" applyFill="1" applyBorder="1" applyAlignment="1">
      <alignment horizontal="center" vertical="center"/>
    </xf>
    <xf numFmtId="0" fontId="34" fillId="10" borderId="15" xfId="4" applyFont="1" applyFill="1" applyBorder="1" applyAlignment="1">
      <alignment horizontal="center" vertical="center"/>
    </xf>
    <xf numFmtId="0" fontId="37" fillId="10" borderId="15" xfId="4" applyFont="1" applyFill="1" applyBorder="1" applyAlignment="1">
      <alignment horizontal="center" vertical="center"/>
    </xf>
    <xf numFmtId="0" fontId="34" fillId="10" borderId="15" xfId="4" applyFont="1" applyFill="1" applyBorder="1" applyAlignment="1">
      <alignment horizontal="left" vertical="center" wrapText="1"/>
    </xf>
    <xf numFmtId="0" fontId="34" fillId="10" borderId="15" xfId="4" applyFont="1" applyFill="1" applyBorder="1" applyAlignment="1">
      <alignment horizontal="center" vertical="center" wrapText="1"/>
    </xf>
    <xf numFmtId="14" fontId="34" fillId="10" borderId="15" xfId="4" applyNumberFormat="1" applyFont="1" applyFill="1" applyBorder="1" applyAlignment="1">
      <alignment horizontal="center" vertical="center"/>
    </xf>
    <xf numFmtId="43" fontId="15" fillId="10" borderId="15" xfId="2" applyNumberFormat="1" applyFont="1" applyFill="1" applyBorder="1" applyAlignment="1">
      <alignment horizontal="center" vertical="center"/>
    </xf>
    <xf numFmtId="14" fontId="34" fillId="10" borderId="16" xfId="4" applyNumberFormat="1" applyFont="1" applyFill="1" applyBorder="1" applyAlignment="1">
      <alignment horizontal="center" vertical="center"/>
    </xf>
    <xf numFmtId="0" fontId="15" fillId="10" borderId="15" xfId="2" applyFont="1" applyFill="1" applyBorder="1" applyAlignment="1">
      <alignment horizontal="center" vertical="center"/>
    </xf>
    <xf numFmtId="0" fontId="34" fillId="10" borderId="16" xfId="4" applyFont="1" applyFill="1" applyBorder="1" applyAlignment="1">
      <alignment horizontal="center" vertical="center"/>
    </xf>
    <xf numFmtId="0" fontId="34" fillId="10" borderId="15" xfId="4" quotePrefix="1" applyFont="1" applyFill="1" applyBorder="1" applyAlignment="1">
      <alignment horizontal="center" vertical="center"/>
    </xf>
    <xf numFmtId="14" fontId="39" fillId="14" borderId="15" xfId="4" applyNumberFormat="1" applyFont="1" applyFill="1" applyBorder="1" applyAlignment="1">
      <alignment horizontal="center" vertical="center"/>
    </xf>
    <xf numFmtId="0" fontId="93" fillId="14" borderId="15" xfId="2" applyFont="1" applyFill="1" applyBorder="1" applyAlignment="1">
      <alignment horizontal="center" vertical="center"/>
    </xf>
    <xf numFmtId="14" fontId="39" fillId="14" borderId="16" xfId="4" applyNumberFormat="1" applyFont="1" applyFill="1" applyBorder="1" applyAlignment="1">
      <alignment horizontal="center" vertical="center"/>
    </xf>
    <xf numFmtId="0" fontId="34" fillId="14" borderId="15" xfId="4" applyFont="1" applyFill="1" applyBorder="1" applyAlignment="1">
      <alignment horizontal="center" vertical="center"/>
    </xf>
    <xf numFmtId="14" fontId="34" fillId="14" borderId="15" xfId="4" applyNumberFormat="1" applyFont="1" applyFill="1" applyBorder="1" applyAlignment="1">
      <alignment horizontal="center" vertical="center"/>
    </xf>
    <xf numFmtId="0" fontId="15" fillId="14" borderId="15" xfId="2" applyFont="1" applyFill="1" applyBorder="1" applyAlignment="1">
      <alignment horizontal="center" vertical="center"/>
    </xf>
    <xf numFmtId="14" fontId="34" fillId="14" borderId="16" xfId="4" applyNumberFormat="1" applyFont="1" applyFill="1" applyBorder="1" applyAlignment="1">
      <alignment horizontal="center" vertical="center"/>
    </xf>
    <xf numFmtId="43" fontId="6" fillId="14" borderId="15" xfId="2" applyNumberFormat="1" applyFont="1" applyFill="1" applyBorder="1" applyAlignment="1">
      <alignment horizontal="center" vertical="center"/>
    </xf>
    <xf numFmtId="43" fontId="64" fillId="15" borderId="15" xfId="2" applyNumberFormat="1" applyFont="1" applyFill="1" applyBorder="1" applyAlignment="1">
      <alignment horizontal="center" vertical="center"/>
    </xf>
    <xf numFmtId="0" fontId="38" fillId="11" borderId="72" xfId="0" applyFont="1" applyFill="1" applyBorder="1" applyAlignment="1">
      <alignment horizontal="center" vertical="center"/>
    </xf>
    <xf numFmtId="0" fontId="38" fillId="11" borderId="49" xfId="0" applyFont="1" applyFill="1" applyBorder="1" applyAlignment="1">
      <alignment horizontal="center" vertical="center"/>
    </xf>
    <xf numFmtId="0" fontId="19" fillId="9" borderId="14" xfId="1" applyFont="1" applyFill="1" applyBorder="1" applyAlignment="1">
      <alignment horizontal="center" vertical="center"/>
    </xf>
    <xf numFmtId="0" fontId="19" fillId="9" borderId="15" xfId="1" applyFont="1" applyFill="1" applyBorder="1" applyAlignment="1">
      <alignment vertical="center"/>
    </xf>
    <xf numFmtId="0" fontId="19" fillId="9" borderId="15" xfId="1" applyFont="1" applyFill="1" applyBorder="1" applyAlignment="1">
      <alignment horizontal="center" vertical="center"/>
    </xf>
    <xf numFmtId="0" fontId="38" fillId="7" borderId="14" xfId="4" applyFont="1" applyFill="1" applyBorder="1" applyAlignment="1">
      <alignment horizontal="center" vertical="center"/>
    </xf>
    <xf numFmtId="0" fontId="38" fillId="7" borderId="15" xfId="4" applyFont="1" applyFill="1" applyBorder="1" applyAlignment="1">
      <alignment horizontal="center" vertical="center"/>
    </xf>
    <xf numFmtId="0" fontId="38" fillId="7" borderId="15" xfId="4" applyFont="1" applyFill="1" applyBorder="1" applyAlignment="1">
      <alignment horizontal="left" vertical="center" wrapText="1"/>
    </xf>
    <xf numFmtId="0" fontId="38" fillId="7" borderId="15" xfId="4" applyFont="1" applyFill="1" applyBorder="1" applyAlignment="1">
      <alignment horizontal="center" vertical="center" wrapText="1"/>
    </xf>
    <xf numFmtId="0" fontId="6" fillId="14" borderId="15" xfId="2" applyFont="1" applyFill="1" applyBorder="1" applyAlignment="1">
      <alignment horizontal="center" vertical="center"/>
    </xf>
    <xf numFmtId="43" fontId="29" fillId="15" borderId="15" xfId="2" applyNumberFormat="1" applyFont="1" applyFill="1" applyBorder="1" applyAlignment="1">
      <alignment horizontal="center" vertical="center"/>
    </xf>
    <xf numFmtId="0" fontId="46" fillId="15" borderId="15" xfId="3" applyFont="1" applyFill="1" applyBorder="1" applyAlignment="1">
      <alignment horizontal="right" vertical="center"/>
    </xf>
    <xf numFmtId="0" fontId="46" fillId="15" borderId="39" xfId="4" applyFont="1" applyFill="1" applyBorder="1" applyAlignment="1">
      <alignment horizontal="center" vertical="center"/>
    </xf>
    <xf numFmtId="0" fontId="46" fillId="15" borderId="30" xfId="4" applyFont="1" applyFill="1" applyBorder="1" applyAlignment="1">
      <alignment horizontal="center" vertical="center" wrapText="1"/>
    </xf>
    <xf numFmtId="0" fontId="46" fillId="15" borderId="30" xfId="4" applyFont="1" applyFill="1" applyBorder="1" applyAlignment="1">
      <alignment horizontal="left" vertical="center" wrapText="1"/>
    </xf>
    <xf numFmtId="0" fontId="46" fillId="15" borderId="30" xfId="4" applyFont="1" applyFill="1" applyBorder="1" applyAlignment="1">
      <alignment horizontal="right" vertical="center"/>
    </xf>
    <xf numFmtId="14" fontId="46" fillId="15" borderId="30" xfId="4" applyNumberFormat="1" applyFont="1" applyFill="1" applyBorder="1" applyAlignment="1">
      <alignment horizontal="center" vertical="center"/>
    </xf>
    <xf numFmtId="0" fontId="29" fillId="15" borderId="30" xfId="2" applyFont="1" applyFill="1" applyBorder="1" applyAlignment="1">
      <alignment horizontal="center" vertical="center"/>
    </xf>
    <xf numFmtId="14" fontId="46" fillId="15" borderId="41" xfId="4" applyNumberFormat="1" applyFont="1" applyFill="1" applyBorder="1" applyAlignment="1">
      <alignment horizontal="center" vertical="center"/>
    </xf>
    <xf numFmtId="0" fontId="9" fillId="0" borderId="47" xfId="1" applyFont="1" applyBorder="1" applyAlignment="1">
      <alignment vertical="center" wrapText="1"/>
    </xf>
    <xf numFmtId="0" fontId="9" fillId="0" borderId="60" xfId="1" applyFont="1" applyBorder="1" applyAlignment="1">
      <alignment vertical="center" wrapText="1"/>
    </xf>
    <xf numFmtId="0" fontId="46" fillId="15" borderId="30" xfId="4" applyFont="1" applyFill="1" applyBorder="1" applyAlignment="1">
      <alignment horizontal="left" vertical="center" indent="1"/>
    </xf>
    <xf numFmtId="0" fontId="15" fillId="0" borderId="0" xfId="4" applyFont="1" applyFill="1" applyBorder="1" applyAlignment="1">
      <alignment horizontal="center" vertical="center"/>
    </xf>
    <xf numFmtId="0" fontId="44" fillId="0" borderId="0" xfId="4" applyFont="1" applyFill="1" applyBorder="1" applyAlignment="1">
      <alignment horizontal="left" vertical="center"/>
    </xf>
    <xf numFmtId="0" fontId="38" fillId="0" borderId="0" xfId="4" applyFont="1" applyFill="1" applyBorder="1" applyAlignment="1">
      <alignment horizontal="center" vertical="center"/>
    </xf>
    <xf numFmtId="0" fontId="46" fillId="0" borderId="0" xfId="4" applyFont="1" applyFill="1" applyBorder="1" applyAlignment="1">
      <alignment horizontal="center" vertical="center"/>
    </xf>
    <xf numFmtId="0" fontId="98" fillId="0" borderId="0" xfId="0" applyFont="1" applyAlignment="1"/>
    <xf numFmtId="0" fontId="98" fillId="0" borderId="0" xfId="0" applyFont="1" applyAlignment="1">
      <alignment horizontal="right"/>
    </xf>
    <xf numFmtId="0" fontId="98" fillId="0" borderId="0" xfId="0" applyFont="1" applyAlignment="1">
      <alignment wrapText="1"/>
    </xf>
    <xf numFmtId="0" fontId="98" fillId="0" borderId="0" xfId="0" applyFont="1" applyAlignment="1">
      <alignment horizontal="right" vertical="center"/>
    </xf>
    <xf numFmtId="0" fontId="98" fillId="0" borderId="0" xfId="0" applyFont="1" applyAlignment="1">
      <alignment horizontal="left"/>
    </xf>
    <xf numFmtId="0" fontId="64" fillId="15" borderId="30" xfId="2" applyFont="1" applyFill="1" applyBorder="1" applyAlignment="1">
      <alignment horizontal="center" vertical="center"/>
    </xf>
    <xf numFmtId="0" fontId="46" fillId="15" borderId="34" xfId="4" applyFont="1" applyFill="1" applyBorder="1" applyAlignment="1">
      <alignment horizontal="center" vertical="center" wrapText="1"/>
    </xf>
    <xf numFmtId="0" fontId="34" fillId="10" borderId="22" xfId="4" applyFont="1" applyFill="1" applyBorder="1" applyAlignment="1">
      <alignment horizontal="center" vertical="center"/>
    </xf>
    <xf numFmtId="0" fontId="34" fillId="10" borderId="15" xfId="4" applyFont="1" applyFill="1" applyBorder="1" applyAlignment="1">
      <alignment horizontal="left" vertical="center" indent="1"/>
    </xf>
    <xf numFmtId="0" fontId="49" fillId="10" borderId="15" xfId="0" applyFont="1" applyFill="1" applyBorder="1" applyAlignment="1">
      <alignment horizontal="center" vertical="center"/>
    </xf>
    <xf numFmtId="0" fontId="49" fillId="10" borderId="15" xfId="0" applyFont="1" applyFill="1" applyBorder="1" applyAlignment="1">
      <alignment horizontal="center" vertical="center" wrapText="1" shrinkToFit="1"/>
    </xf>
    <xf numFmtId="0" fontId="44" fillId="10" borderId="15" xfId="0" applyFont="1" applyFill="1" applyBorder="1" applyAlignment="1">
      <alignment horizontal="center" vertical="center" wrapText="1" shrinkToFit="1"/>
    </xf>
    <xf numFmtId="0" fontId="34" fillId="10" borderId="15" xfId="0" applyFont="1" applyFill="1" applyBorder="1" applyAlignment="1">
      <alignment horizontal="center" vertical="center" wrapText="1" shrinkToFit="1"/>
    </xf>
    <xf numFmtId="0" fontId="34" fillId="10" borderId="15" xfId="4" applyFont="1" applyFill="1" applyBorder="1" applyAlignment="1">
      <alignment horizontal="left" vertical="center" wrapText="1" indent="1"/>
    </xf>
    <xf numFmtId="0" fontId="34" fillId="10" borderId="30" xfId="4" applyFont="1" applyFill="1" applyBorder="1" applyAlignment="1">
      <alignment horizontal="left" vertical="center" wrapText="1" indent="1"/>
    </xf>
    <xf numFmtId="0" fontId="33" fillId="10" borderId="30" xfId="3" applyFont="1" applyFill="1" applyBorder="1" applyAlignment="1">
      <alignment horizontal="center" vertical="center"/>
    </xf>
    <xf numFmtId="0" fontId="32" fillId="10" borderId="30" xfId="2" applyFont="1" applyFill="1" applyBorder="1" applyAlignment="1">
      <alignment horizontal="center" vertical="center"/>
    </xf>
    <xf numFmtId="0" fontId="34" fillId="10" borderId="77" xfId="0" applyFont="1" applyFill="1" applyBorder="1" applyAlignment="1">
      <alignment horizontal="justify" vertical="center" wrapText="1" shrinkToFit="1"/>
    </xf>
    <xf numFmtId="3" fontId="34" fillId="10" borderId="30" xfId="4" quotePrefix="1" applyNumberFormat="1" applyFont="1" applyFill="1" applyBorder="1" applyAlignment="1">
      <alignment horizontal="center" vertical="center"/>
    </xf>
    <xf numFmtId="0" fontId="34" fillId="10" borderId="30" xfId="3" applyFont="1" applyFill="1" applyBorder="1" applyAlignment="1">
      <alignment horizontal="center" vertical="center"/>
    </xf>
    <xf numFmtId="0" fontId="85" fillId="10" borderId="30" xfId="2" applyFont="1" applyFill="1" applyBorder="1" applyAlignment="1">
      <alignment horizontal="center" vertical="center"/>
    </xf>
    <xf numFmtId="0" fontId="44" fillId="10" borderId="39" xfId="4" applyFont="1" applyFill="1" applyBorder="1" applyAlignment="1">
      <alignment horizontal="center" vertical="center"/>
    </xf>
    <xf numFmtId="0" fontId="44" fillId="10" borderId="30" xfId="4" applyFont="1" applyFill="1" applyBorder="1" applyAlignment="1">
      <alignment horizontal="center" vertical="center" wrapText="1"/>
    </xf>
    <xf numFmtId="0" fontId="44" fillId="10" borderId="30" xfId="4" applyFont="1" applyFill="1" applyBorder="1" applyAlignment="1">
      <alignment horizontal="center" vertical="center"/>
    </xf>
    <xf numFmtId="0" fontId="96" fillId="10" borderId="30" xfId="4" applyFont="1" applyFill="1" applyBorder="1" applyAlignment="1">
      <alignment horizontal="center" vertical="center"/>
    </xf>
    <xf numFmtId="0" fontId="44" fillId="10" borderId="30" xfId="4" applyFont="1" applyFill="1" applyBorder="1" applyAlignment="1">
      <alignment horizontal="left" vertical="center" wrapText="1" indent="1"/>
    </xf>
    <xf numFmtId="0" fontId="44" fillId="10" borderId="67" xfId="4" applyFont="1" applyFill="1" applyBorder="1" applyAlignment="1">
      <alignment horizontal="center" vertical="center"/>
    </xf>
    <xf numFmtId="0" fontId="34" fillId="10" borderId="77" xfId="4" applyFont="1" applyFill="1" applyBorder="1" applyAlignment="1">
      <alignment horizontal="justify" vertical="center"/>
    </xf>
    <xf numFmtId="0" fontId="19" fillId="11" borderId="58" xfId="4" applyFont="1" applyFill="1" applyBorder="1" applyAlignment="1">
      <alignment horizontal="center" vertical="center"/>
    </xf>
    <xf numFmtId="1" fontId="98" fillId="0" borderId="15" xfId="0" applyNumberFormat="1" applyFont="1" applyFill="1" applyBorder="1" applyAlignment="1">
      <alignment horizontal="center" vertical="center"/>
    </xf>
    <xf numFmtId="1" fontId="72" fillId="14" borderId="15" xfId="2" applyNumberFormat="1" applyFont="1" applyFill="1" applyBorder="1" applyAlignment="1">
      <alignment horizontal="center" vertical="center"/>
    </xf>
    <xf numFmtId="1" fontId="73" fillId="15" borderId="15" xfId="2" applyNumberFormat="1" applyFont="1" applyFill="1" applyBorder="1" applyAlignment="1">
      <alignment horizontal="center" vertical="center"/>
    </xf>
    <xf numFmtId="0" fontId="44" fillId="10" borderId="14" xfId="4" applyFont="1" applyFill="1" applyBorder="1" applyAlignment="1">
      <alignment horizontal="center" vertical="center"/>
    </xf>
    <xf numFmtId="0" fontId="44" fillId="10" borderId="15" xfId="4" applyFont="1" applyFill="1" applyBorder="1" applyAlignment="1">
      <alignment horizontal="center" vertical="center"/>
    </xf>
    <xf numFmtId="1" fontId="44" fillId="10" borderId="15" xfId="2" applyNumberFormat="1" applyFont="1" applyFill="1" applyBorder="1" applyAlignment="1">
      <alignment horizontal="center" vertical="center"/>
    </xf>
    <xf numFmtId="1" fontId="44" fillId="0" borderId="18" xfId="2" applyNumberFormat="1" applyFont="1" applyFill="1" applyBorder="1" applyAlignment="1">
      <alignment horizontal="center" vertical="center"/>
    </xf>
    <xf numFmtId="0" fontId="44" fillId="0" borderId="18" xfId="4" applyFont="1" applyBorder="1" applyAlignment="1">
      <alignment horizontal="center" vertical="center"/>
    </xf>
    <xf numFmtId="0" fontId="34" fillId="10" borderId="30" xfId="4" applyFont="1" applyFill="1" applyBorder="1" applyAlignment="1">
      <alignment horizontal="left" vertical="center" indent="1"/>
    </xf>
    <xf numFmtId="0" fontId="33" fillId="10" borderId="15" xfId="3" applyFont="1" applyFill="1" applyBorder="1" applyAlignment="1">
      <alignment horizontal="center" vertical="center"/>
    </xf>
    <xf numFmtId="43" fontId="30" fillId="10" borderId="15" xfId="2" applyNumberFormat="1" applyFont="1" applyFill="1" applyBorder="1" applyAlignment="1">
      <alignment horizontal="center" vertical="center"/>
    </xf>
    <xf numFmtId="0" fontId="34" fillId="10" borderId="39" xfId="4" applyFont="1" applyFill="1" applyBorder="1" applyAlignment="1">
      <alignment vertical="center"/>
    </xf>
    <xf numFmtId="0" fontId="34" fillId="10" borderId="30" xfId="4" applyFont="1" applyFill="1" applyBorder="1" applyAlignment="1">
      <alignment vertical="center" wrapText="1"/>
    </xf>
    <xf numFmtId="0" fontId="34" fillId="10" borderId="15" xfId="4" applyNumberFormat="1" applyFont="1" applyFill="1" applyBorder="1" applyAlignment="1">
      <alignment horizontal="center" vertical="center"/>
    </xf>
    <xf numFmtId="0" fontId="34" fillId="10" borderId="30" xfId="4" applyFont="1" applyFill="1" applyBorder="1" applyAlignment="1">
      <alignment vertical="center"/>
    </xf>
    <xf numFmtId="0" fontId="30" fillId="10" borderId="15" xfId="2" applyFont="1" applyFill="1" applyBorder="1" applyAlignment="1">
      <alignment horizontal="center" vertical="center"/>
    </xf>
    <xf numFmtId="0" fontId="34" fillId="10" borderId="31" xfId="4" applyFont="1" applyFill="1" applyBorder="1" applyAlignment="1">
      <alignment horizontal="center" vertical="center"/>
    </xf>
    <xf numFmtId="0" fontId="34" fillId="10" borderId="31" xfId="4" applyFont="1" applyFill="1" applyBorder="1" applyAlignment="1">
      <alignment vertical="center"/>
    </xf>
    <xf numFmtId="43" fontId="32" fillId="10" borderId="15" xfId="2" applyNumberFormat="1" applyFont="1" applyFill="1" applyBorder="1" applyAlignment="1">
      <alignment horizontal="center" vertical="center"/>
    </xf>
    <xf numFmtId="0" fontId="38" fillId="15" borderId="77" xfId="4" applyFont="1" applyFill="1" applyBorder="1" applyAlignment="1">
      <alignment horizontal="justify" vertical="center"/>
    </xf>
    <xf numFmtId="0" fontId="44" fillId="10" borderId="15" xfId="4" quotePrefix="1" applyFont="1" applyFill="1" applyBorder="1" applyAlignment="1">
      <alignment horizontal="center" vertical="center"/>
    </xf>
    <xf numFmtId="0" fontId="96" fillId="10" borderId="15" xfId="4" applyFont="1" applyFill="1" applyBorder="1" applyAlignment="1">
      <alignment horizontal="center" vertical="center"/>
    </xf>
    <xf numFmtId="0" fontId="44" fillId="10" borderId="15" xfId="4" applyFont="1" applyFill="1" applyBorder="1" applyAlignment="1">
      <alignment horizontal="left" vertical="center" indent="1"/>
    </xf>
    <xf numFmtId="0" fontId="44" fillId="10" borderId="15" xfId="4" applyFont="1" applyFill="1" applyBorder="1" applyAlignment="1">
      <alignment horizontal="center" vertical="center" wrapText="1"/>
    </xf>
    <xf numFmtId="0" fontId="44" fillId="10" borderId="53" xfId="4" applyFont="1" applyFill="1" applyBorder="1" applyAlignment="1">
      <alignment horizontal="center" vertical="center"/>
    </xf>
    <xf numFmtId="0" fontId="44" fillId="10" borderId="39" xfId="4" applyFont="1" applyFill="1" applyBorder="1" applyAlignment="1">
      <alignment vertical="center"/>
    </xf>
    <xf numFmtId="0" fontId="44" fillId="10" borderId="15" xfId="4" applyFont="1" applyFill="1" applyBorder="1" applyAlignment="1">
      <alignment horizontal="left" vertical="center" wrapText="1" indent="1"/>
    </xf>
    <xf numFmtId="0" fontId="44" fillId="10" borderId="53" xfId="4" applyFont="1" applyFill="1" applyBorder="1" applyAlignment="1">
      <alignment horizontal="center" vertical="center" wrapText="1"/>
    </xf>
    <xf numFmtId="0" fontId="44" fillId="10" borderId="30" xfId="4" applyFont="1" applyFill="1" applyBorder="1" applyAlignment="1">
      <alignment horizontal="left" vertical="center" indent="1"/>
    </xf>
    <xf numFmtId="0" fontId="73" fillId="15" borderId="39" xfId="4" applyFont="1" applyFill="1" applyBorder="1" applyAlignment="1">
      <alignment horizontal="center" vertical="center"/>
    </xf>
    <xf numFmtId="0" fontId="73" fillId="15" borderId="30" xfId="4" applyFont="1" applyFill="1" applyBorder="1" applyAlignment="1">
      <alignment horizontal="center" vertical="center" wrapText="1"/>
    </xf>
    <xf numFmtId="0" fontId="73" fillId="15" borderId="30" xfId="3" applyFont="1" applyFill="1" applyBorder="1" applyAlignment="1">
      <alignment horizontal="center" vertical="center"/>
    </xf>
    <xf numFmtId="0" fontId="73" fillId="15" borderId="30" xfId="4" applyFont="1" applyFill="1" applyBorder="1" applyAlignment="1">
      <alignment horizontal="left" vertical="center" indent="1"/>
    </xf>
    <xf numFmtId="0" fontId="73" fillId="15" borderId="67" xfId="4" applyFont="1" applyFill="1" applyBorder="1" applyAlignment="1">
      <alignment horizontal="center" vertical="center"/>
    </xf>
    <xf numFmtId="1" fontId="44" fillId="0" borderId="15" xfId="2" applyNumberFormat="1" applyFont="1" applyFill="1" applyBorder="1" applyAlignment="1">
      <alignment horizontal="center" vertical="center"/>
    </xf>
    <xf numFmtId="0" fontId="34" fillId="0" borderId="31" xfId="0" applyFont="1" applyFill="1" applyBorder="1" applyAlignment="1">
      <alignment horizontal="center" vertical="center" wrapText="1" shrinkToFit="1"/>
    </xf>
    <xf numFmtId="0" fontId="44" fillId="0" borderId="67" xfId="4" applyFont="1" applyFill="1" applyBorder="1" applyAlignment="1">
      <alignment horizontal="center" vertical="center"/>
    </xf>
    <xf numFmtId="0" fontId="44" fillId="0" borderId="30" xfId="4" applyFont="1" applyBorder="1" applyAlignment="1">
      <alignment horizontal="center" vertical="center"/>
    </xf>
    <xf numFmtId="0" fontId="44" fillId="0" borderId="31" xfId="4" applyFont="1" applyBorder="1" applyAlignment="1">
      <alignment horizontal="center" vertical="center"/>
    </xf>
    <xf numFmtId="0" fontId="44" fillId="0" borderId="30" xfId="4" applyFont="1" applyFill="1" applyBorder="1" applyAlignment="1">
      <alignment horizontal="center" vertical="center"/>
    </xf>
    <xf numFmtId="0" fontId="96" fillId="0" borderId="30" xfId="4" applyFont="1" applyFill="1" applyBorder="1" applyAlignment="1">
      <alignment horizontal="center" vertical="center"/>
    </xf>
    <xf numFmtId="0" fontId="44" fillId="0" borderId="30" xfId="4" applyFont="1" applyFill="1" applyBorder="1" applyAlignment="1">
      <alignment horizontal="left" vertical="center" indent="1"/>
    </xf>
    <xf numFmtId="1" fontId="44" fillId="0" borderId="15" xfId="2" applyNumberFormat="1" applyFont="1" applyFill="1" applyBorder="1" applyAlignment="1">
      <alignment horizontal="right" vertical="center" indent="2"/>
    </xf>
    <xf numFmtId="0" fontId="44" fillId="0" borderId="15" xfId="4" applyFont="1" applyBorder="1" applyAlignment="1">
      <alignment horizontal="center" vertical="center"/>
    </xf>
    <xf numFmtId="0" fontId="44" fillId="0" borderId="30" xfId="4" applyFont="1" applyFill="1" applyBorder="1" applyAlignment="1">
      <alignment horizontal="center" vertical="center" wrapText="1"/>
    </xf>
    <xf numFmtId="1" fontId="25" fillId="0" borderId="15" xfId="0" applyNumberFormat="1" applyFont="1" applyFill="1" applyBorder="1" applyAlignment="1">
      <alignment horizontal="center" vertical="center"/>
    </xf>
    <xf numFmtId="1" fontId="16" fillId="0" borderId="15" xfId="2" applyNumberFormat="1" applyFont="1" applyFill="1" applyBorder="1" applyAlignment="1">
      <alignment horizontal="center" vertical="center"/>
    </xf>
    <xf numFmtId="0" fontId="44" fillId="0" borderId="15" xfId="2" applyNumberFormat="1" applyFont="1" applyFill="1" applyBorder="1" applyAlignment="1">
      <alignment horizontal="center" vertical="center"/>
    </xf>
    <xf numFmtId="0" fontId="44" fillId="0" borderId="16" xfId="4" applyNumberFormat="1" applyFont="1" applyBorder="1" applyAlignment="1">
      <alignment horizontal="center" vertical="center"/>
    </xf>
    <xf numFmtId="0" fontId="72" fillId="14" borderId="15" xfId="2" applyNumberFormat="1" applyFont="1" applyFill="1" applyBorder="1" applyAlignment="1">
      <alignment horizontal="center" vertical="center"/>
    </xf>
    <xf numFmtId="0" fontId="72" fillId="14" borderId="16" xfId="4" applyNumberFormat="1" applyFont="1" applyFill="1" applyBorder="1" applyAlignment="1">
      <alignment horizontal="center" vertical="center"/>
    </xf>
    <xf numFmtId="0" fontId="73" fillId="15" borderId="15" xfId="2" applyNumberFormat="1" applyFont="1" applyFill="1" applyBorder="1" applyAlignment="1">
      <alignment horizontal="center" vertical="center"/>
    </xf>
    <xf numFmtId="0" fontId="73" fillId="15" borderId="16" xfId="4" applyNumberFormat="1" applyFont="1" applyFill="1" applyBorder="1" applyAlignment="1">
      <alignment horizontal="center" vertical="center"/>
    </xf>
    <xf numFmtId="0" fontId="44" fillId="0" borderId="16" xfId="4" applyNumberFormat="1" applyFont="1" applyFill="1" applyBorder="1" applyAlignment="1">
      <alignment horizontal="center" vertical="center"/>
    </xf>
    <xf numFmtId="0" fontId="44" fillId="10" borderId="15" xfId="2" applyNumberFormat="1" applyFont="1" applyFill="1" applyBorder="1" applyAlignment="1">
      <alignment horizontal="center" vertical="center"/>
    </xf>
    <xf numFmtId="0" fontId="44" fillId="10" borderId="16" xfId="4" applyNumberFormat="1" applyFont="1" applyFill="1" applyBorder="1" applyAlignment="1">
      <alignment horizontal="center" vertical="center"/>
    </xf>
    <xf numFmtId="0" fontId="44" fillId="0" borderId="16" xfId="3" applyNumberFormat="1" applyFont="1" applyFill="1" applyBorder="1" applyAlignment="1">
      <alignment horizontal="center" vertical="center"/>
    </xf>
    <xf numFmtId="0" fontId="72" fillId="15" borderId="15" xfId="2" applyNumberFormat="1" applyFont="1" applyFill="1" applyBorder="1" applyAlignment="1">
      <alignment horizontal="center" vertical="center"/>
    </xf>
    <xf numFmtId="0" fontId="72" fillId="15" borderId="16" xfId="4" applyNumberFormat="1" applyFont="1" applyFill="1" applyBorder="1" applyAlignment="1">
      <alignment horizontal="center" vertical="center"/>
    </xf>
    <xf numFmtId="0" fontId="44" fillId="0" borderId="18" xfId="2" applyNumberFormat="1" applyFont="1" applyFill="1" applyBorder="1" applyAlignment="1">
      <alignment horizontal="center" vertical="center"/>
    </xf>
    <xf numFmtId="0" fontId="44" fillId="0" borderId="19" xfId="4" applyNumberFormat="1" applyFont="1" applyBorder="1" applyAlignment="1">
      <alignment horizontal="center" vertical="center"/>
    </xf>
    <xf numFmtId="1" fontId="44" fillId="0" borderId="18" xfId="2" applyNumberFormat="1" applyFont="1" applyFill="1" applyBorder="1" applyAlignment="1">
      <alignment horizontal="right" vertical="center" indent="2"/>
    </xf>
    <xf numFmtId="0" fontId="12" fillId="0" borderId="30" xfId="0" applyFont="1" applyFill="1" applyBorder="1" applyAlignment="1">
      <alignment horizontal="center" vertical="center"/>
    </xf>
    <xf numFmtId="0" fontId="34" fillId="0" borderId="11" xfId="4" applyFont="1" applyBorder="1" applyAlignment="1">
      <alignment horizontal="center" vertical="center"/>
    </xf>
    <xf numFmtId="0" fontId="34" fillId="0" borderId="12" xfId="4" applyFont="1" applyBorder="1" applyAlignment="1">
      <alignment horizontal="center" vertical="center"/>
    </xf>
    <xf numFmtId="0" fontId="34" fillId="0" borderId="13" xfId="4" applyFont="1" applyBorder="1" applyAlignment="1">
      <alignment horizontal="center" vertical="center"/>
    </xf>
    <xf numFmtId="0" fontId="15" fillId="0" borderId="73" xfId="4" applyFont="1" applyBorder="1" applyAlignment="1">
      <alignment horizontal="center" vertical="center"/>
    </xf>
    <xf numFmtId="0" fontId="15" fillId="0" borderId="74" xfId="4" applyFont="1" applyBorder="1" applyAlignment="1">
      <alignment horizontal="center" vertical="center"/>
    </xf>
    <xf numFmtId="0" fontId="15" fillId="0" borderId="43" xfId="4" applyFont="1" applyBorder="1" applyAlignment="1">
      <alignment horizontal="center" vertical="center"/>
    </xf>
    <xf numFmtId="0" fontId="34" fillId="0" borderId="11" xfId="4" applyFont="1" applyBorder="1" applyAlignment="1">
      <alignment horizontal="right" vertical="center" indent="1"/>
    </xf>
    <xf numFmtId="0" fontId="34" fillId="0" borderId="12" xfId="4" applyFont="1" applyBorder="1" applyAlignment="1">
      <alignment horizontal="right" vertical="center" indent="1"/>
    </xf>
    <xf numFmtId="0" fontId="34" fillId="0" borderId="13" xfId="4" applyFont="1" applyBorder="1" applyAlignment="1">
      <alignment horizontal="right" vertical="center" indent="1"/>
    </xf>
    <xf numFmtId="0" fontId="34" fillId="0" borderId="14" xfId="4" applyFont="1" applyBorder="1" applyAlignment="1">
      <alignment horizontal="right" vertical="center" indent="1"/>
    </xf>
    <xf numFmtId="0" fontId="34" fillId="0" borderId="15" xfId="4" applyFont="1" applyBorder="1" applyAlignment="1">
      <alignment horizontal="right" vertical="center" indent="1"/>
    </xf>
    <xf numFmtId="0" fontId="34" fillId="0" borderId="16" xfId="4" applyFont="1" applyBorder="1" applyAlignment="1">
      <alignment horizontal="right" vertical="center" indent="1"/>
    </xf>
    <xf numFmtId="0" fontId="34" fillId="0" borderId="17" xfId="4" applyFont="1" applyBorder="1" applyAlignment="1">
      <alignment horizontal="right" vertical="center" indent="1"/>
    </xf>
    <xf numFmtId="0" fontId="34" fillId="0" borderId="18" xfId="4" applyFont="1" applyBorder="1" applyAlignment="1">
      <alignment horizontal="right" vertical="center" indent="1"/>
    </xf>
    <xf numFmtId="0" fontId="34" fillId="0" borderId="19" xfId="4" applyFont="1" applyBorder="1" applyAlignment="1">
      <alignment horizontal="right" vertical="center" indent="1"/>
    </xf>
    <xf numFmtId="0" fontId="15" fillId="0" borderId="74" xfId="4" applyFont="1" applyBorder="1" applyAlignment="1">
      <alignment horizontal="right" vertical="center" indent="1"/>
    </xf>
    <xf numFmtId="0" fontId="15" fillId="0" borderId="70" xfId="4" applyFont="1" applyBorder="1" applyAlignment="1">
      <alignment horizontal="right" vertical="center" indent="1"/>
    </xf>
    <xf numFmtId="0" fontId="15" fillId="0" borderId="45" xfId="4" applyFont="1" applyBorder="1" applyAlignment="1">
      <alignment horizontal="right" vertical="center" indent="1"/>
    </xf>
    <xf numFmtId="0" fontId="15" fillId="0" borderId="70" xfId="4" applyFont="1" applyBorder="1" applyAlignment="1">
      <alignment horizontal="center" vertical="center"/>
    </xf>
    <xf numFmtId="0" fontId="13" fillId="9" borderId="18" xfId="4" applyFont="1" applyFill="1" applyBorder="1" applyAlignment="1">
      <alignment horizontal="center" vertical="center"/>
    </xf>
    <xf numFmtId="0" fontId="13" fillId="9" borderId="19" xfId="4" applyFont="1" applyFill="1" applyBorder="1" applyAlignment="1">
      <alignment horizontal="center" vertical="center"/>
    </xf>
    <xf numFmtId="0" fontId="12" fillId="0" borderId="72"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2" fillId="0" borderId="58" xfId="0" applyFont="1" applyFill="1" applyBorder="1" applyAlignment="1">
      <alignment horizontal="center" vertical="center" wrapText="1"/>
    </xf>
    <xf numFmtId="0" fontId="76" fillId="12" borderId="29" xfId="0" applyFont="1" applyFill="1" applyBorder="1" applyAlignment="1">
      <alignment horizontal="center" vertical="center" wrapText="1"/>
    </xf>
    <xf numFmtId="0" fontId="76" fillId="12" borderId="89" xfId="0" applyFont="1" applyFill="1" applyBorder="1" applyAlignment="1">
      <alignment horizontal="center" vertical="center" wrapText="1"/>
    </xf>
    <xf numFmtId="0" fontId="12" fillId="31" borderId="95" xfId="0" applyFont="1" applyFill="1" applyBorder="1" applyAlignment="1">
      <alignment horizontal="center" vertical="center"/>
    </xf>
    <xf numFmtId="9" fontId="12" fillId="31" borderId="97" xfId="4" applyNumberFormat="1" applyFont="1" applyFill="1" applyBorder="1" applyAlignment="1">
      <alignment horizontal="center" vertical="center" wrapText="1"/>
    </xf>
    <xf numFmtId="9" fontId="12" fillId="31" borderId="96" xfId="4" applyNumberFormat="1" applyFont="1" applyFill="1" applyBorder="1" applyAlignment="1">
      <alignment horizontal="center" vertical="center" wrapText="1"/>
    </xf>
    <xf numFmtId="9" fontId="12" fillId="31" borderId="96" xfId="0" applyNumberFormat="1" applyFont="1" applyFill="1" applyBorder="1" applyAlignment="1">
      <alignment horizontal="center" vertical="center"/>
    </xf>
    <xf numFmtId="0" fontId="46" fillId="15" borderId="22" xfId="4" applyFont="1" applyFill="1" applyBorder="1" applyAlignment="1">
      <alignment horizontal="center" vertical="center"/>
    </xf>
    <xf numFmtId="0" fontId="52" fillId="0" borderId="15" xfId="0" applyFont="1" applyFill="1" applyBorder="1" applyAlignment="1">
      <alignment horizontal="center" vertical="center"/>
    </xf>
    <xf numFmtId="14" fontId="46" fillId="15" borderId="30" xfId="3" applyNumberFormat="1" applyFont="1" applyFill="1" applyBorder="1" applyAlignment="1">
      <alignment horizontal="center" vertical="center"/>
    </xf>
    <xf numFmtId="0" fontId="7" fillId="0" borderId="72" xfId="0" applyFont="1" applyBorder="1"/>
    <xf numFmtId="0" fontId="7" fillId="0" borderId="0" xfId="0" applyFont="1" applyBorder="1"/>
    <xf numFmtId="0" fontId="7" fillId="0" borderId="66" xfId="0" applyFont="1" applyBorder="1"/>
    <xf numFmtId="0" fontId="7" fillId="0" borderId="72" xfId="0" applyFont="1" applyBorder="1" applyAlignment="1">
      <alignment vertical="center"/>
    </xf>
    <xf numFmtId="0" fontId="7" fillId="0" borderId="0" xfId="0" applyFont="1" applyBorder="1" applyAlignment="1">
      <alignment vertical="center"/>
    </xf>
    <xf numFmtId="0" fontId="7" fillId="0" borderId="66" xfId="0" applyFont="1" applyBorder="1" applyAlignment="1">
      <alignment vertical="center"/>
    </xf>
    <xf numFmtId="0" fontId="7" fillId="0" borderId="0" xfId="0" applyFont="1" applyBorder="1" applyAlignment="1">
      <alignment horizontal="center" vertical="center"/>
    </xf>
    <xf numFmtId="0" fontId="7" fillId="0" borderId="49" xfId="0" applyFont="1" applyBorder="1"/>
    <xf numFmtId="0" fontId="7" fillId="0" borderId="50" xfId="0" applyFont="1" applyBorder="1"/>
    <xf numFmtId="0" fontId="7" fillId="0" borderId="51" xfId="0" applyFont="1" applyBorder="1"/>
    <xf numFmtId="0" fontId="34" fillId="10" borderId="22" xfId="4" applyFont="1" applyFill="1" applyBorder="1" applyAlignment="1">
      <alignment horizontal="center" vertical="center"/>
    </xf>
    <xf numFmtId="14" fontId="34" fillId="10" borderId="15" xfId="4" quotePrefix="1" applyNumberFormat="1" applyFont="1" applyFill="1" applyBorder="1" applyAlignment="1">
      <alignment horizontal="center" vertical="center"/>
    </xf>
    <xf numFmtId="0" fontId="32" fillId="10" borderId="15" xfId="2" applyFont="1" applyFill="1" applyBorder="1" applyAlignment="1">
      <alignment horizontal="center" vertical="center"/>
    </xf>
    <xf numFmtId="14" fontId="0" fillId="0" borderId="0" xfId="0" applyNumberFormat="1"/>
    <xf numFmtId="0" fontId="0" fillId="0" borderId="0" xfId="0" applyAlignment="1">
      <alignment vertical="center"/>
    </xf>
    <xf numFmtId="9" fontId="0" fillId="0" borderId="0" xfId="0" applyNumberFormat="1"/>
    <xf numFmtId="0" fontId="34" fillId="0" borderId="30" xfId="4" applyFont="1" applyFill="1" applyBorder="1" applyAlignment="1">
      <alignment horizontal="center" vertical="center" wrapText="1"/>
    </xf>
    <xf numFmtId="0" fontId="34" fillId="0" borderId="22" xfId="4" applyFont="1" applyFill="1" applyBorder="1" applyAlignment="1">
      <alignment horizontal="center" vertical="center"/>
    </xf>
    <xf numFmtId="0" fontId="34" fillId="0" borderId="22" xfId="4" applyFont="1" applyFill="1" applyBorder="1" applyAlignment="1">
      <alignment horizontal="center" vertical="center" wrapText="1"/>
    </xf>
    <xf numFmtId="0" fontId="46" fillId="15" borderId="22" xfId="4" applyFont="1" applyFill="1" applyBorder="1" applyAlignment="1">
      <alignment horizontal="center" vertical="center" wrapText="1"/>
    </xf>
    <xf numFmtId="0" fontId="34" fillId="10" borderId="22" xfId="4" applyFont="1" applyFill="1" applyBorder="1" applyAlignment="1">
      <alignment horizontal="center" vertical="center" wrapText="1"/>
    </xf>
    <xf numFmtId="0" fontId="34" fillId="0" borderId="22" xfId="3" applyFont="1" applyFill="1" applyBorder="1" applyAlignment="1">
      <alignment horizontal="center" vertical="center" wrapText="1"/>
    </xf>
    <xf numFmtId="0" fontId="57" fillId="0" borderId="15" xfId="0" applyNumberFormat="1" applyFont="1" applyFill="1" applyBorder="1" applyAlignment="1">
      <alignment horizontal="center" vertical="center" wrapText="1" shrinkToFit="1"/>
    </xf>
    <xf numFmtId="0" fontId="34" fillId="0" borderId="30" xfId="4" applyFont="1" applyBorder="1" applyAlignment="1">
      <alignment horizontal="center" vertical="center"/>
    </xf>
    <xf numFmtId="14" fontId="34" fillId="0" borderId="30" xfId="4" applyNumberFormat="1" applyFont="1" applyFill="1" applyBorder="1" applyAlignment="1">
      <alignment horizontal="center" vertical="center"/>
    </xf>
    <xf numFmtId="0" fontId="34" fillId="10" borderId="22" xfId="4" applyFont="1" applyFill="1" applyBorder="1" applyAlignment="1">
      <alignment horizontal="center" vertical="center"/>
    </xf>
    <xf numFmtId="0" fontId="52" fillId="0" borderId="14" xfId="0" applyFont="1" applyFill="1" applyBorder="1" applyAlignment="1">
      <alignment horizontal="center" vertical="center"/>
    </xf>
    <xf numFmtId="0" fontId="52" fillId="0" borderId="15" xfId="0" applyFont="1" applyFill="1" applyBorder="1" applyAlignment="1">
      <alignment horizontal="center" vertical="center"/>
    </xf>
    <xf numFmtId="0" fontId="34" fillId="10" borderId="22" xfId="4" applyFont="1" applyFill="1" applyBorder="1" applyAlignment="1">
      <alignment horizontal="center" vertical="center" wrapText="1"/>
    </xf>
    <xf numFmtId="0" fontId="52" fillId="0" borderId="47" xfId="0" applyFont="1" applyFill="1" applyBorder="1" applyAlignment="1">
      <alignment horizontal="center" vertical="center"/>
    </xf>
    <xf numFmtId="0" fontId="34" fillId="0" borderId="30" xfId="4" quotePrefix="1" applyFont="1" applyFill="1" applyBorder="1" applyAlignment="1">
      <alignment horizontal="center" vertical="center"/>
    </xf>
    <xf numFmtId="0" fontId="57" fillId="0" borderId="15" xfId="0" quotePrefix="1" applyFont="1" applyFill="1" applyBorder="1" applyAlignment="1">
      <alignment horizontal="center" vertical="center" wrapText="1" shrinkToFit="1"/>
    </xf>
    <xf numFmtId="0" fontId="45" fillId="0" borderId="0" xfId="0" applyFont="1" applyFill="1" applyBorder="1" applyAlignment="1">
      <alignment horizontal="center" wrapText="1"/>
    </xf>
    <xf numFmtId="0" fontId="34" fillId="0" borderId="22" xfId="4" applyFont="1" applyBorder="1" applyAlignment="1">
      <alignment horizontal="center" vertical="center" wrapText="1"/>
    </xf>
    <xf numFmtId="0" fontId="38" fillId="14" borderId="22" xfId="4" applyFont="1" applyFill="1" applyBorder="1" applyAlignment="1">
      <alignment horizontal="center" vertical="center" wrapText="1"/>
    </xf>
    <xf numFmtId="0" fontId="34" fillId="0" borderId="34" xfId="3" applyFont="1" applyFill="1" applyBorder="1" applyAlignment="1">
      <alignment horizontal="center" vertical="center" wrapText="1"/>
    </xf>
    <xf numFmtId="0" fontId="34" fillId="10" borderId="34" xfId="4" applyFont="1" applyFill="1" applyBorder="1" applyAlignment="1">
      <alignment horizontal="center" vertical="center" wrapText="1"/>
    </xf>
    <xf numFmtId="0" fontId="34" fillId="0" borderId="25" xfId="4" applyFont="1" applyFill="1" applyBorder="1" applyAlignment="1">
      <alignment horizontal="center" vertical="center" wrapText="1"/>
    </xf>
    <xf numFmtId="0" fontId="34" fillId="0" borderId="0" xfId="4" applyFont="1" applyBorder="1" applyAlignment="1">
      <alignment horizontal="center" vertical="center" wrapText="1"/>
    </xf>
    <xf numFmtId="0" fontId="44" fillId="0" borderId="30" xfId="4" applyFont="1" applyFill="1" applyBorder="1" applyAlignment="1">
      <alignment horizontal="center" vertical="center"/>
    </xf>
    <xf numFmtId="0" fontId="44" fillId="0" borderId="31" xfId="4" applyFont="1" applyFill="1" applyBorder="1" applyAlignment="1">
      <alignment horizontal="center" vertical="center"/>
    </xf>
    <xf numFmtId="0" fontId="44" fillId="0" borderId="30" xfId="4" applyFont="1" applyFill="1" applyBorder="1" applyAlignment="1">
      <alignment horizontal="center" vertical="center" wrapText="1"/>
    </xf>
    <xf numFmtId="0" fontId="44" fillId="0" borderId="31" xfId="4" applyFont="1" applyFill="1" applyBorder="1" applyAlignment="1">
      <alignment horizontal="center" vertical="center" wrapText="1"/>
    </xf>
    <xf numFmtId="0" fontId="44" fillId="0" borderId="15" xfId="4" applyFont="1" applyBorder="1" applyAlignment="1">
      <alignment horizontal="center" vertical="center"/>
    </xf>
    <xf numFmtId="0" fontId="96" fillId="0" borderId="30" xfId="4" applyFont="1" applyFill="1" applyBorder="1" applyAlignment="1">
      <alignment horizontal="center" vertical="center"/>
    </xf>
    <xf numFmtId="0" fontId="96" fillId="0" borderId="31" xfId="4" applyFont="1" applyFill="1" applyBorder="1" applyAlignment="1">
      <alignment horizontal="center" vertical="center"/>
    </xf>
    <xf numFmtId="0" fontId="44" fillId="0" borderId="30" xfId="4" applyFont="1" applyFill="1" applyBorder="1" applyAlignment="1">
      <alignment horizontal="left" vertical="center" indent="1"/>
    </xf>
    <xf numFmtId="0" fontId="44" fillId="0" borderId="31" xfId="4" applyFont="1" applyFill="1" applyBorder="1" applyAlignment="1">
      <alignment horizontal="left" vertical="center" indent="1"/>
    </xf>
    <xf numFmtId="0" fontId="44" fillId="0" borderId="31" xfId="0" applyFont="1" applyFill="1" applyBorder="1" applyAlignment="1">
      <alignment horizontal="center" vertical="center" wrapText="1" shrinkToFit="1"/>
    </xf>
    <xf numFmtId="0" fontId="16" fillId="0" borderId="53" xfId="0" applyFont="1" applyFill="1" applyBorder="1" applyAlignment="1">
      <alignment horizontal="center" vertical="center"/>
    </xf>
    <xf numFmtId="0" fontId="16" fillId="0" borderId="16" xfId="0" applyFont="1" applyFill="1" applyBorder="1" applyAlignment="1">
      <alignment horizontal="center" vertical="center"/>
    </xf>
    <xf numFmtId="1" fontId="102" fillId="0" borderId="15" xfId="0" applyNumberFormat="1" applyFont="1" applyFill="1" applyBorder="1" applyAlignment="1">
      <alignment horizontal="right" vertical="center" indent="2"/>
    </xf>
    <xf numFmtId="0" fontId="44" fillId="0" borderId="30" xfId="4" applyFont="1" applyBorder="1" applyAlignment="1">
      <alignment horizontal="center" vertical="center"/>
    </xf>
    <xf numFmtId="0" fontId="44" fillId="0" borderId="31" xfId="4" applyFont="1" applyBorder="1" applyAlignment="1">
      <alignment horizontal="center" vertical="center"/>
    </xf>
    <xf numFmtId="0" fontId="102" fillId="0" borderId="15" xfId="4" applyFont="1" applyBorder="1" applyAlignment="1">
      <alignment horizontal="center" vertical="center"/>
    </xf>
    <xf numFmtId="0" fontId="15" fillId="0" borderId="0" xfId="4" applyFont="1" applyFill="1" applyBorder="1" applyAlignment="1">
      <alignment vertical="center"/>
    </xf>
    <xf numFmtId="0" fontId="38" fillId="0" borderId="0" xfId="4" applyFont="1" applyFill="1" applyBorder="1" applyAlignment="1">
      <alignment vertical="center"/>
    </xf>
    <xf numFmtId="0" fontId="34" fillId="0" borderId="0" xfId="4" applyFont="1" applyFill="1" applyBorder="1" applyAlignment="1">
      <alignment vertical="center"/>
    </xf>
    <xf numFmtId="0" fontId="52" fillId="0" borderId="0" xfId="0" applyFont="1" applyFill="1" applyBorder="1" applyAlignment="1">
      <alignment horizontal="center" vertical="center" wrapText="1" shrinkToFit="1"/>
    </xf>
    <xf numFmtId="0" fontId="73" fillId="15" borderId="30" xfId="4" applyFont="1" applyFill="1" applyBorder="1" applyAlignment="1">
      <alignment horizontal="center" vertical="center"/>
    </xf>
    <xf numFmtId="0" fontId="44" fillId="0" borderId="15" xfId="4" applyFont="1" applyBorder="1" applyAlignment="1">
      <alignment horizontal="center" vertical="center" wrapText="1"/>
    </xf>
    <xf numFmtId="0" fontId="97" fillId="0" borderId="15" xfId="3" applyFont="1" applyFill="1" applyBorder="1" applyAlignment="1">
      <alignment horizontal="center" vertical="center" wrapText="1"/>
    </xf>
    <xf numFmtId="0" fontId="97" fillId="0" borderId="15" xfId="3" applyFont="1" applyFill="1" applyBorder="1" applyAlignment="1">
      <alignment horizontal="center" vertical="center"/>
    </xf>
    <xf numFmtId="0" fontId="44" fillId="0" borderId="40" xfId="4" applyFont="1" applyBorder="1" applyAlignment="1">
      <alignment horizontal="center" vertical="center"/>
    </xf>
    <xf numFmtId="0" fontId="44" fillId="0" borderId="42" xfId="4" applyFont="1" applyFill="1" applyBorder="1" applyAlignment="1">
      <alignment horizontal="center" vertical="center"/>
    </xf>
    <xf numFmtId="0" fontId="44" fillId="0" borderId="59" xfId="4" applyFont="1" applyBorder="1" applyAlignment="1">
      <alignment horizontal="center" vertical="center"/>
    </xf>
    <xf numFmtId="0" fontId="44" fillId="0" borderId="61" xfId="4" applyFont="1" applyFill="1" applyBorder="1" applyAlignment="1">
      <alignment horizontal="center" vertical="center"/>
    </xf>
    <xf numFmtId="0" fontId="96" fillId="0" borderId="61" xfId="4" applyFont="1" applyFill="1" applyBorder="1" applyAlignment="1">
      <alignment horizontal="center" vertical="center"/>
    </xf>
    <xf numFmtId="0" fontId="44" fillId="0" borderId="61" xfId="4" applyFont="1" applyFill="1" applyBorder="1" applyAlignment="1">
      <alignment horizontal="left" vertical="center" indent="1"/>
    </xf>
    <xf numFmtId="0" fontId="44" fillId="0" borderId="61" xfId="4" applyFont="1" applyFill="1" applyBorder="1" applyAlignment="1">
      <alignment horizontal="center" vertical="center" wrapText="1"/>
    </xf>
    <xf numFmtId="0" fontId="44" fillId="0" borderId="65" xfId="4" applyFont="1" applyFill="1" applyBorder="1" applyAlignment="1">
      <alignment horizontal="center" vertical="center"/>
    </xf>
    <xf numFmtId="0" fontId="44" fillId="10" borderId="40" xfId="4" applyFont="1" applyFill="1" applyBorder="1" applyAlignment="1">
      <alignment horizontal="center" vertical="center"/>
    </xf>
    <xf numFmtId="0" fontId="44" fillId="10" borderId="31" xfId="4" applyFont="1" applyFill="1" applyBorder="1" applyAlignment="1">
      <alignment horizontal="center" vertical="center"/>
    </xf>
    <xf numFmtId="0" fontId="96" fillId="10" borderId="31" xfId="4" applyFont="1" applyFill="1" applyBorder="1" applyAlignment="1">
      <alignment horizontal="center" vertical="center"/>
    </xf>
    <xf numFmtId="0" fontId="44" fillId="10" borderId="31" xfId="4" applyFont="1" applyFill="1" applyBorder="1" applyAlignment="1">
      <alignment horizontal="left" vertical="center" indent="1"/>
    </xf>
    <xf numFmtId="0" fontId="44" fillId="10" borderId="31" xfId="4" applyFont="1" applyFill="1" applyBorder="1" applyAlignment="1">
      <alignment horizontal="center" vertical="center" wrapText="1"/>
    </xf>
    <xf numFmtId="0" fontId="44" fillId="10" borderId="42" xfId="4" applyFont="1" applyFill="1" applyBorder="1" applyAlignment="1">
      <alignment horizontal="center" vertical="center"/>
    </xf>
    <xf numFmtId="0" fontId="73" fillId="15" borderId="59" xfId="4" applyFont="1" applyFill="1" applyBorder="1" applyAlignment="1">
      <alignment horizontal="center" vertical="center"/>
    </xf>
    <xf numFmtId="0" fontId="73" fillId="15" borderId="61" xfId="4" applyFont="1" applyFill="1" applyBorder="1" applyAlignment="1">
      <alignment horizontal="center" vertical="center"/>
    </xf>
    <xf numFmtId="0" fontId="73" fillId="15" borderId="61" xfId="4" applyFont="1" applyFill="1" applyBorder="1" applyAlignment="1">
      <alignment horizontal="left" vertical="center" indent="1"/>
    </xf>
    <xf numFmtId="0" fontId="73" fillId="15" borderId="61" xfId="4" applyFont="1" applyFill="1" applyBorder="1" applyAlignment="1">
      <alignment horizontal="center" vertical="center" wrapText="1"/>
    </xf>
    <xf numFmtId="0" fontId="73" fillId="15" borderId="65" xfId="4" applyFont="1" applyFill="1" applyBorder="1" applyAlignment="1">
      <alignment horizontal="center" vertical="center"/>
    </xf>
    <xf numFmtId="0" fontId="44" fillId="0" borderId="61" xfId="4" applyFont="1" applyBorder="1" applyAlignment="1">
      <alignment horizontal="center" vertical="center" wrapText="1"/>
    </xf>
    <xf numFmtId="0" fontId="97" fillId="0" borderId="61" xfId="3" applyFont="1" applyFill="1" applyBorder="1" applyAlignment="1">
      <alignment horizontal="center" vertical="center" wrapText="1"/>
    </xf>
    <xf numFmtId="0" fontId="44" fillId="0" borderId="14" xfId="4" applyFont="1" applyBorder="1" applyAlignment="1">
      <alignment horizontal="center" vertical="center" wrapText="1"/>
    </xf>
    <xf numFmtId="0" fontId="44" fillId="2" borderId="15" xfId="4" applyFont="1" applyFill="1" applyBorder="1" applyAlignment="1">
      <alignment horizontal="center" vertical="center"/>
    </xf>
    <xf numFmtId="1" fontId="44" fillId="0" borderId="69" xfId="4" applyNumberFormat="1" applyFont="1" applyBorder="1" applyAlignment="1">
      <alignment horizontal="right" vertical="center" indent="2"/>
    </xf>
    <xf numFmtId="0" fontId="102" fillId="0" borderId="98" xfId="4" applyFont="1" applyBorder="1" applyAlignment="1">
      <alignment horizontal="center" vertical="center"/>
    </xf>
    <xf numFmtId="1" fontId="102" fillId="0" borderId="82" xfId="4" applyNumberFormat="1" applyFont="1" applyBorder="1" applyAlignment="1">
      <alignment horizontal="right" vertical="center" indent="2"/>
    </xf>
    <xf numFmtId="0" fontId="34" fillId="10" borderId="22" xfId="4" applyFont="1" applyFill="1" applyBorder="1" applyAlignment="1">
      <alignment horizontal="center" vertical="center"/>
    </xf>
    <xf numFmtId="0" fontId="34" fillId="10" borderId="22" xfId="4" applyFont="1" applyFill="1" applyBorder="1" applyAlignment="1">
      <alignment horizontal="center" vertical="center" wrapText="1"/>
    </xf>
    <xf numFmtId="0" fontId="37" fillId="10" borderId="15" xfId="4" applyFont="1" applyFill="1" applyBorder="1" applyAlignment="1">
      <alignment horizontal="center" vertical="center" wrapText="1"/>
    </xf>
    <xf numFmtId="0" fontId="25" fillId="0" borderId="0" xfId="0" applyFont="1" applyAlignment="1">
      <alignment horizontal="center" vertical="center"/>
    </xf>
    <xf numFmtId="0" fontId="56" fillId="11" borderId="77" xfId="0" applyFont="1" applyFill="1" applyBorder="1" applyAlignment="1">
      <alignment horizontal="center" vertical="center"/>
    </xf>
    <xf numFmtId="0" fontId="56" fillId="11" borderId="78" xfId="0" applyFont="1" applyFill="1" applyBorder="1" applyAlignment="1">
      <alignment horizontal="center" vertical="center"/>
    </xf>
    <xf numFmtId="0" fontId="17" fillId="12" borderId="15" xfId="0" applyFont="1" applyFill="1" applyBorder="1" applyAlignment="1">
      <alignment horizontal="center" vertical="center" wrapText="1"/>
    </xf>
    <xf numFmtId="0" fontId="17" fillId="12" borderId="18" xfId="0" applyFont="1" applyFill="1" applyBorder="1" applyAlignment="1">
      <alignment horizontal="center" vertical="center" wrapText="1"/>
    </xf>
    <xf numFmtId="0" fontId="16" fillId="0" borderId="0" xfId="0" applyFont="1" applyFill="1" applyBorder="1" applyAlignment="1">
      <alignment horizontal="center" vertical="center"/>
    </xf>
    <xf numFmtId="0" fontId="16" fillId="0" borderId="72" xfId="0" applyFont="1" applyFill="1" applyBorder="1" applyAlignment="1">
      <alignment horizontal="center" vertical="center"/>
    </xf>
    <xf numFmtId="0" fontId="56" fillId="11" borderId="77" xfId="0" applyFont="1" applyFill="1" applyBorder="1" applyAlignment="1">
      <alignment horizontal="center" vertical="center" wrapText="1"/>
    </xf>
    <xf numFmtId="9" fontId="0" fillId="0" borderId="0" xfId="0" applyNumberFormat="1" applyAlignment="1">
      <alignment vertical="center"/>
    </xf>
    <xf numFmtId="0" fontId="0" fillId="0" borderId="0" xfId="0" applyAlignment="1">
      <alignment vertical="center" wrapText="1"/>
    </xf>
    <xf numFmtId="0" fontId="44" fillId="0" borderId="15" xfId="4" applyFont="1" applyFill="1" applyBorder="1" applyAlignment="1">
      <alignment horizontal="center" vertical="center"/>
    </xf>
    <xf numFmtId="0" fontId="96" fillId="0" borderId="15" xfId="4" applyFont="1" applyFill="1" applyBorder="1" applyAlignment="1">
      <alignment horizontal="center" vertical="center"/>
    </xf>
    <xf numFmtId="0" fontId="44" fillId="0" borderId="15" xfId="4" applyFont="1" applyFill="1" applyBorder="1" applyAlignment="1">
      <alignment horizontal="left" vertical="center" indent="1"/>
    </xf>
    <xf numFmtId="0" fontId="44" fillId="0" borderId="15" xfId="4" applyFont="1" applyFill="1" applyBorder="1" applyAlignment="1">
      <alignment horizontal="center" vertical="center" wrapText="1"/>
    </xf>
    <xf numFmtId="0" fontId="46" fillId="15" borderId="22" xfId="4" applyFont="1" applyFill="1" applyBorder="1" applyAlignment="1">
      <alignment horizontal="center" vertical="center"/>
    </xf>
    <xf numFmtId="0" fontId="46" fillId="15" borderId="22" xfId="4" applyFont="1" applyFill="1" applyBorder="1" applyAlignment="1">
      <alignment horizontal="center" vertical="center" wrapText="1"/>
    </xf>
    <xf numFmtId="0" fontId="46" fillId="15" borderId="0" xfId="0" applyFont="1" applyFill="1" applyAlignment="1">
      <alignment horizontal="center" vertical="center"/>
    </xf>
    <xf numFmtId="43" fontId="103" fillId="15" borderId="15" xfId="2" applyNumberFormat="1" applyFont="1" applyFill="1" applyBorder="1" applyAlignment="1">
      <alignment horizontal="center" vertical="center"/>
    </xf>
    <xf numFmtId="0" fontId="46" fillId="15" borderId="77" xfId="0" applyFont="1" applyFill="1" applyBorder="1" applyAlignment="1">
      <alignment horizontal="justify" vertical="center" wrapText="1" shrinkToFit="1"/>
    </xf>
    <xf numFmtId="0" fontId="46" fillId="15" borderId="0" xfId="0" applyFont="1" applyFill="1" applyBorder="1" applyAlignment="1">
      <alignment horizontal="center" vertical="center"/>
    </xf>
    <xf numFmtId="0" fontId="73" fillId="15" borderId="0" xfId="0" applyFont="1" applyFill="1" applyBorder="1" applyAlignment="1">
      <alignment horizontal="center" vertical="center"/>
    </xf>
    <xf numFmtId="0" fontId="46" fillId="15" borderId="77" xfId="4" applyFont="1" applyFill="1" applyBorder="1" applyAlignment="1">
      <alignment horizontal="justify" vertical="center"/>
    </xf>
    <xf numFmtId="0" fontId="73" fillId="15" borderId="40" xfId="4" applyFont="1" applyFill="1" applyBorder="1" applyAlignment="1">
      <alignment horizontal="center" vertical="center"/>
    </xf>
    <xf numFmtId="0" fontId="73" fillId="15" borderId="31" xfId="4" applyFont="1" applyFill="1" applyBorder="1" applyAlignment="1">
      <alignment horizontal="center" vertical="center"/>
    </xf>
    <xf numFmtId="0" fontId="73" fillId="15" borderId="31" xfId="4" applyFont="1" applyFill="1" applyBorder="1" applyAlignment="1">
      <alignment horizontal="left" vertical="center" indent="1"/>
    </xf>
    <xf numFmtId="0" fontId="73" fillId="15" borderId="31" xfId="4" applyFont="1" applyFill="1" applyBorder="1" applyAlignment="1">
      <alignment horizontal="center" vertical="center" wrapText="1"/>
    </xf>
    <xf numFmtId="0" fontId="73" fillId="15" borderId="42" xfId="4" applyFont="1" applyFill="1" applyBorder="1" applyAlignment="1">
      <alignment horizontal="center" vertical="center"/>
    </xf>
    <xf numFmtId="1" fontId="73" fillId="15" borderId="15" xfId="0" applyNumberFormat="1" applyFont="1" applyFill="1" applyBorder="1" applyAlignment="1">
      <alignment horizontal="right" vertical="center" indent="2"/>
    </xf>
    <xf numFmtId="0" fontId="5" fillId="0" borderId="30" xfId="2" applyFill="1" applyBorder="1" applyAlignment="1">
      <alignment horizontal="center" vertical="center"/>
    </xf>
    <xf numFmtId="1" fontId="44" fillId="0" borderId="15" xfId="2" applyNumberFormat="1" applyFont="1" applyFill="1" applyBorder="1" applyAlignment="1">
      <alignment horizontal="right" vertical="center" indent="2"/>
    </xf>
    <xf numFmtId="0" fontId="34" fillId="0" borderId="30" xfId="4" applyFont="1" applyBorder="1" applyAlignment="1">
      <alignment horizontal="center" vertical="center"/>
    </xf>
    <xf numFmtId="0" fontId="34" fillId="0" borderId="30" xfId="4" applyFont="1" applyFill="1" applyBorder="1" applyAlignment="1">
      <alignment horizontal="center" vertical="center"/>
    </xf>
    <xf numFmtId="14" fontId="34" fillId="0" borderId="30" xfId="4" applyNumberFormat="1" applyFont="1" applyFill="1" applyBorder="1" applyAlignment="1">
      <alignment horizontal="center" vertical="center"/>
    </xf>
    <xf numFmtId="0" fontId="37" fillId="0" borderId="30" xfId="4" applyFont="1" applyFill="1" applyBorder="1" applyAlignment="1">
      <alignment horizontal="center" vertical="center"/>
    </xf>
    <xf numFmtId="0" fontId="34" fillId="0" borderId="30" xfId="4" applyFont="1" applyFill="1" applyBorder="1" applyAlignment="1">
      <alignment horizontal="left" vertical="center" indent="1"/>
    </xf>
    <xf numFmtId="0" fontId="34" fillId="0" borderId="30" xfId="4" applyFont="1" applyFill="1" applyBorder="1" applyAlignment="1">
      <alignment horizontal="center" vertical="center" wrapText="1"/>
    </xf>
    <xf numFmtId="0" fontId="33" fillId="0" borderId="30" xfId="3" applyFont="1" applyFill="1" applyBorder="1" applyAlignment="1">
      <alignment horizontal="center" vertical="center"/>
    </xf>
    <xf numFmtId="0" fontId="34" fillId="0" borderId="39" xfId="4" applyFont="1" applyBorder="1" applyAlignment="1">
      <alignment horizontal="center" vertical="center"/>
    </xf>
    <xf numFmtId="0" fontId="34" fillId="6" borderId="15" xfId="4" quotePrefix="1" applyFont="1" applyFill="1" applyBorder="1" applyAlignment="1">
      <alignment horizontal="center" vertical="center"/>
    </xf>
    <xf numFmtId="0" fontId="16" fillId="0" borderId="21" xfId="0" applyFont="1" applyFill="1" applyBorder="1" applyAlignment="1">
      <alignment horizontal="center" vertical="center" wrapText="1"/>
    </xf>
    <xf numFmtId="0" fontId="16" fillId="0" borderId="33" xfId="0" applyFont="1" applyFill="1" applyBorder="1" applyAlignment="1">
      <alignment horizontal="center" wrapText="1"/>
    </xf>
    <xf numFmtId="0" fontId="34" fillId="0" borderId="39" xfId="4" applyFont="1" applyFill="1" applyBorder="1" applyAlignment="1">
      <alignment horizontal="center" vertical="center"/>
    </xf>
    <xf numFmtId="14" fontId="104" fillId="0" borderId="15" xfId="2" applyNumberFormat="1" applyFont="1" applyFill="1" applyBorder="1" applyAlignment="1">
      <alignment horizontal="center" vertical="center" wrapText="1"/>
    </xf>
    <xf numFmtId="0" fontId="11" fillId="0" borderId="18" xfId="1" applyFont="1" applyBorder="1" applyAlignment="1">
      <alignment horizontal="left" vertical="center" wrapText="1" indent="1"/>
    </xf>
    <xf numFmtId="0" fontId="52" fillId="0" borderId="15" xfId="0" applyFont="1" applyFill="1" applyBorder="1" applyAlignment="1">
      <alignment horizontal="center" vertical="center"/>
    </xf>
    <xf numFmtId="0" fontId="19" fillId="11" borderId="30" xfId="4" applyFont="1" applyFill="1" applyBorder="1" applyAlignment="1">
      <alignment horizontal="center" vertical="center" wrapText="1"/>
    </xf>
    <xf numFmtId="0" fontId="19" fillId="11" borderId="31" xfId="4" applyFont="1" applyFill="1" applyBorder="1" applyAlignment="1">
      <alignment horizontal="center" vertical="center" wrapText="1"/>
    </xf>
    <xf numFmtId="0" fontId="13" fillId="9" borderId="12" xfId="4" applyFont="1" applyFill="1" applyBorder="1" applyAlignment="1">
      <alignment horizontal="center" vertical="center"/>
    </xf>
    <xf numFmtId="0" fontId="13" fillId="9" borderId="13" xfId="4" applyFont="1" applyFill="1" applyBorder="1" applyAlignment="1">
      <alignment horizontal="center" vertical="center"/>
    </xf>
    <xf numFmtId="0" fontId="13" fillId="9" borderId="15" xfId="4" applyFont="1" applyFill="1" applyBorder="1" applyAlignment="1">
      <alignment horizontal="center" vertical="center"/>
    </xf>
    <xf numFmtId="0" fontId="13" fillId="9" borderId="16" xfId="4" applyFont="1" applyFill="1" applyBorder="1" applyAlignment="1">
      <alignment horizontal="center" vertical="center"/>
    </xf>
    <xf numFmtId="0" fontId="13" fillId="9" borderId="11" xfId="4" applyFont="1" applyFill="1" applyBorder="1" applyAlignment="1">
      <alignment horizontal="center" vertical="center"/>
    </xf>
    <xf numFmtId="0" fontId="13" fillId="9" borderId="14" xfId="4" applyFont="1" applyFill="1" applyBorder="1" applyAlignment="1">
      <alignment horizontal="center" vertical="center"/>
    </xf>
    <xf numFmtId="0" fontId="19" fillId="11" borderId="30" xfId="4" applyFont="1" applyFill="1" applyBorder="1" applyAlignment="1">
      <alignment horizontal="center" vertical="center"/>
    </xf>
    <xf numFmtId="0" fontId="19" fillId="11" borderId="31" xfId="4" applyFont="1" applyFill="1" applyBorder="1" applyAlignment="1">
      <alignment horizontal="center" vertical="center"/>
    </xf>
    <xf numFmtId="0" fontId="19" fillId="11" borderId="39" xfId="4" applyFont="1" applyFill="1" applyBorder="1" applyAlignment="1">
      <alignment horizontal="center" vertical="center" wrapText="1"/>
    </xf>
    <xf numFmtId="0" fontId="19" fillId="11" borderId="40" xfId="4" applyFont="1" applyFill="1" applyBorder="1" applyAlignment="1">
      <alignment horizontal="center" vertical="center" wrapText="1"/>
    </xf>
    <xf numFmtId="0" fontId="56" fillId="11" borderId="78" xfId="0" applyFont="1" applyFill="1" applyBorder="1" applyAlignment="1">
      <alignment horizontal="center" vertical="center"/>
    </xf>
    <xf numFmtId="0" fontId="56" fillId="11" borderId="69" xfId="0" applyFont="1" applyFill="1" applyBorder="1" applyAlignment="1">
      <alignment horizontal="center" vertical="center"/>
    </xf>
    <xf numFmtId="0" fontId="56" fillId="11" borderId="87" xfId="0" applyFont="1" applyFill="1" applyBorder="1" applyAlignment="1">
      <alignment horizontal="center" vertical="center"/>
    </xf>
    <xf numFmtId="0" fontId="11" fillId="0" borderId="23" xfId="4" applyFont="1" applyBorder="1" applyAlignment="1">
      <alignment horizontal="center" vertical="center" wrapText="1"/>
    </xf>
    <xf numFmtId="0" fontId="11" fillId="0" borderId="56" xfId="4" applyFont="1" applyBorder="1" applyAlignment="1">
      <alignment horizontal="center" vertical="center" wrapText="1"/>
    </xf>
    <xf numFmtId="0" fontId="34" fillId="0" borderId="30" xfId="4" applyFont="1" applyBorder="1" applyAlignment="1">
      <alignment horizontal="center" vertical="center"/>
    </xf>
    <xf numFmtId="0" fontId="34" fillId="0" borderId="31" xfId="4" applyFont="1" applyBorder="1" applyAlignment="1">
      <alignment horizontal="center" vertical="center"/>
    </xf>
    <xf numFmtId="0" fontId="44" fillId="0" borderId="30" xfId="0" applyFont="1" applyFill="1" applyBorder="1" applyAlignment="1">
      <alignment horizontal="center" vertical="center" wrapText="1" shrinkToFit="1"/>
    </xf>
    <xf numFmtId="0" fontId="44" fillId="0" borderId="31" xfId="0" applyFont="1" applyFill="1" applyBorder="1" applyAlignment="1">
      <alignment horizontal="center" vertical="center" wrapText="1" shrinkToFit="1"/>
    </xf>
    <xf numFmtId="0" fontId="9" fillId="0" borderId="46" xfId="4" applyFont="1" applyBorder="1" applyAlignment="1">
      <alignment horizontal="left" vertical="center" wrapText="1"/>
    </xf>
    <xf numFmtId="0" fontId="9" fillId="0" borderId="47" xfId="4" applyFont="1" applyBorder="1" applyAlignment="1">
      <alignment horizontal="left" vertical="center" wrapText="1"/>
    </xf>
    <xf numFmtId="0" fontId="9" fillId="0" borderId="60" xfId="4" applyFont="1" applyBorder="1" applyAlignment="1">
      <alignment horizontal="left" vertical="center" wrapText="1"/>
    </xf>
    <xf numFmtId="0" fontId="10" fillId="0" borderId="64" xfId="4" applyFont="1" applyBorder="1" applyAlignment="1">
      <alignment horizontal="center" vertical="center" wrapText="1"/>
    </xf>
    <xf numFmtId="0" fontId="10" fillId="0" borderId="47" xfId="4" applyFont="1" applyBorder="1" applyAlignment="1">
      <alignment horizontal="center" vertical="center" wrapText="1"/>
    </xf>
    <xf numFmtId="0" fontId="10" fillId="0" borderId="60" xfId="4" applyFont="1" applyBorder="1" applyAlignment="1">
      <alignment horizontal="center" vertical="center" wrapText="1"/>
    </xf>
    <xf numFmtId="0" fontId="11" fillId="0" borderId="20" xfId="4" applyFont="1" applyBorder="1" applyAlignment="1">
      <alignment horizontal="left" vertical="center" wrapText="1"/>
    </xf>
    <xf numFmtId="0" fontId="11" fillId="0" borderId="21" xfId="4" applyFont="1" applyBorder="1" applyAlignment="1">
      <alignment horizontal="left" vertical="center" wrapText="1"/>
    </xf>
    <xf numFmtId="0" fontId="11" fillId="0" borderId="57" xfId="4" applyFont="1" applyBorder="1" applyAlignment="1">
      <alignment horizontal="left" vertical="center" wrapText="1"/>
    </xf>
    <xf numFmtId="0" fontId="13" fillId="11" borderId="72" xfId="4" applyFont="1" applyFill="1" applyBorder="1" applyAlignment="1">
      <alignment horizontal="center" vertical="center" wrapText="1"/>
    </xf>
    <xf numFmtId="0" fontId="13" fillId="11" borderId="0" xfId="4" applyFont="1" applyFill="1" applyBorder="1" applyAlignment="1">
      <alignment horizontal="center" vertical="center" wrapText="1"/>
    </xf>
    <xf numFmtId="0" fontId="13" fillId="11" borderId="52" xfId="4" applyFont="1" applyFill="1" applyBorder="1" applyAlignment="1">
      <alignment horizontal="center" vertical="center" wrapText="1"/>
    </xf>
    <xf numFmtId="0" fontId="13" fillId="11" borderId="49" xfId="4" applyFont="1" applyFill="1" applyBorder="1" applyAlignment="1">
      <alignment horizontal="center" vertical="center" wrapText="1"/>
    </xf>
    <xf numFmtId="0" fontId="13" fillId="11" borderId="50" xfId="4" applyFont="1" applyFill="1" applyBorder="1" applyAlignment="1">
      <alignment horizontal="center" vertical="center" wrapText="1"/>
    </xf>
    <xf numFmtId="0" fontId="13" fillId="11" borderId="62" xfId="4" applyFont="1" applyFill="1" applyBorder="1" applyAlignment="1">
      <alignment horizontal="center" vertical="center" wrapText="1"/>
    </xf>
    <xf numFmtId="0" fontId="11" fillId="0" borderId="23" xfId="4" applyFont="1" applyBorder="1" applyAlignment="1">
      <alignment horizontal="left" vertical="center" wrapText="1"/>
    </xf>
    <xf numFmtId="0" fontId="11" fillId="0" borderId="24" xfId="4" applyFont="1" applyBorder="1" applyAlignment="1">
      <alignment horizontal="left" vertical="center" wrapText="1"/>
    </xf>
    <xf numFmtId="0" fontId="11" fillId="0" borderId="56" xfId="4" applyFont="1" applyBorder="1" applyAlignment="1">
      <alignment horizontal="left" vertical="center" wrapText="1"/>
    </xf>
    <xf numFmtId="0" fontId="56" fillId="11" borderId="66" xfId="0" applyFont="1" applyFill="1" applyBorder="1" applyAlignment="1">
      <alignment horizontal="center" vertical="center" textRotation="90" wrapText="1"/>
    </xf>
    <xf numFmtId="0" fontId="56" fillId="11" borderId="66" xfId="0" applyFont="1" applyFill="1" applyBorder="1" applyAlignment="1">
      <alignment horizontal="center" vertical="center" textRotation="90"/>
    </xf>
    <xf numFmtId="0" fontId="56" fillId="11" borderId="51" xfId="0" applyFont="1" applyFill="1" applyBorder="1" applyAlignment="1">
      <alignment horizontal="center" vertical="center" textRotation="90"/>
    </xf>
    <xf numFmtId="0" fontId="19" fillId="11" borderId="32" xfId="4" applyFont="1" applyFill="1" applyBorder="1" applyAlignment="1">
      <alignment horizontal="center" vertical="center"/>
    </xf>
    <xf numFmtId="0" fontId="19" fillId="11" borderId="33" xfId="4" applyFont="1" applyFill="1" applyBorder="1" applyAlignment="1">
      <alignment horizontal="center" vertical="center"/>
    </xf>
    <xf numFmtId="0" fontId="19" fillId="11" borderId="34" xfId="4" applyFont="1" applyFill="1" applyBorder="1" applyAlignment="1">
      <alignment horizontal="center" vertical="center"/>
    </xf>
    <xf numFmtId="0" fontId="19" fillId="11" borderId="35" xfId="4" applyFont="1" applyFill="1" applyBorder="1" applyAlignment="1">
      <alignment horizontal="center" vertical="center"/>
    </xf>
    <xf numFmtId="0" fontId="19" fillId="11" borderId="36" xfId="4" applyFont="1" applyFill="1" applyBorder="1" applyAlignment="1">
      <alignment horizontal="center" vertical="center"/>
    </xf>
    <xf numFmtId="0" fontId="19" fillId="11" borderId="37" xfId="4" applyFont="1" applyFill="1" applyBorder="1" applyAlignment="1">
      <alignment horizontal="center" vertical="center"/>
    </xf>
    <xf numFmtId="0" fontId="19" fillId="11" borderId="26" xfId="4" applyFont="1" applyFill="1" applyBorder="1" applyAlignment="1">
      <alignment horizontal="center" vertical="center"/>
    </xf>
    <xf numFmtId="0" fontId="19" fillId="11" borderId="27" xfId="4" applyFont="1" applyFill="1" applyBorder="1" applyAlignment="1">
      <alignment horizontal="center" vertical="center"/>
    </xf>
    <xf numFmtId="0" fontId="19" fillId="11" borderId="75" xfId="4" applyFont="1" applyFill="1" applyBorder="1" applyAlignment="1">
      <alignment horizontal="center" vertical="center"/>
    </xf>
    <xf numFmtId="1" fontId="16" fillId="0" borderId="15" xfId="2" applyNumberFormat="1" applyFont="1" applyFill="1" applyBorder="1" applyAlignment="1">
      <alignment horizontal="center" vertical="center"/>
    </xf>
    <xf numFmtId="0" fontId="44" fillId="0" borderId="15" xfId="4" applyFont="1" applyFill="1" applyBorder="1" applyAlignment="1">
      <alignment horizontal="center" vertical="center"/>
    </xf>
    <xf numFmtId="0" fontId="44" fillId="0" borderId="61" xfId="4" applyFont="1" applyFill="1" applyBorder="1" applyAlignment="1">
      <alignment horizontal="center" vertical="center"/>
    </xf>
    <xf numFmtId="0" fontId="19" fillId="11" borderId="41" xfId="4" applyFont="1" applyFill="1" applyBorder="1" applyAlignment="1">
      <alignment horizontal="center" vertical="center" wrapText="1"/>
    </xf>
    <xf numFmtId="0" fontId="19" fillId="11" borderId="55" xfId="4" applyFont="1" applyFill="1" applyBorder="1" applyAlignment="1">
      <alignment horizontal="center" vertical="center" wrapText="1"/>
    </xf>
    <xf numFmtId="0" fontId="38" fillId="0" borderId="81" xfId="4" applyFont="1" applyFill="1" applyBorder="1" applyAlignment="1">
      <alignment horizontal="justify" vertical="center"/>
    </xf>
    <xf numFmtId="0" fontId="38" fillId="0" borderId="94" xfId="4" applyFont="1" applyFill="1" applyBorder="1" applyAlignment="1">
      <alignment horizontal="justify" vertical="center"/>
    </xf>
    <xf numFmtId="0" fontId="11" fillId="0" borderId="38" xfId="4" applyFont="1" applyBorder="1" applyAlignment="1">
      <alignment horizontal="center" vertical="center" wrapText="1"/>
    </xf>
    <xf numFmtId="0" fontId="11" fillId="0" borderId="75" xfId="4" applyFont="1" applyBorder="1" applyAlignment="1">
      <alignment horizontal="center" vertical="center" wrapText="1"/>
    </xf>
    <xf numFmtId="0" fontId="11" fillId="0" borderId="53" xfId="4" applyFont="1" applyBorder="1" applyAlignment="1">
      <alignment horizontal="center" vertical="center" wrapText="1"/>
    </xf>
    <xf numFmtId="0" fontId="11" fillId="0" borderId="57" xfId="4" applyFont="1" applyBorder="1" applyAlignment="1">
      <alignment horizontal="center" vertical="center" wrapText="1"/>
    </xf>
    <xf numFmtId="0" fontId="11" fillId="0" borderId="54" xfId="4" applyFont="1" applyBorder="1" applyAlignment="1">
      <alignment horizontal="center" vertical="center" wrapText="1"/>
    </xf>
    <xf numFmtId="1" fontId="44" fillId="0" borderId="15" xfId="2" applyNumberFormat="1" applyFont="1" applyFill="1" applyBorder="1" applyAlignment="1">
      <alignment horizontal="right" vertical="center" indent="2"/>
    </xf>
    <xf numFmtId="0" fontId="44" fillId="0" borderId="15" xfId="4" applyFont="1" applyBorder="1" applyAlignment="1">
      <alignment horizontal="center" vertical="center"/>
    </xf>
    <xf numFmtId="0" fontId="44" fillId="0" borderId="30" xfId="2" applyNumberFormat="1" applyFont="1" applyFill="1" applyBorder="1" applyAlignment="1">
      <alignment horizontal="center" vertical="center"/>
    </xf>
    <xf numFmtId="0" fontId="44" fillId="0" borderId="31" xfId="2" applyNumberFormat="1" applyFont="1" applyFill="1" applyBorder="1" applyAlignment="1">
      <alignment horizontal="center" vertical="center"/>
    </xf>
    <xf numFmtId="0" fontId="19" fillId="11" borderId="26" xfId="4" applyFont="1" applyFill="1" applyBorder="1" applyAlignment="1">
      <alignment horizontal="center" vertical="center" wrapText="1"/>
    </xf>
    <xf numFmtId="0" fontId="19" fillId="11" borderId="27" xfId="4" applyFont="1" applyFill="1" applyBorder="1" applyAlignment="1">
      <alignment horizontal="center" vertical="center" wrapText="1"/>
    </xf>
    <xf numFmtId="0" fontId="19" fillId="11" borderId="75" xfId="4" applyFont="1" applyFill="1" applyBorder="1" applyAlignment="1">
      <alignment horizontal="center" vertical="center" wrapText="1"/>
    </xf>
    <xf numFmtId="0" fontId="19" fillId="11" borderId="53" xfId="4" applyFont="1" applyFill="1" applyBorder="1" applyAlignment="1">
      <alignment horizontal="center" vertical="center" wrapText="1"/>
    </xf>
    <xf numFmtId="0" fontId="19" fillId="11" borderId="57" xfId="4" applyFont="1" applyFill="1" applyBorder="1" applyAlignment="1">
      <alignment horizontal="center" vertical="center" wrapText="1"/>
    </xf>
    <xf numFmtId="0" fontId="11" fillId="0" borderId="26" xfId="4" applyFont="1" applyBorder="1" applyAlignment="1">
      <alignment horizontal="center" vertical="center" wrapText="1"/>
    </xf>
    <xf numFmtId="0" fontId="11" fillId="0" borderId="20" xfId="4" applyFont="1" applyBorder="1" applyAlignment="1">
      <alignment horizontal="center" vertical="center" wrapText="1"/>
    </xf>
    <xf numFmtId="0" fontId="44" fillId="0" borderId="61" xfId="4" applyFont="1" applyBorder="1" applyAlignment="1">
      <alignment horizontal="center" vertical="center"/>
    </xf>
    <xf numFmtId="0" fontId="44" fillId="0" borderId="14" xfId="4" applyFont="1" applyBorder="1" applyAlignment="1">
      <alignment horizontal="left" vertical="center"/>
    </xf>
    <xf numFmtId="0" fontId="44" fillId="0" borderId="59" xfId="4" applyFont="1" applyBorder="1" applyAlignment="1">
      <alignment horizontal="left" vertical="center"/>
    </xf>
    <xf numFmtId="0" fontId="96" fillId="0" borderId="15" xfId="4" applyFont="1" applyFill="1" applyBorder="1" applyAlignment="1">
      <alignment horizontal="center" vertical="center"/>
    </xf>
    <xf numFmtId="0" fontId="96" fillId="0" borderId="61" xfId="4" applyFont="1" applyFill="1" applyBorder="1" applyAlignment="1">
      <alignment horizontal="center" vertical="center"/>
    </xf>
    <xf numFmtId="0" fontId="44" fillId="0" borderId="15" xfId="4" applyFont="1" applyFill="1" applyBorder="1" applyAlignment="1">
      <alignment horizontal="left" vertical="center" indent="1"/>
    </xf>
    <xf numFmtId="0" fontId="44" fillId="0" borderId="61" xfId="4" applyFont="1" applyFill="1" applyBorder="1" applyAlignment="1">
      <alignment horizontal="left" vertical="center" indent="1"/>
    </xf>
    <xf numFmtId="0" fontId="44" fillId="0" borderId="15" xfId="4" applyFont="1" applyFill="1" applyBorder="1" applyAlignment="1">
      <alignment horizontal="center" vertical="center" wrapText="1"/>
    </xf>
    <xf numFmtId="0" fontId="44" fillId="0" borderId="61" xfId="4" applyFont="1" applyFill="1" applyBorder="1" applyAlignment="1">
      <alignment horizontal="center" vertical="center" wrapText="1"/>
    </xf>
    <xf numFmtId="0" fontId="44" fillId="0" borderId="46" xfId="0" applyFont="1" applyFill="1" applyBorder="1" applyAlignment="1">
      <alignment horizontal="center" vertical="center" wrapText="1"/>
    </xf>
    <xf numFmtId="0" fontId="44" fillId="0" borderId="47" xfId="0" applyFont="1" applyFill="1" applyBorder="1" applyAlignment="1">
      <alignment horizontal="center" vertical="center" wrapText="1"/>
    </xf>
    <xf numFmtId="0" fontId="44" fillId="0" borderId="60" xfId="0" applyFont="1" applyFill="1" applyBorder="1" applyAlignment="1">
      <alignment horizontal="center" vertical="center" wrapText="1"/>
    </xf>
    <xf numFmtId="0" fontId="11" fillId="0" borderId="72" xfId="1" applyFont="1" applyBorder="1" applyAlignment="1">
      <alignment horizontal="left" vertical="center" wrapText="1" indent="1"/>
    </xf>
    <xf numFmtId="0" fontId="11" fillId="0" borderId="0" xfId="1" applyFont="1" applyBorder="1" applyAlignment="1">
      <alignment horizontal="left" vertical="center" wrapText="1" indent="1"/>
    </xf>
    <xf numFmtId="0" fontId="11" fillId="0" borderId="66" xfId="1" applyFont="1" applyBorder="1" applyAlignment="1">
      <alignment horizontal="left" vertical="center" wrapText="1" indent="1"/>
    </xf>
    <xf numFmtId="0" fontId="11" fillId="0" borderId="49" xfId="1" applyFont="1" applyBorder="1" applyAlignment="1">
      <alignment horizontal="left" vertical="center" wrapText="1" indent="1"/>
    </xf>
    <xf numFmtId="0" fontId="11" fillId="0" borderId="50" xfId="1" applyFont="1" applyBorder="1" applyAlignment="1">
      <alignment horizontal="left" vertical="center" wrapText="1" indent="1"/>
    </xf>
    <xf numFmtId="0" fontId="11" fillId="0" borderId="51" xfId="1" applyFont="1" applyBorder="1" applyAlignment="1">
      <alignment horizontal="left" vertical="center" wrapText="1" indent="1"/>
    </xf>
    <xf numFmtId="0" fontId="76" fillId="12" borderId="58" xfId="0" applyFont="1" applyFill="1" applyBorder="1" applyAlignment="1">
      <alignment horizontal="center" vertical="center" textRotation="90" wrapText="1"/>
    </xf>
    <xf numFmtId="0" fontId="76" fillId="12" borderId="59" xfId="0" applyFont="1" applyFill="1" applyBorder="1" applyAlignment="1">
      <alignment horizontal="center" vertical="center" textRotation="90" wrapText="1"/>
    </xf>
    <xf numFmtId="0" fontId="76" fillId="12" borderId="80" xfId="0" applyFont="1" applyFill="1" applyBorder="1" applyAlignment="1">
      <alignment horizontal="center" vertical="center" textRotation="90" wrapText="1"/>
    </xf>
    <xf numFmtId="0" fontId="17" fillId="12" borderId="60" xfId="0" applyFont="1" applyFill="1" applyBorder="1" applyAlignment="1">
      <alignment horizontal="center" vertical="center" wrapText="1"/>
    </xf>
    <xf numFmtId="0" fontId="17" fillId="12" borderId="52" xfId="0" applyFont="1" applyFill="1" applyBorder="1" applyAlignment="1">
      <alignment horizontal="center" vertical="center" wrapText="1"/>
    </xf>
    <xf numFmtId="0" fontId="17" fillId="12" borderId="62" xfId="0" applyFont="1" applyFill="1" applyBorder="1" applyAlignment="1">
      <alignment horizontal="center" vertical="center" wrapText="1"/>
    </xf>
    <xf numFmtId="0" fontId="17" fillId="12" borderId="29" xfId="0" applyFont="1" applyFill="1" applyBorder="1" applyAlignment="1">
      <alignment horizontal="center" vertical="center" wrapText="1"/>
    </xf>
    <xf numFmtId="0" fontId="17" fillId="12" borderId="61" xfId="0" applyFont="1" applyFill="1" applyBorder="1" applyAlignment="1">
      <alignment horizontal="center" vertical="center" wrapText="1"/>
    </xf>
    <xf numFmtId="0" fontId="17" fillId="12" borderId="76" xfId="0" applyFont="1" applyFill="1" applyBorder="1" applyAlignment="1">
      <alignment horizontal="center" vertical="center" wrapText="1"/>
    </xf>
    <xf numFmtId="0" fontId="17" fillId="12" borderId="53" xfId="0" applyFont="1" applyFill="1" applyBorder="1" applyAlignment="1">
      <alignment horizontal="center" vertical="center" wrapText="1"/>
    </xf>
    <xf numFmtId="0" fontId="17" fillId="12" borderId="21" xfId="0" applyFont="1" applyFill="1" applyBorder="1" applyAlignment="1">
      <alignment horizontal="center" vertical="center" wrapText="1"/>
    </xf>
    <xf numFmtId="0" fontId="17" fillId="12" borderId="22" xfId="0" applyFont="1" applyFill="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0" fontId="17" fillId="13" borderId="89" xfId="0" applyFont="1" applyFill="1" applyBorder="1" applyAlignment="1">
      <alignment horizontal="center" vertical="center" wrapText="1"/>
    </xf>
    <xf numFmtId="0" fontId="17" fillId="13" borderId="92" xfId="0" applyFont="1" applyFill="1" applyBorder="1" applyAlignment="1">
      <alignment horizontal="center" vertical="center" wrapText="1"/>
    </xf>
    <xf numFmtId="0" fontId="17" fillId="13" borderId="79" xfId="0" applyFont="1" applyFill="1" applyBorder="1" applyAlignment="1">
      <alignment horizontal="center" vertical="center" wrapText="1"/>
    </xf>
    <xf numFmtId="0" fontId="56" fillId="12" borderId="29" xfId="0" applyFont="1" applyFill="1" applyBorder="1" applyAlignment="1">
      <alignment horizontal="center" vertical="center" wrapText="1"/>
    </xf>
    <xf numFmtId="0" fontId="56" fillId="12" borderId="61" xfId="0" applyFont="1" applyFill="1" applyBorder="1" applyAlignment="1">
      <alignment horizontal="center" vertical="center" wrapText="1"/>
    </xf>
    <xf numFmtId="0" fontId="56" fillId="12" borderId="76" xfId="0" applyFont="1" applyFill="1" applyBorder="1" applyAlignment="1">
      <alignment horizontal="center" vertical="center" wrapText="1"/>
    </xf>
    <xf numFmtId="0" fontId="17" fillId="13" borderId="29" xfId="0" applyFont="1" applyFill="1" applyBorder="1" applyAlignment="1">
      <alignment horizontal="center" vertical="center" wrapText="1"/>
    </xf>
    <xf numFmtId="0" fontId="17" fillId="13" borderId="61" xfId="0" applyFont="1" applyFill="1" applyBorder="1" applyAlignment="1">
      <alignment horizontal="center" vertical="center" wrapText="1"/>
    </xf>
    <xf numFmtId="0" fontId="17" fillId="13" borderId="76" xfId="0" applyFont="1" applyFill="1" applyBorder="1" applyAlignment="1">
      <alignment horizontal="center" vertical="center" wrapText="1"/>
    </xf>
    <xf numFmtId="14" fontId="11" fillId="0" borderId="15" xfId="1" applyNumberFormat="1" applyFont="1" applyBorder="1" applyAlignment="1">
      <alignment horizontal="right" vertical="center" wrapText="1" indent="1"/>
    </xf>
    <xf numFmtId="14" fontId="11" fillId="0" borderId="16" xfId="1" applyNumberFormat="1" applyFont="1" applyBorder="1" applyAlignment="1">
      <alignment horizontal="right" vertical="center" wrapText="1" indent="1"/>
    </xf>
    <xf numFmtId="0" fontId="11" fillId="0" borderId="18" xfId="1" applyFont="1" applyBorder="1" applyAlignment="1">
      <alignment horizontal="right" vertical="center" wrapText="1" indent="1"/>
    </xf>
    <xf numFmtId="0" fontId="11" fillId="0" borderId="19" xfId="1" applyFont="1" applyBorder="1" applyAlignment="1">
      <alignment horizontal="right" vertical="center" wrapText="1" indent="1"/>
    </xf>
    <xf numFmtId="0" fontId="11" fillId="0" borderId="22" xfId="1" applyFont="1" applyBorder="1" applyAlignment="1">
      <alignment horizontal="left" vertical="center" wrapText="1" indent="1"/>
    </xf>
    <xf numFmtId="0" fontId="11" fillId="0" borderId="15" xfId="1" applyFont="1" applyBorder="1" applyAlignment="1">
      <alignment horizontal="left" vertical="center" wrapText="1" indent="1"/>
    </xf>
    <xf numFmtId="0" fontId="11" fillId="0" borderId="25" xfId="1" applyFont="1" applyBorder="1" applyAlignment="1">
      <alignment horizontal="left" vertical="center" wrapText="1" indent="1"/>
    </xf>
    <xf numFmtId="0" fontId="11" fillId="0" borderId="18" xfId="1" applyFont="1" applyBorder="1" applyAlignment="1">
      <alignment horizontal="left" vertical="center" wrapText="1" indent="1"/>
    </xf>
    <xf numFmtId="0" fontId="13" fillId="11" borderId="72" xfId="1" applyFont="1" applyFill="1" applyBorder="1" applyAlignment="1">
      <alignment horizontal="center" vertical="center"/>
    </xf>
    <xf numFmtId="0" fontId="13" fillId="11" borderId="0" xfId="1" applyFont="1" applyFill="1" applyBorder="1" applyAlignment="1">
      <alignment horizontal="center" vertical="center"/>
    </xf>
    <xf numFmtId="0" fontId="13" fillId="11" borderId="49" xfId="1" applyFont="1" applyFill="1" applyBorder="1" applyAlignment="1">
      <alignment horizontal="center" vertical="center"/>
    </xf>
    <xf numFmtId="0" fontId="13" fillId="11" borderId="50" xfId="1" applyFont="1" applyFill="1" applyBorder="1" applyAlignment="1">
      <alignment horizontal="center" vertical="center"/>
    </xf>
    <xf numFmtId="0" fontId="10" fillId="0" borderId="64" xfId="1" applyFont="1" applyBorder="1" applyAlignment="1">
      <alignment horizontal="center" vertical="center" wrapText="1"/>
    </xf>
    <xf numFmtId="0" fontId="10" fillId="0" borderId="47" xfId="1" applyFont="1" applyBorder="1" applyAlignment="1">
      <alignment horizontal="center" vertical="center" wrapText="1"/>
    </xf>
    <xf numFmtId="0" fontId="10" fillId="0" borderId="60" xfId="1" applyFont="1" applyBorder="1" applyAlignment="1">
      <alignment horizontal="center" vertical="center" wrapText="1"/>
    </xf>
    <xf numFmtId="0" fontId="45" fillId="0" borderId="26" xfId="0" applyFont="1" applyFill="1" applyBorder="1" applyAlignment="1">
      <alignment horizontal="center" vertical="center" wrapText="1"/>
    </xf>
    <xf numFmtId="0" fontId="45" fillId="0" borderId="27" xfId="0" applyFont="1" applyFill="1" applyBorder="1" applyAlignment="1">
      <alignment horizontal="center" vertical="center" wrapText="1"/>
    </xf>
    <xf numFmtId="0" fontId="45" fillId="0" borderId="75" xfId="0" applyFont="1" applyFill="1" applyBorder="1" applyAlignment="1">
      <alignment horizontal="center" vertical="center" wrapText="1"/>
    </xf>
    <xf numFmtId="0" fontId="56" fillId="23" borderId="14" xfId="0" applyFont="1" applyFill="1" applyBorder="1" applyAlignment="1">
      <alignment horizontal="center" vertical="center" wrapText="1"/>
    </xf>
    <xf numFmtId="0" fontId="56" fillId="23" borderId="17" xfId="0" applyFont="1" applyFill="1" applyBorder="1" applyAlignment="1">
      <alignment horizontal="center" vertical="center" wrapText="1"/>
    </xf>
    <xf numFmtId="0" fontId="56" fillId="23" borderId="15" xfId="0" applyFont="1" applyFill="1" applyBorder="1" applyAlignment="1">
      <alignment horizontal="center" vertical="center" wrapText="1"/>
    </xf>
    <xf numFmtId="0" fontId="56" fillId="23" borderId="18" xfId="0" applyFont="1" applyFill="1" applyBorder="1" applyAlignment="1">
      <alignment horizontal="center" vertical="center" wrapText="1"/>
    </xf>
    <xf numFmtId="0" fontId="17" fillId="12" borderId="38" xfId="0" applyFont="1" applyFill="1" applyBorder="1" applyAlignment="1">
      <alignment horizontal="center" vertical="center" wrapText="1"/>
    </xf>
    <xf numFmtId="0" fontId="17" fillId="12" borderId="27" xfId="0" applyFont="1" applyFill="1" applyBorder="1" applyAlignment="1">
      <alignment horizontal="center" vertical="center" wrapText="1"/>
    </xf>
    <xf numFmtId="0" fontId="17" fillId="12" borderId="28" xfId="0" applyFont="1" applyFill="1" applyBorder="1" applyAlignment="1">
      <alignment horizontal="center" vertical="center" wrapText="1"/>
    </xf>
    <xf numFmtId="0" fontId="56" fillId="9" borderId="14" xfId="0" applyFont="1" applyFill="1" applyBorder="1" applyAlignment="1">
      <alignment horizontal="center" vertical="center" textRotation="90" wrapText="1"/>
    </xf>
    <xf numFmtId="0" fontId="56" fillId="9" borderId="15" xfId="0" applyFont="1" applyFill="1" applyBorder="1" applyAlignment="1">
      <alignment horizontal="center" vertical="center" textRotation="90" wrapText="1"/>
    </xf>
    <xf numFmtId="0" fontId="56" fillId="23" borderId="16" xfId="0" applyFont="1" applyFill="1" applyBorder="1" applyAlignment="1">
      <alignment horizontal="center" vertical="center" wrapText="1"/>
    </xf>
    <xf numFmtId="0" fontId="56" fillId="23" borderId="19" xfId="0" applyFont="1" applyFill="1" applyBorder="1" applyAlignment="1">
      <alignment horizontal="center" vertical="center" wrapText="1"/>
    </xf>
    <xf numFmtId="0" fontId="17" fillId="12" borderId="30" xfId="0" applyFont="1" applyFill="1" applyBorder="1" applyAlignment="1">
      <alignment horizontal="center" vertical="center" wrapText="1"/>
    </xf>
    <xf numFmtId="0" fontId="56" fillId="9" borderId="16" xfId="0" applyFont="1" applyFill="1" applyBorder="1" applyAlignment="1">
      <alignment horizontal="center" vertical="center" textRotation="90" wrapText="1"/>
    </xf>
    <xf numFmtId="0" fontId="45" fillId="0" borderId="26" xfId="0" applyFont="1" applyFill="1" applyBorder="1" applyAlignment="1">
      <alignment horizontal="center"/>
    </xf>
    <xf numFmtId="0" fontId="45" fillId="0" borderId="27" xfId="0" applyFont="1" applyFill="1" applyBorder="1" applyAlignment="1">
      <alignment horizontal="center"/>
    </xf>
    <xf numFmtId="0" fontId="45" fillId="0" borderId="75" xfId="0" applyFont="1" applyFill="1" applyBorder="1" applyAlignment="1">
      <alignment horizontal="center"/>
    </xf>
    <xf numFmtId="0" fontId="56" fillId="24" borderId="94" xfId="0" applyFont="1" applyFill="1" applyBorder="1" applyAlignment="1">
      <alignment horizontal="center" vertical="center" textRotation="90" wrapText="1"/>
    </xf>
    <xf numFmtId="0" fontId="56" fillId="24" borderId="77" xfId="0" applyFont="1" applyFill="1" applyBorder="1" applyAlignment="1">
      <alignment horizontal="center" vertical="center" textRotation="90" wrapText="1"/>
    </xf>
    <xf numFmtId="0" fontId="56" fillId="36" borderId="94" xfId="0" applyFont="1" applyFill="1" applyBorder="1" applyAlignment="1">
      <alignment horizontal="center" vertical="center" textRotation="90" wrapText="1"/>
    </xf>
    <xf numFmtId="0" fontId="56" fillId="36" borderId="77" xfId="0" applyFont="1" applyFill="1" applyBorder="1" applyAlignment="1">
      <alignment horizontal="center" vertical="center" textRotation="90" wrapText="1"/>
    </xf>
    <xf numFmtId="0" fontId="99" fillId="16" borderId="94" xfId="0" applyFont="1" applyFill="1" applyBorder="1" applyAlignment="1">
      <alignment horizontal="center" vertical="center" textRotation="90" wrapText="1"/>
    </xf>
    <xf numFmtId="0" fontId="99" fillId="16" borderId="77" xfId="0" applyFont="1" applyFill="1" applyBorder="1" applyAlignment="1">
      <alignment horizontal="center" vertical="center" textRotation="90" wrapText="1"/>
    </xf>
    <xf numFmtId="0" fontId="56" fillId="18" borderId="94" xfId="0" applyFont="1" applyFill="1" applyBorder="1" applyAlignment="1">
      <alignment horizontal="center" vertical="center" textRotation="90" wrapText="1"/>
    </xf>
    <xf numFmtId="0" fontId="56" fillId="18" borderId="77" xfId="0" applyFont="1" applyFill="1" applyBorder="1" applyAlignment="1">
      <alignment horizontal="center" vertical="center" textRotation="90" wrapText="1"/>
    </xf>
    <xf numFmtId="0" fontId="88" fillId="16" borderId="20" xfId="0" applyFont="1" applyFill="1" applyBorder="1" applyAlignment="1">
      <alignment horizontal="center" vertical="center"/>
    </xf>
    <xf numFmtId="0" fontId="88" fillId="16" borderId="21" xfId="0" applyFont="1" applyFill="1" applyBorder="1" applyAlignment="1">
      <alignment horizontal="center" vertical="center"/>
    </xf>
    <xf numFmtId="0" fontId="88" fillId="16" borderId="22" xfId="0" applyFont="1" applyFill="1" applyBorder="1" applyAlignment="1">
      <alignment horizontal="center" vertical="center"/>
    </xf>
    <xf numFmtId="0" fontId="7" fillId="0" borderId="72" xfId="0" applyFont="1" applyBorder="1" applyAlignment="1">
      <alignment horizontal="center" vertical="center"/>
    </xf>
    <xf numFmtId="0" fontId="38" fillId="18" borderId="20" xfId="0" applyFont="1" applyFill="1" applyBorder="1" applyAlignment="1">
      <alignment horizontal="center" vertical="center"/>
    </xf>
    <xf numFmtId="0" fontId="38" fillId="18" borderId="21" xfId="0" applyFont="1" applyFill="1" applyBorder="1" applyAlignment="1">
      <alignment horizontal="center" vertical="center"/>
    </xf>
    <xf numFmtId="0" fontId="38" fillId="18" borderId="22" xfId="0" applyFont="1" applyFill="1" applyBorder="1" applyAlignment="1">
      <alignment horizontal="center" vertical="center"/>
    </xf>
    <xf numFmtId="0" fontId="38" fillId="34" borderId="23" xfId="0" applyFont="1" applyFill="1" applyBorder="1" applyAlignment="1">
      <alignment horizontal="center" vertical="center"/>
    </xf>
    <xf numFmtId="0" fontId="38" fillId="34" borderId="24" xfId="0" applyFont="1" applyFill="1" applyBorder="1" applyAlignment="1">
      <alignment horizontal="center" vertical="center"/>
    </xf>
    <xf numFmtId="0" fontId="38" fillId="34" borderId="25" xfId="0" applyFont="1" applyFill="1" applyBorder="1" applyAlignment="1">
      <alignment horizontal="center" vertical="center"/>
    </xf>
    <xf numFmtId="0" fontId="25" fillId="0" borderId="18" xfId="4" applyFont="1" applyBorder="1" applyAlignment="1">
      <alignment horizontal="center" vertical="center" wrapText="1"/>
    </xf>
    <xf numFmtId="0" fontId="25" fillId="0" borderId="19" xfId="4" applyFont="1" applyBorder="1" applyAlignment="1">
      <alignment horizontal="center" vertical="center" wrapText="1"/>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95" fillId="0" borderId="38" xfId="0" applyFont="1" applyBorder="1" applyAlignment="1">
      <alignment horizontal="center" vertical="center"/>
    </xf>
    <xf numFmtId="0" fontId="95" fillId="0" borderId="27" xfId="0" applyFont="1" applyBorder="1" applyAlignment="1">
      <alignment horizontal="center" vertical="center"/>
    </xf>
    <xf numFmtId="0" fontId="95" fillId="0" borderId="28" xfId="0" applyFont="1" applyBorder="1" applyAlignment="1">
      <alignment horizontal="center" vertical="center"/>
    </xf>
    <xf numFmtId="0" fontId="95" fillId="0" borderId="89" xfId="0" applyFont="1" applyBorder="1" applyAlignment="1">
      <alignment horizontal="center" vertical="center"/>
    </xf>
    <xf numFmtId="0" fontId="95" fillId="0" borderId="55" xfId="0" applyFont="1" applyBorder="1" applyAlignment="1">
      <alignment horizontal="center" vertical="center"/>
    </xf>
    <xf numFmtId="0" fontId="38" fillId="24" borderId="20" xfId="0" applyFont="1" applyFill="1" applyBorder="1" applyAlignment="1">
      <alignment horizontal="center" vertical="center"/>
    </xf>
    <xf numFmtId="0" fontId="38" fillId="24" borderId="21" xfId="0" applyFont="1" applyFill="1" applyBorder="1" applyAlignment="1">
      <alignment horizontal="center" vertical="center"/>
    </xf>
    <xf numFmtId="0" fontId="38" fillId="24" borderId="22" xfId="0" applyFont="1" applyFill="1" applyBorder="1" applyAlignment="1">
      <alignment horizontal="center" vertical="center"/>
    </xf>
    <xf numFmtId="0" fontId="38" fillId="36" borderId="20" xfId="0" applyFont="1" applyFill="1" applyBorder="1" applyAlignment="1">
      <alignment horizontal="center" vertical="center"/>
    </xf>
    <xf numFmtId="0" fontId="38" fillId="36" borderId="21" xfId="0" applyFont="1" applyFill="1" applyBorder="1" applyAlignment="1">
      <alignment horizontal="center" vertical="center"/>
    </xf>
    <xf numFmtId="0" fontId="38" fillId="36" borderId="22" xfId="0" applyFont="1" applyFill="1" applyBorder="1" applyAlignment="1">
      <alignment horizontal="center" vertical="center"/>
    </xf>
    <xf numFmtId="0" fontId="9" fillId="0" borderId="26" xfId="4" applyFont="1" applyBorder="1" applyAlignment="1">
      <alignment horizontal="center" vertical="center" wrapText="1"/>
    </xf>
    <xf numFmtId="0" fontId="9" fillId="0" borderId="27" xfId="4" applyFont="1" applyBorder="1" applyAlignment="1">
      <alignment horizontal="center" vertical="center" wrapText="1"/>
    </xf>
    <xf numFmtId="0" fontId="9" fillId="0" borderId="28" xfId="4" applyFont="1" applyBorder="1" applyAlignment="1">
      <alignment horizontal="center" vertical="center" wrapText="1"/>
    </xf>
    <xf numFmtId="0" fontId="10" fillId="0" borderId="27" xfId="4" applyFont="1" applyBorder="1" applyAlignment="1">
      <alignment horizontal="center" vertical="center" wrapText="1"/>
    </xf>
    <xf numFmtId="0" fontId="10" fillId="0" borderId="28" xfId="4" applyFont="1" applyBorder="1" applyAlignment="1">
      <alignment horizontal="center" vertical="center" wrapText="1"/>
    </xf>
    <xf numFmtId="0" fontId="11" fillId="0" borderId="12" xfId="4" applyFont="1" applyBorder="1" applyAlignment="1">
      <alignment horizontal="center" vertical="center" wrapText="1"/>
    </xf>
    <xf numFmtId="0" fontId="11" fillId="0" borderId="13" xfId="4" applyFont="1" applyBorder="1" applyAlignment="1">
      <alignment horizontal="center" vertical="center" wrapText="1"/>
    </xf>
    <xf numFmtId="0" fontId="11" fillId="0" borderId="20" xfId="4" applyFont="1" applyBorder="1" applyAlignment="1">
      <alignment horizontal="left" vertical="center" wrapText="1" indent="1"/>
    </xf>
    <xf numFmtId="0" fontId="11" fillId="0" borderId="21" xfId="4" applyFont="1" applyBorder="1" applyAlignment="1">
      <alignment horizontal="left" vertical="center" wrapText="1" indent="1"/>
    </xf>
    <xf numFmtId="0" fontId="11" fillId="0" borderId="22" xfId="4" applyFont="1" applyBorder="1" applyAlignment="1">
      <alignment horizontal="left" vertical="center" wrapText="1" indent="1"/>
    </xf>
    <xf numFmtId="0" fontId="13" fillId="11" borderId="33" xfId="4" applyFont="1" applyFill="1" applyBorder="1" applyAlignment="1">
      <alignment horizontal="center" vertical="center" wrapText="1"/>
    </xf>
    <xf numFmtId="0" fontId="13" fillId="11" borderId="34" xfId="4" applyFont="1" applyFill="1" applyBorder="1" applyAlignment="1">
      <alignment horizontal="center" vertical="center" wrapText="1"/>
    </xf>
    <xf numFmtId="0" fontId="11" fillId="0" borderId="15" xfId="4" applyFont="1" applyBorder="1" applyAlignment="1">
      <alignment horizontal="center" vertical="center" wrapText="1"/>
    </xf>
    <xf numFmtId="0" fontId="11" fillId="0" borderId="16" xfId="4" applyFont="1" applyBorder="1" applyAlignment="1">
      <alignment horizontal="center" vertical="center" wrapText="1"/>
    </xf>
    <xf numFmtId="0" fontId="11" fillId="0" borderId="23" xfId="4" applyFont="1" applyBorder="1" applyAlignment="1">
      <alignment horizontal="left" vertical="center" wrapText="1" indent="1"/>
    </xf>
    <xf numFmtId="0" fontId="11" fillId="0" borderId="24" xfId="4" applyFont="1" applyBorder="1" applyAlignment="1">
      <alignment horizontal="left" vertical="center" wrapText="1" indent="1"/>
    </xf>
    <xf numFmtId="0" fontId="11" fillId="0" borderId="25" xfId="4" applyFont="1" applyBorder="1" applyAlignment="1">
      <alignment horizontal="left" vertical="center" wrapText="1" indent="1"/>
    </xf>
    <xf numFmtId="0" fontId="19" fillId="11" borderId="38" xfId="4" applyFont="1" applyFill="1" applyBorder="1" applyAlignment="1">
      <alignment horizontal="center" vertical="center" wrapText="1"/>
    </xf>
    <xf numFmtId="0" fontId="19" fillId="11" borderId="89" xfId="4" applyFont="1" applyFill="1" applyBorder="1" applyAlignment="1">
      <alignment horizontal="center" vertical="center" wrapText="1"/>
    </xf>
    <xf numFmtId="0" fontId="19" fillId="11" borderId="92" xfId="4" applyFont="1" applyFill="1" applyBorder="1" applyAlignment="1">
      <alignment horizontal="center" vertical="center" wrapText="1"/>
    </xf>
    <xf numFmtId="0" fontId="11" fillId="0" borderId="18" xfId="4" applyFont="1" applyBorder="1" applyAlignment="1">
      <alignment horizontal="left" vertical="center" wrapText="1" indent="1"/>
    </xf>
    <xf numFmtId="0" fontId="11" fillId="0" borderId="19" xfId="4" applyFont="1" applyBorder="1" applyAlignment="1">
      <alignment horizontal="left" vertical="center" wrapText="1" indent="1"/>
    </xf>
    <xf numFmtId="0" fontId="19" fillId="11" borderId="67" xfId="4" applyFont="1" applyFill="1" applyBorder="1" applyAlignment="1">
      <alignment horizontal="center" vertical="center" wrapText="1"/>
    </xf>
    <xf numFmtId="0" fontId="19" fillId="11" borderId="42" xfId="4" applyFont="1" applyFill="1" applyBorder="1" applyAlignment="1">
      <alignment horizontal="center" vertical="center" wrapText="1"/>
    </xf>
    <xf numFmtId="0" fontId="20" fillId="11" borderId="30" xfId="4" applyFont="1" applyFill="1" applyBorder="1" applyAlignment="1">
      <alignment horizontal="center" vertical="center" wrapText="1"/>
    </xf>
    <xf numFmtId="0" fontId="20" fillId="11" borderId="31" xfId="4" applyFont="1" applyFill="1" applyBorder="1" applyAlignment="1">
      <alignment horizontal="center" vertical="center" wrapText="1"/>
    </xf>
    <xf numFmtId="0" fontId="20" fillId="11" borderId="53" xfId="4" applyFont="1" applyFill="1" applyBorder="1" applyAlignment="1">
      <alignment horizontal="center" vertical="center" wrapText="1"/>
    </xf>
    <xf numFmtId="0" fontId="20" fillId="11" borderId="22" xfId="4" applyFont="1" applyFill="1" applyBorder="1" applyAlignment="1">
      <alignment horizontal="center" vertical="center" wrapText="1"/>
    </xf>
    <xf numFmtId="0" fontId="19" fillId="11" borderId="30" xfId="4" applyFont="1" applyFill="1" applyBorder="1" applyAlignment="1">
      <alignment horizontal="center" vertical="center" textRotation="90"/>
    </xf>
    <xf numFmtId="0" fontId="19" fillId="11" borderId="31" xfId="4" applyFont="1" applyFill="1" applyBorder="1" applyAlignment="1">
      <alignment horizontal="center" vertical="center" textRotation="90"/>
    </xf>
    <xf numFmtId="0" fontId="34" fillId="0" borderId="30" xfId="4" applyFont="1" applyFill="1" applyBorder="1" applyAlignment="1">
      <alignment horizontal="center" vertical="center"/>
    </xf>
    <xf numFmtId="0" fontId="34" fillId="0" borderId="31" xfId="4" applyFont="1" applyFill="1" applyBorder="1" applyAlignment="1">
      <alignment horizontal="center" vertical="center"/>
    </xf>
    <xf numFmtId="0" fontId="19" fillId="11" borderId="53" xfId="4" applyFont="1" applyFill="1" applyBorder="1" applyAlignment="1">
      <alignment horizontal="center" vertical="center"/>
    </xf>
    <xf numFmtId="0" fontId="19" fillId="11" borderId="21" xfId="4" applyFont="1" applyFill="1" applyBorder="1" applyAlignment="1">
      <alignment horizontal="center" vertical="center"/>
    </xf>
    <xf numFmtId="0" fontId="19" fillId="11" borderId="22" xfId="4" applyFont="1" applyFill="1" applyBorder="1" applyAlignment="1">
      <alignment horizontal="center" vertical="center"/>
    </xf>
    <xf numFmtId="0" fontId="34" fillId="0" borderId="39" xfId="4" applyFont="1" applyBorder="1" applyAlignment="1">
      <alignment horizontal="left" vertical="center"/>
    </xf>
    <xf numFmtId="0" fontId="34" fillId="0" borderId="40" xfId="4" applyFont="1" applyBorder="1" applyAlignment="1">
      <alignment horizontal="left" vertical="center"/>
    </xf>
    <xf numFmtId="0" fontId="37" fillId="0" borderId="30" xfId="4" applyFont="1" applyFill="1" applyBorder="1" applyAlignment="1">
      <alignment horizontal="center" vertical="center"/>
    </xf>
    <xf numFmtId="0" fontId="37" fillId="0" borderId="31" xfId="4" applyFont="1" applyFill="1" applyBorder="1" applyAlignment="1">
      <alignment horizontal="center" vertical="center"/>
    </xf>
    <xf numFmtId="0" fontId="34" fillId="0" borderId="30" xfId="4" applyFont="1" applyFill="1" applyBorder="1" applyAlignment="1">
      <alignment horizontal="left" vertical="center" indent="1"/>
    </xf>
    <xf numFmtId="0" fontId="34" fillId="0" borderId="31" xfId="4" applyFont="1" applyFill="1" applyBorder="1" applyAlignment="1">
      <alignment horizontal="left" vertical="center" indent="1"/>
    </xf>
    <xf numFmtId="0" fontId="34" fillId="0" borderId="30" xfId="4" applyFont="1" applyFill="1" applyBorder="1" applyAlignment="1">
      <alignment horizontal="center" vertical="center" wrapText="1"/>
    </xf>
    <xf numFmtId="0" fontId="34" fillId="0" borderId="31" xfId="4" applyFont="1" applyFill="1" applyBorder="1" applyAlignment="1">
      <alignment horizontal="center" vertical="center" wrapText="1"/>
    </xf>
    <xf numFmtId="0" fontId="33" fillId="0" borderId="30" xfId="3" applyFont="1" applyFill="1" applyBorder="1" applyAlignment="1">
      <alignment horizontal="center" vertical="center"/>
    </xf>
    <xf numFmtId="0" fontId="33" fillId="0" borderId="31" xfId="3" applyFont="1" applyFill="1" applyBorder="1" applyAlignment="1">
      <alignment horizontal="center" vertical="center"/>
    </xf>
    <xf numFmtId="0" fontId="34" fillId="0" borderId="81" xfId="0" applyFont="1" applyFill="1" applyBorder="1" applyAlignment="1">
      <alignment horizontal="justify" vertical="center" wrapText="1" shrinkToFit="1"/>
    </xf>
    <xf numFmtId="0" fontId="34" fillId="0" borderId="94" xfId="0" applyFont="1" applyFill="1" applyBorder="1" applyAlignment="1">
      <alignment horizontal="justify" vertical="center" wrapText="1" shrinkToFit="1"/>
    </xf>
    <xf numFmtId="0" fontId="11" fillId="0" borderId="49" xfId="4" applyFont="1" applyBorder="1" applyAlignment="1">
      <alignment horizontal="left" vertical="center" wrapText="1"/>
    </xf>
    <xf numFmtId="0" fontId="11" fillId="0" borderId="50" xfId="4" applyFont="1" applyBorder="1" applyAlignment="1">
      <alignment horizontal="left" vertical="center" wrapText="1"/>
    </xf>
    <xf numFmtId="0" fontId="11" fillId="0" borderId="51" xfId="4" applyFont="1" applyBorder="1" applyAlignment="1">
      <alignment horizontal="left" vertical="center" wrapText="1"/>
    </xf>
    <xf numFmtId="0" fontId="11" fillId="0" borderId="72" xfId="4" applyFont="1" applyBorder="1" applyAlignment="1">
      <alignment horizontal="left" vertical="center" wrapText="1"/>
    </xf>
    <xf numFmtId="0" fontId="11" fillId="0" borderId="0" xfId="4" applyFont="1" applyBorder="1" applyAlignment="1">
      <alignment horizontal="left" vertical="center" wrapText="1"/>
    </xf>
    <xf numFmtId="0" fontId="11" fillId="0" borderId="66" xfId="4" applyFont="1" applyBorder="1" applyAlignment="1">
      <alignment horizontal="left" vertical="center" wrapText="1"/>
    </xf>
    <xf numFmtId="14" fontId="34" fillId="0" borderId="30" xfId="4" applyNumberFormat="1" applyFont="1" applyFill="1" applyBorder="1" applyAlignment="1">
      <alignment horizontal="center" vertical="center"/>
    </xf>
    <xf numFmtId="14" fontId="34" fillId="0" borderId="31" xfId="4" applyNumberFormat="1" applyFont="1" applyFill="1" applyBorder="1" applyAlignment="1">
      <alignment horizontal="center" vertical="center"/>
    </xf>
    <xf numFmtId="0" fontId="19" fillId="11" borderId="11" xfId="4" applyFont="1" applyFill="1" applyBorder="1" applyAlignment="1">
      <alignment horizontal="center" vertical="center"/>
    </xf>
    <xf numFmtId="0" fontId="19" fillId="11" borderId="12" xfId="4" applyFont="1" applyFill="1" applyBorder="1" applyAlignment="1">
      <alignment horizontal="center" vertical="center"/>
    </xf>
    <xf numFmtId="0" fontId="19" fillId="11" borderId="38" xfId="4" applyFont="1" applyFill="1" applyBorder="1" applyAlignment="1">
      <alignment horizontal="center" vertical="center"/>
    </xf>
    <xf numFmtId="0" fontId="19" fillId="11" borderId="28" xfId="4" applyFont="1" applyFill="1" applyBorder="1" applyAlignment="1">
      <alignment horizontal="center" vertical="center"/>
    </xf>
    <xf numFmtId="0" fontId="76" fillId="12" borderId="26" xfId="0" applyFont="1" applyFill="1" applyBorder="1" applyAlignment="1">
      <alignment horizontal="center" vertical="center" wrapText="1"/>
    </xf>
    <xf numFmtId="0" fontId="76" fillId="12" borderId="75" xfId="0" applyFont="1" applyFill="1" applyBorder="1" applyAlignment="1">
      <alignment horizontal="center" vertical="center" wrapText="1"/>
    </xf>
    <xf numFmtId="0" fontId="12" fillId="0" borderId="32" xfId="0" applyFont="1" applyFill="1" applyBorder="1" applyAlignment="1">
      <alignment horizontal="center" vertical="center"/>
    </xf>
    <xf numFmtId="0" fontId="12" fillId="0" borderId="34" xfId="0" applyFont="1" applyFill="1" applyBorder="1" applyAlignment="1">
      <alignment horizontal="center" vertical="center"/>
    </xf>
    <xf numFmtId="0" fontId="12" fillId="0" borderId="49" xfId="0" applyFont="1" applyFill="1" applyBorder="1" applyAlignment="1">
      <alignment horizontal="center" vertical="center"/>
    </xf>
    <xf numFmtId="0" fontId="12" fillId="0" borderId="62" xfId="0" applyFont="1" applyFill="1" applyBorder="1" applyAlignment="1">
      <alignment horizontal="center" vertical="center"/>
    </xf>
    <xf numFmtId="0" fontId="76" fillId="12" borderId="38" xfId="0" applyFont="1" applyFill="1" applyBorder="1" applyAlignment="1">
      <alignment horizontal="center" vertical="center" wrapText="1"/>
    </xf>
    <xf numFmtId="0" fontId="76" fillId="12" borderId="2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76" fillId="12" borderId="12" xfId="0" applyFont="1" applyFill="1" applyBorder="1" applyAlignment="1">
      <alignment horizontal="center" vertical="center" wrapText="1"/>
    </xf>
    <xf numFmtId="0" fontId="76" fillId="12" borderId="13" xfId="0" applyFont="1" applyFill="1" applyBorder="1" applyAlignment="1">
      <alignment horizontal="center" vertical="center" wrapText="1"/>
    </xf>
    <xf numFmtId="0" fontId="34" fillId="0" borderId="0" xfId="4" applyFont="1" applyFill="1" applyBorder="1" applyAlignment="1">
      <alignment horizontal="center" vertical="center" wrapText="1"/>
    </xf>
    <xf numFmtId="0" fontId="45" fillId="0" borderId="0" xfId="0" quotePrefix="1" applyFont="1" applyFill="1" applyBorder="1" applyAlignment="1">
      <alignment horizontal="left" wrapText="1"/>
    </xf>
    <xf numFmtId="0" fontId="52" fillId="0" borderId="46" xfId="0" applyFont="1" applyFill="1" applyBorder="1" applyAlignment="1">
      <alignment horizontal="center" vertical="center"/>
    </xf>
    <xf numFmtId="0" fontId="52" fillId="0" borderId="47" xfId="0" applyFont="1" applyFill="1" applyBorder="1" applyAlignment="1">
      <alignment horizontal="center" vertical="center"/>
    </xf>
    <xf numFmtId="0" fontId="52" fillId="0" borderId="48" xfId="0" applyFont="1" applyFill="1" applyBorder="1" applyAlignment="1">
      <alignment horizontal="center" vertical="center"/>
    </xf>
    <xf numFmtId="0" fontId="52" fillId="31" borderId="67" xfId="0" applyFont="1" applyFill="1" applyBorder="1" applyAlignment="1">
      <alignment horizontal="center" vertical="center" wrapText="1"/>
    </xf>
    <xf numFmtId="0" fontId="52" fillId="31" borderId="93" xfId="0" applyFont="1" applyFill="1" applyBorder="1" applyAlignment="1">
      <alignment horizontal="center" vertical="center" wrapText="1"/>
    </xf>
    <xf numFmtId="0" fontId="52" fillId="0" borderId="11" xfId="0" applyFont="1" applyFill="1" applyBorder="1" applyAlignment="1">
      <alignment horizontal="center" vertical="center" wrapText="1"/>
    </xf>
    <xf numFmtId="0" fontId="52" fillId="0" borderId="13" xfId="0" applyFont="1" applyFill="1" applyBorder="1" applyAlignment="1">
      <alignment horizontal="center" vertical="center" wrapText="1"/>
    </xf>
    <xf numFmtId="0" fontId="52" fillId="0" borderId="14" xfId="0" applyFont="1" applyFill="1" applyBorder="1" applyAlignment="1">
      <alignment horizontal="center" vertical="center" wrapText="1"/>
    </xf>
    <xf numFmtId="0" fontId="52" fillId="0" borderId="16" xfId="0" applyFont="1" applyFill="1" applyBorder="1" applyAlignment="1">
      <alignment horizontal="center" vertical="center" wrapText="1"/>
    </xf>
    <xf numFmtId="0" fontId="52" fillId="0" borderId="17" xfId="0" applyFont="1" applyFill="1" applyBorder="1" applyAlignment="1">
      <alignment horizontal="center" vertical="center" wrapText="1"/>
    </xf>
    <xf numFmtId="0" fontId="52" fillId="0" borderId="19" xfId="0" applyFont="1" applyFill="1" applyBorder="1" applyAlignment="1">
      <alignment horizontal="center" vertical="center" wrapText="1"/>
    </xf>
    <xf numFmtId="0" fontId="45" fillId="0" borderId="18" xfId="0" applyFont="1" applyFill="1" applyBorder="1" applyAlignment="1">
      <alignment horizontal="center" vertical="center"/>
    </xf>
    <xf numFmtId="0" fontId="45" fillId="0" borderId="19" xfId="0" applyFont="1" applyFill="1" applyBorder="1" applyAlignment="1">
      <alignment horizontal="center" vertical="center"/>
    </xf>
    <xf numFmtId="0" fontId="52" fillId="0" borderId="26" xfId="0" applyFont="1" applyFill="1" applyBorder="1" applyAlignment="1">
      <alignment horizontal="center" vertical="center" wrapText="1"/>
    </xf>
    <xf numFmtId="0" fontId="52" fillId="0" borderId="75" xfId="0" applyFont="1" applyFill="1" applyBorder="1" applyAlignment="1">
      <alignment horizontal="center" vertical="center" wrapText="1"/>
    </xf>
    <xf numFmtId="0" fontId="52" fillId="0" borderId="20" xfId="0" applyFont="1" applyFill="1" applyBorder="1" applyAlignment="1">
      <alignment horizontal="center" vertical="center" wrapText="1"/>
    </xf>
    <xf numFmtId="0" fontId="52" fillId="0" borderId="57" xfId="0" applyFont="1" applyFill="1" applyBorder="1" applyAlignment="1">
      <alignment horizontal="center" vertical="center" wrapText="1"/>
    </xf>
    <xf numFmtId="0" fontId="17" fillId="12" borderId="31" xfId="0" applyFont="1" applyFill="1" applyBorder="1" applyAlignment="1">
      <alignment horizontal="center" vertical="center" wrapText="1"/>
    </xf>
    <xf numFmtId="0" fontId="34" fillId="0" borderId="53" xfId="0" applyFont="1" applyFill="1" applyBorder="1" applyAlignment="1">
      <alignment horizontal="justify" vertical="center" wrapText="1" shrinkToFit="1"/>
    </xf>
    <xf numFmtId="0" fontId="34" fillId="0" borderId="21" xfId="0" applyFont="1" applyFill="1" applyBorder="1" applyAlignment="1">
      <alignment horizontal="justify" vertical="center" wrapText="1" shrinkToFit="1"/>
    </xf>
    <xf numFmtId="0" fontId="34" fillId="0" borderId="57" xfId="0" applyFont="1" applyFill="1" applyBorder="1" applyAlignment="1">
      <alignment horizontal="justify" vertical="center" wrapText="1" shrinkToFit="1"/>
    </xf>
    <xf numFmtId="0" fontId="34" fillId="0" borderId="54" xfId="0" applyFont="1" applyFill="1" applyBorder="1" applyAlignment="1">
      <alignment horizontal="justify" vertical="center" wrapText="1" shrinkToFit="1"/>
    </xf>
    <xf numFmtId="0" fontId="34" fillId="0" borderId="24" xfId="0" applyFont="1" applyFill="1" applyBorder="1" applyAlignment="1">
      <alignment horizontal="justify" vertical="center" wrapText="1" shrinkToFit="1"/>
    </xf>
    <xf numFmtId="0" fontId="34" fillId="0" borderId="56" xfId="0" applyFont="1" applyFill="1" applyBorder="1" applyAlignment="1">
      <alignment horizontal="justify" vertical="center" wrapText="1" shrinkToFit="1"/>
    </xf>
    <xf numFmtId="0" fontId="45" fillId="0" borderId="47" xfId="0" applyFont="1" applyFill="1" applyBorder="1" applyAlignment="1">
      <alignment horizontal="center" vertical="center"/>
    </xf>
    <xf numFmtId="0" fontId="45" fillId="31" borderId="83" xfId="0" applyFont="1" applyFill="1" applyBorder="1" applyAlignment="1">
      <alignment horizontal="center" vertical="center"/>
    </xf>
    <xf numFmtId="0" fontId="45" fillId="0" borderId="69" xfId="0" applyFont="1" applyFill="1" applyBorder="1" applyAlignment="1">
      <alignment horizontal="center"/>
    </xf>
    <xf numFmtId="0" fontId="45" fillId="0" borderId="41" xfId="0" applyFont="1" applyFill="1" applyBorder="1" applyAlignment="1">
      <alignment horizontal="center" vertical="center"/>
    </xf>
    <xf numFmtId="0" fontId="45" fillId="0" borderId="55" xfId="0" applyFont="1" applyFill="1" applyBorder="1" applyAlignment="1">
      <alignment horizontal="center" vertical="center"/>
    </xf>
    <xf numFmtId="0" fontId="52" fillId="0" borderId="67" xfId="0" applyFont="1" applyFill="1" applyBorder="1" applyAlignment="1">
      <alignment horizontal="center" vertical="center" wrapText="1"/>
    </xf>
    <xf numFmtId="0" fontId="52" fillId="0" borderId="71" xfId="0" applyFont="1" applyFill="1" applyBorder="1" applyAlignment="1">
      <alignment horizontal="center" vertical="center" wrapText="1"/>
    </xf>
    <xf numFmtId="0" fontId="24" fillId="0" borderId="30" xfId="0" applyFont="1" applyBorder="1" applyAlignment="1">
      <alignment horizontal="center" vertical="center" wrapText="1"/>
    </xf>
    <xf numFmtId="0" fontId="24" fillId="0" borderId="76" xfId="0" applyFont="1" applyBorder="1" applyAlignment="1">
      <alignment horizontal="center" vertical="center" wrapText="1"/>
    </xf>
    <xf numFmtId="0" fontId="12" fillId="0" borderId="14" xfId="0" applyFont="1" applyFill="1" applyBorder="1" applyAlignment="1">
      <alignment horizontal="center" vertical="center"/>
    </xf>
    <xf numFmtId="0" fontId="12" fillId="0" borderId="17" xfId="0" applyFont="1" applyFill="1" applyBorder="1" applyAlignment="1">
      <alignment horizontal="center" vertical="center"/>
    </xf>
    <xf numFmtId="0" fontId="45" fillId="0" borderId="14" xfId="0" applyFont="1" applyFill="1" applyBorder="1" applyAlignment="1">
      <alignment horizontal="center" vertical="center"/>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46" fillId="15" borderId="53" xfId="0" applyFont="1" applyFill="1" applyBorder="1" applyAlignment="1">
      <alignment horizontal="justify" vertical="center" wrapText="1" shrinkToFit="1"/>
    </xf>
    <xf numFmtId="0" fontId="46" fillId="15" borderId="21" xfId="0" applyFont="1" applyFill="1" applyBorder="1" applyAlignment="1">
      <alignment horizontal="justify" vertical="center" wrapText="1" shrinkToFit="1"/>
    </xf>
    <xf numFmtId="0" fontId="46" fillId="15" borderId="57" xfId="0" applyFont="1" applyFill="1" applyBorder="1" applyAlignment="1">
      <alignment horizontal="justify" vertical="center" wrapText="1" shrinkToFit="1"/>
    </xf>
    <xf numFmtId="0" fontId="34" fillId="10" borderId="53" xfId="0" applyFont="1" applyFill="1" applyBorder="1" applyAlignment="1">
      <alignment horizontal="justify" vertical="center" wrapText="1" shrinkToFit="1"/>
    </xf>
    <xf numFmtId="0" fontId="34" fillId="10" borderId="21" xfId="0" applyFont="1" applyFill="1" applyBorder="1" applyAlignment="1">
      <alignment horizontal="justify" vertical="center" wrapText="1" shrinkToFit="1"/>
    </xf>
    <xf numFmtId="0" fontId="34" fillId="10" borderId="57" xfId="0" applyFont="1" applyFill="1" applyBorder="1" applyAlignment="1">
      <alignment horizontal="justify" vertical="center" wrapText="1" shrinkToFit="1"/>
    </xf>
    <xf numFmtId="0" fontId="34" fillId="0" borderId="53" xfId="4" applyFont="1" applyFill="1" applyBorder="1" applyAlignment="1">
      <alignment horizontal="center" vertical="center"/>
    </xf>
    <xf numFmtId="0" fontId="34" fillId="0" borderId="22" xfId="4" applyFont="1" applyFill="1" applyBorder="1" applyAlignment="1">
      <alignment horizontal="center" vertical="center"/>
    </xf>
    <xf numFmtId="0" fontId="34" fillId="0" borderId="53" xfId="4" applyFont="1" applyFill="1" applyBorder="1" applyAlignment="1">
      <alignment horizontal="center" vertical="center" wrapText="1"/>
    </xf>
    <xf numFmtId="0" fontId="34" fillId="0" borderId="22" xfId="4" applyFont="1" applyFill="1" applyBorder="1" applyAlignment="1">
      <alignment horizontal="center" vertical="center" wrapText="1"/>
    </xf>
    <xf numFmtId="0" fontId="34" fillId="10" borderId="53" xfId="4" applyFont="1" applyFill="1" applyBorder="1" applyAlignment="1">
      <alignment horizontal="center" vertical="center"/>
    </xf>
    <xf numFmtId="0" fontId="34" fillId="10" borderId="22" xfId="4" applyFont="1" applyFill="1" applyBorder="1" applyAlignment="1">
      <alignment horizontal="center" vertical="center"/>
    </xf>
    <xf numFmtId="0" fontId="46" fillId="15" borderId="53" xfId="4" applyFont="1" applyFill="1" applyBorder="1" applyAlignment="1">
      <alignment horizontal="center" vertical="center" wrapText="1"/>
    </xf>
    <xf numFmtId="0" fontId="46" fillId="15" borderId="22" xfId="4" applyFont="1" applyFill="1" applyBorder="1" applyAlignment="1">
      <alignment horizontal="center" vertical="center" wrapText="1"/>
    </xf>
    <xf numFmtId="0" fontId="34" fillId="10" borderId="53" xfId="4" applyFont="1" applyFill="1" applyBorder="1" applyAlignment="1">
      <alignment horizontal="center" vertical="center" wrapText="1"/>
    </xf>
    <xf numFmtId="0" fontId="34" fillId="10" borderId="22" xfId="4" applyFont="1" applyFill="1" applyBorder="1" applyAlignment="1">
      <alignment horizontal="center" vertical="center" wrapText="1"/>
    </xf>
    <xf numFmtId="0" fontId="34" fillId="0" borderId="53" xfId="3" applyFont="1" applyFill="1" applyBorder="1" applyAlignment="1">
      <alignment horizontal="center" vertical="center"/>
    </xf>
    <xf numFmtId="0" fontId="34" fillId="0" borderId="22" xfId="3" applyFont="1" applyFill="1" applyBorder="1" applyAlignment="1">
      <alignment horizontal="center" vertical="center"/>
    </xf>
    <xf numFmtId="0" fontId="17" fillId="12" borderId="67" xfId="0" applyFont="1" applyFill="1" applyBorder="1" applyAlignment="1">
      <alignment horizontal="center" vertical="center" wrapText="1"/>
    </xf>
    <xf numFmtId="0" fontId="17" fillId="12" borderId="42" xfId="0" applyFont="1" applyFill="1" applyBorder="1" applyAlignment="1">
      <alignment horizontal="center" vertical="center" wrapText="1"/>
    </xf>
    <xf numFmtId="0" fontId="5" fillId="15" borderId="53" xfId="2" applyFill="1" applyBorder="1" applyAlignment="1">
      <alignment horizontal="justify" vertical="center" wrapText="1" shrinkToFit="1"/>
    </xf>
    <xf numFmtId="0" fontId="5" fillId="15" borderId="21" xfId="2" applyFill="1" applyBorder="1" applyAlignment="1">
      <alignment horizontal="justify" vertical="center" wrapText="1" shrinkToFit="1"/>
    </xf>
    <xf numFmtId="0" fontId="5" fillId="15" borderId="57" xfId="2" applyFill="1" applyBorder="1" applyAlignment="1">
      <alignment horizontal="justify" vertical="center" wrapText="1" shrinkToFit="1"/>
    </xf>
    <xf numFmtId="0" fontId="38" fillId="14" borderId="53" xfId="4" applyFont="1" applyFill="1" applyBorder="1" applyAlignment="1">
      <alignment horizontal="center" vertical="center"/>
    </xf>
    <xf numFmtId="0" fontId="38" fillId="14" borderId="22" xfId="4" applyFont="1" applyFill="1" applyBorder="1" applyAlignment="1">
      <alignment horizontal="center" vertical="center"/>
    </xf>
    <xf numFmtId="0" fontId="38" fillId="14" borderId="53" xfId="0" applyFont="1" applyFill="1" applyBorder="1" applyAlignment="1">
      <alignment horizontal="justify" vertical="center" wrapText="1" shrinkToFit="1"/>
    </xf>
    <xf numFmtId="0" fontId="38" fillId="14" borderId="21" xfId="0" applyFont="1" applyFill="1" applyBorder="1" applyAlignment="1">
      <alignment horizontal="justify" vertical="center" wrapText="1" shrinkToFit="1"/>
    </xf>
    <xf numFmtId="0" fontId="38" fillId="14" borderId="57" xfId="0" applyFont="1" applyFill="1" applyBorder="1" applyAlignment="1">
      <alignment horizontal="justify" vertical="center" wrapText="1" shrinkToFit="1"/>
    </xf>
    <xf numFmtId="0" fontId="17" fillId="12" borderId="33" xfId="0" applyFont="1" applyFill="1" applyBorder="1" applyAlignment="1">
      <alignment horizontal="center" vertical="center" wrapText="1"/>
    </xf>
    <xf numFmtId="0" fontId="17" fillId="12" borderId="34" xfId="0" applyFont="1" applyFill="1" applyBorder="1" applyAlignment="1">
      <alignment horizontal="center" vertical="center" wrapText="1"/>
    </xf>
    <xf numFmtId="0" fontId="17" fillId="12" borderId="36" xfId="0" applyFont="1" applyFill="1" applyBorder="1" applyAlignment="1">
      <alignment horizontal="center" vertical="center" wrapText="1"/>
    </xf>
    <xf numFmtId="0" fontId="17" fillId="12" borderId="37" xfId="0" applyFont="1" applyFill="1" applyBorder="1" applyAlignment="1">
      <alignment horizontal="center" vertical="center" wrapText="1"/>
    </xf>
    <xf numFmtId="0" fontId="45" fillId="0" borderId="15" xfId="0" applyFont="1" applyFill="1" applyBorder="1" applyAlignment="1">
      <alignment horizontal="center" vertical="center"/>
    </xf>
    <xf numFmtId="0" fontId="45" fillId="0" borderId="16" xfId="0" applyFont="1" applyFill="1" applyBorder="1" applyAlignment="1">
      <alignment horizontal="center" vertical="center"/>
    </xf>
    <xf numFmtId="0" fontId="17" fillId="12" borderId="64" xfId="0" applyFont="1" applyFill="1" applyBorder="1" applyAlignment="1">
      <alignment horizontal="center" vertical="center" wrapText="1"/>
    </xf>
    <xf numFmtId="0" fontId="17" fillId="12" borderId="47" xfId="0" applyFont="1" applyFill="1" applyBorder="1" applyAlignment="1">
      <alignment horizontal="center" vertical="center" wrapText="1"/>
    </xf>
    <xf numFmtId="0" fontId="17" fillId="12" borderId="48" xfId="0" applyFont="1" applyFill="1" applyBorder="1" applyAlignment="1">
      <alignment horizontal="center" vertical="center" wrapText="1"/>
    </xf>
    <xf numFmtId="0" fontId="17" fillId="12" borderId="65" xfId="0" applyFont="1" applyFill="1" applyBorder="1" applyAlignment="1">
      <alignment horizontal="center" vertical="center" wrapText="1"/>
    </xf>
    <xf numFmtId="0" fontId="17" fillId="12" borderId="0" xfId="0" applyFont="1" applyFill="1" applyBorder="1" applyAlignment="1">
      <alignment horizontal="center" vertical="center" wrapText="1"/>
    </xf>
    <xf numFmtId="0" fontId="17" fillId="12" borderId="66" xfId="0" applyFont="1" applyFill="1" applyBorder="1" applyAlignment="1">
      <alignment horizontal="center" vertical="center" wrapText="1"/>
    </xf>
    <xf numFmtId="0" fontId="34" fillId="0" borderId="42" xfId="0" applyFont="1" applyFill="1" applyBorder="1" applyAlignment="1">
      <alignment horizontal="justify" vertical="center" wrapText="1" shrinkToFit="1"/>
    </xf>
    <xf numFmtId="0" fontId="34" fillId="0" borderId="36" xfId="0" applyFont="1" applyFill="1" applyBorder="1" applyAlignment="1">
      <alignment horizontal="justify" vertical="center" wrapText="1" shrinkToFit="1"/>
    </xf>
    <xf numFmtId="0" fontId="34" fillId="0" borderId="63" xfId="0" applyFont="1" applyFill="1" applyBorder="1" applyAlignment="1">
      <alignment horizontal="justify" vertical="center" wrapText="1" shrinkToFit="1"/>
    </xf>
    <xf numFmtId="0" fontId="52" fillId="0" borderId="15" xfId="0" applyFont="1" applyFill="1" applyBorder="1" applyAlignment="1">
      <alignment horizontal="center" vertical="center" wrapText="1"/>
    </xf>
    <xf numFmtId="0" fontId="52" fillId="0" borderId="18" xfId="0" applyFont="1" applyFill="1" applyBorder="1" applyAlignment="1">
      <alignment horizontal="center" vertical="center" wrapText="1"/>
    </xf>
    <xf numFmtId="0" fontId="48" fillId="12" borderId="53" xfId="0" applyFont="1" applyFill="1" applyBorder="1" applyAlignment="1">
      <alignment horizontal="center" vertical="center" wrapText="1"/>
    </xf>
    <xf numFmtId="0" fontId="48" fillId="12" borderId="22" xfId="0" applyFont="1" applyFill="1" applyBorder="1" applyAlignment="1">
      <alignment horizontal="center" vertical="center" wrapText="1"/>
    </xf>
    <xf numFmtId="0" fontId="63" fillId="0" borderId="90" xfId="0" applyFont="1" applyBorder="1" applyAlignment="1">
      <alignment horizontal="center" vertical="center"/>
    </xf>
    <xf numFmtId="0" fontId="63" fillId="0" borderId="91" xfId="0" applyFont="1" applyBorder="1" applyAlignment="1">
      <alignment horizontal="center" vertical="center"/>
    </xf>
    <xf numFmtId="0" fontId="45" fillId="0" borderId="39" xfId="0" applyFont="1" applyFill="1" applyBorder="1" applyAlignment="1">
      <alignment horizontal="center" vertical="center"/>
    </xf>
    <xf numFmtId="0" fontId="45" fillId="0" borderId="40" xfId="0" applyFont="1" applyFill="1" applyBorder="1" applyAlignment="1">
      <alignment horizontal="center" vertical="center"/>
    </xf>
    <xf numFmtId="0" fontId="45" fillId="0" borderId="69" xfId="0" applyFont="1" applyFill="1" applyBorder="1" applyAlignment="1">
      <alignment horizontal="center" vertical="center"/>
    </xf>
    <xf numFmtId="0" fontId="49" fillId="0" borderId="30" xfId="0" applyFont="1" applyFill="1" applyBorder="1" applyAlignment="1">
      <alignment horizontal="center" vertical="center"/>
    </xf>
    <xf numFmtId="0" fontId="49" fillId="0" borderId="31" xfId="0" applyFont="1" applyFill="1" applyBorder="1" applyAlignment="1">
      <alignment horizontal="center" vertical="center"/>
    </xf>
    <xf numFmtId="0" fontId="49" fillId="0" borderId="30" xfId="0" applyFont="1" applyFill="1" applyBorder="1" applyAlignment="1">
      <alignment horizontal="center" vertical="center" wrapText="1" shrinkToFit="1"/>
    </xf>
    <xf numFmtId="0" fontId="49" fillId="0" borderId="31" xfId="0" applyFont="1" applyFill="1" applyBorder="1" applyAlignment="1">
      <alignment horizontal="center" vertical="center" wrapText="1" shrinkToFit="1"/>
    </xf>
    <xf numFmtId="0" fontId="30" fillId="0" borderId="34" xfId="2" applyFont="1" applyFill="1" applyBorder="1" applyAlignment="1">
      <alignment horizontal="center" vertical="center"/>
    </xf>
    <xf numFmtId="0" fontId="30" fillId="0" borderId="37" xfId="2" applyFont="1" applyFill="1" applyBorder="1" applyAlignment="1">
      <alignment horizontal="center" vertical="center"/>
    </xf>
    <xf numFmtId="0" fontId="45" fillId="0" borderId="30" xfId="0" applyFont="1" applyFill="1" applyBorder="1" applyAlignment="1">
      <alignment horizontal="center" vertical="center"/>
    </xf>
    <xf numFmtId="0" fontId="45" fillId="0" borderId="31" xfId="0" applyFont="1" applyFill="1" applyBorder="1" applyAlignment="1">
      <alignment horizontal="center" vertical="center"/>
    </xf>
    <xf numFmtId="0" fontId="52" fillId="0" borderId="11" xfId="0" applyFont="1" applyFill="1" applyBorder="1" applyAlignment="1">
      <alignment horizontal="center" vertical="center"/>
    </xf>
    <xf numFmtId="0" fontId="52" fillId="0" borderId="12" xfId="0" applyFont="1" applyFill="1" applyBorder="1" applyAlignment="1">
      <alignment horizontal="center" vertical="center"/>
    </xf>
    <xf numFmtId="0" fontId="52" fillId="0" borderId="13" xfId="0" applyFont="1" applyFill="1" applyBorder="1" applyAlignment="1">
      <alignment horizontal="center" vertical="center"/>
    </xf>
    <xf numFmtId="0" fontId="52" fillId="0" borderId="14" xfId="0" applyFont="1" applyFill="1" applyBorder="1" applyAlignment="1">
      <alignment horizontal="center" vertical="center"/>
    </xf>
    <xf numFmtId="0" fontId="52" fillId="0" borderId="15" xfId="0" applyFont="1" applyFill="1" applyBorder="1" applyAlignment="1">
      <alignment horizontal="center" vertical="center"/>
    </xf>
    <xf numFmtId="0" fontId="34" fillId="0" borderId="30" xfId="0" applyFont="1" applyFill="1" applyBorder="1" applyAlignment="1">
      <alignment horizontal="center" vertical="center" wrapText="1" shrinkToFit="1"/>
    </xf>
    <xf numFmtId="0" fontId="34" fillId="0" borderId="31" xfId="0" applyFont="1" applyFill="1" applyBorder="1" applyAlignment="1">
      <alignment horizontal="center" vertical="center" wrapText="1" shrinkToFit="1"/>
    </xf>
    <xf numFmtId="0" fontId="17" fillId="12" borderId="58" xfId="0" applyFont="1" applyFill="1" applyBorder="1" applyAlignment="1">
      <alignment horizontal="center" vertical="center" wrapText="1"/>
    </xf>
    <xf numFmtId="0" fontId="17" fillId="12" borderId="59" xfId="0" applyFont="1" applyFill="1" applyBorder="1" applyAlignment="1">
      <alignment horizontal="center" vertical="center" wrapText="1"/>
    </xf>
    <xf numFmtId="0" fontId="17" fillId="12" borderId="40" xfId="0" applyFont="1" applyFill="1" applyBorder="1" applyAlignment="1">
      <alignment horizontal="center" vertical="center" wrapText="1"/>
    </xf>
    <xf numFmtId="0" fontId="34" fillId="0" borderId="34" xfId="4" applyFont="1" applyFill="1" applyBorder="1" applyAlignment="1">
      <alignment horizontal="center" vertical="center" wrapText="1"/>
    </xf>
    <xf numFmtId="0" fontId="34" fillId="0" borderId="37" xfId="4" applyFont="1" applyFill="1" applyBorder="1" applyAlignment="1">
      <alignment horizontal="center" vertical="center" wrapText="1"/>
    </xf>
    <xf numFmtId="0" fontId="48" fillId="12" borderId="30" xfId="0" applyFont="1" applyFill="1" applyBorder="1" applyAlignment="1">
      <alignment horizontal="center" vertical="center" wrapText="1"/>
    </xf>
    <xf numFmtId="0" fontId="48" fillId="12" borderId="31" xfId="0" applyFont="1" applyFill="1" applyBorder="1" applyAlignment="1">
      <alignment horizontal="center" vertical="center" wrapText="1"/>
    </xf>
    <xf numFmtId="0" fontId="34" fillId="0" borderId="67" xfId="4" applyFont="1" applyFill="1" applyBorder="1" applyAlignment="1">
      <alignment horizontal="center" vertical="center"/>
    </xf>
    <xf numFmtId="0" fontId="34" fillId="0" borderId="34" xfId="4" applyFont="1" applyFill="1" applyBorder="1" applyAlignment="1">
      <alignment horizontal="center" vertical="center"/>
    </xf>
    <xf numFmtId="0" fontId="34" fillId="0" borderId="42" xfId="4" applyFont="1" applyFill="1" applyBorder="1" applyAlignment="1">
      <alignment horizontal="center" vertical="center"/>
    </xf>
    <xf numFmtId="0" fontId="34" fillId="0" borderId="37" xfId="4" applyFont="1" applyFill="1" applyBorder="1" applyAlignment="1">
      <alignment horizontal="center" vertical="center"/>
    </xf>
    <xf numFmtId="14" fontId="11" fillId="0" borderId="22" xfId="1" applyNumberFormat="1" applyFont="1" applyBorder="1" applyAlignment="1">
      <alignment horizontal="right" vertical="center" wrapText="1" indent="1"/>
    </xf>
    <xf numFmtId="0" fontId="11" fillId="0" borderId="25" xfId="1" applyFont="1" applyBorder="1" applyAlignment="1">
      <alignment horizontal="right" vertical="center" wrapText="1" indent="1"/>
    </xf>
    <xf numFmtId="0" fontId="5" fillId="15" borderId="53" xfId="2" applyFill="1" applyBorder="1" applyAlignment="1">
      <alignment horizontal="justify" vertical="center"/>
    </xf>
    <xf numFmtId="0" fontId="5" fillId="15" borderId="21" xfId="2" applyFill="1" applyBorder="1" applyAlignment="1">
      <alignment horizontal="justify" vertical="center"/>
    </xf>
    <xf numFmtId="0" fontId="5" fillId="15" borderId="57" xfId="2" applyFill="1" applyBorder="1" applyAlignment="1">
      <alignment horizontal="justify" vertical="center"/>
    </xf>
    <xf numFmtId="0" fontId="11" fillId="0" borderId="21" xfId="1" applyFont="1" applyBorder="1" applyAlignment="1">
      <alignment horizontal="center" vertical="center" wrapText="1"/>
    </xf>
    <xf numFmtId="0" fontId="11" fillId="0" borderId="22" xfId="1" applyFont="1" applyBorder="1" applyAlignment="1">
      <alignment horizontal="center" vertical="center" wrapText="1"/>
    </xf>
    <xf numFmtId="0" fontId="11" fillId="0" borderId="24" xfId="1" applyFont="1" applyBorder="1" applyAlignment="1">
      <alignment horizontal="center" vertical="center" wrapText="1"/>
    </xf>
    <xf numFmtId="0" fontId="11" fillId="0" borderId="25" xfId="1" applyFont="1" applyBorder="1" applyAlignment="1">
      <alignment horizontal="center" vertical="center" wrapText="1"/>
    </xf>
    <xf numFmtId="0" fontId="33" fillId="0" borderId="53" xfId="3" applyFont="1" applyFill="1" applyBorder="1" applyAlignment="1">
      <alignment horizontal="center" vertical="center" wrapText="1"/>
    </xf>
    <xf numFmtId="0" fontId="33" fillId="0" borderId="22" xfId="3" applyFont="1" applyFill="1" applyBorder="1" applyAlignment="1">
      <alignment horizontal="center" vertical="center" wrapText="1"/>
    </xf>
    <xf numFmtId="0" fontId="34" fillId="0" borderId="53" xfId="3" applyFont="1" applyFill="1" applyBorder="1" applyAlignment="1">
      <alignment horizontal="center" vertical="center" wrapText="1"/>
    </xf>
    <xf numFmtId="0" fontId="34" fillId="0" borderId="22" xfId="3" applyFont="1" applyFill="1" applyBorder="1" applyAlignment="1">
      <alignment horizontal="center" vertical="center" wrapText="1"/>
    </xf>
    <xf numFmtId="0" fontId="46" fillId="15" borderId="53" xfId="4" applyFont="1" applyFill="1" applyBorder="1" applyAlignment="1">
      <alignment horizontal="center" vertical="center"/>
    </xf>
    <xf numFmtId="0" fontId="46" fillId="15" borderId="22" xfId="4" applyFont="1" applyFill="1" applyBorder="1" applyAlignment="1">
      <alignment horizontal="center" vertical="center"/>
    </xf>
    <xf numFmtId="0" fontId="45" fillId="0" borderId="0" xfId="0" applyFont="1" applyFill="1" applyBorder="1" applyAlignment="1">
      <alignment horizontal="center"/>
    </xf>
    <xf numFmtId="0" fontId="34" fillId="0" borderId="54" xfId="4" applyFont="1" applyFill="1" applyBorder="1" applyAlignment="1">
      <alignment horizontal="center" vertical="center"/>
    </xf>
    <xf numFmtId="0" fontId="34" fillId="0" borderId="25" xfId="4" applyFont="1" applyFill="1" applyBorder="1" applyAlignment="1">
      <alignment horizontal="center" vertical="center"/>
    </xf>
    <xf numFmtId="0" fontId="48" fillId="12" borderId="81" xfId="0" applyFont="1" applyFill="1" applyBorder="1" applyAlignment="1">
      <alignment horizontal="center" vertical="center" wrapText="1"/>
    </xf>
    <xf numFmtId="0" fontId="48" fillId="12" borderId="87" xfId="0" applyFont="1" applyFill="1" applyBorder="1" applyAlignment="1">
      <alignment horizontal="center" vertical="center" wrapText="1"/>
    </xf>
    <xf numFmtId="0" fontId="45" fillId="0" borderId="26" xfId="0" applyFont="1" applyFill="1" applyBorder="1" applyAlignment="1">
      <alignment horizontal="center" vertical="center"/>
    </xf>
    <xf numFmtId="0" fontId="45" fillId="0" borderId="27" xfId="0" applyFont="1" applyFill="1" applyBorder="1" applyAlignment="1">
      <alignment horizontal="center" vertical="center"/>
    </xf>
    <xf numFmtId="0" fontId="45" fillId="0" borderId="75" xfId="0" applyFont="1" applyFill="1" applyBorder="1" applyAlignment="1">
      <alignment horizontal="center" vertical="center"/>
    </xf>
    <xf numFmtId="0" fontId="48" fillId="12" borderId="76" xfId="0" applyFont="1" applyFill="1" applyBorder="1" applyAlignment="1">
      <alignment horizontal="center" vertical="center" wrapText="1"/>
    </xf>
    <xf numFmtId="0" fontId="13" fillId="11" borderId="66" xfId="0" applyFont="1" applyFill="1" applyBorder="1" applyAlignment="1">
      <alignment horizontal="center" vertical="center" textRotation="90"/>
    </xf>
    <xf numFmtId="0" fontId="11" fillId="0" borderId="49" xfId="1" applyFont="1" applyBorder="1" applyAlignment="1">
      <alignment horizontal="left" vertical="center" wrapText="1"/>
    </xf>
    <xf numFmtId="0" fontId="11" fillId="0" borderId="50" xfId="1" applyFont="1" applyBorder="1" applyAlignment="1">
      <alignment horizontal="left" vertical="center" wrapText="1"/>
    </xf>
    <xf numFmtId="0" fontId="11" fillId="0" borderId="51" xfId="1" applyFont="1" applyBorder="1" applyAlignment="1">
      <alignment horizontal="left" vertical="center" wrapText="1"/>
    </xf>
    <xf numFmtId="0" fontId="48" fillId="12" borderId="41" xfId="0" applyFont="1" applyFill="1" applyBorder="1" applyAlignment="1">
      <alignment horizontal="center" vertical="center" wrapText="1"/>
    </xf>
    <xf numFmtId="0" fontId="48" fillId="12" borderId="79" xfId="0" applyFont="1" applyFill="1" applyBorder="1" applyAlignment="1">
      <alignment horizontal="center" vertical="center" wrapText="1"/>
    </xf>
    <xf numFmtId="0" fontId="13" fillId="11" borderId="46" xfId="1" applyFont="1" applyFill="1" applyBorder="1" applyAlignment="1">
      <alignment horizontal="center" vertical="center"/>
    </xf>
    <xf numFmtId="0" fontId="13" fillId="11" borderId="47" xfId="1" applyFont="1" applyFill="1" applyBorder="1" applyAlignment="1">
      <alignment horizontal="center" vertical="center"/>
    </xf>
    <xf numFmtId="0" fontId="13" fillId="11" borderId="60" xfId="1" applyFont="1" applyFill="1" applyBorder="1" applyAlignment="1">
      <alignment horizontal="center" vertical="center"/>
    </xf>
    <xf numFmtId="0" fontId="13" fillId="11" borderId="62" xfId="1" applyFont="1" applyFill="1" applyBorder="1" applyAlignment="1">
      <alignment horizontal="center" vertical="center"/>
    </xf>
    <xf numFmtId="0" fontId="10" fillId="0" borderId="43" xfId="1" applyFont="1" applyBorder="1" applyAlignment="1">
      <alignment horizontal="center" vertical="center" wrapText="1"/>
    </xf>
    <xf numFmtId="0" fontId="10" fillId="0" borderId="44" xfId="1" applyFont="1" applyBorder="1" applyAlignment="1">
      <alignment horizontal="center" vertical="center" wrapText="1"/>
    </xf>
    <xf numFmtId="0" fontId="10" fillId="0" borderId="45" xfId="1" applyFont="1" applyBorder="1" applyAlignment="1">
      <alignment horizontal="center" vertical="center" wrapText="1"/>
    </xf>
    <xf numFmtId="0" fontId="48" fillId="12" borderId="39" xfId="0" applyFont="1" applyFill="1" applyBorder="1" applyAlignment="1">
      <alignment horizontal="center" vertical="center" wrapText="1"/>
    </xf>
    <xf numFmtId="0" fontId="48" fillId="12" borderId="80" xfId="0" applyFont="1" applyFill="1" applyBorder="1" applyAlignment="1">
      <alignment horizontal="center" vertical="center" wrapText="1"/>
    </xf>
    <xf numFmtId="0" fontId="11" fillId="0" borderId="72" xfId="1" applyFont="1" applyBorder="1" applyAlignment="1">
      <alignment horizontal="left" vertical="center" wrapText="1"/>
    </xf>
    <xf numFmtId="0" fontId="11" fillId="0" borderId="0" xfId="1" applyFont="1" applyBorder="1" applyAlignment="1">
      <alignment horizontal="left" vertical="center" wrapText="1"/>
    </xf>
    <xf numFmtId="0" fontId="11" fillId="0" borderId="66" xfId="1" applyFont="1" applyBorder="1" applyAlignment="1">
      <alignment horizontal="left" vertical="center" wrapText="1"/>
    </xf>
    <xf numFmtId="0" fontId="9" fillId="0" borderId="46" xfId="1" applyFont="1" applyBorder="1" applyAlignment="1">
      <alignment horizontal="center" vertical="center" wrapText="1"/>
    </xf>
    <xf numFmtId="0" fontId="9" fillId="0" borderId="47" xfId="1" applyFont="1" applyBorder="1" applyAlignment="1">
      <alignment horizontal="center" vertical="center" wrapText="1"/>
    </xf>
    <xf numFmtId="0" fontId="9" fillId="0" borderId="60" xfId="1" applyFont="1" applyBorder="1" applyAlignment="1">
      <alignment horizontal="center" vertical="center" wrapText="1"/>
    </xf>
    <xf numFmtId="0" fontId="34" fillId="0" borderId="47" xfId="4" applyFont="1" applyFill="1" applyBorder="1" applyAlignment="1">
      <alignment horizontal="center" vertical="center" wrapText="1"/>
    </xf>
    <xf numFmtId="0" fontId="34" fillId="2" borderId="53" xfId="4" applyFont="1" applyFill="1" applyBorder="1" applyAlignment="1">
      <alignment horizontal="center" vertical="center"/>
    </xf>
    <xf numFmtId="0" fontId="34" fillId="2" borderId="22" xfId="4" applyFont="1" applyFill="1" applyBorder="1" applyAlignment="1">
      <alignment horizontal="center" vertical="center"/>
    </xf>
    <xf numFmtId="0" fontId="86" fillId="2" borderId="53" xfId="2" applyFont="1" applyFill="1" applyBorder="1" applyAlignment="1">
      <alignment horizontal="justify" vertical="center" wrapText="1" shrinkToFit="1"/>
    </xf>
    <xf numFmtId="0" fontId="86" fillId="2" borderId="21" xfId="2" applyFont="1" applyFill="1" applyBorder="1" applyAlignment="1">
      <alignment horizontal="justify" vertical="center" wrapText="1" shrinkToFit="1"/>
    </xf>
    <xf numFmtId="0" fontId="86" fillId="2" borderId="57" xfId="2" applyFont="1" applyFill="1" applyBorder="1" applyAlignment="1">
      <alignment horizontal="justify" vertical="center" wrapText="1" shrinkToFit="1"/>
    </xf>
    <xf numFmtId="0" fontId="63" fillId="0" borderId="16" xfId="0" applyFont="1" applyBorder="1" applyAlignment="1">
      <alignment horizontal="center" vertical="center"/>
    </xf>
    <xf numFmtId="0" fontId="45" fillId="0" borderId="72" xfId="0" applyFont="1" applyFill="1" applyBorder="1" applyAlignment="1">
      <alignment horizontal="center"/>
    </xf>
    <xf numFmtId="0" fontId="34" fillId="0" borderId="39" xfId="4" applyFont="1" applyFill="1" applyBorder="1" applyAlignment="1">
      <alignment horizontal="center" vertical="center" wrapText="1"/>
    </xf>
    <xf numFmtId="0" fontId="34" fillId="0" borderId="40" xfId="4" applyFont="1" applyFill="1" applyBorder="1" applyAlignment="1">
      <alignment horizontal="center" vertical="center" wrapText="1"/>
    </xf>
    <xf numFmtId="0" fontId="88" fillId="2" borderId="53" xfId="4" applyFont="1" applyFill="1" applyBorder="1" applyAlignment="1">
      <alignment horizontal="center" vertical="center"/>
    </xf>
    <xf numFmtId="0" fontId="88" fillId="2" borderId="22" xfId="4" applyFont="1" applyFill="1" applyBorder="1" applyAlignment="1">
      <alignment horizontal="center" vertical="center"/>
    </xf>
    <xf numFmtId="0" fontId="88" fillId="2" borderId="53" xfId="0" applyFont="1" applyFill="1" applyBorder="1" applyAlignment="1">
      <alignment horizontal="justify" vertical="center" wrapText="1" shrinkToFit="1"/>
    </xf>
    <xf numFmtId="0" fontId="88" fillId="2" borderId="21" xfId="0" applyFont="1" applyFill="1" applyBorder="1" applyAlignment="1">
      <alignment horizontal="justify" vertical="center" wrapText="1" shrinkToFit="1"/>
    </xf>
    <xf numFmtId="0" fontId="88" fillId="2" borderId="57" xfId="0" applyFont="1" applyFill="1" applyBorder="1" applyAlignment="1">
      <alignment horizontal="justify" vertical="center" wrapText="1" shrinkToFit="1"/>
    </xf>
    <xf numFmtId="0" fontId="91" fillId="2" borderId="53" xfId="2" applyFont="1" applyFill="1" applyBorder="1" applyAlignment="1">
      <alignment horizontal="justify" vertical="center" wrapText="1" shrinkToFit="1"/>
    </xf>
    <xf numFmtId="0" fontId="91" fillId="2" borderId="21" xfId="2" applyFont="1" applyFill="1" applyBorder="1" applyAlignment="1">
      <alignment horizontal="justify" vertical="center" wrapText="1" shrinkToFit="1"/>
    </xf>
    <xf numFmtId="0" fontId="91" fillId="2" borderId="57" xfId="2" applyFont="1" applyFill="1" applyBorder="1" applyAlignment="1">
      <alignment horizontal="justify" vertical="center" wrapText="1" shrinkToFit="1"/>
    </xf>
    <xf numFmtId="0" fontId="92" fillId="2" borderId="53" xfId="0" applyFont="1" applyFill="1" applyBorder="1" applyAlignment="1">
      <alignment horizontal="justify" vertical="center"/>
    </xf>
    <xf numFmtId="0" fontId="92" fillId="2" borderId="21" xfId="0" applyFont="1" applyFill="1" applyBorder="1" applyAlignment="1">
      <alignment horizontal="justify" vertical="center"/>
    </xf>
    <xf numFmtId="0" fontId="92" fillId="2" borderId="57" xfId="0" applyFont="1" applyFill="1" applyBorder="1" applyAlignment="1">
      <alignment horizontal="justify" vertical="center"/>
    </xf>
    <xf numFmtId="0" fontId="34" fillId="2" borderId="53" xfId="0" applyFont="1" applyFill="1" applyBorder="1" applyAlignment="1">
      <alignment horizontal="justify" vertical="center" wrapText="1" shrinkToFit="1"/>
    </xf>
    <xf numFmtId="0" fontId="34" fillId="2" borderId="21" xfId="0" applyFont="1" applyFill="1" applyBorder="1" applyAlignment="1">
      <alignment horizontal="justify" vertical="center" wrapText="1" shrinkToFit="1"/>
    </xf>
    <xf numFmtId="0" fontId="34" fillId="2" borderId="57" xfId="0" applyFont="1" applyFill="1" applyBorder="1" applyAlignment="1">
      <alignment horizontal="justify" vertical="center" wrapText="1" shrinkToFit="1"/>
    </xf>
    <xf numFmtId="0" fontId="24" fillId="0" borderId="66" xfId="0" applyFont="1" applyBorder="1" applyAlignment="1">
      <alignment horizontal="center" vertical="center" wrapText="1"/>
    </xf>
    <xf numFmtId="0" fontId="24" fillId="0" borderId="51" xfId="0" applyFont="1" applyBorder="1" applyAlignment="1">
      <alignment horizontal="center" vertical="center" wrapText="1"/>
    </xf>
    <xf numFmtId="0" fontId="52" fillId="0" borderId="65" xfId="0" applyFont="1" applyFill="1" applyBorder="1" applyAlignment="1">
      <alignment horizontal="center" vertical="center" wrapText="1"/>
    </xf>
    <xf numFmtId="0" fontId="11" fillId="0" borderId="20" xfId="1" applyFont="1" applyBorder="1" applyAlignment="1">
      <alignment horizontal="left" vertical="center" wrapText="1"/>
    </xf>
    <xf numFmtId="0" fontId="11" fillId="0" borderId="21" xfId="1" applyFont="1" applyBorder="1" applyAlignment="1">
      <alignment horizontal="left" vertical="center" wrapText="1"/>
    </xf>
    <xf numFmtId="0" fontId="11" fillId="0" borderId="57" xfId="1" applyFont="1" applyBorder="1" applyAlignment="1">
      <alignment horizontal="left" vertical="center" wrapText="1"/>
    </xf>
    <xf numFmtId="0" fontId="11" fillId="0" borderId="23" xfId="1" applyFont="1" applyBorder="1" applyAlignment="1">
      <alignment horizontal="left" vertical="center" wrapText="1"/>
    </xf>
    <xf numFmtId="0" fontId="11" fillId="0" borderId="24" xfId="1" applyFont="1" applyBorder="1" applyAlignment="1">
      <alignment horizontal="left" vertical="center" wrapText="1"/>
    </xf>
    <xf numFmtId="0" fontId="11" fillId="0" borderId="56" xfId="1" applyFont="1" applyBorder="1" applyAlignment="1">
      <alignment horizontal="left" vertical="center" wrapText="1"/>
    </xf>
    <xf numFmtId="0" fontId="19" fillId="9" borderId="30" xfId="1" applyFont="1" applyFill="1" applyBorder="1" applyAlignment="1">
      <alignment horizontal="center" vertical="center"/>
    </xf>
    <xf numFmtId="0" fontId="19" fillId="9" borderId="31" xfId="1" applyFont="1" applyFill="1" applyBorder="1" applyAlignment="1">
      <alignment horizontal="center" vertical="center"/>
    </xf>
    <xf numFmtId="0" fontId="19" fillId="9" borderId="20" xfId="1" applyFont="1" applyFill="1" applyBorder="1" applyAlignment="1">
      <alignment horizontal="center" vertical="center"/>
    </xf>
    <xf numFmtId="0" fontId="19" fillId="9" borderId="21" xfId="1" applyFont="1" applyFill="1" applyBorder="1" applyAlignment="1">
      <alignment horizontal="center" vertical="center"/>
    </xf>
    <xf numFmtId="0" fontId="19" fillId="9" borderId="22" xfId="1" applyFont="1" applyFill="1" applyBorder="1" applyAlignment="1">
      <alignment horizontal="center" vertical="center"/>
    </xf>
    <xf numFmtId="0" fontId="19" fillId="9" borderId="38" xfId="1" applyFont="1" applyFill="1" applyBorder="1" applyAlignment="1">
      <alignment horizontal="center" vertical="center" wrapText="1"/>
    </xf>
    <xf numFmtId="0" fontId="19" fillId="9" borderId="27" xfId="1" applyFont="1" applyFill="1" applyBorder="1" applyAlignment="1">
      <alignment horizontal="center" vertical="center" wrapText="1"/>
    </xf>
    <xf numFmtId="0" fontId="19" fillId="9" borderId="28" xfId="1" applyFont="1" applyFill="1" applyBorder="1" applyAlignment="1">
      <alignment horizontal="center" vertical="center" wrapText="1"/>
    </xf>
    <xf numFmtId="0" fontId="19" fillId="9" borderId="26" xfId="1" applyFont="1" applyFill="1" applyBorder="1" applyAlignment="1">
      <alignment horizontal="center" vertical="center"/>
    </xf>
    <xf numFmtId="0" fontId="19" fillId="9" borderId="27" xfId="1" applyFont="1" applyFill="1" applyBorder="1" applyAlignment="1">
      <alignment horizontal="center" vertical="center"/>
    </xf>
    <xf numFmtId="0" fontId="19" fillId="9" borderId="28" xfId="1" applyFont="1" applyFill="1" applyBorder="1" applyAlignment="1">
      <alignment horizontal="center" vertical="center"/>
    </xf>
    <xf numFmtId="0" fontId="24" fillId="0" borderId="15" xfId="1" applyFont="1" applyBorder="1" applyAlignment="1">
      <alignment horizontal="left" vertical="center" wrapText="1" indent="1"/>
    </xf>
    <xf numFmtId="0" fontId="24" fillId="0" borderId="16" xfId="1" applyFont="1" applyBorder="1" applyAlignment="1">
      <alignment horizontal="left" vertical="center" wrapText="1" indent="1"/>
    </xf>
    <xf numFmtId="0" fontId="22" fillId="0" borderId="18" xfId="1" applyFont="1" applyBorder="1" applyAlignment="1">
      <alignment horizontal="center" vertical="center" wrapText="1"/>
    </xf>
    <xf numFmtId="0" fontId="22" fillId="0" borderId="19" xfId="1" applyFont="1" applyBorder="1" applyAlignment="1">
      <alignment horizontal="center" vertical="center" wrapText="1"/>
    </xf>
    <xf numFmtId="0" fontId="25" fillId="0" borderId="24"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21" xfId="1" applyFont="1" applyBorder="1" applyAlignment="1">
      <alignment horizontal="center" vertical="center" wrapText="1"/>
    </xf>
    <xf numFmtId="0" fontId="25" fillId="0" borderId="22" xfId="1" applyFont="1" applyBorder="1" applyAlignment="1">
      <alignment horizontal="center" vertical="center" wrapText="1"/>
    </xf>
    <xf numFmtId="0" fontId="11" fillId="0" borderId="38" xfId="1" applyFont="1" applyBorder="1" applyAlignment="1">
      <alignment horizontal="center" vertical="center" wrapText="1"/>
    </xf>
    <xf numFmtId="0" fontId="11" fillId="0" borderId="27" xfId="1" applyFont="1" applyBorder="1" applyAlignment="1">
      <alignment horizontal="center" vertical="center" wrapText="1"/>
    </xf>
    <xf numFmtId="0" fontId="11" fillId="0" borderId="28" xfId="1" applyFont="1" applyBorder="1" applyAlignment="1">
      <alignment horizontal="center" vertical="center" wrapText="1"/>
    </xf>
    <xf numFmtId="0" fontId="13" fillId="9" borderId="46" xfId="1" applyFont="1" applyFill="1" applyBorder="1" applyAlignment="1">
      <alignment horizontal="center" vertical="center" wrapText="1"/>
    </xf>
    <xf numFmtId="0" fontId="13" fillId="9" borderId="47" xfId="1" applyFont="1" applyFill="1" applyBorder="1" applyAlignment="1">
      <alignment horizontal="center" vertical="center" wrapText="1"/>
    </xf>
    <xf numFmtId="0" fontId="13" fillId="9" borderId="49" xfId="1" applyFont="1" applyFill="1" applyBorder="1" applyAlignment="1">
      <alignment horizontal="center" vertical="center" wrapText="1"/>
    </xf>
    <xf numFmtId="0" fontId="13" fillId="9" borderId="50" xfId="1" applyFont="1" applyFill="1" applyBorder="1" applyAlignment="1">
      <alignment horizontal="center" vertical="center" wrapText="1"/>
    </xf>
    <xf numFmtId="0" fontId="11" fillId="0" borderId="32" xfId="4" applyFont="1" applyBorder="1" applyAlignment="1">
      <alignment horizontal="left" vertical="center" wrapText="1"/>
    </xf>
    <xf numFmtId="0" fontId="11" fillId="0" borderId="33" xfId="4" applyFont="1" applyBorder="1" applyAlignment="1">
      <alignment horizontal="left" vertical="center" wrapText="1"/>
    </xf>
    <xf numFmtId="0" fontId="11" fillId="0" borderId="88" xfId="4" applyFont="1" applyBorder="1" applyAlignment="1">
      <alignment horizontal="left" vertical="center" wrapText="1"/>
    </xf>
    <xf numFmtId="0" fontId="7" fillId="0" borderId="26" xfId="0" applyFont="1" applyBorder="1" applyAlignment="1">
      <alignment horizontal="left"/>
    </xf>
    <xf numFmtId="0" fontId="7" fillId="0" borderId="27" xfId="0" applyFont="1" applyBorder="1" applyAlignment="1">
      <alignment horizontal="left"/>
    </xf>
    <xf numFmtId="0" fontId="7" fillId="0" borderId="28" xfId="0" applyFont="1" applyBorder="1" applyAlignment="1">
      <alignment horizontal="left"/>
    </xf>
    <xf numFmtId="0" fontId="56" fillId="11" borderId="78" xfId="0" applyFont="1" applyFill="1" applyBorder="1" applyAlignment="1">
      <alignment horizontal="center" vertical="center" textRotation="90"/>
    </xf>
    <xf numFmtId="0" fontId="56" fillId="11" borderId="69" xfId="0" applyFont="1" applyFill="1" applyBorder="1" applyAlignment="1">
      <alignment horizontal="center" vertical="center" textRotation="90"/>
    </xf>
    <xf numFmtId="0" fontId="19" fillId="9" borderId="30" xfId="1" applyFont="1" applyFill="1" applyBorder="1" applyAlignment="1">
      <alignment horizontal="center" vertical="center" textRotation="90"/>
    </xf>
    <xf numFmtId="0" fontId="19" fillId="9" borderId="31" xfId="1" applyFont="1" applyFill="1" applyBorder="1" applyAlignment="1">
      <alignment horizontal="center" vertical="center" textRotation="90"/>
    </xf>
    <xf numFmtId="0" fontId="19" fillId="9" borderId="30" xfId="1" applyFont="1" applyFill="1" applyBorder="1" applyAlignment="1">
      <alignment horizontal="center" vertical="center" wrapText="1"/>
    </xf>
    <xf numFmtId="0" fontId="19" fillId="9" borderId="31" xfId="1" applyFont="1" applyFill="1" applyBorder="1" applyAlignment="1">
      <alignment horizontal="center" vertical="center" wrapText="1"/>
    </xf>
    <xf numFmtId="0" fontId="19" fillId="9" borderId="41" xfId="1" applyFont="1" applyFill="1" applyBorder="1" applyAlignment="1">
      <alignment horizontal="center" vertical="center"/>
    </xf>
    <xf numFmtId="0" fontId="19" fillId="9" borderId="55" xfId="1" applyFont="1" applyFill="1" applyBorder="1" applyAlignment="1">
      <alignment horizontal="center" vertical="center"/>
    </xf>
    <xf numFmtId="0" fontId="19" fillId="9" borderId="38" xfId="1" applyFont="1" applyFill="1" applyBorder="1" applyAlignment="1">
      <alignment horizontal="center" vertical="center"/>
    </xf>
    <xf numFmtId="0" fontId="19" fillId="9" borderId="75" xfId="1" applyFont="1" applyFill="1" applyBorder="1" applyAlignment="1">
      <alignment horizontal="center" vertical="center"/>
    </xf>
    <xf numFmtId="0" fontId="34" fillId="0" borderId="30" xfId="4" applyFont="1" applyFill="1" applyBorder="1" applyAlignment="1">
      <alignment horizontal="right" vertical="center"/>
    </xf>
    <xf numFmtId="0" fontId="34" fillId="0" borderId="31" xfId="4" applyFont="1" applyFill="1" applyBorder="1" applyAlignment="1">
      <alignment horizontal="right" vertical="center"/>
    </xf>
    <xf numFmtId="0" fontId="34" fillId="0" borderId="15" xfId="4" applyFont="1" applyFill="1" applyBorder="1" applyAlignment="1">
      <alignment horizontal="right" vertical="center"/>
    </xf>
    <xf numFmtId="0" fontId="34" fillId="10" borderId="30" xfId="4" applyFont="1" applyFill="1" applyBorder="1" applyAlignment="1">
      <alignment horizontal="center" vertical="center"/>
    </xf>
    <xf numFmtId="0" fontId="34" fillId="10" borderId="31" xfId="4" applyFont="1" applyFill="1" applyBorder="1" applyAlignment="1">
      <alignment horizontal="center" vertical="center"/>
    </xf>
    <xf numFmtId="0" fontId="34" fillId="10" borderId="30" xfId="4" applyFont="1" applyFill="1" applyBorder="1" applyAlignment="1">
      <alignment horizontal="center" vertical="center" wrapText="1"/>
    </xf>
    <xf numFmtId="0" fontId="34" fillId="10" borderId="31" xfId="4" applyFont="1" applyFill="1" applyBorder="1" applyAlignment="1">
      <alignment horizontal="center" vertical="center" wrapText="1"/>
    </xf>
    <xf numFmtId="0" fontId="34" fillId="0" borderId="39" xfId="4" applyFont="1" applyFill="1" applyBorder="1" applyAlignment="1">
      <alignment horizontal="left" vertical="center"/>
    </xf>
    <xf numFmtId="0" fontId="34" fillId="0" borderId="40" xfId="4" applyFont="1" applyFill="1" applyBorder="1" applyAlignment="1">
      <alignment horizontal="left" vertical="center"/>
    </xf>
    <xf numFmtId="0" fontId="34" fillId="0" borderId="30" xfId="4" applyFont="1" applyFill="1" applyBorder="1" applyAlignment="1">
      <alignment horizontal="left" vertical="center" wrapText="1"/>
    </xf>
    <xf numFmtId="0" fontId="34" fillId="0" borderId="31" xfId="4" applyFont="1" applyFill="1" applyBorder="1" applyAlignment="1">
      <alignment horizontal="left" vertical="center" wrapText="1"/>
    </xf>
    <xf numFmtId="0" fontId="19" fillId="9" borderId="42" xfId="1" applyFont="1" applyFill="1" applyBorder="1" applyAlignment="1">
      <alignment horizontal="center" vertical="center"/>
    </xf>
    <xf numFmtId="0" fontId="19" fillId="9" borderId="36" xfId="1" applyFont="1" applyFill="1" applyBorder="1" applyAlignment="1">
      <alignment horizontal="center" vertical="center"/>
    </xf>
    <xf numFmtId="0" fontId="19" fillId="9" borderId="32" xfId="1" applyFont="1" applyFill="1" applyBorder="1" applyAlignment="1">
      <alignment horizontal="center" vertical="center"/>
    </xf>
    <xf numFmtId="0" fontId="19" fillId="9" borderId="33" xfId="1" applyFont="1" applyFill="1" applyBorder="1" applyAlignment="1">
      <alignment horizontal="center" vertical="center"/>
    </xf>
    <xf numFmtId="0" fontId="19" fillId="9" borderId="34" xfId="1" applyFont="1" applyFill="1" applyBorder="1" applyAlignment="1">
      <alignment horizontal="center" vertical="center"/>
    </xf>
    <xf numFmtId="0" fontId="19" fillId="9" borderId="35" xfId="1" applyFont="1" applyFill="1" applyBorder="1" applyAlignment="1">
      <alignment horizontal="center" vertical="center"/>
    </xf>
    <xf numFmtId="0" fontId="19" fillId="9" borderId="37" xfId="1" applyFont="1" applyFill="1" applyBorder="1" applyAlignment="1">
      <alignment horizontal="center" vertical="center"/>
    </xf>
    <xf numFmtId="0" fontId="25" fillId="0" borderId="25" xfId="1" applyFont="1" applyBorder="1" applyAlignment="1">
      <alignment horizontal="left" vertical="center" wrapText="1" indent="1"/>
    </xf>
    <xf numFmtId="0" fontId="25" fillId="0" borderId="18" xfId="1" applyFont="1" applyBorder="1" applyAlignment="1">
      <alignment horizontal="left" vertical="center" wrapText="1" indent="1"/>
    </xf>
    <xf numFmtId="0" fontId="25" fillId="0" borderId="22" xfId="1" applyFont="1" applyBorder="1" applyAlignment="1">
      <alignment horizontal="left" vertical="center" wrapText="1" indent="1"/>
    </xf>
    <xf numFmtId="0" fontId="25" fillId="0" borderId="15" xfId="1" applyFont="1" applyBorder="1" applyAlignment="1">
      <alignment horizontal="left" vertical="center" wrapText="1" indent="1"/>
    </xf>
    <xf numFmtId="0" fontId="13" fillId="9" borderId="48" xfId="1" applyFont="1" applyFill="1" applyBorder="1" applyAlignment="1">
      <alignment horizontal="center" vertical="center" wrapText="1"/>
    </xf>
    <xf numFmtId="0" fontId="13" fillId="9" borderId="51" xfId="1" applyFont="1" applyFill="1" applyBorder="1" applyAlignment="1">
      <alignment horizontal="center" vertical="center" wrapText="1"/>
    </xf>
    <xf numFmtId="0" fontId="9" fillId="0" borderId="26" xfId="4" applyFont="1" applyBorder="1" applyAlignment="1">
      <alignment horizontal="left" vertical="center" wrapText="1"/>
    </xf>
    <xf numFmtId="0" fontId="9" fillId="0" borderId="27" xfId="4" applyFont="1" applyBorder="1" applyAlignment="1">
      <alignment horizontal="left" vertical="center" wrapText="1"/>
    </xf>
    <xf numFmtId="0" fontId="9" fillId="0" borderId="28" xfId="4" applyFont="1" applyBorder="1" applyAlignment="1">
      <alignment horizontal="left" vertical="center" wrapText="1"/>
    </xf>
    <xf numFmtId="0" fontId="34" fillId="0" borderId="39" xfId="4" applyFont="1" applyBorder="1" applyAlignment="1">
      <alignment horizontal="center" vertical="center"/>
    </xf>
    <xf numFmtId="0" fontId="34" fillId="0" borderId="40" xfId="4" applyFont="1" applyBorder="1" applyAlignment="1">
      <alignment horizontal="center" vertical="center"/>
    </xf>
    <xf numFmtId="0" fontId="34" fillId="0" borderId="61" xfId="4" applyFont="1" applyFill="1" applyBorder="1" applyAlignment="1">
      <alignment horizontal="right" vertical="center"/>
    </xf>
    <xf numFmtId="0" fontId="34" fillId="19" borderId="15" xfId="4" applyFont="1" applyFill="1" applyBorder="1" applyAlignment="1">
      <alignment horizontal="right" vertical="center"/>
    </xf>
    <xf numFmtId="0" fontId="19" fillId="9" borderId="30" xfId="1" applyFont="1" applyFill="1" applyBorder="1" applyAlignment="1">
      <alignment horizontal="right" vertical="center"/>
    </xf>
    <xf numFmtId="0" fontId="19" fillId="9" borderId="31" xfId="1" applyFont="1" applyFill="1" applyBorder="1" applyAlignment="1">
      <alignment horizontal="right"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6" fillId="5" borderId="1" xfId="0" applyFont="1" applyFill="1" applyBorder="1" applyAlignment="1">
      <alignment horizontal="center" vertical="center" textRotation="90"/>
    </xf>
    <xf numFmtId="0" fontId="6" fillId="5" borderId="1"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3" xfId="0" applyFont="1" applyFill="1" applyBorder="1" applyAlignment="1">
      <alignment horizontal="center" vertical="center"/>
    </xf>
    <xf numFmtId="0" fontId="3" fillId="4" borderId="6" xfId="0" applyFont="1" applyFill="1" applyBorder="1" applyAlignment="1">
      <alignment horizontal="center" vertical="center" textRotation="90"/>
    </xf>
    <xf numFmtId="0" fontId="3" fillId="4" borderId="7" xfId="0" applyFont="1" applyFill="1" applyBorder="1" applyAlignment="1">
      <alignment horizontal="center" vertical="center" textRotation="90"/>
    </xf>
    <xf numFmtId="0" fontId="3" fillId="4" borderId="2" xfId="0" applyFont="1" applyFill="1" applyBorder="1" applyAlignment="1">
      <alignment horizontal="center" vertical="center" textRotation="90"/>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1" xfId="0" applyFont="1" applyBorder="1" applyAlignment="1">
      <alignment horizontal="center" vertical="center"/>
    </xf>
    <xf numFmtId="0" fontId="0" fillId="3" borderId="6" xfId="0" applyFill="1" applyBorder="1" applyAlignment="1">
      <alignment horizontal="center" vertical="center" textRotation="90"/>
    </xf>
    <xf numFmtId="0" fontId="0" fillId="3" borderId="7" xfId="0" applyFill="1" applyBorder="1" applyAlignment="1">
      <alignment horizontal="center" vertical="center" textRotation="90"/>
    </xf>
    <xf numFmtId="14"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6"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justify" vertical="center"/>
    </xf>
    <xf numFmtId="0" fontId="7" fillId="0" borderId="2" xfId="0" applyFont="1" applyBorder="1" applyAlignment="1">
      <alignment horizontal="justify" vertical="center"/>
    </xf>
    <xf numFmtId="0" fontId="0" fillId="3" borderId="2" xfId="0" applyFill="1" applyBorder="1" applyAlignment="1">
      <alignment horizontal="center" vertical="center" textRotation="90"/>
    </xf>
    <xf numFmtId="0" fontId="7" fillId="2" borderId="1" xfId="0" applyFont="1" applyFill="1" applyBorder="1" applyAlignment="1">
      <alignment horizontal="left" vertical="center" indent="2"/>
    </xf>
    <xf numFmtId="0" fontId="7" fillId="0" borderId="6" xfId="0" applyFont="1" applyFill="1" applyBorder="1" applyAlignment="1">
      <alignment horizontal="left" vertical="center" indent="2"/>
    </xf>
    <xf numFmtId="0" fontId="7" fillId="0" borderId="7" xfId="0" applyFont="1" applyFill="1" applyBorder="1" applyAlignment="1">
      <alignment horizontal="left" vertical="center" indent="2"/>
    </xf>
    <xf numFmtId="0" fontId="7" fillId="0" borderId="2" xfId="0" applyFont="1" applyFill="1" applyBorder="1" applyAlignment="1">
      <alignment horizontal="left" vertical="center" indent="2"/>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24" borderId="20" xfId="0" applyFont="1" applyFill="1" applyBorder="1" applyAlignment="1">
      <alignment horizontal="center" vertical="center"/>
    </xf>
    <xf numFmtId="0" fontId="6" fillId="24" borderId="21" xfId="0" applyFont="1" applyFill="1" applyBorder="1" applyAlignment="1">
      <alignment horizontal="center" vertical="center"/>
    </xf>
    <xf numFmtId="0" fontId="6" fillId="24" borderId="22" xfId="0" applyFont="1" applyFill="1" applyBorder="1" applyAlignment="1">
      <alignment horizontal="center" vertical="center"/>
    </xf>
    <xf numFmtId="0" fontId="6" fillId="36" borderId="20" xfId="0" applyFont="1" applyFill="1" applyBorder="1" applyAlignment="1">
      <alignment horizontal="center" vertical="center"/>
    </xf>
    <xf numFmtId="0" fontId="6" fillId="36" borderId="21" xfId="0" applyFont="1" applyFill="1" applyBorder="1" applyAlignment="1">
      <alignment horizontal="center" vertical="center"/>
    </xf>
    <xf numFmtId="0" fontId="6" fillId="36" borderId="22" xfId="0" applyFont="1" applyFill="1" applyBorder="1" applyAlignment="1">
      <alignment horizontal="center" vertical="center"/>
    </xf>
    <xf numFmtId="0" fontId="105" fillId="16" borderId="20" xfId="0" applyFont="1" applyFill="1" applyBorder="1" applyAlignment="1">
      <alignment horizontal="center" vertical="center"/>
    </xf>
    <xf numFmtId="0" fontId="105" fillId="16" borderId="21" xfId="0" applyFont="1" applyFill="1" applyBorder="1" applyAlignment="1">
      <alignment horizontal="center" vertical="center"/>
    </xf>
    <xf numFmtId="0" fontId="105" fillId="16" borderId="22" xfId="0" applyFont="1" applyFill="1" applyBorder="1" applyAlignment="1">
      <alignment horizontal="center" vertical="center"/>
    </xf>
    <xf numFmtId="0" fontId="6" fillId="18" borderId="20" xfId="0" applyFont="1" applyFill="1" applyBorder="1" applyAlignment="1">
      <alignment horizontal="center" vertical="center"/>
    </xf>
    <xf numFmtId="0" fontId="6" fillId="18" borderId="21" xfId="0" applyFont="1" applyFill="1" applyBorder="1" applyAlignment="1">
      <alignment horizontal="center" vertical="center"/>
    </xf>
    <xf numFmtId="0" fontId="6" fillId="18" borderId="22" xfId="0" applyFont="1" applyFill="1" applyBorder="1" applyAlignment="1">
      <alignment horizontal="center" vertical="center"/>
    </xf>
  </cellXfs>
  <cellStyles count="5">
    <cellStyle name="Lien hypertexte" xfId="2" builtinId="8"/>
    <cellStyle name="Neutre" xfId="3" builtinId="28"/>
    <cellStyle name="Normal" xfId="0" builtinId="0"/>
    <cellStyle name="Normal 2" xfId="1" xr:uid="{00000000-0005-0000-0000-000004000000}"/>
    <cellStyle name="Normal 2 2" xfId="4" xr:uid="{00000000-0005-0000-0000-000005000000}"/>
  </cellStyles>
  <dxfs count="433">
    <dxf>
      <font>
        <b val="0"/>
        <i val="0"/>
        <color rgb="FF00B050"/>
      </font>
    </dxf>
    <dxf>
      <font>
        <b val="0"/>
        <i val="0"/>
        <color rgb="FFFF0000"/>
      </font>
    </dxf>
    <dxf>
      <font>
        <b val="0"/>
        <i val="0"/>
        <color theme="0" tint="-0.24994659260841701"/>
      </font>
    </dxf>
    <dxf>
      <font>
        <b val="0"/>
        <i val="0"/>
        <color theme="5"/>
      </font>
    </dxf>
    <dxf>
      <font>
        <u/>
        <color rgb="FF0F57D5"/>
      </font>
    </dxf>
    <dxf>
      <font>
        <b val="0"/>
        <i val="0"/>
        <color rgb="FF00B050"/>
      </font>
    </dxf>
    <dxf>
      <font>
        <b val="0"/>
        <i val="0"/>
        <color rgb="FFFF0000"/>
      </font>
    </dxf>
    <dxf>
      <font>
        <b val="0"/>
        <i val="0"/>
        <color theme="5"/>
      </font>
    </dxf>
    <dxf>
      <font>
        <u/>
        <color rgb="FF0F57D5"/>
      </font>
    </dxf>
    <dxf>
      <font>
        <b val="0"/>
        <i val="0"/>
        <color rgb="FF00B050"/>
      </font>
    </dxf>
    <dxf>
      <font>
        <b val="0"/>
        <i val="0"/>
        <color rgb="FFFF0000"/>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5"/>
      </font>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color theme="0"/>
      </font>
      <fill>
        <gradientFill type="path" left="0.5" right="0.5" top="0.5" bottom="0.5">
          <stop position="0">
            <color rgb="FFFFC000"/>
          </stop>
          <stop position="1">
            <color theme="0" tint="-0.49803155613879818"/>
          </stop>
        </gradientFill>
      </fill>
    </dxf>
    <dxf>
      <font>
        <color theme="0"/>
      </font>
      <fill>
        <gradientFill type="path" left="0.5" right="0.5" top="0.5" bottom="0.5">
          <stop position="0">
            <color theme="1"/>
          </stop>
          <stop position="1">
            <color theme="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ill>
        <gradientFill type="path" left="0.5" right="0.5" top="0.5" bottom="0.5">
          <stop position="0">
            <color theme="0"/>
          </stop>
          <stop position="1">
            <color rgb="FFFF0000"/>
          </stop>
        </gradientFill>
      </fill>
    </dxf>
    <dxf>
      <font>
        <color auto="1"/>
      </font>
      <fill>
        <gradientFill type="path" left="0.5" right="0.5" top="0.5" bottom="0.5">
          <stop position="0">
            <color theme="0" tint="-0.49803155613879818"/>
          </stop>
          <stop position="1">
            <color theme="0"/>
          </stop>
        </gradientFill>
      </fill>
    </dxf>
    <dxf>
      <font>
        <color theme="0"/>
      </font>
      <fill>
        <gradientFill type="path" left="0.5" right="0.5" top="0.5" bottom="0.5">
          <stop position="0">
            <color theme="1"/>
          </stop>
          <stop position="1">
            <color theme="0"/>
          </stop>
        </gradientFill>
      </fill>
    </dxf>
    <dxf>
      <font>
        <color auto="1"/>
      </font>
      <fill>
        <gradientFill type="path" left="0.5" right="0.5" top="0.5" bottom="0.5">
          <stop position="0">
            <color theme="0"/>
          </stop>
          <stop position="1">
            <color rgb="FFFFC000"/>
          </stop>
        </gradientFill>
      </fill>
    </dxf>
    <dxf>
      <fill>
        <gradientFill type="path" left="0.5" right="0.5" top="0.5" bottom="0.5">
          <stop position="0">
            <color theme="0"/>
          </stop>
          <stop position="1">
            <color rgb="FFFFC000"/>
          </stop>
        </gradientFill>
      </fill>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ont>
        <b val="0"/>
        <i val="0"/>
        <color rgb="FF00B050"/>
      </font>
    </dxf>
    <dxf>
      <font>
        <b val="0"/>
        <i val="0"/>
        <color rgb="FFFF0000"/>
      </font>
    </dxf>
    <dxf>
      <font>
        <b val="0"/>
        <i val="0"/>
        <color theme="0" tint="-0.24994659260841701"/>
      </font>
    </dxf>
    <dxf>
      <font>
        <b val="0"/>
        <i val="0"/>
        <color theme="5"/>
      </font>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ont>
        <color rgb="FFFF0000"/>
      </font>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ont>
        <b/>
        <i val="0"/>
        <color auto="1"/>
      </font>
      <fill>
        <gradientFill type="path" left="0.5" right="0.5" top="0.5" bottom="0.5">
          <stop position="0">
            <color theme="0"/>
          </stop>
          <stop position="1">
            <color rgb="FFFF0000"/>
          </stop>
        </gradientFill>
      </fill>
    </dxf>
    <dxf>
      <font>
        <b/>
        <i val="0"/>
        <color auto="1"/>
      </font>
      <fill>
        <gradientFill type="path" left="0.5" right="0.5" top="0.5" bottom="0.5">
          <stop position="0">
            <color theme="0"/>
          </stop>
          <stop position="1">
            <color rgb="FF00B050"/>
          </stop>
        </gradientFill>
      </fill>
    </dxf>
    <dxf>
      <font>
        <b/>
        <i val="0"/>
        <color auto="1"/>
      </font>
      <fill>
        <gradientFill type="path" left="0.5" right="0.5" top="0.5" bottom="0.5">
          <stop position="0">
            <color theme="0"/>
          </stop>
          <stop position="1">
            <color rgb="FFFFC000"/>
          </stop>
        </gradientFill>
      </fill>
    </dxf>
    <dxf>
      <fill>
        <patternFill patternType="none">
          <bgColor auto="1"/>
        </patternFill>
      </fill>
    </dxf>
    <dxf>
      <font>
        <color auto="1"/>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ill>
        <gradientFill degree="315">
          <stop position="0">
            <color rgb="FF00B050"/>
          </stop>
          <stop position="1">
            <color theme="0"/>
          </stop>
        </gradientFill>
      </fill>
    </dxf>
    <dxf>
      <fill>
        <gradientFill degree="315">
          <stop position="0">
            <color rgb="FFFF0000"/>
          </stop>
          <stop position="1">
            <color theme="0"/>
          </stop>
        </gradientFill>
      </fill>
    </dxf>
    <dxf>
      <fill>
        <gradientFill degree="315">
          <stop position="0">
            <color rgb="FFFFC000"/>
          </stop>
          <stop position="1">
            <color theme="0"/>
          </stop>
        </gradientFill>
      </fill>
    </dxf>
    <dxf>
      <fill>
        <patternFill patternType="none">
          <bgColor auto="1"/>
        </patternFill>
      </fill>
    </dxf>
    <dxf>
      <font>
        <color theme="0"/>
      </font>
      <fill>
        <gradientFill degree="315">
          <stop position="0">
            <color rgb="FFFF0000"/>
          </stop>
          <stop position="1">
            <color theme="0"/>
          </stop>
        </gradientFill>
      </fill>
    </dxf>
    <dxf>
      <fill>
        <gradientFill degree="315">
          <stop position="0">
            <color rgb="FFFFC000"/>
          </stop>
          <stop position="1">
            <color theme="0"/>
          </stop>
        </gradientFill>
      </fill>
    </dxf>
    <dxf>
      <fill>
        <gradientFill degree="315">
          <stop position="0">
            <color rgb="FF00B050"/>
          </stop>
          <stop position="1">
            <color theme="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color auto="1"/>
      </font>
      <fill>
        <gradientFill type="path" left="0.5" right="0.5" top="0.5" bottom="0.5">
          <stop position="0">
            <color theme="0"/>
          </stop>
          <stop position="1">
            <color rgb="FFFF0000"/>
          </stop>
        </gradientFill>
      </fill>
    </dxf>
    <dxf>
      <fill>
        <gradientFill type="path" left="0.5" right="0.5" top="0.5" bottom="0.5">
          <stop position="0">
            <color theme="0"/>
          </stop>
          <stop position="1">
            <color rgb="FFFFC000"/>
          </stop>
        </gradientFill>
      </fill>
    </dxf>
    <dxf>
      <fill>
        <gradientFill type="path" left="0.5" right="0.5" top="0.5" bottom="0.5">
          <stop position="0">
            <color theme="0"/>
          </stop>
          <stop position="1">
            <color rgb="FF00B050"/>
          </stop>
        </gradientFill>
      </fill>
    </dxf>
    <dxf>
      <font>
        <b/>
        <i val="0"/>
        <color auto="1"/>
      </font>
      <fill>
        <gradientFill type="path" left="0.5" right="0.5" top="0.5" bottom="0.5">
          <stop position="0">
            <color theme="0"/>
          </stop>
          <stop position="1">
            <color rgb="FFFF0000"/>
          </stop>
        </gradientFill>
      </fill>
    </dxf>
    <dxf>
      <font>
        <b/>
        <i val="0"/>
        <color auto="1"/>
      </font>
      <fill>
        <gradientFill type="path" left="0.5" right="0.5" top="0.5" bottom="0.5">
          <stop position="0">
            <color theme="0"/>
          </stop>
          <stop position="1">
            <color rgb="FF00B050"/>
          </stop>
        </gradientFill>
      </fill>
    </dxf>
    <dxf>
      <font>
        <b/>
        <i val="0"/>
        <color auto="1"/>
      </font>
      <fill>
        <gradientFill type="path" left="0.5" right="0.5" top="0.5" bottom="0.5">
          <stop position="0">
            <color theme="0"/>
          </stop>
          <stop position="1">
            <color rgb="FFFFC000"/>
          </stop>
        </gradientFill>
      </fill>
    </dxf>
  </dxfs>
  <tableStyles count="0" defaultTableStyle="TableStyleMedium2" defaultPivotStyle="PivotStyleLight16"/>
  <colors>
    <mruColors>
      <color rgb="FF008351"/>
      <color rgb="FF0F57D5"/>
      <color rgb="FF0DBBD7"/>
      <color rgb="FF0FBBD5"/>
      <color rgb="FF0F57D7"/>
      <color rgb="FF595959"/>
      <color rgb="FFFF4747"/>
      <color rgb="FF0056DA"/>
      <color rgb="FF0068A8"/>
      <color rgb="FF0F58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3.xml"/><Relationship Id="rId1" Type="http://schemas.microsoft.com/office/2011/relationships/chartStyle" Target="style3.xml"/></Relationships>
</file>

<file path=xl/charts/_rels/chart7.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8.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9.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0.xml.rels><?xml version="1.0" encoding="UTF-8" standalone="yes"?>
<Relationships xmlns="http://schemas.openxmlformats.org/package/2006/relationships"><Relationship Id="rId3" Type="http://schemas.openxmlformats.org/officeDocument/2006/relationships/chartUserShapes" Target="../drawings/drawing12.xml"/><Relationship Id="rId2" Type="http://schemas.microsoft.com/office/2011/relationships/chartColorStyle" Target="colors7.xml"/><Relationship Id="rId1" Type="http://schemas.microsoft.com/office/2011/relationships/chartStyle" Target="style7.xml"/></Relationships>
</file>

<file path=xl/charts/_rels/chart11.xml.rels><?xml version="1.0" encoding="UTF-8" standalone="yes"?>
<Relationships xmlns="http://schemas.openxmlformats.org/package/2006/relationships"><Relationship Id="rId3" Type="http://schemas.openxmlformats.org/officeDocument/2006/relationships/chartUserShapes" Target="../drawings/drawing13.xml"/><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r>
              <a:rPr lang="fr-FR" b="1">
                <a:latin typeface="Verdana" panose="020B0604030504040204" pitchFamily="34" charset="0"/>
                <a:ea typeface="Verdana" panose="020B0604030504040204" pitchFamily="34" charset="0"/>
                <a:cs typeface="Verdana" panose="020B0604030504040204" pitchFamily="34" charset="0"/>
              </a:rPr>
              <a:t>Plan de mise en</a:t>
            </a:r>
            <a:r>
              <a:rPr lang="fr-FR" b="1" baseline="0">
                <a:latin typeface="Verdana" panose="020B0604030504040204" pitchFamily="34" charset="0"/>
                <a:ea typeface="Verdana" panose="020B0604030504040204" pitchFamily="34" charset="0"/>
                <a:cs typeface="Verdana" panose="020B0604030504040204" pitchFamily="34" charset="0"/>
              </a:rPr>
              <a:t> conformité machines</a:t>
            </a:r>
            <a:endParaRPr lang="fr-FR" b="1">
              <a:latin typeface="Verdana" panose="020B0604030504040204" pitchFamily="34" charset="0"/>
              <a:ea typeface="Verdana" panose="020B0604030504040204" pitchFamily="34" charset="0"/>
              <a:cs typeface="Verdana" panose="020B0604030504040204" pitchFamily="34" charset="0"/>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3.8660638256518123E-2"/>
          <c:y val="6.8573566652273862E-2"/>
          <c:w val="0.79372405779767441"/>
          <c:h val="0.82402615210465513"/>
        </c:manualLayout>
      </c:layout>
      <c:bar3DChart>
        <c:barDir val="col"/>
        <c:grouping val="clustered"/>
        <c:varyColors val="0"/>
        <c:ser>
          <c:idx val="0"/>
          <c:order val="0"/>
          <c:tx>
            <c:strRef>
              <c:f>Priorité!$G$147</c:f>
              <c:strCache>
                <c:ptCount val="1"/>
                <c:pt idx="0">
                  <c:v>Nbre de Machines</c:v>
                </c:pt>
              </c:strCache>
            </c:strRef>
          </c:tx>
          <c:spPr>
            <a:solidFill>
              <a:schemeClr val="accent1"/>
            </a:solidFill>
            <a:ln>
              <a:noFill/>
            </a:ln>
            <a:effectLst/>
            <a:sp3d/>
          </c:spPr>
          <c:invertIfNegative val="0"/>
          <c:dLbls>
            <c:dLbl>
              <c:idx val="0"/>
              <c:layout>
                <c:manualLayout>
                  <c:x val="6.4115143585827834E-3"/>
                  <c:y val="-2.2231039432379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09E0-4C7A-A43D-86C6411E7638}"/>
                </c:ext>
              </c:extLst>
            </c:dLbl>
            <c:dLbl>
              <c:idx val="1"/>
              <c:layout>
                <c:manualLayout>
                  <c:x val="2.7477918679640573E-3"/>
                  <c:y val="-2.77887992904739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09E0-4C7A-A43D-86C6411E7638}"/>
                </c:ext>
              </c:extLst>
            </c:dLbl>
            <c:dLbl>
              <c:idx val="2"/>
              <c:layout>
                <c:manualLayout>
                  <c:x val="4.5796531132734283E-3"/>
                  <c:y val="-2.2231039432379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09E0-4C7A-A43D-86C6411E7638}"/>
                </c:ext>
              </c:extLst>
            </c:dLbl>
            <c:dLbl>
              <c:idx val="3"/>
              <c:layout>
                <c:manualLayout>
                  <c:x val="4.5796531132733615E-3"/>
                  <c:y val="-2.77887992904739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09E0-4C7A-A43D-86C6411E7638}"/>
                </c:ext>
              </c:extLst>
            </c:dLbl>
            <c:dLbl>
              <c:idx val="4"/>
              <c:layout>
                <c:manualLayout>
                  <c:x val="1.0075236849201544E-2"/>
                  <c:y val="-3.70517323872986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09E0-4C7A-A43D-86C6411E7638}"/>
                </c:ext>
              </c:extLst>
            </c:dLbl>
            <c:dLbl>
              <c:idx val="5"/>
              <c:layout>
                <c:manualLayout>
                  <c:x val="3.663722490618743E-3"/>
                  <c:y val="-3.519914576793362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09E0-4C7A-A43D-86C6411E7638}"/>
                </c:ext>
              </c:extLst>
            </c:dLbl>
            <c:spPr>
              <a:solidFill>
                <a:schemeClr val="accent1"/>
              </a:solid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Priorité!$H$146:$M$146</c:f>
              <c:strCache>
                <c:ptCount val="6"/>
                <c:pt idx="0">
                  <c:v>2018</c:v>
                </c:pt>
                <c:pt idx="1">
                  <c:v>2019</c:v>
                </c:pt>
                <c:pt idx="2">
                  <c:v>2020</c:v>
                </c:pt>
                <c:pt idx="3">
                  <c:v>2021</c:v>
                </c:pt>
                <c:pt idx="4">
                  <c:v>2022</c:v>
                </c:pt>
                <c:pt idx="5">
                  <c:v>TOTAUX</c:v>
                </c:pt>
              </c:strCache>
            </c:strRef>
          </c:cat>
          <c:val>
            <c:numRef>
              <c:f>Priorité!$H$147:$M$147</c:f>
              <c:numCache>
                <c:formatCode>General</c:formatCode>
                <c:ptCount val="6"/>
                <c:pt idx="0">
                  <c:v>2</c:v>
                </c:pt>
                <c:pt idx="1">
                  <c:v>18</c:v>
                </c:pt>
                <c:pt idx="2">
                  <c:v>37</c:v>
                </c:pt>
                <c:pt idx="3">
                  <c:v>27</c:v>
                </c:pt>
                <c:pt idx="4">
                  <c:v>0</c:v>
                </c:pt>
                <c:pt idx="5">
                  <c:v>84</c:v>
                </c:pt>
              </c:numCache>
            </c:numRef>
          </c:val>
          <c:extLst>
            <c:ext xmlns:c16="http://schemas.microsoft.com/office/drawing/2014/chart" uri="{C3380CC4-5D6E-409C-BE32-E72D297353CC}">
              <c16:uniqueId val="{00000000-09E0-4C7A-A43D-86C6411E7638}"/>
            </c:ext>
          </c:extLst>
        </c:ser>
        <c:ser>
          <c:idx val="1"/>
          <c:order val="1"/>
          <c:tx>
            <c:strRef>
              <c:f>Priorité!$G$148</c:f>
              <c:strCache>
                <c:ptCount val="1"/>
                <c:pt idx="0">
                  <c:v>Coût de mise en conformité</c:v>
                </c:pt>
              </c:strCache>
            </c:strRef>
          </c:tx>
          <c:spPr>
            <a:solidFill>
              <a:schemeClr val="accent2"/>
            </a:solidFill>
            <a:ln>
              <a:noFill/>
            </a:ln>
            <a:effectLst/>
            <a:sp3d/>
          </c:spPr>
          <c:invertIfNegative val="0"/>
          <c:dLbls>
            <c:dLbl>
              <c:idx val="0"/>
              <c:layout>
                <c:manualLayout>
                  <c:x val="1.0991167471856229E-2"/>
                  <c:y val="-3.33465591485688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9E0-4C7A-A43D-86C6411E7638}"/>
                </c:ext>
              </c:extLst>
            </c:dLbl>
            <c:dLbl>
              <c:idx val="1"/>
              <c:layout>
                <c:manualLayout>
                  <c:x val="1.0075236849201509E-2"/>
                  <c:y val="-3.519914576793362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09E0-4C7A-A43D-86C6411E7638}"/>
                </c:ext>
              </c:extLst>
            </c:dLbl>
            <c:dLbl>
              <c:idx val="2"/>
              <c:layout>
                <c:manualLayout>
                  <c:x val="1.28230287171656E-2"/>
                  <c:y val="-3.705173238729855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9E0-4C7A-A43D-86C6411E7638}"/>
                </c:ext>
              </c:extLst>
            </c:dLbl>
            <c:dLbl>
              <c:idx val="3"/>
              <c:layout>
                <c:manualLayout>
                  <c:x val="1.3738959339820151E-2"/>
                  <c:y val="-3.149397252920376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09E0-4C7A-A43D-86C6411E7638}"/>
                </c:ext>
              </c:extLst>
            </c:dLbl>
            <c:dLbl>
              <c:idx val="4"/>
              <c:layout>
                <c:manualLayout>
                  <c:x val="1.5570820585129522E-2"/>
                  <c:y val="-3.8904319006663475E-2"/>
                </c:manualLayout>
              </c:layout>
              <c:spPr>
                <a:solidFill>
                  <a:schemeClr val="accent2"/>
                </a:solid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5="http://schemas.microsoft.com/office/drawing/2012/chart" uri="{CE6537A1-D6FC-4f65-9D91-7224C49458BB}">
                  <c15:layout>
                    <c:manualLayout>
                      <c:w val="3.2634608085186451E-2"/>
                      <c:h val="3.9988155115473038E-2"/>
                    </c:manualLayout>
                  </c15:layout>
                </c:ext>
                <c:ext xmlns:c16="http://schemas.microsoft.com/office/drawing/2014/chart" uri="{C3380CC4-5D6E-409C-BE32-E72D297353CC}">
                  <c16:uniqueId val="{00000006-09E0-4C7A-A43D-86C6411E7638}"/>
                </c:ext>
              </c:extLst>
            </c:dLbl>
            <c:dLbl>
              <c:idx val="5"/>
              <c:layout>
                <c:manualLayout>
                  <c:x val="6.4115143585826654E-3"/>
                  <c:y val="-3.33465591485686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09E0-4C7A-A43D-86C6411E7638}"/>
                </c:ext>
              </c:extLst>
            </c:dLbl>
            <c:spPr>
              <a:solidFill>
                <a:schemeClr val="accent2"/>
              </a:solid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Priorité!$H$146:$M$146</c:f>
              <c:strCache>
                <c:ptCount val="6"/>
                <c:pt idx="0">
                  <c:v>2018</c:v>
                </c:pt>
                <c:pt idx="1">
                  <c:v>2019</c:v>
                </c:pt>
                <c:pt idx="2">
                  <c:v>2020</c:v>
                </c:pt>
                <c:pt idx="3">
                  <c:v>2021</c:v>
                </c:pt>
                <c:pt idx="4">
                  <c:v>2022</c:v>
                </c:pt>
                <c:pt idx="5">
                  <c:v>TOTAUX</c:v>
                </c:pt>
              </c:strCache>
            </c:strRef>
          </c:cat>
          <c:val>
            <c:numRef>
              <c:f>Priorité!$H$148:$M$148</c:f>
              <c:numCache>
                <c:formatCode>General</c:formatCode>
                <c:ptCount val="6"/>
                <c:pt idx="0">
                  <c:v>104815</c:v>
                </c:pt>
                <c:pt idx="1">
                  <c:v>197200</c:v>
                </c:pt>
                <c:pt idx="2">
                  <c:v>146200</c:v>
                </c:pt>
                <c:pt idx="3">
                  <c:v>69200</c:v>
                </c:pt>
                <c:pt idx="4">
                  <c:v>0</c:v>
                </c:pt>
                <c:pt idx="5">
                  <c:v>517415</c:v>
                </c:pt>
              </c:numCache>
            </c:numRef>
          </c:val>
          <c:extLst>
            <c:ext xmlns:c16="http://schemas.microsoft.com/office/drawing/2014/chart" uri="{C3380CC4-5D6E-409C-BE32-E72D297353CC}">
              <c16:uniqueId val="{00000001-09E0-4C7A-A43D-86C6411E7638}"/>
            </c:ext>
          </c:extLst>
        </c:ser>
        <c:dLbls>
          <c:showLegendKey val="0"/>
          <c:showVal val="0"/>
          <c:showCatName val="0"/>
          <c:showSerName val="0"/>
          <c:showPercent val="0"/>
          <c:showBubbleSize val="0"/>
        </c:dLbls>
        <c:gapWidth val="150"/>
        <c:shape val="box"/>
        <c:axId val="803834664"/>
        <c:axId val="851835320"/>
        <c:axId val="0"/>
        <c:extLst>
          <c:ext xmlns:c15="http://schemas.microsoft.com/office/drawing/2012/chart" uri="{02D57815-91ED-43cb-92C2-25804820EDAC}">
            <c15:filteredBarSeries>
              <c15:ser>
                <c:idx val="2"/>
                <c:order val="2"/>
                <c:tx>
                  <c:strRef>
                    <c:extLst>
                      <c:ext uri="{02D57815-91ED-43cb-92C2-25804820EDAC}">
                        <c15:formulaRef>
                          <c15:sqref>Priorité!$G$149</c15:sqref>
                        </c15:formulaRef>
                      </c:ext>
                    </c:extLst>
                    <c:strCache>
                      <c:ptCount val="1"/>
                      <c:pt idx="0">
                        <c:v>Pourcentage</c:v>
                      </c:pt>
                    </c:strCache>
                  </c:strRef>
                </c:tx>
                <c:spPr>
                  <a:solidFill>
                    <a:schemeClr val="accent3"/>
                  </a:solidFill>
                  <a:ln>
                    <a:noFill/>
                  </a:ln>
                  <a:effectLst/>
                  <a:sp3d/>
                </c:spPr>
                <c:invertIfNegative val="0"/>
                <c:cat>
                  <c:strRef>
                    <c:extLst>
                      <c:ext uri="{02D57815-91ED-43cb-92C2-25804820EDAC}">
                        <c15:formulaRef>
                          <c15:sqref>Priorité!$H$146:$M$146</c15:sqref>
                        </c15:formulaRef>
                      </c:ext>
                    </c:extLst>
                    <c:strCache>
                      <c:ptCount val="6"/>
                      <c:pt idx="0">
                        <c:v>2018</c:v>
                      </c:pt>
                      <c:pt idx="1">
                        <c:v>2019</c:v>
                      </c:pt>
                      <c:pt idx="2">
                        <c:v>2020</c:v>
                      </c:pt>
                      <c:pt idx="3">
                        <c:v>2021</c:v>
                      </c:pt>
                      <c:pt idx="4">
                        <c:v>2022</c:v>
                      </c:pt>
                      <c:pt idx="5">
                        <c:v>TOTAUX</c:v>
                      </c:pt>
                    </c:strCache>
                  </c:strRef>
                </c:cat>
                <c:val>
                  <c:numRef>
                    <c:extLst>
                      <c:ext uri="{02D57815-91ED-43cb-92C2-25804820EDAC}">
                        <c15:formulaRef>
                          <c15:sqref>Priorité!$H$149:$M$149</c15:sqref>
                        </c15:formulaRef>
                      </c:ext>
                    </c:extLst>
                    <c:numCache>
                      <c:formatCode>0%</c:formatCode>
                      <c:ptCount val="6"/>
                      <c:pt idx="0">
                        <c:v>0.20257433588125587</c:v>
                      </c:pt>
                      <c:pt idx="1">
                        <c:v>0.38112540223998143</c:v>
                      </c:pt>
                      <c:pt idx="2">
                        <c:v>0.28255848786757243</c:v>
                      </c:pt>
                      <c:pt idx="3">
                        <c:v>0.13374177401119025</c:v>
                      </c:pt>
                      <c:pt idx="4">
                        <c:v>0</c:v>
                      </c:pt>
                      <c:pt idx="5">
                        <c:v>1</c:v>
                      </c:pt>
                    </c:numCache>
                  </c:numRef>
                </c:val>
                <c:extLst>
                  <c:ext xmlns:c16="http://schemas.microsoft.com/office/drawing/2014/chart" uri="{C3380CC4-5D6E-409C-BE32-E72D297353CC}">
                    <c16:uniqueId val="{00000002-09E0-4C7A-A43D-86C6411E7638}"/>
                  </c:ext>
                </c:extLst>
              </c15:ser>
            </c15:filteredBarSeries>
          </c:ext>
        </c:extLst>
      </c:bar3DChart>
      <c:catAx>
        <c:axId val="803834664"/>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crossAx val="851835320"/>
        <c:crosses val="autoZero"/>
        <c:auto val="1"/>
        <c:lblAlgn val="ctr"/>
        <c:lblOffset val="100"/>
        <c:noMultiLvlLbl val="0"/>
      </c:catAx>
      <c:valAx>
        <c:axId val="851835320"/>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cross"/>
        <c:minorTickMark val="none"/>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803834664"/>
        <c:crosses val="autoZero"/>
        <c:crossBetween val="between"/>
      </c:valAx>
      <c:spPr>
        <a:noFill/>
        <a:ln w="25400">
          <a:noFill/>
        </a:ln>
        <a:effectLst/>
      </c:spPr>
    </c:plotArea>
    <c:legend>
      <c:legendPos val="b"/>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r>
              <a:rPr lang="fr-FR" b="1">
                <a:latin typeface="Verdana" panose="020B0604030504040204" pitchFamily="34" charset="0"/>
                <a:ea typeface="Verdana" panose="020B0604030504040204" pitchFamily="34" charset="0"/>
                <a:cs typeface="Verdana" panose="020B0604030504040204" pitchFamily="34" charset="0"/>
              </a:rPr>
              <a:t>Bilan</a:t>
            </a:r>
            <a:r>
              <a:rPr lang="fr-FR" b="1" baseline="0">
                <a:latin typeface="Verdana" panose="020B0604030504040204" pitchFamily="34" charset="0"/>
                <a:ea typeface="Verdana" panose="020B0604030504040204" pitchFamily="34" charset="0"/>
                <a:cs typeface="Verdana" panose="020B0604030504040204" pitchFamily="34" charset="0"/>
              </a:rPr>
              <a:t> des actions de mise en conformité machines / Acteurs</a:t>
            </a:r>
          </a:p>
          <a:p>
            <a:pPr>
              <a:defRPr sz="14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r>
              <a:rPr lang="fr-FR" b="1" baseline="0">
                <a:latin typeface="Verdana" panose="020B0604030504040204" pitchFamily="34" charset="0"/>
                <a:ea typeface="Verdana" panose="020B0604030504040204" pitchFamily="34" charset="0"/>
                <a:cs typeface="Verdana" panose="020B0604030504040204" pitchFamily="34" charset="0"/>
              </a:rPr>
              <a:t>suite aux rapports de vérifications réalisées (26 machines/103)</a:t>
            </a:r>
            <a:endParaRPr lang="fr-FR" b="1">
              <a:latin typeface="Verdana" panose="020B0604030504040204" pitchFamily="34" charset="0"/>
              <a:ea typeface="Verdana" panose="020B0604030504040204" pitchFamily="34" charset="0"/>
              <a:cs typeface="Verdana" panose="020B0604030504040204" pitchFamily="34" charset="0"/>
            </a:endParaRPr>
          </a:p>
        </c:rich>
      </c:tx>
      <c:layout>
        <c:manualLayout>
          <c:xMode val="edge"/>
          <c:yMode val="edge"/>
          <c:x val="0.16934655952494934"/>
          <c:y val="9.1301325066354827E-2"/>
        </c:manualLayout>
      </c:layout>
      <c:overlay val="0"/>
      <c:spPr>
        <a:noFill/>
        <a:ln>
          <a:noFill/>
        </a:ln>
        <a:effectLst/>
      </c:spPr>
    </c:title>
    <c:autoTitleDeleted val="0"/>
    <c:plotArea>
      <c:layout>
        <c:manualLayout>
          <c:layoutTarget val="inner"/>
          <c:xMode val="edge"/>
          <c:yMode val="edge"/>
          <c:x val="0.22643130027691807"/>
          <c:y val="8.7977873113166211E-2"/>
          <c:w val="0.60090400285330192"/>
          <c:h val="0.82603426430892968"/>
        </c:manualLayout>
      </c:layout>
      <c:barChart>
        <c:barDir val="col"/>
        <c:grouping val="stacked"/>
        <c:varyColors val="0"/>
        <c:ser>
          <c:idx val="0"/>
          <c:order val="0"/>
          <c:tx>
            <c:strRef>
              <c:f>'Bilan par Acteurs'!$D$8</c:f>
              <c:strCache>
                <c:ptCount val="1"/>
                <c:pt idx="0">
                  <c:v>Etat des actions</c:v>
                </c:pt>
              </c:strCache>
            </c:strRef>
          </c:tx>
          <c:spPr>
            <a:solidFill>
              <a:schemeClr val="accent1"/>
            </a:solidFill>
            <a:ln>
              <a:noFill/>
            </a:ln>
            <a:effectLst/>
          </c:spPr>
          <c:invertIfNegative val="0"/>
          <c:cat>
            <c:strRef>
              <c:f>'Bilan par Acteurs'!$H$9:$O$9</c:f>
              <c:strCache>
                <c:ptCount val="7"/>
                <c:pt idx="0">
                  <c:v>G. MAGNIEN</c:v>
                </c:pt>
                <c:pt idx="1">
                  <c:v>M. MIGNON</c:v>
                </c:pt>
                <c:pt idx="2">
                  <c:v>JLA</c:v>
                </c:pt>
                <c:pt idx="3">
                  <c:v>N. PELLETIER</c:v>
                </c:pt>
                <c:pt idx="4">
                  <c:v>D. RAGOT</c:v>
                </c:pt>
                <c:pt idx="5">
                  <c:v>S. SERRURIER
/
JLA</c:v>
                </c:pt>
                <c:pt idx="6">
                  <c:v>Prest. Externes</c:v>
                </c:pt>
              </c:strCache>
            </c:strRef>
          </c:cat>
          <c:val>
            <c:numRef>
              <c:f>'Bilan par Acteurs'!$H$9:$O$9</c:f>
              <c:numCache>
                <c:formatCode>General</c:formatCode>
                <c:ptCount val="8"/>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C956-4DB1-BBA3-0868FA407A98}"/>
            </c:ext>
          </c:extLst>
        </c:ser>
        <c:ser>
          <c:idx val="1"/>
          <c:order val="1"/>
          <c:tx>
            <c:strRef>
              <c:f>'Bilan par Acteurs'!$D$10</c:f>
              <c:strCache>
                <c:ptCount val="1"/>
                <c:pt idx="0">
                  <c:v>Nbre d'actions clôturées dans les délais</c:v>
                </c:pt>
              </c:strCache>
            </c:strRef>
          </c:tx>
          <c:spPr>
            <a:solidFill>
              <a:srgbClr val="00835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'Bilan par Acteurs'!$H$9:$O$9</c:f>
              <c:strCache>
                <c:ptCount val="7"/>
                <c:pt idx="0">
                  <c:v>G. MAGNIEN</c:v>
                </c:pt>
                <c:pt idx="1">
                  <c:v>M. MIGNON</c:v>
                </c:pt>
                <c:pt idx="2">
                  <c:v>JLA</c:v>
                </c:pt>
                <c:pt idx="3">
                  <c:v>N. PELLETIER</c:v>
                </c:pt>
                <c:pt idx="4">
                  <c:v>D. RAGOT</c:v>
                </c:pt>
                <c:pt idx="5">
                  <c:v>S. SERRURIER
/
JLA</c:v>
                </c:pt>
                <c:pt idx="6">
                  <c:v>Prest. Externes</c:v>
                </c:pt>
              </c:strCache>
            </c:strRef>
          </c:cat>
          <c:val>
            <c:numRef>
              <c:f>'Bilan par Acteurs'!$H$10:$O$10</c:f>
              <c:numCache>
                <c:formatCode>General</c:formatCode>
                <c:ptCount val="8"/>
                <c:pt idx="0">
                  <c:v>0</c:v>
                </c:pt>
                <c:pt idx="1">
                  <c:v>4</c:v>
                </c:pt>
                <c:pt idx="2">
                  <c:v>17</c:v>
                </c:pt>
                <c:pt idx="3">
                  <c:v>11</c:v>
                </c:pt>
                <c:pt idx="4">
                  <c:v>10</c:v>
                </c:pt>
                <c:pt idx="6">
                  <c:v>1</c:v>
                </c:pt>
                <c:pt idx="7">
                  <c:v>43</c:v>
                </c:pt>
              </c:numCache>
            </c:numRef>
          </c:val>
          <c:extLst>
            <c:ext xmlns:c16="http://schemas.microsoft.com/office/drawing/2014/chart" uri="{C3380CC4-5D6E-409C-BE32-E72D297353CC}">
              <c16:uniqueId val="{00000001-C956-4DB1-BBA3-0868FA407A98}"/>
            </c:ext>
          </c:extLst>
        </c:ser>
        <c:ser>
          <c:idx val="2"/>
          <c:order val="2"/>
          <c:tx>
            <c:strRef>
              <c:f>'Bilan par Acteurs'!$D$11</c:f>
              <c:strCache>
                <c:ptCount val="1"/>
                <c:pt idx="0">
                  <c:v>Nbre d'actions clôturées hors délais</c:v>
                </c:pt>
              </c:strCache>
            </c:strRef>
          </c:tx>
          <c:spPr>
            <a:gradFill flip="none" rotWithShape="1">
              <a:gsLst>
                <a:gs pos="0">
                  <a:srgbClr val="FF0000"/>
                </a:gs>
                <a:gs pos="80000">
                  <a:srgbClr val="008351"/>
                </a:gs>
              </a:gsLst>
              <a:lin ang="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'Bilan par Acteurs'!$H$9:$O$9</c:f>
              <c:strCache>
                <c:ptCount val="7"/>
                <c:pt idx="0">
                  <c:v>G. MAGNIEN</c:v>
                </c:pt>
                <c:pt idx="1">
                  <c:v>M. MIGNON</c:v>
                </c:pt>
                <c:pt idx="2">
                  <c:v>JLA</c:v>
                </c:pt>
                <c:pt idx="3">
                  <c:v>N. PELLETIER</c:v>
                </c:pt>
                <c:pt idx="4">
                  <c:v>D. RAGOT</c:v>
                </c:pt>
                <c:pt idx="5">
                  <c:v>S. SERRURIER
/
JLA</c:v>
                </c:pt>
                <c:pt idx="6">
                  <c:v>Prest. Externes</c:v>
                </c:pt>
              </c:strCache>
            </c:strRef>
          </c:cat>
          <c:val>
            <c:numRef>
              <c:f>'Bilan par Acteurs'!$H$11:$O$11</c:f>
              <c:numCache>
                <c:formatCode>General</c:formatCode>
                <c:ptCount val="8"/>
                <c:pt idx="0">
                  <c:v>5</c:v>
                </c:pt>
                <c:pt idx="1">
                  <c:v>1</c:v>
                </c:pt>
                <c:pt idx="4">
                  <c:v>10</c:v>
                </c:pt>
                <c:pt idx="5">
                  <c:v>6</c:v>
                </c:pt>
                <c:pt idx="6">
                  <c:v>4</c:v>
                </c:pt>
                <c:pt idx="7">
                  <c:v>22</c:v>
                </c:pt>
              </c:numCache>
            </c:numRef>
          </c:val>
          <c:extLst>
            <c:ext xmlns:c16="http://schemas.microsoft.com/office/drawing/2014/chart" uri="{C3380CC4-5D6E-409C-BE32-E72D297353CC}">
              <c16:uniqueId val="{00000002-C956-4DB1-BBA3-0868FA407A98}"/>
            </c:ext>
          </c:extLst>
        </c:ser>
        <c:ser>
          <c:idx val="3"/>
          <c:order val="3"/>
          <c:tx>
            <c:strRef>
              <c:f>'Bilan par Acteurs'!$D$12</c:f>
              <c:strCache>
                <c:ptCount val="1"/>
                <c:pt idx="0">
                  <c:v>Nbre d'actions à clôturées dans les délais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'Bilan par Acteurs'!$H$9:$O$9</c:f>
              <c:strCache>
                <c:ptCount val="7"/>
                <c:pt idx="0">
                  <c:v>G. MAGNIEN</c:v>
                </c:pt>
                <c:pt idx="1">
                  <c:v>M. MIGNON</c:v>
                </c:pt>
                <c:pt idx="2">
                  <c:v>JLA</c:v>
                </c:pt>
                <c:pt idx="3">
                  <c:v>N. PELLETIER</c:v>
                </c:pt>
                <c:pt idx="4">
                  <c:v>D. RAGOT</c:v>
                </c:pt>
                <c:pt idx="5">
                  <c:v>S. SERRURIER
/
JLA</c:v>
                </c:pt>
                <c:pt idx="6">
                  <c:v>Prest. Externes</c:v>
                </c:pt>
              </c:strCache>
            </c:strRef>
          </c:cat>
          <c:val>
            <c:numRef>
              <c:f>'Bilan par Acteurs'!$H$12:$O$12</c:f>
              <c:numCache>
                <c:formatCode>General</c:formatCode>
                <c:ptCount val="8"/>
                <c:pt idx="0">
                  <c:v>26</c:v>
                </c:pt>
                <c:pt idx="1">
                  <c:v>5</c:v>
                </c:pt>
                <c:pt idx="4">
                  <c:v>3</c:v>
                </c:pt>
                <c:pt idx="5">
                  <c:v>3</c:v>
                </c:pt>
                <c:pt idx="6">
                  <c:v>24</c:v>
                </c:pt>
                <c:pt idx="7">
                  <c:v>61</c:v>
                </c:pt>
              </c:numCache>
            </c:numRef>
          </c:val>
          <c:extLst>
            <c:ext xmlns:c16="http://schemas.microsoft.com/office/drawing/2014/chart" uri="{C3380CC4-5D6E-409C-BE32-E72D297353CC}">
              <c16:uniqueId val="{00000003-C956-4DB1-BBA3-0868FA407A98}"/>
            </c:ext>
          </c:extLst>
        </c:ser>
        <c:ser>
          <c:idx val="4"/>
          <c:order val="4"/>
          <c:tx>
            <c:strRef>
              <c:f>'Bilan par Acteurs'!$D$13</c:f>
              <c:strCache>
                <c:ptCount val="1"/>
                <c:pt idx="0">
                  <c:v>Nbre d'actions à clôturées hors délais</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'Bilan par Acteurs'!$H$9:$O$9</c:f>
              <c:strCache>
                <c:ptCount val="7"/>
                <c:pt idx="0">
                  <c:v>G. MAGNIEN</c:v>
                </c:pt>
                <c:pt idx="1">
                  <c:v>M. MIGNON</c:v>
                </c:pt>
                <c:pt idx="2">
                  <c:v>JLA</c:v>
                </c:pt>
                <c:pt idx="3">
                  <c:v>N. PELLETIER</c:v>
                </c:pt>
                <c:pt idx="4">
                  <c:v>D. RAGOT</c:v>
                </c:pt>
                <c:pt idx="5">
                  <c:v>S. SERRURIER
/
JLA</c:v>
                </c:pt>
                <c:pt idx="6">
                  <c:v>Prest. Externes</c:v>
                </c:pt>
              </c:strCache>
            </c:strRef>
          </c:cat>
          <c:val>
            <c:numRef>
              <c:f>'Bilan par Acteurs'!$H$13:$O$13</c:f>
              <c:numCache>
                <c:formatCode>General</c:formatCode>
                <c:ptCount val="8"/>
                <c:pt idx="0">
                  <c:v>5</c:v>
                </c:pt>
                <c:pt idx="4">
                  <c:v>1</c:v>
                </c:pt>
                <c:pt idx="5">
                  <c:v>2</c:v>
                </c:pt>
                <c:pt idx="6">
                  <c:v>15</c:v>
                </c:pt>
                <c:pt idx="7">
                  <c:v>23</c:v>
                </c:pt>
              </c:numCache>
            </c:numRef>
          </c:val>
          <c:extLst>
            <c:ext xmlns:c16="http://schemas.microsoft.com/office/drawing/2014/chart" uri="{C3380CC4-5D6E-409C-BE32-E72D297353CC}">
              <c16:uniqueId val="{00000004-C956-4DB1-BBA3-0868FA407A98}"/>
            </c:ext>
          </c:extLst>
        </c:ser>
        <c:dLbls>
          <c:showLegendKey val="0"/>
          <c:showVal val="0"/>
          <c:showCatName val="0"/>
          <c:showSerName val="0"/>
          <c:showPercent val="0"/>
          <c:showBubbleSize val="0"/>
        </c:dLbls>
        <c:gapWidth val="219"/>
        <c:overlap val="100"/>
        <c:axId val="774612752"/>
        <c:axId val="774613408"/>
      </c:barChart>
      <c:lineChart>
        <c:grouping val="standard"/>
        <c:varyColors val="0"/>
        <c:ser>
          <c:idx val="5"/>
          <c:order val="5"/>
          <c:tx>
            <c:strRef>
              <c:f>'Bilan par Acteurs'!$D$14</c:f>
              <c:strCache>
                <c:ptCount val="1"/>
                <c:pt idx="0">
                  <c:v>Nbre d'actions totales</c:v>
                </c:pt>
              </c:strCache>
            </c:strRef>
          </c:tx>
          <c:spPr>
            <a:ln w="28575" cap="rnd">
              <a:noFill/>
              <a:round/>
            </a:ln>
            <a:effectLst/>
          </c:spPr>
          <c:marker>
            <c:symbol val="none"/>
          </c:marker>
          <c:dLbls>
            <c:dLbl>
              <c:idx val="2"/>
              <c:spPr>
                <a:solidFill>
                  <a:srgbClr val="595959"/>
                </a:solid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t"/>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5-C956-4DB1-BBA3-0868FA407A98}"/>
                </c:ext>
              </c:extLst>
            </c:dLbl>
            <c:dLbl>
              <c:idx val="4"/>
              <c:spPr>
                <a:solidFill>
                  <a:srgbClr val="595959"/>
                </a:solidFill>
                <a:ln>
                  <a:noFill/>
                </a:ln>
                <a:effectLst/>
              </c:spPr>
              <c:txPr>
                <a:bodyPr rot="0" spcFirstLastPara="1" vertOverflow="ellipsis" vert="horz" wrap="square" lIns="38100" tIns="19050" rIns="38100" bIns="19050" anchor="ctr" anchorCtr="0">
                  <a:spAutoFit/>
                </a:bodyPr>
                <a:lstStyle/>
                <a:p>
                  <a:pPr algn="ct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t"/>
              <c:showLegendKey val="0"/>
              <c:showVal val="1"/>
              <c:showCatName val="0"/>
              <c:showSerName val="0"/>
              <c:showPercent val="0"/>
              <c:showBubbleSize val="0"/>
              <c:extLst>
                <c:ext xmlns:c16="http://schemas.microsoft.com/office/drawing/2014/chart" uri="{C3380CC4-5D6E-409C-BE32-E72D297353CC}">
                  <c16:uniqueId val="{00000006-C956-4DB1-BBA3-0868FA407A98}"/>
                </c:ext>
              </c:extLst>
            </c:dLbl>
            <c:spPr>
              <a:solidFill>
                <a:srgbClr val="595959"/>
              </a:solid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'Bilan par Acteurs'!$H$8:$O$8</c:f>
              <c:strCache>
                <c:ptCount val="8"/>
                <c:pt idx="0">
                  <c:v>Acteurs</c:v>
                </c:pt>
                <c:pt idx="7">
                  <c:v>TOTAL</c:v>
                </c:pt>
              </c:strCache>
            </c:strRef>
          </c:cat>
          <c:val>
            <c:numRef>
              <c:f>'Bilan par Acteurs'!$H$14:$O$14</c:f>
              <c:numCache>
                <c:formatCode>General</c:formatCode>
                <c:ptCount val="8"/>
                <c:pt idx="0">
                  <c:v>36</c:v>
                </c:pt>
                <c:pt idx="1">
                  <c:v>10</c:v>
                </c:pt>
                <c:pt idx="2">
                  <c:v>17</c:v>
                </c:pt>
                <c:pt idx="3">
                  <c:v>11</c:v>
                </c:pt>
                <c:pt idx="4">
                  <c:v>24</c:v>
                </c:pt>
                <c:pt idx="5">
                  <c:v>11</c:v>
                </c:pt>
                <c:pt idx="6">
                  <c:v>44</c:v>
                </c:pt>
                <c:pt idx="7">
                  <c:v>153</c:v>
                </c:pt>
              </c:numCache>
            </c:numRef>
          </c:val>
          <c:smooth val="0"/>
          <c:extLst>
            <c:ext xmlns:c16="http://schemas.microsoft.com/office/drawing/2014/chart" uri="{C3380CC4-5D6E-409C-BE32-E72D297353CC}">
              <c16:uniqueId val="{00000007-C956-4DB1-BBA3-0868FA407A98}"/>
            </c:ext>
          </c:extLst>
        </c:ser>
        <c:dLbls>
          <c:showLegendKey val="0"/>
          <c:showVal val="0"/>
          <c:showCatName val="0"/>
          <c:showSerName val="0"/>
          <c:showPercent val="0"/>
          <c:showBubbleSize val="0"/>
        </c:dLbls>
        <c:marker val="1"/>
        <c:smooth val="0"/>
        <c:axId val="741586360"/>
        <c:axId val="741586032"/>
      </c:lineChart>
      <c:catAx>
        <c:axId val="7746127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crossAx val="774613408"/>
        <c:crosses val="autoZero"/>
        <c:auto val="1"/>
        <c:lblAlgn val="ctr"/>
        <c:lblOffset val="100"/>
        <c:noMultiLvlLbl val="0"/>
      </c:catAx>
      <c:valAx>
        <c:axId val="774613408"/>
        <c:scaling>
          <c:orientation val="minMax"/>
        </c:scaling>
        <c:delete val="1"/>
        <c:axPos val="l"/>
        <c:numFmt formatCode="General" sourceLinked="1"/>
        <c:majorTickMark val="none"/>
        <c:minorTickMark val="none"/>
        <c:tickLblPos val="nextTo"/>
        <c:crossAx val="774612752"/>
        <c:crosses val="autoZero"/>
        <c:crossBetween val="between"/>
      </c:valAx>
      <c:valAx>
        <c:axId val="741586032"/>
        <c:scaling>
          <c:orientation val="minMax"/>
        </c:scaling>
        <c:delete val="1"/>
        <c:axPos val="r"/>
        <c:numFmt formatCode="General" sourceLinked="1"/>
        <c:majorTickMark val="out"/>
        <c:minorTickMark val="none"/>
        <c:tickLblPos val="nextTo"/>
        <c:crossAx val="741586360"/>
        <c:crosses val="max"/>
        <c:crossBetween val="between"/>
      </c:valAx>
      <c:catAx>
        <c:axId val="741586360"/>
        <c:scaling>
          <c:orientation val="minMax"/>
        </c:scaling>
        <c:delete val="1"/>
        <c:axPos val="b"/>
        <c:numFmt formatCode="General" sourceLinked="1"/>
        <c:majorTickMark val="out"/>
        <c:minorTickMark val="none"/>
        <c:tickLblPos val="nextTo"/>
        <c:crossAx val="741586032"/>
        <c:crosses val="autoZero"/>
        <c:auto val="1"/>
        <c:lblAlgn val="ctr"/>
        <c:lblOffset val="100"/>
        <c:noMultiLvlLbl val="0"/>
      </c:catAx>
      <c:spPr>
        <a:noFill/>
        <a:ln>
          <a:noFill/>
        </a:ln>
        <a:effectLst/>
      </c:spPr>
    </c:plotArea>
    <c:legend>
      <c:legendPos val="b"/>
      <c:legendEntry>
        <c:idx val="0"/>
        <c:delete val="1"/>
      </c:legendEntry>
      <c:legendEntry>
        <c:idx val="5"/>
        <c:delete val="1"/>
      </c:legendEntry>
      <c:layout>
        <c:manualLayout>
          <c:xMode val="edge"/>
          <c:yMode val="edge"/>
          <c:x val="1.1928429423459244E-2"/>
          <c:y val="0.36485456111879144"/>
          <c:w val="0.18336876379518166"/>
          <c:h val="0.33493458355873457"/>
        </c:manualLayout>
      </c:layout>
      <c:overlay val="0"/>
      <c:spPr>
        <a:noFill/>
        <a:ln>
          <a:noFill/>
        </a:ln>
        <a:effectLst/>
      </c:spPr>
      <c:txPr>
        <a:bodyPr rot="0" spcFirstLastPara="1" vertOverflow="ellipsis" vert="horz" wrap="square" anchor="ctr" anchorCtr="1"/>
        <a:lstStyle/>
        <a:p>
          <a:pPr>
            <a:defRPr sz="11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horizontalDpi="300" verticalDpi="3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r>
              <a:rPr lang="fr-FR" b="1">
                <a:latin typeface="Verdana" panose="020B0604030504040204" pitchFamily="34" charset="0"/>
                <a:ea typeface="Verdana" panose="020B0604030504040204" pitchFamily="34" charset="0"/>
                <a:cs typeface="Verdana" panose="020B0604030504040204" pitchFamily="34" charset="0"/>
              </a:rPr>
              <a:t>Bilan</a:t>
            </a:r>
            <a:r>
              <a:rPr lang="fr-FR" b="1" baseline="0">
                <a:latin typeface="Verdana" panose="020B0604030504040204" pitchFamily="34" charset="0"/>
                <a:ea typeface="Verdana" panose="020B0604030504040204" pitchFamily="34" charset="0"/>
                <a:cs typeface="Verdana" panose="020B0604030504040204" pitchFamily="34" charset="0"/>
              </a:rPr>
              <a:t> des actions de mise en conformité machines / Acteurs</a:t>
            </a:r>
          </a:p>
          <a:p>
            <a:pPr>
              <a:defRPr sz="14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r>
              <a:rPr lang="fr-FR" b="1" baseline="0">
                <a:latin typeface="Verdana" panose="020B0604030504040204" pitchFamily="34" charset="0"/>
                <a:ea typeface="Verdana" panose="020B0604030504040204" pitchFamily="34" charset="0"/>
                <a:cs typeface="Verdana" panose="020B0604030504040204" pitchFamily="34" charset="0"/>
              </a:rPr>
              <a:t>suite aux rapports de vérifications réalisées (26 machines/103)</a:t>
            </a:r>
            <a:endParaRPr lang="fr-FR" b="1">
              <a:latin typeface="Verdana" panose="020B0604030504040204" pitchFamily="34" charset="0"/>
              <a:ea typeface="Verdana" panose="020B0604030504040204" pitchFamily="34" charset="0"/>
              <a:cs typeface="Verdana" panose="020B0604030504040204" pitchFamily="34" charset="0"/>
            </a:endParaRPr>
          </a:p>
        </c:rich>
      </c:tx>
      <c:layout>
        <c:manualLayout>
          <c:xMode val="edge"/>
          <c:yMode val="edge"/>
          <c:x val="0.16934655952494934"/>
          <c:y val="9.1301325066354827E-2"/>
        </c:manualLayout>
      </c:layout>
      <c:overlay val="0"/>
      <c:spPr>
        <a:noFill/>
        <a:ln>
          <a:noFill/>
        </a:ln>
        <a:effectLst/>
      </c:spPr>
    </c:title>
    <c:autoTitleDeleted val="0"/>
    <c:plotArea>
      <c:layout>
        <c:manualLayout>
          <c:layoutTarget val="inner"/>
          <c:xMode val="edge"/>
          <c:yMode val="edge"/>
          <c:x val="0.22643130027691807"/>
          <c:y val="8.7977873113166211E-2"/>
          <c:w val="0.60090400285330192"/>
          <c:h val="0.82603426430892968"/>
        </c:manualLayout>
      </c:layout>
      <c:barChart>
        <c:barDir val="col"/>
        <c:grouping val="stacked"/>
        <c:varyColors val="0"/>
        <c:ser>
          <c:idx val="0"/>
          <c:order val="0"/>
          <c:tx>
            <c:strRef>
              <c:f>'Bilan par Acteurs archv'!$D$8</c:f>
              <c:strCache>
                <c:ptCount val="1"/>
                <c:pt idx="0">
                  <c:v>Etat des actions</c:v>
                </c:pt>
              </c:strCache>
            </c:strRef>
          </c:tx>
          <c:spPr>
            <a:solidFill>
              <a:schemeClr val="accent1"/>
            </a:solidFill>
            <a:ln>
              <a:noFill/>
            </a:ln>
            <a:effectLst/>
          </c:spPr>
          <c:invertIfNegative val="0"/>
          <c:cat>
            <c:strRef>
              <c:f>'Bilan par Acteurs archv'!$H$9:$O$9</c:f>
              <c:strCache>
                <c:ptCount val="7"/>
                <c:pt idx="0">
                  <c:v>G. MAGNIEN</c:v>
                </c:pt>
                <c:pt idx="1">
                  <c:v>M. MIGNON</c:v>
                </c:pt>
                <c:pt idx="2">
                  <c:v>JLA</c:v>
                </c:pt>
                <c:pt idx="3">
                  <c:v>N. PELLETIER</c:v>
                </c:pt>
                <c:pt idx="4">
                  <c:v>D. RAGOT</c:v>
                </c:pt>
                <c:pt idx="5">
                  <c:v>S. SERRURIER
</c:v>
                </c:pt>
                <c:pt idx="6">
                  <c:v>Prest. Externes</c:v>
                </c:pt>
              </c:strCache>
            </c:strRef>
          </c:cat>
          <c:val>
            <c:numRef>
              <c:f>'Bilan par Acteurs archv'!$H$9:$O$9</c:f>
              <c:numCache>
                <c:formatCode>General</c:formatCode>
                <c:ptCount val="8"/>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0740-439E-A2AC-45E51A607BA6}"/>
            </c:ext>
          </c:extLst>
        </c:ser>
        <c:ser>
          <c:idx val="1"/>
          <c:order val="1"/>
          <c:tx>
            <c:strRef>
              <c:f>'Bilan par Acteurs archv'!$D$10</c:f>
              <c:strCache>
                <c:ptCount val="1"/>
                <c:pt idx="0">
                  <c:v>Nbre d'actions soldées dans les délais</c:v>
                </c:pt>
              </c:strCache>
            </c:strRef>
          </c:tx>
          <c:spPr>
            <a:solidFill>
              <a:srgbClr val="00835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'Bilan par Acteurs archv'!$H$9:$O$9</c:f>
              <c:strCache>
                <c:ptCount val="7"/>
                <c:pt idx="0">
                  <c:v>G. MAGNIEN</c:v>
                </c:pt>
                <c:pt idx="1">
                  <c:v>M. MIGNON</c:v>
                </c:pt>
                <c:pt idx="2">
                  <c:v>JLA</c:v>
                </c:pt>
                <c:pt idx="3">
                  <c:v>N. PELLETIER</c:v>
                </c:pt>
                <c:pt idx="4">
                  <c:v>D. RAGOT</c:v>
                </c:pt>
                <c:pt idx="5">
                  <c:v>S. SERRURIER
</c:v>
                </c:pt>
                <c:pt idx="6">
                  <c:v>Prest. Externes</c:v>
                </c:pt>
              </c:strCache>
            </c:strRef>
          </c:cat>
          <c:val>
            <c:numRef>
              <c:f>'Bilan par Acteurs archv'!$H$10:$O$10</c:f>
              <c:numCache>
                <c:formatCode>General</c:formatCode>
                <c:ptCount val="8"/>
                <c:pt idx="0">
                  <c:v>0</c:v>
                </c:pt>
                <c:pt idx="1">
                  <c:v>4</c:v>
                </c:pt>
                <c:pt idx="2">
                  <c:v>17</c:v>
                </c:pt>
                <c:pt idx="3">
                  <c:v>11</c:v>
                </c:pt>
                <c:pt idx="4">
                  <c:v>10</c:v>
                </c:pt>
                <c:pt idx="6">
                  <c:v>1</c:v>
                </c:pt>
                <c:pt idx="7">
                  <c:v>43</c:v>
                </c:pt>
              </c:numCache>
            </c:numRef>
          </c:val>
          <c:extLst>
            <c:ext xmlns:c16="http://schemas.microsoft.com/office/drawing/2014/chart" uri="{C3380CC4-5D6E-409C-BE32-E72D297353CC}">
              <c16:uniqueId val="{00000001-0740-439E-A2AC-45E51A607BA6}"/>
            </c:ext>
          </c:extLst>
        </c:ser>
        <c:ser>
          <c:idx val="2"/>
          <c:order val="2"/>
          <c:tx>
            <c:strRef>
              <c:f>'Bilan par Acteurs archv'!$D$11</c:f>
              <c:strCache>
                <c:ptCount val="1"/>
                <c:pt idx="0">
                  <c:v>Nbre d'actions soldées hors délais</c:v>
                </c:pt>
              </c:strCache>
            </c:strRef>
          </c:tx>
          <c:spPr>
            <a:gradFill flip="none" rotWithShape="1">
              <a:gsLst>
                <a:gs pos="0">
                  <a:srgbClr val="FF0000"/>
                </a:gs>
                <a:gs pos="80000">
                  <a:srgbClr val="008351"/>
                </a:gs>
              </a:gsLst>
              <a:lin ang="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'Bilan par Acteurs archv'!$H$9:$O$9</c:f>
              <c:strCache>
                <c:ptCount val="7"/>
                <c:pt idx="0">
                  <c:v>G. MAGNIEN</c:v>
                </c:pt>
                <c:pt idx="1">
                  <c:v>M. MIGNON</c:v>
                </c:pt>
                <c:pt idx="2">
                  <c:v>JLA</c:v>
                </c:pt>
                <c:pt idx="3">
                  <c:v>N. PELLETIER</c:v>
                </c:pt>
                <c:pt idx="4">
                  <c:v>D. RAGOT</c:v>
                </c:pt>
                <c:pt idx="5">
                  <c:v>S. SERRURIER
</c:v>
                </c:pt>
                <c:pt idx="6">
                  <c:v>Prest. Externes</c:v>
                </c:pt>
              </c:strCache>
            </c:strRef>
          </c:cat>
          <c:val>
            <c:numRef>
              <c:f>'Bilan par Acteurs archv'!$H$11:$O$11</c:f>
              <c:numCache>
                <c:formatCode>General</c:formatCode>
                <c:ptCount val="8"/>
                <c:pt idx="0">
                  <c:v>5</c:v>
                </c:pt>
                <c:pt idx="1">
                  <c:v>1</c:v>
                </c:pt>
                <c:pt idx="4">
                  <c:v>10</c:v>
                </c:pt>
                <c:pt idx="5">
                  <c:v>6</c:v>
                </c:pt>
                <c:pt idx="6">
                  <c:v>4</c:v>
                </c:pt>
                <c:pt idx="7">
                  <c:v>22</c:v>
                </c:pt>
              </c:numCache>
            </c:numRef>
          </c:val>
          <c:extLst>
            <c:ext xmlns:c16="http://schemas.microsoft.com/office/drawing/2014/chart" uri="{C3380CC4-5D6E-409C-BE32-E72D297353CC}">
              <c16:uniqueId val="{00000002-0740-439E-A2AC-45E51A607BA6}"/>
            </c:ext>
          </c:extLst>
        </c:ser>
        <c:ser>
          <c:idx val="3"/>
          <c:order val="3"/>
          <c:tx>
            <c:strRef>
              <c:f>'Bilan par Acteurs archv'!$D$12</c:f>
              <c:strCache>
                <c:ptCount val="1"/>
                <c:pt idx="0">
                  <c:v>Nbre d'actions à solder dans les délais</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'Bilan par Acteurs archv'!$H$9:$O$9</c:f>
              <c:strCache>
                <c:ptCount val="7"/>
                <c:pt idx="0">
                  <c:v>G. MAGNIEN</c:v>
                </c:pt>
                <c:pt idx="1">
                  <c:v>M. MIGNON</c:v>
                </c:pt>
                <c:pt idx="2">
                  <c:v>JLA</c:v>
                </c:pt>
                <c:pt idx="3">
                  <c:v>N. PELLETIER</c:v>
                </c:pt>
                <c:pt idx="4">
                  <c:v>D. RAGOT</c:v>
                </c:pt>
                <c:pt idx="5">
                  <c:v>S. SERRURIER
</c:v>
                </c:pt>
                <c:pt idx="6">
                  <c:v>Prest. Externes</c:v>
                </c:pt>
              </c:strCache>
            </c:strRef>
          </c:cat>
          <c:val>
            <c:numRef>
              <c:f>'Bilan par Acteurs archv'!$H$12:$O$12</c:f>
              <c:numCache>
                <c:formatCode>General</c:formatCode>
                <c:ptCount val="8"/>
                <c:pt idx="0">
                  <c:v>26</c:v>
                </c:pt>
                <c:pt idx="1">
                  <c:v>5</c:v>
                </c:pt>
                <c:pt idx="4">
                  <c:v>3</c:v>
                </c:pt>
                <c:pt idx="5">
                  <c:v>3</c:v>
                </c:pt>
                <c:pt idx="6">
                  <c:v>24</c:v>
                </c:pt>
                <c:pt idx="7">
                  <c:v>61</c:v>
                </c:pt>
              </c:numCache>
            </c:numRef>
          </c:val>
          <c:extLst>
            <c:ext xmlns:c16="http://schemas.microsoft.com/office/drawing/2014/chart" uri="{C3380CC4-5D6E-409C-BE32-E72D297353CC}">
              <c16:uniqueId val="{00000003-0740-439E-A2AC-45E51A607BA6}"/>
            </c:ext>
          </c:extLst>
        </c:ser>
        <c:ser>
          <c:idx val="4"/>
          <c:order val="4"/>
          <c:tx>
            <c:strRef>
              <c:f>'Bilan par Acteurs archv'!$D$13</c:f>
              <c:strCache>
                <c:ptCount val="1"/>
                <c:pt idx="0">
                  <c:v>Nbre d'actions à solder hors délais</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'Bilan par Acteurs archv'!$H$9:$O$9</c:f>
              <c:strCache>
                <c:ptCount val="7"/>
                <c:pt idx="0">
                  <c:v>G. MAGNIEN</c:v>
                </c:pt>
                <c:pt idx="1">
                  <c:v>M. MIGNON</c:v>
                </c:pt>
                <c:pt idx="2">
                  <c:v>JLA</c:v>
                </c:pt>
                <c:pt idx="3">
                  <c:v>N. PELLETIER</c:v>
                </c:pt>
                <c:pt idx="4">
                  <c:v>D. RAGOT</c:v>
                </c:pt>
                <c:pt idx="5">
                  <c:v>S. SERRURIER
</c:v>
                </c:pt>
                <c:pt idx="6">
                  <c:v>Prest. Externes</c:v>
                </c:pt>
              </c:strCache>
            </c:strRef>
          </c:cat>
          <c:val>
            <c:numRef>
              <c:f>'Bilan par Acteurs archv'!$H$13:$O$13</c:f>
              <c:numCache>
                <c:formatCode>General</c:formatCode>
                <c:ptCount val="8"/>
                <c:pt idx="0">
                  <c:v>5</c:v>
                </c:pt>
                <c:pt idx="4">
                  <c:v>1</c:v>
                </c:pt>
                <c:pt idx="5">
                  <c:v>2</c:v>
                </c:pt>
                <c:pt idx="6">
                  <c:v>15</c:v>
                </c:pt>
                <c:pt idx="7">
                  <c:v>23</c:v>
                </c:pt>
              </c:numCache>
            </c:numRef>
          </c:val>
          <c:extLst>
            <c:ext xmlns:c16="http://schemas.microsoft.com/office/drawing/2014/chart" uri="{C3380CC4-5D6E-409C-BE32-E72D297353CC}">
              <c16:uniqueId val="{00000004-0740-439E-A2AC-45E51A607BA6}"/>
            </c:ext>
          </c:extLst>
        </c:ser>
        <c:dLbls>
          <c:showLegendKey val="0"/>
          <c:showVal val="0"/>
          <c:showCatName val="0"/>
          <c:showSerName val="0"/>
          <c:showPercent val="0"/>
          <c:showBubbleSize val="0"/>
        </c:dLbls>
        <c:gapWidth val="219"/>
        <c:overlap val="100"/>
        <c:axId val="774612752"/>
        <c:axId val="774613408"/>
      </c:barChart>
      <c:lineChart>
        <c:grouping val="standard"/>
        <c:varyColors val="0"/>
        <c:ser>
          <c:idx val="5"/>
          <c:order val="5"/>
          <c:tx>
            <c:strRef>
              <c:f>'Bilan par Acteurs archv'!$D$14</c:f>
              <c:strCache>
                <c:ptCount val="1"/>
                <c:pt idx="0">
                  <c:v>Nbre d'actions totales</c:v>
                </c:pt>
              </c:strCache>
            </c:strRef>
          </c:tx>
          <c:spPr>
            <a:ln w="28575" cap="rnd">
              <a:noFill/>
              <a:round/>
            </a:ln>
            <a:effectLst/>
          </c:spPr>
          <c:marker>
            <c:symbol val="none"/>
          </c:marker>
          <c:dLbls>
            <c:dLbl>
              <c:idx val="2"/>
              <c:spPr>
                <a:solidFill>
                  <a:srgbClr val="595959"/>
                </a:solid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t"/>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7-0740-439E-A2AC-45E51A607BA6}"/>
                </c:ext>
              </c:extLst>
            </c:dLbl>
            <c:dLbl>
              <c:idx val="4"/>
              <c:spPr>
                <a:solidFill>
                  <a:srgbClr val="595959"/>
                </a:solidFill>
                <a:ln>
                  <a:noFill/>
                </a:ln>
                <a:effectLst/>
              </c:spPr>
              <c:txPr>
                <a:bodyPr rot="0" spcFirstLastPara="1" vertOverflow="ellipsis" vert="horz" wrap="square" lIns="38100" tIns="19050" rIns="38100" bIns="19050" anchor="ctr" anchorCtr="0">
                  <a:spAutoFit/>
                </a:bodyPr>
                <a:lstStyle/>
                <a:p>
                  <a:pPr algn="ct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t"/>
              <c:showLegendKey val="0"/>
              <c:showVal val="1"/>
              <c:showCatName val="0"/>
              <c:showSerName val="0"/>
              <c:showPercent val="0"/>
              <c:showBubbleSize val="0"/>
              <c:extLst>
                <c:ext xmlns:c16="http://schemas.microsoft.com/office/drawing/2014/chart" uri="{C3380CC4-5D6E-409C-BE32-E72D297353CC}">
                  <c16:uniqueId val="{00000009-0740-439E-A2AC-45E51A607BA6}"/>
                </c:ext>
              </c:extLst>
            </c:dLbl>
            <c:spPr>
              <a:solidFill>
                <a:srgbClr val="595959"/>
              </a:solid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'Bilan par Acteurs archv'!$H$8:$O$8</c:f>
              <c:strCache>
                <c:ptCount val="8"/>
                <c:pt idx="0">
                  <c:v>Acteurs</c:v>
                </c:pt>
                <c:pt idx="7">
                  <c:v>TOTAL</c:v>
                </c:pt>
              </c:strCache>
            </c:strRef>
          </c:cat>
          <c:val>
            <c:numRef>
              <c:f>'Bilan par Acteurs archv'!$H$14:$O$14</c:f>
              <c:numCache>
                <c:formatCode>General</c:formatCode>
                <c:ptCount val="8"/>
                <c:pt idx="0">
                  <c:v>36</c:v>
                </c:pt>
                <c:pt idx="1">
                  <c:v>10</c:v>
                </c:pt>
                <c:pt idx="2">
                  <c:v>17</c:v>
                </c:pt>
                <c:pt idx="3">
                  <c:v>11</c:v>
                </c:pt>
                <c:pt idx="4">
                  <c:v>24</c:v>
                </c:pt>
                <c:pt idx="5">
                  <c:v>11</c:v>
                </c:pt>
                <c:pt idx="6">
                  <c:v>44</c:v>
                </c:pt>
                <c:pt idx="7">
                  <c:v>153</c:v>
                </c:pt>
              </c:numCache>
            </c:numRef>
          </c:val>
          <c:smooth val="0"/>
          <c:extLst>
            <c:ext xmlns:c16="http://schemas.microsoft.com/office/drawing/2014/chart" uri="{C3380CC4-5D6E-409C-BE32-E72D297353CC}">
              <c16:uniqueId val="{00000005-0740-439E-A2AC-45E51A607BA6}"/>
            </c:ext>
          </c:extLst>
        </c:ser>
        <c:dLbls>
          <c:showLegendKey val="0"/>
          <c:showVal val="0"/>
          <c:showCatName val="0"/>
          <c:showSerName val="0"/>
          <c:showPercent val="0"/>
          <c:showBubbleSize val="0"/>
        </c:dLbls>
        <c:marker val="1"/>
        <c:smooth val="0"/>
        <c:axId val="741586360"/>
        <c:axId val="741586032"/>
      </c:lineChart>
      <c:catAx>
        <c:axId val="7746127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crossAx val="774613408"/>
        <c:crosses val="autoZero"/>
        <c:auto val="1"/>
        <c:lblAlgn val="ctr"/>
        <c:lblOffset val="100"/>
        <c:noMultiLvlLbl val="0"/>
      </c:catAx>
      <c:valAx>
        <c:axId val="774613408"/>
        <c:scaling>
          <c:orientation val="minMax"/>
        </c:scaling>
        <c:delete val="1"/>
        <c:axPos val="l"/>
        <c:numFmt formatCode="General" sourceLinked="1"/>
        <c:majorTickMark val="none"/>
        <c:minorTickMark val="none"/>
        <c:tickLblPos val="nextTo"/>
        <c:crossAx val="774612752"/>
        <c:crosses val="autoZero"/>
        <c:crossBetween val="between"/>
      </c:valAx>
      <c:valAx>
        <c:axId val="741586032"/>
        <c:scaling>
          <c:orientation val="minMax"/>
        </c:scaling>
        <c:delete val="1"/>
        <c:axPos val="r"/>
        <c:numFmt formatCode="General" sourceLinked="1"/>
        <c:majorTickMark val="out"/>
        <c:minorTickMark val="none"/>
        <c:tickLblPos val="nextTo"/>
        <c:crossAx val="741586360"/>
        <c:crosses val="max"/>
        <c:crossBetween val="between"/>
      </c:valAx>
      <c:catAx>
        <c:axId val="741586360"/>
        <c:scaling>
          <c:orientation val="minMax"/>
        </c:scaling>
        <c:delete val="1"/>
        <c:axPos val="b"/>
        <c:numFmt formatCode="General" sourceLinked="1"/>
        <c:majorTickMark val="out"/>
        <c:minorTickMark val="none"/>
        <c:tickLblPos val="nextTo"/>
        <c:crossAx val="741586032"/>
        <c:crosses val="autoZero"/>
        <c:auto val="1"/>
        <c:lblAlgn val="ctr"/>
        <c:lblOffset val="100"/>
        <c:noMultiLvlLbl val="0"/>
      </c:catAx>
      <c:spPr>
        <a:noFill/>
        <a:ln>
          <a:noFill/>
        </a:ln>
        <a:effectLst/>
      </c:spPr>
    </c:plotArea>
    <c:legend>
      <c:legendPos val="b"/>
      <c:legendEntry>
        <c:idx val="0"/>
        <c:delete val="1"/>
      </c:legendEntry>
      <c:legendEntry>
        <c:idx val="5"/>
        <c:delete val="1"/>
      </c:legendEntry>
      <c:layout>
        <c:manualLayout>
          <c:xMode val="edge"/>
          <c:yMode val="edge"/>
          <c:x val="1.1928429423459244E-2"/>
          <c:y val="0.36485456111879144"/>
          <c:w val="0.18336876379518166"/>
          <c:h val="0.33493458355873457"/>
        </c:manualLayout>
      </c:layout>
      <c:overlay val="0"/>
      <c:spPr>
        <a:noFill/>
        <a:ln>
          <a:noFill/>
        </a:ln>
        <a:effectLst/>
      </c:spPr>
      <c:txPr>
        <a:bodyPr rot="0" spcFirstLastPara="1" vertOverflow="ellipsis" vert="horz" wrap="square" anchor="ctr" anchorCtr="1"/>
        <a:lstStyle/>
        <a:p>
          <a:pPr>
            <a:defRPr sz="11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r>
              <a:rPr lang="fr-FR" sz="1800" b="1"/>
              <a:t>OBSERVATIONS</a:t>
            </a:r>
            <a:r>
              <a:rPr lang="fr-FR" sz="1800" b="1" baseline="0"/>
              <a:t> SUITE AUX VISITES DE VERIFICATION DE CONFOMITE MACHINES</a:t>
            </a:r>
            <a:endParaRPr lang="fr-FR" sz="1800" b="1"/>
          </a:p>
        </c:rich>
      </c:tx>
      <c:layout>
        <c:manualLayout>
          <c:xMode val="edge"/>
          <c:yMode val="edge"/>
          <c:x val="0.173357642867387"/>
          <c:y val="2.2503854875283443E-2"/>
        </c:manualLayout>
      </c:layout>
      <c:overlay val="0"/>
      <c:spPr>
        <a:noFill/>
        <a:ln>
          <a:noFill/>
        </a:ln>
        <a:effectLst/>
      </c:spPr>
    </c:title>
    <c:autoTitleDeleted val="0"/>
    <c:plotArea>
      <c:layout>
        <c:manualLayout>
          <c:layoutTarget val="inner"/>
          <c:xMode val="edge"/>
          <c:yMode val="edge"/>
          <c:x val="0.13838236976776411"/>
          <c:y val="0.13066107289051582"/>
          <c:w val="0.66689145146325413"/>
          <c:h val="0.66944477094727517"/>
        </c:manualLayout>
      </c:layout>
      <c:barChart>
        <c:barDir val="col"/>
        <c:grouping val="stacked"/>
        <c:varyColors val="0"/>
        <c:ser>
          <c:idx val="1"/>
          <c:order val="0"/>
          <c:tx>
            <c:v>Observations devant être levées</c:v>
          </c:tx>
          <c:spPr>
            <a:gradFill>
              <a:gsLst>
                <a:gs pos="70000">
                  <a:srgbClr val="4980DF"/>
                </a:gs>
                <a:gs pos="0">
                  <a:schemeClr val="bg1"/>
                </a:gs>
                <a:gs pos="100000">
                  <a:schemeClr val="accent1">
                    <a:lumMod val="50000"/>
                  </a:schemeClr>
                </a:gs>
              </a:gsLst>
              <a:lin ang="5400000" scaled="1"/>
            </a:gradFill>
            <a:ln>
              <a:solidFill>
                <a:schemeClr val="bg1"/>
              </a:solidFill>
            </a:ln>
            <a:effectLst>
              <a:outerShdw blurRad="76200" dir="18900000" sy="23000" kx="-1200000" algn="bl" rotWithShape="0">
                <a:srgbClr val="0F57D5">
                  <a:alpha val="20000"/>
                </a:srgbClr>
              </a:outerShdw>
            </a:effectLst>
            <a:scene3d>
              <a:camera prst="orthographicFront"/>
              <a:lightRig rig="freezing" dir="t"/>
            </a:scene3d>
            <a:sp3d/>
          </c:spPr>
          <c:invertIfNegative val="0"/>
          <c:dPt>
            <c:idx val="7"/>
            <c:invertIfNegative val="0"/>
            <c:bubble3D val="0"/>
            <c:spPr>
              <a:gradFill>
                <a:gsLst>
                  <a:gs pos="70000">
                    <a:srgbClr val="4980DF"/>
                  </a:gs>
                  <a:gs pos="0">
                    <a:schemeClr val="bg1"/>
                  </a:gs>
                  <a:gs pos="100000">
                    <a:schemeClr val="accent1">
                      <a:lumMod val="50000"/>
                    </a:schemeClr>
                  </a:gs>
                </a:gsLst>
                <a:lin ang="5400000" scaled="1"/>
              </a:gradFill>
              <a:ln>
                <a:noFill/>
              </a:ln>
              <a:effectLst>
                <a:outerShdw blurRad="76200" dir="18900000" sy="23000" kx="-1200000" algn="bl" rotWithShape="0">
                  <a:srgbClr val="0F57D5">
                    <a:alpha val="20000"/>
                  </a:srgbClr>
                </a:outerShdw>
              </a:effectLst>
              <a:scene3d>
                <a:camera prst="orthographicFront"/>
                <a:lightRig rig="freezing" dir="t"/>
              </a:scene3d>
              <a:sp3d/>
            </c:spPr>
            <c:extLst>
              <c:ext xmlns:c16="http://schemas.microsoft.com/office/drawing/2014/chart" uri="{C3380CC4-5D6E-409C-BE32-E72D297353CC}">
                <c16:uniqueId val="{00000001-82B1-4664-85D8-81F347A4500A}"/>
              </c:ext>
            </c:extLst>
          </c:dPt>
          <c:dLbls>
            <c:dLbl>
              <c:idx val="6"/>
              <c:layout>
                <c:manualLayout>
                  <c:x val="-2.6839908356661299E-3"/>
                  <c:y val="1.4399659863944523E-3"/>
                </c:manualLayout>
              </c:layout>
              <c:spPr>
                <a:noFill/>
                <a:ln>
                  <a:noFill/>
                </a:ln>
                <a:effectLst/>
              </c:spPr>
              <c:txPr>
                <a:bodyPr rot="0" spcFirstLastPara="1" vertOverflow="ellipsis" vert="horz" wrap="square" lIns="38100" tIns="19050" rIns="38100" bIns="19050" anchor="ctr" anchorCtr="1">
                  <a:noAutofit/>
                </a:bodyPr>
                <a:lstStyle/>
                <a:p>
                  <a:pPr>
                    <a:defRPr sz="1200" b="1" i="0" u="none" strike="noStrike" kern="1200" baseline="0">
                      <a:solidFill>
                        <a:srgbClr val="0F57D5"/>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5="http://schemas.microsoft.com/office/drawing/2012/chart" uri="{CE6537A1-D6FC-4f65-9D91-7224C49458BB}">
                  <c15:layout>
                    <c:manualLayout>
                      <c:w val="2.5182791877762244E-2"/>
                      <c:h val="2.9640589569160995E-2"/>
                    </c:manualLayout>
                  </c15:layout>
                </c:ext>
                <c:ext xmlns:c16="http://schemas.microsoft.com/office/drawing/2014/chart" uri="{C3380CC4-5D6E-409C-BE32-E72D297353CC}">
                  <c16:uniqueId val="{00000006-4802-498B-8F48-D2623D0EFA7B}"/>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'Bilan Aujoud''hui'!$G$232:$W$233</c15:sqref>
                  </c15:fullRef>
                  <c15:levelRef>
                    <c15:sqref>'Bilan Aujoud''hui'!$G$232:$W$232</c15:sqref>
                  </c15:levelRef>
                </c:ext>
              </c:extLst>
              <c:f>('Bilan Aujoud''hui'!$G$232,'Bilan Aujoud''hui'!$I$232,'Bilan Aujoud''hui'!$K$232,'Bilan Aujoud''hui'!$M$232,'Bilan Aujoud''hui'!$O$232,'Bilan Aujoud''hui'!$Q$232,'Bilan Aujoud''hui'!$S$232,'Bilan Aujoud''hui'!$V$232)</c:f>
              <c:strCache>
                <c:ptCount val="8"/>
                <c:pt idx="0">
                  <c:v>Mécanique</c:v>
                </c:pt>
                <c:pt idx="1">
                  <c:v>Circuit de commande</c:v>
                </c:pt>
                <c:pt idx="2">
                  <c:v>Conduite machine</c:v>
                </c:pt>
                <c:pt idx="3">
                  <c:v>Electrique</c:v>
                </c:pt>
                <c:pt idx="4">
                  <c:v>Autre</c:v>
                </c:pt>
                <c:pt idx="5">
                  <c:v>Indication</c:v>
                </c:pt>
                <c:pt idx="6">
                  <c:v>Environnement</c:v>
                </c:pt>
                <c:pt idx="7">
                  <c:v>Total</c:v>
                </c:pt>
              </c:strCache>
            </c:strRef>
          </c:cat>
          <c:val>
            <c:numRef>
              <c:extLst>
                <c:ext xmlns:c15="http://schemas.microsoft.com/office/drawing/2012/chart" uri="{02D57815-91ED-43cb-92C2-25804820EDAC}">
                  <c15:fullRef>
                    <c15:sqref>'Bilan Aujoud''hui'!$G$236:$W$236</c15:sqref>
                  </c15:fullRef>
                </c:ext>
              </c:extLst>
              <c:f>('Bilan Aujoud''hui'!$G$236,'Bilan Aujoud''hui'!$I$236,'Bilan Aujoud''hui'!$K$236,'Bilan Aujoud''hui'!$M$236,'Bilan Aujoud''hui'!$O$236,'Bilan Aujoud''hui'!$Q$236,'Bilan Aujoud''hui'!$S$236,'Bilan Aujoud''hui'!$V$236)</c:f>
              <c:numCache>
                <c:formatCode>0.0%</c:formatCode>
                <c:ptCount val="8"/>
                <c:pt idx="0" formatCode="General">
                  <c:v>87</c:v>
                </c:pt>
                <c:pt idx="1" formatCode="General">
                  <c:v>38</c:v>
                </c:pt>
                <c:pt idx="2" formatCode="General">
                  <c:v>51</c:v>
                </c:pt>
                <c:pt idx="3" formatCode="General">
                  <c:v>94</c:v>
                </c:pt>
                <c:pt idx="4" formatCode="General">
                  <c:v>44</c:v>
                </c:pt>
                <c:pt idx="5" formatCode="General">
                  <c:v>22</c:v>
                </c:pt>
                <c:pt idx="6" formatCode="General">
                  <c:v>0</c:v>
                </c:pt>
                <c:pt idx="7" formatCode="General">
                  <c:v>336</c:v>
                </c:pt>
              </c:numCache>
            </c:numRef>
          </c:val>
          <c:extLst>
            <c:ext xmlns:c16="http://schemas.microsoft.com/office/drawing/2014/chart" uri="{C3380CC4-5D6E-409C-BE32-E72D297353CC}">
              <c16:uniqueId val="{00000001-4CD2-46FC-AB71-2552118B8DD4}"/>
            </c:ext>
          </c:extLst>
        </c:ser>
        <c:ser>
          <c:idx val="2"/>
          <c:order val="1"/>
          <c:tx>
            <c:v>Observations levées</c:v>
          </c:tx>
          <c:spPr>
            <a:gradFill>
              <a:gsLst>
                <a:gs pos="50000">
                  <a:srgbClr val="008351"/>
                </a:gs>
                <a:gs pos="0">
                  <a:schemeClr val="bg1"/>
                </a:gs>
                <a:gs pos="100000">
                  <a:srgbClr val="008351"/>
                </a:gs>
              </a:gsLst>
              <a:lin ang="5400000" scaled="1"/>
            </a:gradFill>
            <a:ln>
              <a:noFill/>
            </a:ln>
            <a:effectLst>
              <a:outerShdw blurRad="76200" dir="18900000" sy="23000" kx="-1200000" algn="bl" rotWithShape="0">
                <a:srgbClr val="00B050">
                  <a:alpha val="20000"/>
                </a:srgbClr>
              </a:outerShdw>
            </a:effectLst>
            <a:scene3d>
              <a:camera prst="orthographicFront"/>
              <a:lightRig rig="chilly" dir="t"/>
            </a:scene3d>
            <a:sp3d/>
          </c:spPr>
          <c:invertIfNegative val="0"/>
          <c:dLbls>
            <c:dLbl>
              <c:idx val="0"/>
              <c:layout>
                <c:manualLayout>
                  <c:x val="-2.2312116899134103E-17"/>
                  <c:y val="-2.8331370047303791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CD2-46FC-AB71-2552118B8DD4}"/>
                </c:ext>
              </c:extLst>
            </c:dLbl>
            <c:dLbl>
              <c:idx val="1"/>
              <c:layout>
                <c:manualLayout>
                  <c:x val="0"/>
                  <c:y val="-2.6681099831031226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CD2-46FC-AB71-2552118B8DD4}"/>
                </c:ext>
              </c:extLst>
            </c:dLbl>
            <c:dLbl>
              <c:idx val="2"/>
              <c:layout>
                <c:manualLayout>
                  <c:x val="-7.1706618074804526E-4"/>
                  <c:y val="-2.7164291121437301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4CD2-46FC-AB71-2552118B8DD4}"/>
                </c:ext>
              </c:extLst>
            </c:dLbl>
            <c:dLbl>
              <c:idx val="3"/>
              <c:layout>
                <c:manualLayout>
                  <c:x val="-2.1511985422440305E-3"/>
                  <c:y val="-2.8074263289605727E-2"/>
                </c:manualLayout>
              </c:layout>
              <c:spPr>
                <a:noFill/>
                <a:ln>
                  <a:noFill/>
                </a:ln>
                <a:effectLst/>
              </c:spPr>
              <c:txPr>
                <a:bodyPr rot="0" spcFirstLastPara="1" vertOverflow="ellipsis" vert="horz" wrap="square" lIns="38100" tIns="19050" rIns="38100" bIns="19050" anchor="ctr" anchorCtr="1">
                  <a:noAutofit/>
                </a:bodyPr>
                <a:lstStyle/>
                <a:p>
                  <a:pPr>
                    <a:defRPr sz="1200" b="1" i="0" u="sng" strike="noStrike" kern="1200" baseline="0">
                      <a:solidFill>
                        <a:srgbClr val="00835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F-4CD2-46FC-AB71-2552118B8DD4}"/>
                </c:ext>
              </c:extLst>
            </c:dLbl>
            <c:dLbl>
              <c:idx val="4"/>
              <c:layout>
                <c:manualLayout>
                  <c:x val="-6.7285128254206085E-4"/>
                  <c:y val="-5.0300453514740282E-3"/>
                </c:manualLayout>
              </c:layout>
              <c:spPr>
                <a:noFill/>
                <a:ln>
                  <a:noFill/>
                </a:ln>
                <a:effectLst/>
              </c:spPr>
              <c:txPr>
                <a:bodyPr rot="0" spcFirstLastPara="1" vertOverflow="ellipsis" vert="horz" wrap="square" lIns="38100" tIns="19050" rIns="38100" bIns="19050" anchor="ctr" anchorCtr="1">
                  <a:spAutoFit/>
                </a:bodyPr>
                <a:lstStyle/>
                <a:p>
                  <a:pPr>
                    <a:defRPr sz="1200" b="1" i="0" u="sng"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4CD2-46FC-AB71-2552118B8DD4}"/>
                </c:ext>
              </c:extLst>
            </c:dLbl>
            <c:dLbl>
              <c:idx val="5"/>
              <c:layout>
                <c:manualLayout>
                  <c:x val="-6.7269717614967524E-4"/>
                  <c:y val="-7.9098639455782317E-3"/>
                </c:manualLayout>
              </c:layout>
              <c:spPr>
                <a:noFill/>
                <a:ln>
                  <a:noFill/>
                </a:ln>
                <a:effectLst/>
              </c:spPr>
              <c:txPr>
                <a:bodyPr rot="0" spcFirstLastPara="1" vertOverflow="ellipsis" vert="horz" wrap="square" lIns="38100" tIns="19050" rIns="38100" bIns="19050" anchor="ctr" anchorCtr="1">
                  <a:spAutoFit/>
                </a:bodyPr>
                <a:lstStyle/>
                <a:p>
                  <a:pPr>
                    <a:defRPr sz="1200" b="1" i="0" u="sng"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4CD2-46FC-AB71-2552118B8DD4}"/>
                </c:ext>
              </c:extLst>
            </c:dLbl>
            <c:dLbl>
              <c:idx val="6"/>
              <c:layout>
                <c:manualLayout>
                  <c:x val="-3.3550215664485726E-3"/>
                  <c:y val="-4.4338435374149658E-2"/>
                </c:manualLayout>
              </c:layout>
              <c:spPr>
                <a:noFill/>
                <a:ln>
                  <a:noFill/>
                </a:ln>
                <a:effectLst/>
              </c:spPr>
              <c:txPr>
                <a:bodyPr rot="0" spcFirstLastPara="1" vertOverflow="ellipsis" vert="horz" wrap="square" lIns="38100" tIns="19050" rIns="38100" bIns="19050" anchor="ctr" anchorCtr="1">
                  <a:noAutofit/>
                </a:bodyPr>
                <a:lstStyle/>
                <a:p>
                  <a:pPr>
                    <a:defRPr sz="1200" b="1" i="0" u="sng" strike="noStrike" kern="1200" baseline="0">
                      <a:solidFill>
                        <a:srgbClr val="00835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layout>
                    <c:manualLayout>
                      <c:w val="2.1827770311313773E-2"/>
                      <c:h val="2.2441043083900228E-2"/>
                    </c:manualLayout>
                  </c15:layout>
                </c:ext>
                <c:ext xmlns:c16="http://schemas.microsoft.com/office/drawing/2014/chart" uri="{C3380CC4-5D6E-409C-BE32-E72D297353CC}">
                  <c16:uniqueId val="{00000005-4802-498B-8F48-D2623D0EFA7B}"/>
                </c:ext>
              </c:extLst>
            </c:dLbl>
            <c:dLbl>
              <c:idx val="7"/>
              <c:layout>
                <c:manualLayout>
                  <c:x val="-6.7285128254196218E-4"/>
                  <c:y val="-1.3874149659863946E-3"/>
                </c:manualLayout>
              </c:layout>
              <c:spPr>
                <a:noFill/>
                <a:ln>
                  <a:noFill/>
                </a:ln>
                <a:effectLst/>
              </c:spPr>
              <c:txPr>
                <a:bodyPr rot="0" spcFirstLastPara="1" vertOverflow="ellipsis" vert="horz" wrap="square" lIns="38100" tIns="19050" rIns="38100" bIns="19050" anchor="ctr" anchorCtr="1">
                  <a:spAutoFit/>
                </a:bodyPr>
                <a:lstStyle/>
                <a:p>
                  <a:pPr>
                    <a:defRPr sz="1200" b="1" i="0" u="sng"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2B1-4664-85D8-81F347A4500A}"/>
                </c:ext>
              </c:extLst>
            </c:dLbl>
            <c:spPr>
              <a:noFill/>
              <a:ln>
                <a:noFill/>
              </a:ln>
              <a:effectLst/>
            </c:spPr>
            <c:txPr>
              <a:bodyPr rot="0" spcFirstLastPara="1" vertOverflow="ellipsis" vert="horz" wrap="square" lIns="38100" tIns="19050" rIns="38100" bIns="19050" anchor="ctr" anchorCtr="1">
                <a:spAutoFit/>
              </a:bodyPr>
              <a:lstStyle/>
              <a:p>
                <a:pPr>
                  <a:defRPr sz="1200" b="1" i="0" u="sng" strike="noStrike" kern="1200" baseline="0">
                    <a:solidFill>
                      <a:srgbClr val="00835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'Bilan Aujoud''hui'!$G$232:$W$233</c15:sqref>
                  </c15:fullRef>
                  <c15:levelRef>
                    <c15:sqref>'Bilan Aujoud''hui'!$G$232:$W$232</c15:sqref>
                  </c15:levelRef>
                </c:ext>
              </c:extLst>
              <c:f>('Bilan Aujoud''hui'!$G$232,'Bilan Aujoud''hui'!$I$232,'Bilan Aujoud''hui'!$K$232,'Bilan Aujoud''hui'!$M$232,'Bilan Aujoud''hui'!$O$232,'Bilan Aujoud''hui'!$Q$232,'Bilan Aujoud''hui'!$S$232,'Bilan Aujoud''hui'!$V$232)</c:f>
              <c:strCache>
                <c:ptCount val="8"/>
                <c:pt idx="0">
                  <c:v>Mécanique</c:v>
                </c:pt>
                <c:pt idx="1">
                  <c:v>Circuit de commande</c:v>
                </c:pt>
                <c:pt idx="2">
                  <c:v>Conduite machine</c:v>
                </c:pt>
                <c:pt idx="3">
                  <c:v>Electrique</c:v>
                </c:pt>
                <c:pt idx="4">
                  <c:v>Autre</c:v>
                </c:pt>
                <c:pt idx="5">
                  <c:v>Indication</c:v>
                </c:pt>
                <c:pt idx="6">
                  <c:v>Environnement</c:v>
                </c:pt>
                <c:pt idx="7">
                  <c:v>Total</c:v>
                </c:pt>
              </c:strCache>
            </c:strRef>
          </c:cat>
          <c:val>
            <c:numRef>
              <c:extLst>
                <c:ext xmlns:c15="http://schemas.microsoft.com/office/drawing/2012/chart" uri="{02D57815-91ED-43cb-92C2-25804820EDAC}">
                  <c15:fullRef>
                    <c15:sqref>'Bilan Aujoud''hui'!$G$235:$W$235</c15:sqref>
                  </c15:fullRef>
                </c:ext>
              </c:extLst>
              <c:f>('Bilan Aujoud''hui'!$G$235,'Bilan Aujoud''hui'!$I$235,'Bilan Aujoud''hui'!$K$235,'Bilan Aujoud''hui'!$M$235,'Bilan Aujoud''hui'!$O$235,'Bilan Aujoud''hui'!$Q$235,'Bilan Aujoud''hui'!$S$235,'Bilan Aujoud''hui'!$V$235)</c:f>
              <c:numCache>
                <c:formatCode>0.0%</c:formatCode>
                <c:ptCount val="8"/>
                <c:pt idx="0" formatCode="General">
                  <c:v>16</c:v>
                </c:pt>
                <c:pt idx="1" formatCode="General">
                  <c:v>8</c:v>
                </c:pt>
                <c:pt idx="2" formatCode="General">
                  <c:v>3</c:v>
                </c:pt>
                <c:pt idx="3" formatCode="General">
                  <c:v>13</c:v>
                </c:pt>
                <c:pt idx="4" formatCode="General">
                  <c:v>27</c:v>
                </c:pt>
                <c:pt idx="5" formatCode="General">
                  <c:v>23</c:v>
                </c:pt>
                <c:pt idx="6" formatCode="General">
                  <c:v>0</c:v>
                </c:pt>
                <c:pt idx="7" formatCode="General">
                  <c:v>90</c:v>
                </c:pt>
              </c:numCache>
            </c:numRef>
          </c:val>
          <c:extLst>
            <c:ext xmlns:c15="http://schemas.microsoft.com/office/drawing/2012/chart" uri="{02D57815-91ED-43cb-92C2-25804820EDAC}">
              <c15:categoryFilterExceptions>
                <c15:categoryFilterException>
                  <c15:sqref>'Bilan Aujoud''hui'!$T$235</c15:sqref>
                  <c15:dLbl>
                    <c:idx val="6"/>
                    <c:layout>
                      <c:manualLayout>
                        <c:x val="2.0130129398689858E-3"/>
                        <c:y val="-4.4338435374149762E-2"/>
                      </c:manualLayout>
                    </c:layout>
                    <c:dLblPos val="ctr"/>
                    <c:showLegendKey val="0"/>
                    <c:showVal val="1"/>
                    <c:showCatName val="0"/>
                    <c:showSerName val="0"/>
                    <c:showPercent val="0"/>
                    <c:showBubbleSize val="0"/>
                    <c:extLst>
                      <c:ext uri="{CE6537A1-D6FC-4f65-9D91-7224C49458BB}"/>
                      <c:ext xmlns:c16="http://schemas.microsoft.com/office/drawing/2014/chart" uri="{C3380CC4-5D6E-409C-BE32-E72D297353CC}">
                        <c16:uniqueId val="{00000002-E98C-4A36-A4ED-5341790EC797}"/>
                      </c:ext>
                    </c:extLst>
                  </c15:dLbl>
                </c15:categoryFilterException>
              </c15:categoryFilterExceptions>
            </c:ext>
            <c:ext xmlns:c16="http://schemas.microsoft.com/office/drawing/2014/chart" uri="{C3380CC4-5D6E-409C-BE32-E72D297353CC}">
              <c16:uniqueId val="{00000002-4CD2-46FC-AB71-2552118B8DD4}"/>
            </c:ext>
          </c:extLst>
        </c:ser>
        <c:dLbls>
          <c:showLegendKey val="0"/>
          <c:showVal val="0"/>
          <c:showCatName val="0"/>
          <c:showSerName val="0"/>
          <c:showPercent val="0"/>
          <c:showBubbleSize val="0"/>
        </c:dLbls>
        <c:gapWidth val="60"/>
        <c:overlap val="100"/>
        <c:axId val="844794456"/>
        <c:axId val="844794128"/>
      </c:barChart>
      <c:lineChart>
        <c:grouping val="standard"/>
        <c:varyColors val="0"/>
        <c:ser>
          <c:idx val="0"/>
          <c:order val="2"/>
          <c:tx>
            <c:v>Observations émises</c:v>
          </c:tx>
          <c:spPr>
            <a:ln w="28575" cap="rnd">
              <a:noFill/>
              <a:round/>
            </a:ln>
            <a:effectLst/>
          </c:spPr>
          <c:marker>
            <c:symbol val="none"/>
          </c:marker>
          <c:dLbls>
            <c:dLbl>
              <c:idx val="0"/>
              <c:layout>
                <c:manualLayout>
                  <c:x val="-1.2404228612668346E-2"/>
                  <c:y val="-0.15196068556017014"/>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CD2-46FC-AB71-2552118B8DD4}"/>
                </c:ext>
              </c:extLst>
            </c:dLbl>
            <c:dLbl>
              <c:idx val="1"/>
              <c:layout>
                <c:manualLayout>
                  <c:x val="-9.9701559314048852E-3"/>
                  <c:y val="-0.15051372168600827"/>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CD2-46FC-AB71-2552118B8DD4}"/>
                </c:ext>
              </c:extLst>
            </c:dLbl>
            <c:dLbl>
              <c:idx val="2"/>
              <c:layout>
                <c:manualLayout>
                  <c:x val="-9.0819537196452516E-3"/>
                  <c:y val="-8.2212656227538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4CD2-46FC-AB71-2552118B8DD4}"/>
                </c:ext>
              </c:extLst>
            </c:dLbl>
            <c:dLbl>
              <c:idx val="3"/>
              <c:layout>
                <c:manualLayout>
                  <c:x val="-1.4555427154912377E-2"/>
                  <c:y val="-0.15051520131555002"/>
                </c:manualLayout>
              </c:layout>
              <c:spPr>
                <a:gradFill>
                  <a:gsLst>
                    <a:gs pos="50000">
                      <a:srgbClr val="FFC000"/>
                    </a:gs>
                    <a:gs pos="0">
                      <a:schemeClr val="bg1"/>
                    </a:gs>
                    <a:gs pos="100000">
                      <a:srgbClr val="FFC000"/>
                    </a:gs>
                  </a:gsLst>
                  <a:lin ang="5400000" scaled="1"/>
                </a:gradFill>
                <a:ln>
                  <a:noFill/>
                </a:ln>
                <a:effectLst>
                  <a:outerShdw blurRad="76200" dir="18900000" sy="23000" kx="-1200000" algn="bl" rotWithShape="0">
                    <a:prstClr val="black">
                      <a:alpha val="2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rgbClr val="0F57D5"/>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9-4CD2-46FC-AB71-2552118B8DD4}"/>
                </c:ext>
              </c:extLst>
            </c:dLbl>
            <c:dLbl>
              <c:idx val="4"/>
              <c:layout>
                <c:manualLayout>
                  <c:x val="-1.2904198772552189E-2"/>
                  <c:y val="-9.269435190120445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CD2-46FC-AB71-2552118B8DD4}"/>
                </c:ext>
              </c:extLst>
            </c:dLbl>
            <c:dLbl>
              <c:idx val="5"/>
              <c:layout>
                <c:manualLayout>
                  <c:x val="-1.3338390814280593E-2"/>
                  <c:y val="-9.45000690304090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CD2-46FC-AB71-2552118B8DD4}"/>
                </c:ext>
              </c:extLst>
            </c:dLbl>
            <c:dLbl>
              <c:idx val="6"/>
              <c:layout>
                <c:manualLayout>
                  <c:x val="-1.8965963332625874E-2"/>
                  <c:y val="-8.3935941043083898E-2"/>
                </c:manualLayout>
              </c:layout>
              <c:spPr>
                <a:gradFill>
                  <a:gsLst>
                    <a:gs pos="50000">
                      <a:srgbClr val="FFC000"/>
                    </a:gs>
                    <a:gs pos="0">
                      <a:schemeClr val="bg1"/>
                    </a:gs>
                    <a:gs pos="100000">
                      <a:srgbClr val="FFC000"/>
                    </a:gs>
                  </a:gsLst>
                  <a:lin ang="5400000" scaled="1"/>
                </a:gradFill>
                <a:ln>
                  <a:noFill/>
                </a:ln>
                <a:effectLst>
                  <a:outerShdw blurRad="76200" dir="18900000" sy="23000" kx="-1200000" algn="bl" rotWithShape="0">
                    <a:prstClr val="black">
                      <a:alpha val="2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rgbClr val="0F57D5"/>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layout>
                    <c:manualLayout>
                      <c:w val="2.2498774624603465E-2"/>
                      <c:h val="2.5320861678004535E-2"/>
                    </c:manualLayout>
                  </c15:layout>
                </c:ext>
                <c:ext xmlns:c16="http://schemas.microsoft.com/office/drawing/2014/chart" uri="{C3380CC4-5D6E-409C-BE32-E72D297353CC}">
                  <c16:uniqueId val="{00000004-4802-498B-8F48-D2623D0EFA7B}"/>
                </c:ext>
              </c:extLst>
            </c:dLbl>
            <c:dLbl>
              <c:idx val="7"/>
              <c:layout>
                <c:manualLayout>
                  <c:x val="-1.6595000512956398E-2"/>
                  <c:y val="-0.11437661557050588"/>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2B1-4664-85D8-81F347A4500A}"/>
                </c:ext>
              </c:extLst>
            </c:dLbl>
            <c:spPr>
              <a:gradFill>
                <a:gsLst>
                  <a:gs pos="50000">
                    <a:srgbClr val="FFC000"/>
                  </a:gs>
                  <a:gs pos="0">
                    <a:schemeClr val="bg1"/>
                  </a:gs>
                  <a:gs pos="100000">
                    <a:srgbClr val="FFC000"/>
                  </a:gs>
                </a:gsLst>
                <a:lin ang="5400000" scaled="1"/>
              </a:gradFill>
              <a:ln>
                <a:noFill/>
              </a:ln>
              <a:effectLst>
                <a:outerShdw blurRad="76200" dir="18900000" sy="23000" kx="-1200000" algn="bl" rotWithShape="0">
                  <a:prstClr val="black">
                    <a:alpha val="2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rgbClr val="0F57D5"/>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'Bilan Aujoud''hui'!$G$232:$W$233</c15:sqref>
                  </c15:fullRef>
                  <c15:levelRef>
                    <c15:sqref>'Bilan Aujoud''hui'!$G$232:$W$232</c15:sqref>
                  </c15:levelRef>
                </c:ext>
              </c:extLst>
              <c:f>('Bilan Aujoud''hui'!$G$232,'Bilan Aujoud''hui'!$I$232,'Bilan Aujoud''hui'!$K$232,'Bilan Aujoud''hui'!$M$232,'Bilan Aujoud''hui'!$O$232,'Bilan Aujoud''hui'!$Q$232,'Bilan Aujoud''hui'!$S$232,'Bilan Aujoud''hui'!$V$232)</c:f>
              <c:strCache>
                <c:ptCount val="8"/>
                <c:pt idx="0">
                  <c:v>Mécanique</c:v>
                </c:pt>
                <c:pt idx="1">
                  <c:v>Circuit de commande</c:v>
                </c:pt>
                <c:pt idx="2">
                  <c:v>Conduite machine</c:v>
                </c:pt>
                <c:pt idx="3">
                  <c:v>Electrique</c:v>
                </c:pt>
                <c:pt idx="4">
                  <c:v>Autre</c:v>
                </c:pt>
                <c:pt idx="5">
                  <c:v>Indication</c:v>
                </c:pt>
                <c:pt idx="6">
                  <c:v>Environnement</c:v>
                </c:pt>
                <c:pt idx="7">
                  <c:v>Total</c:v>
                </c:pt>
              </c:strCache>
            </c:strRef>
          </c:cat>
          <c:val>
            <c:numRef>
              <c:extLst>
                <c:ext xmlns:c15="http://schemas.microsoft.com/office/drawing/2012/chart" uri="{02D57815-91ED-43cb-92C2-25804820EDAC}">
                  <c15:fullRef>
                    <c15:sqref>'Bilan Aujoud''hui'!$G$234:$W$234</c15:sqref>
                  </c15:fullRef>
                </c:ext>
              </c:extLst>
              <c:f>('Bilan Aujoud''hui'!$G$234,'Bilan Aujoud''hui'!$I$234,'Bilan Aujoud''hui'!$K$234,'Bilan Aujoud''hui'!$M$234,'Bilan Aujoud''hui'!$O$234,'Bilan Aujoud''hui'!$Q$234,'Bilan Aujoud''hui'!$S$234,'Bilan Aujoud''hui'!$V$234)</c:f>
              <c:numCache>
                <c:formatCode>0.0%</c:formatCode>
                <c:ptCount val="8"/>
                <c:pt idx="0" formatCode="General">
                  <c:v>103</c:v>
                </c:pt>
                <c:pt idx="1" formatCode="General">
                  <c:v>46</c:v>
                </c:pt>
                <c:pt idx="2" formatCode="General">
                  <c:v>54</c:v>
                </c:pt>
                <c:pt idx="3" formatCode="General">
                  <c:v>107</c:v>
                </c:pt>
                <c:pt idx="4" formatCode="General">
                  <c:v>71</c:v>
                </c:pt>
                <c:pt idx="5" formatCode="General">
                  <c:v>45</c:v>
                </c:pt>
                <c:pt idx="6" formatCode="General">
                  <c:v>0</c:v>
                </c:pt>
                <c:pt idx="7" formatCode="General">
                  <c:v>426</c:v>
                </c:pt>
              </c:numCache>
            </c:numRef>
          </c:val>
          <c:smooth val="0"/>
          <c:extLst>
            <c:ext xmlns:c15="http://schemas.microsoft.com/office/drawing/2012/chart" uri="{02D57815-91ED-43cb-92C2-25804820EDAC}">
              <c15:categoryFilterExceptions>
                <c15:categoryFilterException>
                  <c15:sqref>'Bilan Aujoud''hui'!$T$234</c15:sqref>
                  <c15:dLbl>
                    <c:idx val="6"/>
                    <c:layout>
                      <c:manualLayout>
                        <c:x val="-1.666103709898312E-2"/>
                        <c:y val="-7.6736394557823231E-2"/>
                      </c:manualLayout>
                    </c:layout>
                    <c:dLblPos val="r"/>
                    <c:showLegendKey val="0"/>
                    <c:showVal val="1"/>
                    <c:showCatName val="0"/>
                    <c:showSerName val="0"/>
                    <c:showPercent val="0"/>
                    <c:showBubbleSize val="0"/>
                    <c:extLst>
                      <c:ext uri="{CE6537A1-D6FC-4f65-9D91-7224C49458BB}"/>
                      <c:ext xmlns:c16="http://schemas.microsoft.com/office/drawing/2014/chart" uri="{C3380CC4-5D6E-409C-BE32-E72D297353CC}">
                        <c16:uniqueId val="{00000003-E98C-4A36-A4ED-5341790EC797}"/>
                      </c:ext>
                    </c:extLst>
                  </c15:dLbl>
                </c15:categoryFilterException>
              </c15:categoryFilterExceptions>
            </c:ext>
            <c:ext xmlns:c16="http://schemas.microsoft.com/office/drawing/2014/chart" uri="{C3380CC4-5D6E-409C-BE32-E72D297353CC}">
              <c16:uniqueId val="{00000000-4CD2-46FC-AB71-2552118B8DD4}"/>
            </c:ext>
          </c:extLst>
        </c:ser>
        <c:dLbls>
          <c:showLegendKey val="0"/>
          <c:showVal val="0"/>
          <c:showCatName val="0"/>
          <c:showSerName val="0"/>
          <c:showPercent val="0"/>
          <c:showBubbleSize val="0"/>
        </c:dLbls>
        <c:marker val="1"/>
        <c:smooth val="0"/>
        <c:axId val="659584880"/>
        <c:axId val="524577032"/>
      </c:lineChart>
      <c:catAx>
        <c:axId val="844794456"/>
        <c:scaling>
          <c:orientation val="minMax"/>
        </c:scaling>
        <c:delete val="0"/>
        <c:axPos val="b"/>
        <c:title>
          <c:tx>
            <c:rich>
              <a:bodyPr rot="0" spcFirstLastPara="1" vertOverflow="ellipsis" vert="horz" wrap="square" anchor="ctr" anchorCtr="1"/>
              <a:lstStyle/>
              <a:p>
                <a:pPr algn="ctr" rtl="0">
                  <a:defRPr lang="fr-FR" sz="2000" b="1" i="0" u="none" strike="noStrike" kern="1200" baseline="0">
                    <a:solidFill>
                      <a:sysClr val="windowText" lastClr="000000"/>
                    </a:solidFill>
                    <a:latin typeface="Verdana" panose="020B0604030504040204" pitchFamily="34" charset="0"/>
                    <a:ea typeface="Verdana" panose="020B0604030504040204" pitchFamily="34" charset="0"/>
                    <a:cs typeface="Verdana" panose="020B0604030504040204" pitchFamily="34" charset="0"/>
                  </a:defRPr>
                </a:pPr>
                <a:r>
                  <a:rPr lang="fr-FR" sz="2000" b="1" i="0" u="none" strike="noStrike" kern="1200" baseline="0">
                    <a:solidFill>
                      <a:sysClr val="windowText" lastClr="000000"/>
                    </a:solidFill>
                    <a:latin typeface="Verdana" panose="020B0604030504040204" pitchFamily="34" charset="0"/>
                    <a:ea typeface="Verdana" panose="020B0604030504040204" pitchFamily="34" charset="0"/>
                    <a:cs typeface="Verdana" panose="020B0604030504040204" pitchFamily="34" charset="0"/>
                  </a:rPr>
                  <a:t>Natures de risques</a:t>
                </a:r>
              </a:p>
            </c:rich>
          </c:tx>
          <c:layout>
            <c:manualLayout>
              <c:xMode val="edge"/>
              <c:yMode val="edge"/>
              <c:x val="0.39114452036508085"/>
              <c:y val="0.91886496358362935"/>
            </c:manualLayout>
          </c:layout>
          <c:overlay val="0"/>
          <c:spPr>
            <a:solidFill>
              <a:sysClr val="window" lastClr="FFFFFF"/>
            </a:solidFill>
            <a:ln>
              <a:noFill/>
            </a:ln>
            <a:effectLst/>
          </c:spPr>
        </c:title>
        <c:numFmt formatCode="General" sourceLinked="1"/>
        <c:majorTickMark val="none"/>
        <c:minorTickMark val="none"/>
        <c:tickLblPos val="low"/>
        <c:spPr>
          <a:noFill/>
          <a:ln>
            <a:solidFill>
              <a:schemeClr val="bg1">
                <a:lumMod val="75000"/>
              </a:schemeClr>
            </a:solidFill>
          </a:ln>
          <a:effectLst/>
        </c:spPr>
        <c:txPr>
          <a:bodyPr rot="-60000000" spcFirstLastPara="1" vertOverflow="ellipsis" vert="horz" wrap="square" anchor="ctr" anchorCtr="1"/>
          <a:lstStyle/>
          <a:p>
            <a:pPr>
              <a:defRPr sz="1200" b="1" i="0" u="none" strike="noStrike" kern="1200" baseline="0">
                <a:solidFill>
                  <a:sysClr val="windowText" lastClr="000000"/>
                </a:solidFill>
                <a:latin typeface="Verdana" panose="020B0604030504040204" pitchFamily="34" charset="0"/>
                <a:ea typeface="Verdana" panose="020B0604030504040204" pitchFamily="34" charset="0"/>
                <a:cs typeface="Verdana" panose="020B0604030504040204" pitchFamily="34" charset="0"/>
              </a:defRPr>
            </a:pPr>
            <a:endParaRPr lang="fr-FR"/>
          </a:p>
        </c:txPr>
        <c:crossAx val="844794128"/>
        <c:crosses val="autoZero"/>
        <c:auto val="1"/>
        <c:lblAlgn val="ctr"/>
        <c:lblOffset val="100"/>
        <c:tickMarkSkip val="1"/>
        <c:noMultiLvlLbl val="0"/>
      </c:catAx>
      <c:valAx>
        <c:axId val="844794128"/>
        <c:scaling>
          <c:orientation val="minMax"/>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2000" b="1" i="0" u="none" strike="noStrike" kern="1200" baseline="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defRPr>
                </a:pPr>
                <a:r>
                  <a:rPr lang="fr-FR" sz="2000" b="1">
                    <a:solidFill>
                      <a:schemeClr val="bg1">
                        <a:lumMod val="50000"/>
                      </a:schemeClr>
                    </a:solidFill>
                  </a:rPr>
                  <a:t>Nombres d'observations</a:t>
                </a:r>
              </a:p>
            </c:rich>
          </c:tx>
          <c:layout>
            <c:manualLayout>
              <c:xMode val="edge"/>
              <c:yMode val="edge"/>
              <c:x val="4.9186567803521285E-2"/>
              <c:y val="0.28051292282393298"/>
            </c:manualLayout>
          </c:layout>
          <c:overlay val="0"/>
          <c:spPr>
            <a:noFill/>
            <a:ln>
              <a:noFill/>
            </a:ln>
            <a:effectLst/>
          </c:spPr>
        </c:title>
        <c:numFmt formatCode="General" sourceLinked="1"/>
        <c:majorTickMark val="none"/>
        <c:minorTickMark val="none"/>
        <c:tickLblPos val="nextTo"/>
        <c:crossAx val="844794456"/>
        <c:crosses val="autoZero"/>
        <c:crossBetween val="between"/>
      </c:valAx>
      <c:valAx>
        <c:axId val="524577032"/>
        <c:scaling>
          <c:orientation val="minMax"/>
        </c:scaling>
        <c:delete val="0"/>
        <c:axPos val="r"/>
        <c:numFmt formatCode="General" sourceLinked="1"/>
        <c:majorTickMark val="out"/>
        <c:minorTickMark val="none"/>
        <c:tickLblPos val="low"/>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crossAx val="659584880"/>
        <c:crosses val="max"/>
        <c:crossBetween val="between"/>
      </c:valAx>
      <c:catAx>
        <c:axId val="659584880"/>
        <c:scaling>
          <c:orientation val="minMax"/>
        </c:scaling>
        <c:delete val="1"/>
        <c:axPos val="b"/>
        <c:numFmt formatCode="General" sourceLinked="1"/>
        <c:majorTickMark val="out"/>
        <c:minorTickMark val="none"/>
        <c:tickLblPos val="nextTo"/>
        <c:crossAx val="524577032"/>
        <c:crosses val="autoZero"/>
        <c:auto val="1"/>
        <c:lblAlgn val="ctr"/>
        <c:lblOffset val="100"/>
        <c:noMultiLvlLbl val="0"/>
      </c:cat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200">
          <a:latin typeface="Verdana" panose="020B0604030504040204" pitchFamily="34" charset="0"/>
          <a:ea typeface="Verdana" panose="020B0604030504040204" pitchFamily="34" charset="0"/>
          <a:cs typeface="Verdana" panose="020B0604030504040204" pitchFamily="34" charset="0"/>
        </a:defRPr>
      </a:pPr>
      <a:endParaRPr lang="fr-FR"/>
    </a:p>
  </c:txPr>
  <c:printSettings>
    <c:headerFooter/>
    <c:pageMargins b="0.75" l="0.7" r="0.7" t="0.75" header="0.3" footer="0.3"/>
    <c:pageSetup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SITUATION DU PARC MACHINES D'AVALLON SELON DIAGNOSTIC</a:t>
            </a:r>
          </a:p>
          <a:p>
            <a:pPr algn="ctr" rtl="0">
              <a:defRPr lang="en-US" sz="1800" b="1">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ET</a:t>
            </a:r>
          </a:p>
          <a:p>
            <a:pPr algn="ctr" rtl="0">
              <a:defRPr lang="en-US" sz="1800" b="1">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NIVEAU DE CONFOMITE EN QUANTITE </a:t>
            </a:r>
          </a:p>
        </c:rich>
      </c:tx>
      <c:layout>
        <c:manualLayout>
          <c:xMode val="edge"/>
          <c:yMode val="edge"/>
          <c:x val="0.30686375484773348"/>
          <c:y val="4.6077097505668935E-2"/>
        </c:manualLayout>
      </c:layout>
      <c:overlay val="0"/>
      <c:spPr>
        <a:noFill/>
        <a:ln>
          <a:noFill/>
        </a:ln>
        <a:effectLst/>
      </c:spPr>
      <c:txPr>
        <a:bodyPr rot="0" spcFirstLastPara="1" vertOverflow="ellipsis" vert="horz" wrap="square" anchor="ctr" anchorCtr="1"/>
        <a:lstStyle/>
        <a:p>
          <a:pPr algn="ctr" rtl="0">
            <a:def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endParaRPr lang="fr-FR"/>
        </a:p>
      </c:txPr>
    </c:title>
    <c:autoTitleDeleted val="0"/>
    <c:view3D>
      <c:rotX val="30"/>
      <c:hPercent val="100"/>
      <c:rotY val="0"/>
      <c:depthPercent val="20"/>
      <c:rAngAx val="0"/>
      <c:perspective val="1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17422943611434616"/>
          <c:y val="0.28924183673469395"/>
          <c:w val="0.82301943061038463"/>
          <c:h val="0.70481802721088438"/>
        </c:manualLayout>
      </c:layout>
      <c:pie3DChart>
        <c:varyColors val="1"/>
        <c:ser>
          <c:idx val="0"/>
          <c:order val="0"/>
          <c:dPt>
            <c:idx val="0"/>
            <c:bubble3D val="0"/>
            <c:spPr>
              <a:solidFill>
                <a:schemeClr val="accent1">
                  <a:lumMod val="5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1-DB6A-4D97-A44D-47749444A62B}"/>
              </c:ext>
            </c:extLst>
          </c:dPt>
          <c:dPt>
            <c:idx val="1"/>
            <c:bubble3D val="0"/>
            <c:spPr>
              <a:gradFill>
                <a:gsLst>
                  <a:gs pos="0">
                    <a:schemeClr val="accent1">
                      <a:lumMod val="50000"/>
                    </a:schemeClr>
                  </a:gs>
                  <a:gs pos="100000">
                    <a:schemeClr val="bg1"/>
                  </a:gs>
                  <a:gs pos="50000">
                    <a:schemeClr val="accent1">
                      <a:lumMod val="50000"/>
                    </a:schemeClr>
                  </a:gs>
                </a:gsLst>
                <a:lin ang="11400000" scaled="0"/>
              </a:gradFill>
              <a:ln w="25400">
                <a:solidFill>
                  <a:schemeClr val="lt1"/>
                </a:solidFill>
              </a:ln>
              <a:effectLst/>
              <a:sp3d contourW="25400">
                <a:contourClr>
                  <a:schemeClr val="lt1"/>
                </a:contourClr>
              </a:sp3d>
            </c:spPr>
            <c:extLst>
              <c:ext xmlns:c16="http://schemas.microsoft.com/office/drawing/2014/chart" uri="{C3380CC4-5D6E-409C-BE32-E72D297353CC}">
                <c16:uniqueId val="{00000005-DB6A-4D97-A44D-47749444A62B}"/>
              </c:ext>
            </c:extLst>
          </c:dPt>
          <c:dPt>
            <c:idx val="2"/>
            <c:bubble3D val="0"/>
            <c:spPr>
              <a:solidFill>
                <a:srgbClr val="008351"/>
              </a:solidFill>
              <a:ln w="25400">
                <a:solidFill>
                  <a:schemeClr val="lt1"/>
                </a:solidFill>
              </a:ln>
              <a:effectLst/>
              <a:sp3d contourW="25400">
                <a:contourClr>
                  <a:schemeClr val="lt1"/>
                </a:contourClr>
              </a:sp3d>
            </c:spPr>
            <c:extLst>
              <c:ext xmlns:c16="http://schemas.microsoft.com/office/drawing/2014/chart" uri="{C3380CC4-5D6E-409C-BE32-E72D297353CC}">
                <c16:uniqueId val="{00000009-DB6A-4D97-A44D-47749444A62B}"/>
              </c:ext>
            </c:extLst>
          </c:dPt>
          <c:dPt>
            <c:idx val="3"/>
            <c:bubble3D val="0"/>
            <c:spPr>
              <a:gradFill>
                <a:gsLst>
                  <a:gs pos="0">
                    <a:srgbClr val="FF0000"/>
                  </a:gs>
                  <a:gs pos="100000">
                    <a:schemeClr val="bg1"/>
                  </a:gs>
                  <a:gs pos="50000">
                    <a:srgbClr val="FF0000"/>
                  </a:gs>
                </a:gsLst>
                <a:lin ang="18000000" scaled="0"/>
              </a:gradFill>
              <a:ln w="25400">
                <a:solidFill>
                  <a:schemeClr val="lt1"/>
                </a:solidFill>
              </a:ln>
              <a:effectLst/>
              <a:sp3d contourW="25400">
                <a:contourClr>
                  <a:schemeClr val="lt1"/>
                </a:contourClr>
              </a:sp3d>
            </c:spPr>
            <c:extLst>
              <c:ext xmlns:c16="http://schemas.microsoft.com/office/drawing/2014/chart" uri="{C3380CC4-5D6E-409C-BE32-E72D297353CC}">
                <c16:uniqueId val="{0000000D-DB6A-4D97-A44D-47749444A62B}"/>
              </c:ext>
            </c:extLst>
          </c:dPt>
          <c:dPt>
            <c:idx val="4"/>
            <c:bubble3D val="0"/>
            <c:spPr>
              <a:gradFill>
                <a:gsLst>
                  <a:gs pos="0">
                    <a:schemeClr val="bg1">
                      <a:lumMod val="50000"/>
                    </a:schemeClr>
                  </a:gs>
                  <a:gs pos="100000">
                    <a:srgbClr val="FF0000"/>
                  </a:gs>
                  <a:gs pos="50000">
                    <a:srgbClr val="FF0000"/>
                  </a:gs>
                </a:gsLst>
                <a:lin ang="18000000" scaled="0"/>
              </a:gradFill>
              <a:ln w="25400">
                <a:solidFill>
                  <a:schemeClr val="lt1"/>
                </a:solidFill>
              </a:ln>
              <a:effectLst/>
              <a:sp3d contourW="25400">
                <a:contourClr>
                  <a:schemeClr val="lt1"/>
                </a:contourClr>
              </a:sp3d>
            </c:spPr>
            <c:extLst>
              <c:ext xmlns:c16="http://schemas.microsoft.com/office/drawing/2014/chart" uri="{C3380CC4-5D6E-409C-BE32-E72D297353CC}">
                <c16:uniqueId val="{00000011-DB6A-4D97-A44D-47749444A62B}"/>
              </c:ext>
            </c:extLst>
          </c:dPt>
          <c:dPt>
            <c:idx val="5"/>
            <c:bubble3D val="0"/>
            <c:spPr>
              <a:solidFill>
                <a:srgbClr val="FFC000"/>
              </a:solidFill>
              <a:ln w="25400">
                <a:solidFill>
                  <a:schemeClr val="lt1"/>
                </a:solidFill>
              </a:ln>
              <a:effectLst/>
              <a:sp3d contourW="25400">
                <a:contourClr>
                  <a:schemeClr val="lt1"/>
                </a:contourClr>
              </a:sp3d>
            </c:spPr>
            <c:extLst>
              <c:ext xmlns:c16="http://schemas.microsoft.com/office/drawing/2014/chart" uri="{C3380CC4-5D6E-409C-BE32-E72D297353CC}">
                <c16:uniqueId val="{00000014-DB6A-4D97-A44D-47749444A62B}"/>
              </c:ext>
            </c:extLst>
          </c:dPt>
          <c:dPt>
            <c:idx val="6"/>
            <c:bubble3D val="0"/>
            <c:spPr>
              <a:gradFill>
                <a:gsLst>
                  <a:gs pos="0">
                    <a:srgbClr val="FFC000"/>
                  </a:gs>
                  <a:gs pos="100000">
                    <a:schemeClr val="bg1"/>
                  </a:gs>
                  <a:gs pos="50000">
                    <a:srgbClr val="FFC000"/>
                  </a:gs>
                </a:gsLst>
                <a:lin ang="5400000" scaled="1"/>
              </a:gradFill>
              <a:ln w="25400">
                <a:solidFill>
                  <a:schemeClr val="lt1"/>
                </a:solidFill>
              </a:ln>
              <a:effectLst/>
              <a:sp3d contourW="25400">
                <a:contourClr>
                  <a:schemeClr val="lt1"/>
                </a:contourClr>
              </a:sp3d>
            </c:spPr>
            <c:extLst>
              <c:ext xmlns:c16="http://schemas.microsoft.com/office/drawing/2014/chart" uri="{C3380CC4-5D6E-409C-BE32-E72D297353CC}">
                <c16:uniqueId val="{0000000D-75FD-4790-B0BA-BAA445C59BC7}"/>
              </c:ext>
            </c:extLst>
          </c:dPt>
          <c:dLbls>
            <c:dLbl>
              <c:idx val="2"/>
              <c:layout>
                <c:manualLayout>
                  <c:x val="4.1243428126371717E-2"/>
                  <c:y val="-0.1242903628117913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DB6A-4D97-A44D-47749444A62B}"/>
                </c:ext>
              </c:extLst>
            </c:dLbl>
            <c:dLbl>
              <c:idx val="4"/>
              <c:layout>
                <c:manualLayout>
                  <c:x val="4.7089036787661123E-3"/>
                  <c:y val="-4.3741496598644736E-4"/>
                </c:manualLayout>
              </c:layout>
              <c:spPr>
                <a:noFill/>
                <a:ln>
                  <a:noFill/>
                </a:ln>
                <a:effectLst/>
              </c:spPr>
              <c:txPr>
                <a:bodyPr rot="0" spcFirstLastPara="1" vertOverflow="ellipsis" vert="horz" wrap="square" lIns="38100" tIns="19050" rIns="38100" bIns="19050" anchor="ctr" anchorCtr="1">
                  <a:spAutoFit/>
                </a:bodyPr>
                <a:lstStyle/>
                <a:p>
                  <a:pPr>
                    <a:defRPr sz="24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5="http://schemas.microsoft.com/office/drawing/2012/chart" uri="{CE6537A1-D6FC-4f65-9D91-7224C49458BB}">
                  <c15:layout>
                    <c:manualLayout>
                      <c:w val="1.6481162875681393E-2"/>
                      <c:h val="4.6437074829931972E-2"/>
                    </c:manualLayout>
                  </c15:layout>
                </c:ext>
                <c:ext xmlns:c16="http://schemas.microsoft.com/office/drawing/2014/chart" uri="{C3380CC4-5D6E-409C-BE32-E72D297353CC}">
                  <c16:uniqueId val="{00000011-DB6A-4D97-A44D-47749444A62B}"/>
                </c:ext>
              </c:extLst>
            </c:dLbl>
            <c:dLbl>
              <c:idx val="6"/>
              <c:layout>
                <c:manualLayout>
                  <c:x val="0.1893798702260045"/>
                  <c:y val="9.7945351473922901E-2"/>
                </c:manualLayout>
              </c:layout>
              <c:spPr>
                <a:noFill/>
                <a:ln>
                  <a:noFill/>
                </a:ln>
                <a:effectLst/>
              </c:spPr>
              <c:txPr>
                <a:bodyPr rot="0" spcFirstLastPara="1" vertOverflow="ellipsis" vert="horz" wrap="square" lIns="38100" tIns="19050" rIns="38100" bIns="19050" anchor="ctr" anchorCtr="1">
                  <a:spAutoFit/>
                </a:bodyPr>
                <a:lstStyle/>
                <a:p>
                  <a:pPr>
                    <a:defRPr sz="24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75FD-4790-B0BA-BAA445C59BC7}"/>
                </c:ext>
              </c:extLst>
            </c:dLbl>
            <c:spPr>
              <a:noFill/>
              <a:ln>
                <a:noFill/>
              </a:ln>
              <a:effectLst/>
            </c:spPr>
            <c:txPr>
              <a:bodyPr rot="0" spcFirstLastPara="1" vertOverflow="ellipsis" vert="horz" wrap="square" lIns="38100" tIns="19050" rIns="38100" bIns="19050" anchor="ctr" anchorCtr="1">
                <a:spAutoFit/>
              </a:bodyPr>
              <a:lstStyle/>
              <a:p>
                <a:pPr>
                  <a:defRPr sz="24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extLst>
          </c:dLbls>
          <c:cat>
            <c:strRef>
              <c:extLst>
                <c:ext xmlns:c15="http://schemas.microsoft.com/office/drawing/2012/chart" uri="{02D57815-91ED-43cb-92C2-25804820EDAC}">
                  <c15:fullRef>
                    <c15:sqref>'Bilan Aujoud''hui'!$H$174:$U$174</c15:sqref>
                  </c15:fullRef>
                </c:ext>
              </c:extLst>
              <c:f>('Bilan Aujoud''hui'!$H$174,'Bilan Aujoud''hui'!$J$174,'Bilan Aujoud''hui'!$L$174,'Bilan Aujoud''hui'!$N$174,'Bilan Aujoud''hui'!$P$174,'Bilan Aujoud''hui'!$R$174,'Bilan Aujoud''hui'!$T$174)</c:f>
              <c:strCache>
                <c:ptCount val="7"/>
                <c:pt idx="0">
                  <c:v>Machines non souises à vérification (Auto certifiées de série/Non opportun selon Bureau de contrôle/...)</c:v>
                </c:pt>
                <c:pt idx="1">
                  <c:v>Machines soumises à vérification (selon  tier expert)</c:v>
                </c:pt>
                <c:pt idx="2">
                  <c:v>Machines vérifiées, et conformes</c:v>
                </c:pt>
                <c:pt idx="3">
                  <c:v>Machines vérifiées, Non Conformes</c:v>
                </c:pt>
                <c:pt idx="4">
                  <c:v>Machines vérifiées, Non Conformes et Sortie du parc</c:v>
                </c:pt>
                <c:pt idx="5">
                  <c:v>Machines restantes à vérifier (selon  tier expert)</c:v>
                </c:pt>
                <c:pt idx="6">
                  <c:v>Machines à vérifier  de nouveau (Vérif. incomplète lors de la visite précédente)</c:v>
                </c:pt>
              </c:strCache>
            </c:strRef>
          </c:cat>
          <c:val>
            <c:numRef>
              <c:extLst>
                <c:ext xmlns:c15="http://schemas.microsoft.com/office/drawing/2012/chart" uri="{02D57815-91ED-43cb-92C2-25804820EDAC}">
                  <c15:fullRef>
                    <c15:sqref>'Bilan Aujoud''hui'!$H$176:$U$176</c15:sqref>
                  </c15:fullRef>
                </c:ext>
              </c:extLst>
              <c:f>('Bilan Aujoud''hui'!$H$176,'Bilan Aujoud''hui'!$J$176,'Bilan Aujoud''hui'!$L$176,'Bilan Aujoud''hui'!$N$176,'Bilan Aujoud''hui'!$P$176,'Bilan Aujoud''hui'!$R$176,'Bilan Aujoud''hui'!$T$176)</c:f>
              <c:numCache>
                <c:formatCode>General</c:formatCode>
                <c:ptCount val="7"/>
                <c:pt idx="0">
                  <c:v>29</c:v>
                </c:pt>
                <c:pt idx="1">
                  <c:v>101</c:v>
                </c:pt>
                <c:pt idx="2">
                  <c:v>2</c:v>
                </c:pt>
                <c:pt idx="3">
                  <c:v>51</c:v>
                </c:pt>
                <c:pt idx="4">
                  <c:v>3</c:v>
                </c:pt>
                <c:pt idx="5">
                  <c:v>2</c:v>
                </c:pt>
                <c:pt idx="6">
                  <c:v>0</c:v>
                </c:pt>
              </c:numCache>
            </c:numRef>
          </c:val>
          <c:extLst>
            <c:ext xmlns:c15="http://schemas.microsoft.com/office/drawing/2012/chart" uri="{02D57815-91ED-43cb-92C2-25804820EDAC}">
              <c15:categoryFilterExceptions>
                <c15:categoryFilterException>
                  <c15:sqref>'Bilan Aujoud''hui'!$I$176</c15:sqref>
                  <c15:explosion val="13"/>
                </c15:categoryFilterException>
                <c15:categoryFilterException>
                  <c15:sqref>'Bilan Aujoud''hui'!$K$176</c15:sqref>
                  <c15:spPr xmlns:c15="http://schemas.microsoft.com/office/drawing/2012/chart">
                    <a:solidFill>
                      <a:schemeClr val="accent4"/>
                    </a:solidFill>
                    <a:ln w="25400">
                      <a:solidFill>
                        <a:schemeClr val="lt1"/>
                      </a:solidFill>
                    </a:ln>
                    <a:effectLst/>
                    <a:sp3d contourW="25400">
                      <a:contourClr>
                        <a:schemeClr val="lt1"/>
                      </a:contourClr>
                    </a:sp3d>
                  </c15:spPr>
                  <c15:bubble3D val="0"/>
                </c15:categoryFilterException>
                <c15:categoryFilterException>
                  <c15:sqref>'Bilan Aujoud''hui'!$M$176</c15:sqref>
                  <c15:spPr xmlns:c15="http://schemas.microsoft.com/office/drawing/2012/chart">
                    <a:solidFill>
                      <a:schemeClr val="accent6"/>
                    </a:solidFill>
                    <a:ln w="25400">
                      <a:solidFill>
                        <a:schemeClr val="lt1"/>
                      </a:solidFill>
                    </a:ln>
                    <a:effectLst/>
                    <a:sp3d contourW="25400">
                      <a:contourClr>
                        <a:schemeClr val="lt1"/>
                      </a:contourClr>
                    </a:sp3d>
                  </c15:spPr>
                  <c15:bubble3D val="0"/>
                </c15:categoryFilterException>
                <c15:categoryFilterException>
                  <c15:sqref>'Bilan Aujoud''hui'!$O$176</c15:sqref>
                  <c15:spPr xmlns:c15="http://schemas.microsoft.com/office/drawing/2012/chart">
                    <a:solidFill>
                      <a:schemeClr val="accent2">
                        <a:lumMod val="60000"/>
                      </a:schemeClr>
                    </a:solidFill>
                    <a:ln w="25400">
                      <a:solidFill>
                        <a:schemeClr val="lt1"/>
                      </a:solidFill>
                    </a:ln>
                    <a:effectLst/>
                    <a:sp3d contourW="25400">
                      <a:contourClr>
                        <a:schemeClr val="lt1"/>
                      </a:contourClr>
                    </a:sp3d>
                  </c15:spPr>
                  <c15:bubble3D val="0"/>
                </c15:categoryFilterException>
                <c15:categoryFilterException>
                  <c15:sqref>'Bilan Aujoud''hui'!$S$176</c15:sqref>
                  <c15:spPr xmlns:c15="http://schemas.microsoft.com/office/drawing/2012/chart">
                    <a:solidFill>
                      <a:schemeClr val="accent6">
                        <a:lumMod val="60000"/>
                      </a:schemeClr>
                    </a:solidFill>
                    <a:ln w="25400">
                      <a:solidFill>
                        <a:schemeClr val="lt1"/>
                      </a:solidFill>
                    </a:ln>
                    <a:effectLst/>
                    <a:sp3d contourW="25400">
                      <a:contourClr>
                        <a:schemeClr val="lt1"/>
                      </a:contourClr>
                    </a:sp3d>
                  </c15:spPr>
                  <c15:bubble3D val="0"/>
                </c15:categoryFilterException>
                <c15:categoryFilterException>
                  <c15:sqref>'Bilan Aujoud''hui'!$U$176</c15:sqref>
                  <c15:spPr xmlns:c15="http://schemas.microsoft.com/office/drawing/2012/chart">
                    <a:solidFill>
                      <a:schemeClr val="accent2">
                        <a:lumMod val="80000"/>
                        <a:lumOff val="20000"/>
                      </a:schemeClr>
                    </a:solidFill>
                    <a:ln w="25400">
                      <a:solidFill>
                        <a:schemeClr val="lt1"/>
                      </a:solidFill>
                    </a:ln>
                    <a:effectLst/>
                    <a:sp3d contourW="25400">
                      <a:contourClr>
                        <a:schemeClr val="lt1"/>
                      </a:contourClr>
                    </a:sp3d>
                  </c15:spPr>
                  <c15:bubble3D val="0"/>
                </c15:categoryFilterException>
              </c15:categoryFilterExceptions>
            </c:ext>
            <c:ext xmlns:c16="http://schemas.microsoft.com/office/drawing/2014/chart" uri="{C3380CC4-5D6E-409C-BE32-E72D297353CC}">
              <c16:uniqueId val="{00000011-77F0-4833-9BD3-3C82742BA729}"/>
            </c:ext>
          </c:extLst>
        </c:ser>
        <c:dLbls>
          <c:showLegendKey val="0"/>
          <c:showVal val="0"/>
          <c:showCatName val="0"/>
          <c:showSerName val="0"/>
          <c:showPercent val="0"/>
          <c:showBubbleSize val="0"/>
          <c:showLeaderLines val="0"/>
        </c:dLbls>
      </c:pie3DChart>
      <c:spPr>
        <a:noFill/>
        <a:ln>
          <a:noFill/>
        </a:ln>
        <a:effectLst/>
      </c:spPr>
    </c:plotArea>
    <c:legend>
      <c:legendPos val="b"/>
      <c:layout>
        <c:manualLayout>
          <c:xMode val="edge"/>
          <c:yMode val="edge"/>
          <c:x val="4.2107061781433818E-3"/>
          <c:y val="0.16467210884353742"/>
          <c:w val="0.31981976412859803"/>
          <c:h val="0.75756349206349205"/>
        </c:manualLayout>
      </c:layout>
      <c:overlay val="0"/>
      <c:spPr>
        <a:noFill/>
        <a:ln>
          <a:noFill/>
        </a:ln>
        <a:effectLst/>
      </c:spPr>
      <c:txPr>
        <a:bodyPr rot="0" spcFirstLastPara="1" vertOverflow="ellipsis" vert="horz" wrap="square" anchor="ctr" anchorCtr="1"/>
        <a:lstStyle/>
        <a:p>
          <a:pPr algn="just" rtl="0">
            <a:defRPr sz="2000" b="1" i="0" u="none" strike="noStrike" kern="1200" baseline="0">
              <a:solidFill>
                <a:srgbClr val="7F7F7F"/>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SITUATION DU PARC MACHINES D'AVALLON</a:t>
            </a:r>
          </a:p>
          <a:p>
            <a:pPr algn="ctr" rtl="0">
              <a:defRPr lang="en-US" sz="1800" b="1">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SELON</a:t>
            </a:r>
          </a:p>
          <a:p>
            <a:pPr algn="ctr" rtl="0">
              <a:defRPr lang="en-US" sz="1800" b="1">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 DIAGNOSTICS DE CONFOMITE REALISES </a:t>
            </a:r>
          </a:p>
        </c:rich>
      </c:tx>
      <c:layout>
        <c:manualLayout>
          <c:xMode val="edge"/>
          <c:yMode val="edge"/>
          <c:x val="0.30686375484773348"/>
          <c:y val="4.6077097505668935E-2"/>
        </c:manualLayout>
      </c:layout>
      <c:overlay val="0"/>
      <c:spPr>
        <a:noFill/>
        <a:ln>
          <a:noFill/>
        </a:ln>
        <a:effectLst/>
      </c:spPr>
      <c:txPr>
        <a:bodyPr rot="0" spcFirstLastPara="1" vertOverflow="ellipsis" vert="horz" wrap="square" anchor="ctr" anchorCtr="1"/>
        <a:lstStyle/>
        <a:p>
          <a:pPr algn="ctr" rtl="0">
            <a:def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endParaRPr lang="fr-FR"/>
        </a:p>
      </c:txPr>
    </c:title>
    <c:autoTitleDeleted val="0"/>
    <c:view3D>
      <c:rotX val="30"/>
      <c:hPercent val="100"/>
      <c:rotY val="0"/>
      <c:depthPercent val="20"/>
      <c:rAngAx val="0"/>
      <c:perspective val="1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17422943611434616"/>
          <c:y val="0.28924183673469395"/>
          <c:w val="0.82301943061038463"/>
          <c:h val="0.70481802721088438"/>
        </c:manualLayout>
      </c:layout>
      <c:pie3DChart>
        <c:varyColors val="1"/>
        <c:ser>
          <c:idx val="0"/>
          <c:order val="0"/>
          <c:tx>
            <c:strRef>
              <c:f>'Bilan Aujoud''hui'!$I$204:$T$204</c:f>
              <c:strCache>
                <c:ptCount val="12"/>
                <c:pt idx="0">
                  <c:v>Equipement considéré comme machine ou quasi-machine</c:v>
                </c:pt>
                <c:pt idx="2">
                  <c:v>Machines soumises à vérification (selon  tier expert)</c:v>
                </c:pt>
                <c:pt idx="4">
                  <c:v>Machines vérifiées, Conformes et présentes</c:v>
                </c:pt>
                <c:pt idx="6">
                  <c:v>Machines vérifiées, non conformes</c:v>
                </c:pt>
                <c:pt idx="8">
                  <c:v>Machines à vérifier (selon  tier expert)</c:v>
                </c:pt>
                <c:pt idx="10">
                  <c:v>Machines à vérifier  de nouveau (Vérif. incomplète lors de la visite précédente)</c:v>
                </c:pt>
              </c:strCache>
            </c:strRef>
          </c:tx>
          <c:spP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c:spPr>
          <c:dPt>
            <c:idx val="0"/>
            <c:bubble3D val="0"/>
            <c:spPr>
              <a:solidFill>
                <a:srgbClr val="008351"/>
              </a:solidFill>
              <a:ln w="25400">
                <a:solidFill>
                  <a:schemeClr val="lt1"/>
                </a:solidFill>
              </a:ln>
              <a:effectLst/>
              <a:sp3d contourW="25400">
                <a:contourClr>
                  <a:schemeClr val="lt1"/>
                </a:contourClr>
              </a:sp3d>
            </c:spPr>
            <c:extLst>
              <c:ext xmlns:c16="http://schemas.microsoft.com/office/drawing/2014/chart" uri="{C3380CC4-5D6E-409C-BE32-E72D297353CC}">
                <c16:uniqueId val="{00000005-3D68-427A-A244-B3CADD4027F8}"/>
              </c:ext>
            </c:extLst>
          </c:dPt>
          <c:dPt>
            <c:idx val="1"/>
            <c:bubble3D val="0"/>
            <c:spPr>
              <a:gradFill flip="none" rotWithShape="1">
                <a:gsLst>
                  <a:gs pos="100000">
                    <a:schemeClr val="accent1">
                      <a:lumMod val="5000"/>
                      <a:lumOff val="95000"/>
                    </a:schemeClr>
                  </a:gs>
                  <a:gs pos="50000">
                    <a:srgbClr val="FF0000"/>
                  </a:gs>
                  <a:gs pos="0">
                    <a:srgbClr val="FF0000"/>
                  </a:gs>
                </a:gsLst>
                <a:lin ang="8100000" scaled="1"/>
                <a:tileRect/>
              </a:gradFill>
              <a:ln w="25400">
                <a:solidFill>
                  <a:schemeClr val="lt1"/>
                </a:solidFill>
              </a:ln>
              <a:effectLst/>
              <a:sp3d contourW="25400">
                <a:contourClr>
                  <a:schemeClr val="lt1"/>
                </a:contourClr>
              </a:sp3d>
            </c:spPr>
            <c:extLst>
              <c:ext xmlns:c16="http://schemas.microsoft.com/office/drawing/2014/chart" uri="{C3380CC4-5D6E-409C-BE32-E72D297353CC}">
                <c16:uniqueId val="{00000007-3D68-427A-A244-B3CADD4027F8}"/>
              </c:ext>
            </c:extLst>
          </c:dPt>
          <c:dPt>
            <c:idx val="2"/>
            <c:bubble3D val="0"/>
            <c:spPr>
              <a:solidFill>
                <a:srgbClr val="FFC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9-3D68-427A-A244-B3CADD4027F8}"/>
              </c:ext>
            </c:extLst>
          </c:dPt>
          <c:dPt>
            <c:idx val="3"/>
            <c:bubble3D val="0"/>
            <c:spPr>
              <a:gradFill flip="none" rotWithShape="1">
                <a:gsLst>
                  <a:gs pos="0">
                    <a:srgbClr val="FFC000"/>
                  </a:gs>
                  <a:gs pos="50000">
                    <a:srgbClr val="FFC000"/>
                  </a:gs>
                  <a:gs pos="100000">
                    <a:srgbClr val="FF0000"/>
                  </a:gs>
                </a:gsLst>
                <a:lin ang="2700000" scaled="1"/>
                <a:tileRect/>
              </a:gradFill>
              <a:ln w="25400">
                <a:solidFill>
                  <a:schemeClr val="lt1"/>
                </a:solidFill>
              </a:ln>
              <a:effectLst/>
              <a:sp3d contourW="25400">
                <a:contourClr>
                  <a:schemeClr val="lt1"/>
                </a:contourClr>
              </a:sp3d>
            </c:spPr>
            <c:extLst>
              <c:ext xmlns:c16="http://schemas.microsoft.com/office/drawing/2014/chart" uri="{C3380CC4-5D6E-409C-BE32-E72D297353CC}">
                <c16:uniqueId val="{0000000B-3D68-427A-A244-B3CADD4027F8}"/>
              </c:ext>
            </c:extLst>
          </c:dPt>
          <c:dLbls>
            <c:dLbl>
              <c:idx val="3"/>
              <c:spPr>
                <a:noFill/>
                <a:ln>
                  <a:noFill/>
                </a:ln>
                <a:effectLst/>
              </c:spPr>
              <c:txPr>
                <a:bodyPr rot="0" spcFirstLastPara="1" vertOverflow="ellipsis" vert="horz" wrap="square" lIns="38100" tIns="19050" rIns="38100" bIns="19050" anchor="ctr" anchorCtr="1">
                  <a:spAutoFit/>
                </a:bodyPr>
                <a:lstStyle/>
                <a:p>
                  <a:pPr>
                    <a:defRPr sz="2400" b="1" i="0" u="none" strike="noStrike" kern="1200" baseline="0">
                      <a:solidFill>
                        <a:srgbClr val="595959"/>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6="http://schemas.microsoft.com/office/drawing/2014/chart" uri="{C3380CC4-5D6E-409C-BE32-E72D297353CC}">
                  <c16:uniqueId val="{0000000B-3D68-427A-A244-B3CADD4027F8}"/>
                </c:ext>
              </c:extLst>
            </c:dLbl>
            <c:spPr>
              <a:noFill/>
              <a:ln>
                <a:noFill/>
              </a:ln>
              <a:effectLst/>
            </c:spPr>
            <c:txPr>
              <a:bodyPr rot="0" spcFirstLastPara="1" vertOverflow="ellipsis" vert="horz" wrap="square" lIns="38100" tIns="19050" rIns="38100" bIns="19050" anchor="ctr" anchorCtr="1">
                <a:spAutoFit/>
              </a:bodyPr>
              <a:lstStyle/>
              <a:p>
                <a:pPr>
                  <a:defRPr sz="24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'Bilan Aujoud''hui'!$I$204:$T$204</c15:sqref>
                  </c15:fullRef>
                </c:ext>
              </c:extLst>
              <c:f>('Bilan Aujoud''hui'!$M$204,'Bilan Aujoud''hui'!$O$204,'Bilan Aujoud''hui'!$Q$204,'Bilan Aujoud''hui'!$S$204)</c:f>
              <c:strCache>
                <c:ptCount val="4"/>
                <c:pt idx="0">
                  <c:v>Machines vérifiées, Conformes et présentes</c:v>
                </c:pt>
                <c:pt idx="1">
                  <c:v>Machines vérifiées, non conformes</c:v>
                </c:pt>
                <c:pt idx="2">
                  <c:v>Machines à vérifier (selon  tier expert)</c:v>
                </c:pt>
                <c:pt idx="3">
                  <c:v>Machines à vérifier  de nouveau (Vérif. incomplète lors de la visite précédente)</c:v>
                </c:pt>
              </c:strCache>
            </c:strRef>
          </c:cat>
          <c:val>
            <c:numRef>
              <c:extLst>
                <c:ext xmlns:c15="http://schemas.microsoft.com/office/drawing/2012/chart" uri="{02D57815-91ED-43cb-92C2-25804820EDAC}">
                  <c15:fullRef>
                    <c15:sqref>'Bilan Aujoud''hui'!$I$206:$T$206</c15:sqref>
                  </c15:fullRef>
                </c:ext>
              </c:extLst>
              <c:f>('Bilan Aujoud''hui'!$M$206,'Bilan Aujoud''hui'!$O$206,'Bilan Aujoud''hui'!$Q$206,'Bilan Aujoud''hui'!$S$206)</c:f>
              <c:numCache>
                <c:formatCode>General</c:formatCode>
                <c:ptCount val="4"/>
                <c:pt idx="0">
                  <c:v>2</c:v>
                </c:pt>
                <c:pt idx="1">
                  <c:v>51</c:v>
                </c:pt>
                <c:pt idx="2">
                  <c:v>2</c:v>
                </c:pt>
                <c:pt idx="3">
                  <c:v>0</c:v>
                </c:pt>
              </c:numCache>
            </c:numRef>
          </c:val>
          <c:extLst>
            <c:ext xmlns:c15="http://schemas.microsoft.com/office/drawing/2012/chart" uri="{02D57815-91ED-43cb-92C2-25804820EDAC}">
              <c15:categoryFilterExceptions>
                <c15:categoryFilterException>
                  <c15:sqref>'Bilan Aujoud''hui'!$K$206</c15:sqref>
                  <c15:explosion val="4"/>
                </c15:categoryFilterException>
              </c15:categoryFilterExceptions>
            </c:ext>
            <c:ext xmlns:c16="http://schemas.microsoft.com/office/drawing/2014/chart" uri="{C3380CC4-5D6E-409C-BE32-E72D297353CC}">
              <c16:uniqueId val="{0000000E-3D68-427A-A244-B3CADD4027F8}"/>
            </c:ext>
          </c:extLst>
        </c:ser>
        <c:dLbls>
          <c:showLegendKey val="0"/>
          <c:showVal val="0"/>
          <c:showCatName val="0"/>
          <c:showSerName val="0"/>
          <c:showPercent val="0"/>
          <c:showBubbleSize val="0"/>
          <c:showLeaderLines val="1"/>
        </c:dLbls>
      </c:pie3DChart>
      <c:spPr>
        <a:noFill/>
        <a:ln>
          <a:noFill/>
        </a:ln>
        <a:effectLst/>
      </c:spPr>
    </c:plotArea>
    <c:legend>
      <c:legendPos val="b"/>
      <c:layout>
        <c:manualLayout>
          <c:xMode val="edge"/>
          <c:yMode val="edge"/>
          <c:x val="6.2287831181194863E-3"/>
          <c:y val="0.31154285714285712"/>
          <c:w val="0.31780168460102159"/>
          <c:h val="0.57901473922902491"/>
        </c:manualLayout>
      </c:layout>
      <c:overlay val="0"/>
      <c:spPr>
        <a:noFill/>
        <a:ln>
          <a:solidFill>
            <a:schemeClr val="bg1"/>
          </a:solidFill>
        </a:ln>
        <a:effectLst/>
      </c:spPr>
      <c:txPr>
        <a:bodyPr rot="0" spcFirstLastPara="1" vertOverflow="ellipsis" vert="horz" wrap="square" anchor="ctr" anchorCtr="1"/>
        <a:lstStyle/>
        <a:p>
          <a:pPr algn="just" rtl="0">
            <a:defRPr sz="2000" b="1" i="0" u="none" strike="noStrike" kern="1200" baseline="0">
              <a:solidFill>
                <a:srgbClr val="7F7F7F"/>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75000"/>
        </a:schemeClr>
      </a:solidFill>
      <a:round/>
    </a:ln>
    <a:effectLst/>
  </c:spPr>
  <c:txPr>
    <a:bodyPr/>
    <a:lstStyle/>
    <a:p>
      <a:pPr>
        <a:defRPr/>
      </a:pPr>
      <a:endParaRPr lang="fr-FR"/>
    </a:p>
  </c:txPr>
  <c:printSettings>
    <c:headerFooter/>
    <c:pageMargins b="0.75" l="0.7" r="0.7" t="0.75" header="0.3" footer="0.3"/>
    <c:pageSetup orientation="portrait"/>
  </c:printSettings>
  <c:userShapes r:id="rId3"/>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SITUATION DU PARC MACHINES SELON DIAGNOSTIC</a:t>
            </a:r>
          </a:p>
          <a:p>
            <a:pPr algn="ctr" rtl="0">
              <a:defRPr lang="en-US" sz="1800" b="1">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ET</a:t>
            </a:r>
          </a:p>
          <a:p>
            <a:pPr algn="ctr" rtl="0">
              <a:defRPr lang="en-US" sz="1800" b="1">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r>
              <a: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rPr>
              <a:t>NIVEAU DE CONFOMITE EN QUANTITE </a:t>
            </a:r>
          </a:p>
        </c:rich>
      </c:tx>
      <c:layout>
        <c:manualLayout>
          <c:xMode val="edge"/>
          <c:yMode val="edge"/>
          <c:x val="0.30686375484773348"/>
          <c:y val="4.6077097505668935E-2"/>
        </c:manualLayout>
      </c:layout>
      <c:overlay val="0"/>
      <c:spPr>
        <a:noFill/>
        <a:ln>
          <a:noFill/>
        </a:ln>
        <a:effectLst/>
      </c:spPr>
      <c:txPr>
        <a:bodyPr rot="0" spcFirstLastPara="1" vertOverflow="ellipsis" vert="horz" wrap="square" anchor="ctr" anchorCtr="1"/>
        <a:lstStyle/>
        <a:p>
          <a:pPr algn="ctr" rtl="0">
            <a:defRPr lang="en-US" sz="1800" b="1" i="0" u="none" strike="noStrike" kern="1200" spc="0" baseline="0">
              <a:solidFill>
                <a:sysClr val="windowText" lastClr="000000">
                  <a:lumMod val="65000"/>
                  <a:lumOff val="35000"/>
                </a:sysClr>
              </a:solidFill>
              <a:latin typeface="Verdana" panose="020B0604030504040204" pitchFamily="34" charset="0"/>
              <a:ea typeface="Verdana" panose="020B0604030504040204" pitchFamily="34" charset="0"/>
              <a:cs typeface="Verdana" panose="020B0604030504040204" pitchFamily="34" charset="0"/>
            </a:defRPr>
          </a:pPr>
          <a:endParaRPr lang="fr-FR"/>
        </a:p>
      </c:txPr>
    </c:title>
    <c:autoTitleDeleted val="0"/>
    <c:view3D>
      <c:rotX val="30"/>
      <c:hPercent val="100"/>
      <c:rotY val="0"/>
      <c:depthPercent val="20"/>
      <c:rAngAx val="0"/>
      <c:perspective val="1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17422943611434616"/>
          <c:y val="0.28924183673469395"/>
          <c:w val="0.82301943061038463"/>
          <c:h val="0.70481802721088438"/>
        </c:manualLayout>
      </c:layout>
      <c:pie3DChart>
        <c:varyColors val="1"/>
        <c:ser>
          <c:idx val="0"/>
          <c:order val="0"/>
          <c:spPr>
            <a:ln w="28575"/>
          </c:spPr>
          <c:dPt>
            <c:idx val="0"/>
            <c:bubble3D val="0"/>
            <c:spPr>
              <a:gradFill flip="none" rotWithShape="1">
                <a:gsLst>
                  <a:gs pos="37000">
                    <a:schemeClr val="accent1">
                      <a:lumMod val="50000"/>
                    </a:schemeClr>
                  </a:gs>
                  <a:gs pos="0">
                    <a:schemeClr val="accent1">
                      <a:lumMod val="50000"/>
                    </a:schemeClr>
                  </a:gs>
                  <a:gs pos="100000">
                    <a:schemeClr val="bg1"/>
                  </a:gs>
                </a:gsLst>
                <a:lin ang="18000000" scaled="0"/>
                <a:tileRect/>
              </a:gradFill>
              <a:ln w="28575">
                <a:solidFill>
                  <a:schemeClr val="lt1"/>
                </a:solidFill>
              </a:ln>
              <a:effectLst/>
              <a:sp3d contourW="28575">
                <a:contourClr>
                  <a:schemeClr val="lt1"/>
                </a:contourClr>
              </a:sp3d>
            </c:spPr>
            <c:extLst>
              <c:ext xmlns:c16="http://schemas.microsoft.com/office/drawing/2014/chart" uri="{C3380CC4-5D6E-409C-BE32-E72D297353CC}">
                <c16:uniqueId val="{00000003-A926-4367-A42B-6E81E1626A2E}"/>
              </c:ext>
            </c:extLst>
          </c:dPt>
          <c:dPt>
            <c:idx val="1"/>
            <c:bubble3D val="0"/>
            <c:spPr>
              <a:solidFill>
                <a:srgbClr val="008351"/>
              </a:solidFill>
              <a:ln w="28575">
                <a:solidFill>
                  <a:schemeClr val="lt1"/>
                </a:solidFill>
              </a:ln>
              <a:effectLst/>
              <a:sp3d contourW="28575">
                <a:contourClr>
                  <a:schemeClr val="lt1"/>
                </a:contourClr>
              </a:sp3d>
            </c:spPr>
            <c:extLst>
              <c:ext xmlns:c16="http://schemas.microsoft.com/office/drawing/2014/chart" uri="{C3380CC4-5D6E-409C-BE32-E72D297353CC}">
                <c16:uniqueId val="{00000005-A926-4367-A42B-6E81E1626A2E}"/>
              </c:ext>
            </c:extLst>
          </c:dPt>
          <c:dPt>
            <c:idx val="2"/>
            <c:bubble3D val="0"/>
            <c:spPr>
              <a:gradFill flip="none" rotWithShape="1">
                <a:gsLst>
                  <a:gs pos="50000">
                    <a:srgbClr val="008351"/>
                  </a:gs>
                  <a:gs pos="0">
                    <a:schemeClr val="bg1"/>
                  </a:gs>
                  <a:gs pos="100000">
                    <a:srgbClr val="008351"/>
                  </a:gs>
                </a:gsLst>
                <a:lin ang="8100000" scaled="1"/>
                <a:tileRect/>
              </a:gradFill>
              <a:ln w="28575">
                <a:solidFill>
                  <a:schemeClr val="lt1"/>
                </a:solidFill>
              </a:ln>
              <a:effectLst/>
              <a:sp3d contourW="28575">
                <a:contourClr>
                  <a:schemeClr val="lt1"/>
                </a:contourClr>
              </a:sp3d>
            </c:spPr>
            <c:extLst>
              <c:ext xmlns:c16="http://schemas.microsoft.com/office/drawing/2014/chart" uri="{C3380CC4-5D6E-409C-BE32-E72D297353CC}">
                <c16:uniqueId val="{00000007-A926-4367-A42B-6E81E1626A2E}"/>
              </c:ext>
            </c:extLst>
          </c:dPt>
          <c:dPt>
            <c:idx val="3"/>
            <c:bubble3D val="0"/>
            <c:spPr>
              <a:gradFill>
                <a:gsLst>
                  <a:gs pos="0">
                    <a:srgbClr val="FFC000"/>
                  </a:gs>
                  <a:gs pos="50000">
                    <a:srgbClr val="FFC000"/>
                  </a:gs>
                  <a:gs pos="100000">
                    <a:schemeClr val="bg1"/>
                  </a:gs>
                </a:gsLst>
                <a:lin ang="5400000" scaled="1"/>
              </a:gradFill>
              <a:ln w="28575">
                <a:solidFill>
                  <a:schemeClr val="lt1"/>
                </a:solidFill>
              </a:ln>
              <a:effectLst/>
              <a:sp3d contourW="28575">
                <a:contourClr>
                  <a:schemeClr val="lt1"/>
                </a:contourClr>
              </a:sp3d>
            </c:spPr>
            <c:extLst>
              <c:ext xmlns:c16="http://schemas.microsoft.com/office/drawing/2014/chart" uri="{C3380CC4-5D6E-409C-BE32-E72D297353CC}">
                <c16:uniqueId val="{00000009-A926-4367-A42B-6E81E1626A2E}"/>
              </c:ext>
            </c:extLst>
          </c:dPt>
          <c:dPt>
            <c:idx val="4"/>
            <c:bubble3D val="0"/>
            <c:spPr>
              <a:solidFill>
                <a:srgbClr val="FF0000"/>
              </a:solidFill>
              <a:ln w="28575">
                <a:solidFill>
                  <a:schemeClr val="lt1"/>
                </a:solidFill>
              </a:ln>
              <a:effectLst/>
              <a:sp3d contourW="28575">
                <a:contourClr>
                  <a:schemeClr val="lt1"/>
                </a:contourClr>
              </a:sp3d>
            </c:spPr>
            <c:extLst>
              <c:ext xmlns:c16="http://schemas.microsoft.com/office/drawing/2014/chart" uri="{C3380CC4-5D6E-409C-BE32-E72D297353CC}">
                <c16:uniqueId val="{0000000B-A926-4367-A42B-6E81E1626A2E}"/>
              </c:ext>
            </c:extLst>
          </c:dPt>
          <c:dLbls>
            <c:dLbl>
              <c:idx val="0"/>
              <c:spPr>
                <a:noFill/>
                <a:ln>
                  <a:noFill/>
                </a:ln>
                <a:effectLst/>
              </c:spPr>
              <c:txPr>
                <a:bodyPr rot="0" spcFirstLastPara="1" vertOverflow="ellipsis" vert="horz" wrap="square" lIns="38100" tIns="19050" rIns="38100" bIns="19050" anchor="ctr" anchorCtr="1">
                  <a:spAutoFit/>
                </a:bodyPr>
                <a:lstStyle/>
                <a:p>
                  <a:pPr>
                    <a:defRPr sz="20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6="http://schemas.microsoft.com/office/drawing/2014/chart" uri="{C3380CC4-5D6E-409C-BE32-E72D297353CC}">
                  <c16:uniqueId val="{00000003-A926-4367-A42B-6E81E1626A2E}"/>
                </c:ext>
              </c:extLst>
            </c:dLbl>
            <c:dLbl>
              <c:idx val="1"/>
              <c:layout>
                <c:manualLayout>
                  <c:x val="2.1635002335118319E-3"/>
                  <c:y val="8.184580498866212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926-4367-A42B-6E81E1626A2E}"/>
                </c:ext>
              </c:extLst>
            </c:dLbl>
            <c:spPr>
              <a:noFill/>
              <a:ln>
                <a:noFill/>
              </a:ln>
              <a:effectLst/>
            </c:spPr>
            <c:txPr>
              <a:bodyPr rot="0" spcFirstLastPara="1" vertOverflow="ellipsis" vert="horz" wrap="square" lIns="38100" tIns="19050" rIns="38100" bIns="19050" anchor="ctr" anchorCtr="1">
                <a:spAutoFit/>
              </a:bodyPr>
              <a:lstStyle/>
              <a:p>
                <a:pPr>
                  <a:defRPr sz="2000" b="1"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extLst>
          </c:dLbls>
          <c:cat>
            <c:strRef>
              <c:extLst>
                <c:ext xmlns:c15="http://schemas.microsoft.com/office/drawing/2012/chart" uri="{02D57815-91ED-43cb-92C2-25804820EDAC}">
                  <c15:fullRef>
                    <c15:sqref>'Bilan 10 11 2017'!$H$140:$S$140</c15:sqref>
                  </c15:fullRef>
                </c:ext>
              </c:extLst>
              <c:f>('Bilan 10 11 2017'!$J$140,'Bilan 10 11 2017'!$L$140,'Bilan 10 11 2017'!$N$140,'Bilan 10 11 2017'!$P$140,'Bilan 10 11 2017'!$R$140)</c:f>
              <c:strCache>
                <c:ptCount val="5"/>
                <c:pt idx="0">
                  <c:v>Machines soumises à vérification (selon  tier expert)</c:v>
                </c:pt>
                <c:pt idx="1">
                  <c:v>Machines vérifiées, Conformes et présentes</c:v>
                </c:pt>
                <c:pt idx="2">
                  <c:v>Machines vérifiées</c:v>
                </c:pt>
                <c:pt idx="3">
                  <c:v>Machines à vérifier  de nouveau (Vérif. incomplète lors de la visite précédente)</c:v>
                </c:pt>
                <c:pt idx="4">
                  <c:v>Machines vérifiées, Non Conformes et présentes</c:v>
                </c:pt>
              </c:strCache>
            </c:strRef>
          </c:cat>
          <c:val>
            <c:numRef>
              <c:extLst>
                <c:ext xmlns:c15="http://schemas.microsoft.com/office/drawing/2012/chart" uri="{02D57815-91ED-43cb-92C2-25804820EDAC}">
                  <c15:fullRef>
                    <c15:sqref>'Bilan 10 11 2017'!$H$142:$S$142</c15:sqref>
                  </c15:fullRef>
                </c:ext>
              </c:extLst>
              <c:f>('Bilan 10 11 2017'!$J$142,'Bilan 10 11 2017'!$L$142,'Bilan 10 11 2017'!$N$142,'Bilan 10 11 2017'!$P$142,'Bilan 10 11 2017'!$R$142)</c:f>
              <c:numCache>
                <c:formatCode>General</c:formatCode>
                <c:ptCount val="5"/>
                <c:pt idx="0">
                  <c:v>114</c:v>
                </c:pt>
                <c:pt idx="1">
                  <c:v>0</c:v>
                </c:pt>
                <c:pt idx="2">
                  <c:v>25</c:v>
                </c:pt>
                <c:pt idx="3">
                  <c:v>9</c:v>
                </c:pt>
                <c:pt idx="4">
                  <c:v>24</c:v>
                </c:pt>
              </c:numCache>
            </c:numRef>
          </c:val>
          <c:extLst>
            <c:ext xmlns:c15="http://schemas.microsoft.com/office/drawing/2012/chart" uri="{02D57815-91ED-43cb-92C2-25804820EDAC}">
              <c15:categoryFilterExceptions>
                <c15:categoryFilterException>
                  <c15:sqref>'Bilan 10 11 2017'!$H$142</c15:sqref>
                  <c15:spPr xmlns:c15="http://schemas.microsoft.com/office/drawing/2012/chart">
                    <a:solidFill>
                      <a:schemeClr val="accent1">
                        <a:lumMod val="50000"/>
                      </a:schemeClr>
                    </a:solidFill>
                    <a:ln w="28575">
                      <a:solidFill>
                        <a:schemeClr val="lt1"/>
                      </a:solidFill>
                    </a:ln>
                    <a:effectLst/>
                    <a:sp3d contourW="28575">
                      <a:contourClr>
                        <a:schemeClr val="lt1"/>
                      </a:contourClr>
                    </a:sp3d>
                  </c15:spPr>
                  <c15:bubble3D val="0"/>
                  <c15:dLbl>
                    <c:idx val="-1"/>
                    <c:spPr>
                      <a:noFill/>
                      <a:ln>
                        <a:noFill/>
                      </a:ln>
                      <a:effectLst/>
                    </c:spPr>
                    <c:txPr>
                      <a:bodyPr rot="0" spcFirstLastPara="1" vertOverflow="ellipsis" vert="horz" wrap="square" lIns="38100" tIns="19050" rIns="38100" bIns="19050" anchor="ctr" anchorCtr="1">
                        <a:spAutoFit/>
                      </a:bodyPr>
                      <a:lstStyle/>
                      <a:p>
                        <a:pPr>
                          <a:defRPr sz="20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6="http://schemas.microsoft.com/office/drawing/2014/chart" uri="{C3380CC4-5D6E-409C-BE32-E72D297353CC}">
                        <c16:uniqueId val="{0000000B-9B84-4673-8C90-B8CA45DE6E55}"/>
                      </c:ext>
                    </c:extLst>
                  </c15:dLbl>
                </c15:categoryFilterException>
              </c15:categoryFilterExceptions>
            </c:ext>
            <c:ext xmlns:c16="http://schemas.microsoft.com/office/drawing/2014/chart" uri="{C3380CC4-5D6E-409C-BE32-E72D297353CC}">
              <c16:uniqueId val="{0000000E-A926-4367-A42B-6E81E1626A2E}"/>
            </c:ext>
          </c:extLst>
        </c:ser>
        <c:dLbls>
          <c:showLegendKey val="0"/>
          <c:showVal val="0"/>
          <c:showCatName val="0"/>
          <c:showSerName val="0"/>
          <c:showPercent val="0"/>
          <c:showBubbleSize val="0"/>
          <c:showLeaderLines val="0"/>
        </c:dLbls>
      </c:pie3DChart>
      <c:spPr>
        <a:noFill/>
        <a:ln>
          <a:noFill/>
        </a:ln>
        <a:effectLst/>
      </c:spPr>
    </c:plotArea>
    <c:legend>
      <c:legendPos val="b"/>
      <c:layout>
        <c:manualLayout>
          <c:xMode val="edge"/>
          <c:yMode val="edge"/>
          <c:x val="3.7090111519445627E-2"/>
          <c:y val="0.16035238095238094"/>
          <c:w val="0.27005615566268981"/>
          <c:h val="0.8094095238095238"/>
        </c:manualLayout>
      </c:layout>
      <c:overlay val="0"/>
      <c:spPr>
        <a:noFill/>
        <a:ln>
          <a:noFill/>
        </a:ln>
        <a:effectLst/>
      </c:spPr>
      <c:txPr>
        <a:bodyPr rot="0" spcFirstLastPara="1" vertOverflow="ellipsis" vert="horz" wrap="square" anchor="ctr" anchorCtr="1"/>
        <a:lstStyle/>
        <a:p>
          <a:pPr algn="just" rtl="0">
            <a:defRPr sz="2000" b="1" i="0" u="none" strike="noStrike" kern="1200" baseline="0">
              <a:solidFill>
                <a:srgbClr val="7F7F7F"/>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r>
              <a:rPr lang="fr-FR" sz="1800" b="1"/>
              <a:t>OBSERVATIONS</a:t>
            </a:r>
            <a:r>
              <a:rPr lang="fr-FR" sz="1800" b="1" baseline="0"/>
              <a:t> SUITE AUX VISITES DE VERIFICATION DE CONFOMITE MACHINES</a:t>
            </a:r>
            <a:endParaRPr lang="fr-FR" sz="1800" b="1"/>
          </a:p>
        </c:rich>
      </c:tx>
      <c:layout>
        <c:manualLayout>
          <c:xMode val="edge"/>
          <c:yMode val="edge"/>
          <c:x val="0.173357642867387"/>
          <c:y val="2.2503854875283443E-2"/>
        </c:manualLayout>
      </c:layout>
      <c:overlay val="0"/>
      <c:spPr>
        <a:noFill/>
        <a:ln>
          <a:noFill/>
        </a:ln>
        <a:effectLst/>
      </c:spPr>
      <c:txPr>
        <a:bodyPr rot="0" spcFirstLastPara="1" vertOverflow="ellipsis" vert="horz" wrap="square" anchor="ctr" anchorCtr="1"/>
        <a:lstStyle/>
        <a:p>
          <a:pPr>
            <a:defRPr sz="16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title>
    <c:autoTitleDeleted val="0"/>
    <c:plotArea>
      <c:layout>
        <c:manualLayout>
          <c:layoutTarget val="inner"/>
          <c:xMode val="edge"/>
          <c:yMode val="edge"/>
          <c:x val="0.13838236976776411"/>
          <c:y val="0.13066107289051582"/>
          <c:w val="0.66689145146325413"/>
          <c:h val="0.66944477094727517"/>
        </c:manualLayout>
      </c:layout>
      <c:barChart>
        <c:barDir val="col"/>
        <c:grouping val="stacked"/>
        <c:varyColors val="0"/>
        <c:ser>
          <c:idx val="1"/>
          <c:order val="0"/>
          <c:tx>
            <c:v>Observations devant être levées</c:v>
          </c:tx>
          <c:spPr>
            <a:gradFill>
              <a:gsLst>
                <a:gs pos="70000">
                  <a:srgbClr val="4980DF"/>
                </a:gs>
                <a:gs pos="0">
                  <a:schemeClr val="bg1"/>
                </a:gs>
                <a:gs pos="100000">
                  <a:srgbClr val="0F57D5">
                    <a:alpha val="82000"/>
                  </a:srgbClr>
                </a:gs>
              </a:gsLst>
              <a:lin ang="5400000" scaled="1"/>
            </a:gradFill>
            <a:ln>
              <a:solidFill>
                <a:schemeClr val="bg1"/>
              </a:solidFill>
            </a:ln>
            <a:effectLst>
              <a:outerShdw blurRad="76200" dir="18900000" sy="23000" kx="-1200000" algn="bl" rotWithShape="0">
                <a:srgbClr val="0F57D5">
                  <a:alpha val="20000"/>
                </a:srgbClr>
              </a:outerShdw>
            </a:effectLst>
            <a:scene3d>
              <a:camera prst="orthographicFront"/>
              <a:lightRig rig="freezing" dir="t"/>
            </a:scene3d>
            <a:sp3d/>
          </c:spPr>
          <c:invertIfNegative val="0"/>
          <c:dPt>
            <c:idx val="7"/>
            <c:invertIfNegative val="0"/>
            <c:bubble3D val="0"/>
            <c:spPr>
              <a:gradFill>
                <a:gsLst>
                  <a:gs pos="70000">
                    <a:srgbClr val="4980DF"/>
                  </a:gs>
                  <a:gs pos="0">
                    <a:schemeClr val="bg1"/>
                  </a:gs>
                  <a:gs pos="100000">
                    <a:srgbClr val="0F57D5">
                      <a:alpha val="82000"/>
                    </a:srgbClr>
                  </a:gs>
                </a:gsLst>
                <a:lin ang="5400000" scaled="1"/>
              </a:gradFill>
              <a:ln>
                <a:noFill/>
              </a:ln>
              <a:effectLst>
                <a:outerShdw blurRad="76200" dir="18900000" sy="23000" kx="-1200000" algn="bl" rotWithShape="0">
                  <a:srgbClr val="0F57D5">
                    <a:alpha val="20000"/>
                  </a:srgbClr>
                </a:outerShdw>
              </a:effectLst>
              <a:scene3d>
                <a:camera prst="orthographicFront"/>
                <a:lightRig rig="freezing" dir="t"/>
              </a:scene3d>
              <a:sp3d/>
            </c:spPr>
            <c:extLst>
              <c:ext xmlns:c16="http://schemas.microsoft.com/office/drawing/2014/chart" uri="{C3380CC4-5D6E-409C-BE32-E72D297353CC}">
                <c16:uniqueId val="{00000001-D6E2-4D5F-9D9A-A097BAC56489}"/>
              </c:ext>
            </c:extLst>
          </c:dPt>
          <c:dLbls>
            <c:dLbl>
              <c:idx val="6"/>
              <c:layout>
                <c:manualLayout>
                  <c:x val="-2.6839908356661299E-3"/>
                  <c:y val="1.4399659863944523E-3"/>
                </c:manualLayout>
              </c:layout>
              <c:spPr>
                <a:noFill/>
                <a:ln>
                  <a:noFill/>
                </a:ln>
                <a:effectLst/>
              </c:spPr>
              <c:txPr>
                <a:bodyPr rot="0" spcFirstLastPara="1" vertOverflow="ellipsis" vert="horz" wrap="square" lIns="38100" tIns="19050" rIns="38100" bIns="19050" anchor="ctr" anchorCtr="1">
                  <a:noAutofit/>
                </a:bodyPr>
                <a:lstStyle/>
                <a:p>
                  <a:pPr>
                    <a:defRPr sz="1200" b="1" i="0" u="none" strike="noStrike" kern="1200" baseline="0">
                      <a:solidFill>
                        <a:srgbClr val="0F57D5"/>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5="http://schemas.microsoft.com/office/drawing/2012/chart" uri="{CE6537A1-D6FC-4f65-9D91-7224C49458BB}">
                  <c15:layout>
                    <c:manualLayout>
                      <c:w val="2.5182791877762244E-2"/>
                      <c:h val="2.9640589569160995E-2"/>
                    </c:manualLayout>
                  </c15:layout>
                </c:ext>
                <c:ext xmlns:c16="http://schemas.microsoft.com/office/drawing/2014/chart" uri="{C3380CC4-5D6E-409C-BE32-E72D297353CC}">
                  <c16:uniqueId val="{00000002-D539-437B-A2A4-CFF6904CEE15}"/>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'Bilan 10 11 2017'!$G$168:$W$169</c15:sqref>
                  </c15:fullRef>
                  <c15:levelRef>
                    <c15:sqref>'Bilan 10 11 2017'!$G$168:$W$168</c15:sqref>
                  </c15:levelRef>
                </c:ext>
              </c:extLst>
              <c:f>('Bilan 10 11 2017'!$G$168,'Bilan 10 11 2017'!$I$168,'Bilan 10 11 2017'!$K$168,'Bilan 10 11 2017'!$M$168,'Bilan 10 11 2017'!$O$168,'Bilan 10 11 2017'!$Q$168,'Bilan 10 11 2017'!$S$168,'Bilan 10 11 2017'!$V$168)</c:f>
              <c:strCache>
                <c:ptCount val="8"/>
                <c:pt idx="0">
                  <c:v>Mécanique</c:v>
                </c:pt>
                <c:pt idx="1">
                  <c:v>Circuit de commande</c:v>
                </c:pt>
                <c:pt idx="2">
                  <c:v>Conduite machine</c:v>
                </c:pt>
                <c:pt idx="3">
                  <c:v>Electrique</c:v>
                </c:pt>
                <c:pt idx="4">
                  <c:v>Autre</c:v>
                </c:pt>
                <c:pt idx="5">
                  <c:v>Indication</c:v>
                </c:pt>
                <c:pt idx="6">
                  <c:v>Environnement</c:v>
                </c:pt>
                <c:pt idx="7">
                  <c:v>Total</c:v>
                </c:pt>
              </c:strCache>
            </c:strRef>
          </c:cat>
          <c:val>
            <c:numRef>
              <c:extLst>
                <c:ext xmlns:c15="http://schemas.microsoft.com/office/drawing/2012/chart" uri="{02D57815-91ED-43cb-92C2-25804820EDAC}">
                  <c15:fullRef>
                    <c15:sqref>'Bilan 10 11 2017'!$G$172:$W$172</c15:sqref>
                  </c15:fullRef>
                </c:ext>
              </c:extLst>
              <c:f>('Bilan 10 11 2017'!$G$172,'Bilan 10 11 2017'!$I$172,'Bilan 10 11 2017'!$K$172,'Bilan 10 11 2017'!$M$172,'Bilan 10 11 2017'!$O$172,'Bilan 10 11 2017'!$Q$172,'Bilan 10 11 2017'!$S$172,'Bilan 10 11 2017'!$V$172)</c:f>
              <c:numCache>
                <c:formatCode>0.0%</c:formatCode>
                <c:ptCount val="8"/>
                <c:pt idx="0" formatCode="General">
                  <c:v>48</c:v>
                </c:pt>
                <c:pt idx="1" formatCode="General">
                  <c:v>28</c:v>
                </c:pt>
                <c:pt idx="2" formatCode="General">
                  <c:v>6</c:v>
                </c:pt>
                <c:pt idx="3" formatCode="General">
                  <c:v>25</c:v>
                </c:pt>
                <c:pt idx="4" formatCode="General">
                  <c:v>19</c:v>
                </c:pt>
                <c:pt idx="5" formatCode="General">
                  <c:v>22</c:v>
                </c:pt>
                <c:pt idx="6" formatCode="General">
                  <c:v>0</c:v>
                </c:pt>
                <c:pt idx="7" formatCode="General">
                  <c:v>148</c:v>
                </c:pt>
              </c:numCache>
            </c:numRef>
          </c:val>
          <c:extLst>
            <c:ext xmlns:c16="http://schemas.microsoft.com/office/drawing/2014/chart" uri="{C3380CC4-5D6E-409C-BE32-E72D297353CC}">
              <c16:uniqueId val="{00000003-D539-437B-A2A4-CFF6904CEE15}"/>
            </c:ext>
          </c:extLst>
        </c:ser>
        <c:ser>
          <c:idx val="2"/>
          <c:order val="1"/>
          <c:tx>
            <c:v>Observations levées</c:v>
          </c:tx>
          <c:spPr>
            <a:gradFill>
              <a:gsLst>
                <a:gs pos="50000">
                  <a:srgbClr val="00B050"/>
                </a:gs>
                <a:gs pos="0">
                  <a:schemeClr val="bg1"/>
                </a:gs>
                <a:gs pos="100000">
                  <a:srgbClr val="00B050"/>
                </a:gs>
              </a:gsLst>
              <a:lin ang="5400000" scaled="1"/>
            </a:gradFill>
            <a:ln>
              <a:noFill/>
            </a:ln>
            <a:effectLst>
              <a:outerShdw blurRad="76200" dir="18900000" sy="23000" kx="-1200000" algn="bl" rotWithShape="0">
                <a:srgbClr val="00B050">
                  <a:alpha val="20000"/>
                </a:srgbClr>
              </a:outerShdw>
            </a:effectLst>
            <a:scene3d>
              <a:camera prst="orthographicFront"/>
              <a:lightRig rig="chilly" dir="t"/>
            </a:scene3d>
            <a:sp3d/>
          </c:spPr>
          <c:invertIfNegative val="0"/>
          <c:dLbls>
            <c:dLbl>
              <c:idx val="0"/>
              <c:layout>
                <c:manualLayout>
                  <c:x val="-2.2312116899134103E-17"/>
                  <c:y val="-2.8331370047303791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539-437B-A2A4-CFF6904CEE15}"/>
                </c:ext>
              </c:extLst>
            </c:dLbl>
            <c:dLbl>
              <c:idx val="1"/>
              <c:layout>
                <c:manualLayout>
                  <c:x val="0"/>
                  <c:y val="-2.6681099831031226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539-437B-A2A4-CFF6904CEE15}"/>
                </c:ext>
              </c:extLst>
            </c:dLbl>
            <c:dLbl>
              <c:idx val="2"/>
              <c:layout>
                <c:manualLayout>
                  <c:x val="-7.1706618074804526E-4"/>
                  <c:y val="-2.7164291121437301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539-437B-A2A4-CFF6904CEE15}"/>
                </c:ext>
              </c:extLst>
            </c:dLbl>
            <c:dLbl>
              <c:idx val="3"/>
              <c:layout>
                <c:manualLayout>
                  <c:x val="-2.1511985422440305E-3"/>
                  <c:y val="-2.8074263289605727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539-437B-A2A4-CFF6904CEE15}"/>
                </c:ext>
              </c:extLst>
            </c:dLbl>
            <c:dLbl>
              <c:idx val="4"/>
              <c:layout>
                <c:manualLayout>
                  <c:x val="-2.0182239491530907E-3"/>
                  <c:y val="-2.6628684807256341E-2"/>
                </c:manualLayout>
              </c:layout>
              <c:spPr>
                <a:solidFill>
                  <a:sysClr val="window" lastClr="FFFFFF"/>
                </a:solidFill>
                <a:ln>
                  <a:noFill/>
                </a:ln>
                <a:effectLst/>
              </c:spPr>
              <c:txPr>
                <a:bodyPr rot="0" spcFirstLastPara="1" vertOverflow="ellipsis" vert="horz" wrap="square" lIns="38100" tIns="19050" rIns="38100" bIns="19050" anchor="ctr" anchorCtr="1">
                  <a:noAutofit/>
                </a:bodyPr>
                <a:lstStyle/>
                <a:p>
                  <a:pPr>
                    <a:defRPr sz="1200" b="1" i="0" u="sng" strike="noStrike" kern="1200" baseline="0">
                      <a:solidFill>
                        <a:srgbClr val="00835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manualLayout>
                      <c:w val="1.3810473026352832E-2"/>
                      <c:h val="3.9719954648526075E-2"/>
                    </c:manualLayout>
                  </c15:layout>
                </c:ext>
                <c:ext xmlns:c16="http://schemas.microsoft.com/office/drawing/2014/chart" uri="{C3380CC4-5D6E-409C-BE32-E72D297353CC}">
                  <c16:uniqueId val="{00000008-D539-437B-A2A4-CFF6904CEE15}"/>
                </c:ext>
              </c:extLst>
            </c:dLbl>
            <c:dLbl>
              <c:idx val="5"/>
              <c:layout>
                <c:manualLayout>
                  <c:x val="-6.7269717614967524E-4"/>
                  <c:y val="-2.2308956916099878E-2"/>
                </c:manualLayout>
              </c:layout>
              <c:spPr>
                <a:solidFill>
                  <a:sysClr val="window" lastClr="FFFFFF"/>
                </a:solidFill>
                <a:ln>
                  <a:noFill/>
                </a:ln>
                <a:effectLst/>
              </c:spPr>
              <c:txPr>
                <a:bodyPr rot="0" spcFirstLastPara="1" vertOverflow="ellipsis" vert="horz" wrap="square" lIns="38100" tIns="19050" rIns="38100" bIns="19050" anchor="ctr" anchorCtr="1">
                  <a:noAutofit/>
                </a:bodyPr>
                <a:lstStyle/>
                <a:p>
                  <a:pPr>
                    <a:defRPr sz="1200" b="1" i="0" u="sng" strike="noStrike" kern="1200" baseline="0">
                      <a:solidFill>
                        <a:srgbClr val="00835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manualLayout>
                      <c:w val="1.5155867378652182E-2"/>
                      <c:h val="2.8200680272108845E-2"/>
                    </c:manualLayout>
                  </c15:layout>
                </c:ext>
                <c:ext xmlns:c16="http://schemas.microsoft.com/office/drawing/2014/chart" uri="{C3380CC4-5D6E-409C-BE32-E72D297353CC}">
                  <c16:uniqueId val="{00000009-D539-437B-A2A4-CFF6904CEE15}"/>
                </c:ext>
              </c:extLst>
            </c:dLbl>
            <c:dLbl>
              <c:idx val="6"/>
              <c:layout>
                <c:manualLayout>
                  <c:x val="-3.3550215664485726E-3"/>
                  <c:y val="-4.4338435374149658E-2"/>
                </c:manualLayout>
              </c:layout>
              <c:spPr>
                <a:noFill/>
                <a:ln>
                  <a:noFill/>
                </a:ln>
                <a:effectLst/>
              </c:spPr>
              <c:txPr>
                <a:bodyPr rot="0" spcFirstLastPara="1" vertOverflow="ellipsis" vert="horz" wrap="square" lIns="38100" tIns="19050" rIns="38100" bIns="19050" anchor="ctr" anchorCtr="1">
                  <a:noAutofit/>
                </a:bodyPr>
                <a:lstStyle/>
                <a:p>
                  <a:pPr>
                    <a:defRPr sz="1200" b="1" i="0" u="sng" strike="noStrike" kern="1200" baseline="0">
                      <a:solidFill>
                        <a:srgbClr val="00835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manualLayout>
                      <c:w val="2.1827770311313773E-2"/>
                      <c:h val="2.2441043083900228E-2"/>
                    </c:manualLayout>
                  </c15:layout>
                </c:ext>
                <c:ext xmlns:c16="http://schemas.microsoft.com/office/drawing/2014/chart" uri="{C3380CC4-5D6E-409C-BE32-E72D297353CC}">
                  <c16:uniqueId val="{0000000A-D539-437B-A2A4-CFF6904CEE15}"/>
                </c:ext>
              </c:extLst>
            </c:dLbl>
            <c:dLbl>
              <c:idx val="7"/>
              <c:layout>
                <c:manualLayout>
                  <c:x val="-2.0182239491530907E-3"/>
                  <c:y val="-2.1546145124716552E-2"/>
                </c:manualLayout>
              </c:layout>
              <c:spPr>
                <a:solidFill>
                  <a:sysClr val="window" lastClr="FFFFFF"/>
                </a:solidFill>
                <a:ln>
                  <a:noFill/>
                </a:ln>
                <a:effectLst/>
              </c:spPr>
              <c:txPr>
                <a:bodyPr rot="0" spcFirstLastPara="1" vertOverflow="ellipsis" vert="horz" wrap="square" lIns="38100" tIns="19050" rIns="38100" bIns="19050" anchor="ctr" anchorCtr="1">
                  <a:noAutofit/>
                </a:bodyPr>
                <a:lstStyle/>
                <a:p>
                  <a:pPr>
                    <a:defRPr sz="1200" b="1" i="0" u="sng" strike="noStrike" kern="1200" baseline="0">
                      <a:solidFill>
                        <a:srgbClr val="00835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ctr"/>
              <c:showLegendKey val="0"/>
              <c:showVal val="1"/>
              <c:showCatName val="0"/>
              <c:showSerName val="0"/>
              <c:showPercent val="0"/>
              <c:showBubbleSize val="0"/>
              <c:extLst>
                <c:ext xmlns:c15="http://schemas.microsoft.com/office/drawing/2012/chart" uri="{CE6537A1-D6FC-4f65-9D91-7224C49458BB}">
                  <c15:layout>
                    <c:manualLayout>
                      <c:w val="1.3810473026352832E-2"/>
                      <c:h val="2.8200680272108845E-2"/>
                    </c:manualLayout>
                  </c15:layout>
                </c:ext>
                <c:ext xmlns:c16="http://schemas.microsoft.com/office/drawing/2014/chart" uri="{C3380CC4-5D6E-409C-BE32-E72D297353CC}">
                  <c16:uniqueId val="{00000002-D6E2-4D5F-9D9A-A097BAC56489}"/>
                </c:ext>
              </c:extLst>
            </c:dLbl>
            <c:spPr>
              <a:noFill/>
              <a:ln>
                <a:noFill/>
              </a:ln>
              <a:effectLst/>
            </c:spPr>
            <c:txPr>
              <a:bodyPr rot="0" spcFirstLastPara="1" vertOverflow="ellipsis" vert="horz" wrap="square" lIns="38100" tIns="19050" rIns="38100" bIns="19050" anchor="ctr" anchorCtr="1">
                <a:spAutoFit/>
              </a:bodyPr>
              <a:lstStyle/>
              <a:p>
                <a:pPr>
                  <a:defRPr sz="1200" b="1" i="0" u="sng" strike="noStrike" kern="1200" baseline="0">
                    <a:solidFill>
                      <a:srgbClr val="008351"/>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'Bilan 10 11 2017'!$G$168:$W$169</c15:sqref>
                  </c15:fullRef>
                  <c15:levelRef>
                    <c15:sqref>'Bilan 10 11 2017'!$G$168:$W$168</c15:sqref>
                  </c15:levelRef>
                </c:ext>
              </c:extLst>
              <c:f>('Bilan 10 11 2017'!$G$168,'Bilan 10 11 2017'!$I$168,'Bilan 10 11 2017'!$K$168,'Bilan 10 11 2017'!$M$168,'Bilan 10 11 2017'!$O$168,'Bilan 10 11 2017'!$Q$168,'Bilan 10 11 2017'!$S$168,'Bilan 10 11 2017'!$V$168)</c:f>
              <c:strCache>
                <c:ptCount val="8"/>
                <c:pt idx="0">
                  <c:v>Mécanique</c:v>
                </c:pt>
                <c:pt idx="1">
                  <c:v>Circuit de commande</c:v>
                </c:pt>
                <c:pt idx="2">
                  <c:v>Conduite machine</c:v>
                </c:pt>
                <c:pt idx="3">
                  <c:v>Electrique</c:v>
                </c:pt>
                <c:pt idx="4">
                  <c:v>Autre</c:v>
                </c:pt>
                <c:pt idx="5">
                  <c:v>Indication</c:v>
                </c:pt>
                <c:pt idx="6">
                  <c:v>Environnement</c:v>
                </c:pt>
                <c:pt idx="7">
                  <c:v>Total</c:v>
                </c:pt>
              </c:strCache>
            </c:strRef>
          </c:cat>
          <c:val>
            <c:numRef>
              <c:extLst>
                <c:ext xmlns:c15="http://schemas.microsoft.com/office/drawing/2012/chart" uri="{02D57815-91ED-43cb-92C2-25804820EDAC}">
                  <c15:fullRef>
                    <c15:sqref>'Bilan 10 11 2017'!$G$171:$W$171</c15:sqref>
                  </c15:fullRef>
                </c:ext>
              </c:extLst>
              <c:f>('Bilan 10 11 2017'!$G$171,'Bilan 10 11 2017'!$I$171,'Bilan 10 11 2017'!$K$171,'Bilan 10 11 2017'!$M$171,'Bilan 10 11 2017'!$O$171,'Bilan 10 11 2017'!$Q$171,'Bilan 10 11 2017'!$S$171,'Bilan 10 11 2017'!$V$171)</c:f>
              <c:numCache>
                <c:formatCode>0.0%</c:formatCode>
                <c:ptCount val="8"/>
                <c:pt idx="0" formatCode="General">
                  <c:v>0</c:v>
                </c:pt>
                <c:pt idx="1" formatCode="General">
                  <c:v>0</c:v>
                </c:pt>
                <c:pt idx="2" formatCode="General">
                  <c:v>0</c:v>
                </c:pt>
                <c:pt idx="3" formatCode="General">
                  <c:v>0</c:v>
                </c:pt>
                <c:pt idx="4" formatCode="General">
                  <c:v>0</c:v>
                </c:pt>
                <c:pt idx="5" formatCode="General">
                  <c:v>0</c:v>
                </c:pt>
                <c:pt idx="6" formatCode="General">
                  <c:v>0</c:v>
                </c:pt>
                <c:pt idx="7" formatCode="General">
                  <c:v>0</c:v>
                </c:pt>
              </c:numCache>
            </c:numRef>
          </c:val>
          <c:extLst>
            <c:ext xmlns:c15="http://schemas.microsoft.com/office/drawing/2012/chart" uri="{02D57815-91ED-43cb-92C2-25804820EDAC}">
              <c15:categoryFilterExceptions>
                <c15:categoryFilterException>
                  <c15:sqref>'Bilan 10 11 2017'!$T$171</c15:sqref>
                  <c15:dLbl>
                    <c:idx val="6"/>
                    <c:layout>
                      <c:manualLayout>
                        <c:x val="2.0130129398689858E-3"/>
                        <c:y val="-4.4338435374149762E-2"/>
                      </c:manualLayout>
                    </c:layout>
                    <c:dLblPos val="ctr"/>
                    <c:showLegendKey val="0"/>
                    <c:showVal val="1"/>
                    <c:showCatName val="0"/>
                    <c:showSerName val="0"/>
                    <c:showPercent val="0"/>
                    <c:showBubbleSize val="0"/>
                    <c:extLst>
                      <c:ext uri="{CE6537A1-D6FC-4f65-9D91-7224C49458BB}"/>
                      <c:ext xmlns:c16="http://schemas.microsoft.com/office/drawing/2014/chart" uri="{C3380CC4-5D6E-409C-BE32-E72D297353CC}">
                        <c16:uniqueId val="{00000002-DE78-459B-843B-78B60DE631F3}"/>
                      </c:ext>
                    </c:extLst>
                  </c15:dLbl>
                </c15:categoryFilterException>
              </c15:categoryFilterExceptions>
            </c:ext>
            <c:ext xmlns:c16="http://schemas.microsoft.com/office/drawing/2014/chart" uri="{C3380CC4-5D6E-409C-BE32-E72D297353CC}">
              <c16:uniqueId val="{0000000C-D539-437B-A2A4-CFF6904CEE15}"/>
            </c:ext>
          </c:extLst>
        </c:ser>
        <c:dLbls>
          <c:showLegendKey val="0"/>
          <c:showVal val="0"/>
          <c:showCatName val="0"/>
          <c:showSerName val="0"/>
          <c:showPercent val="0"/>
          <c:showBubbleSize val="0"/>
        </c:dLbls>
        <c:gapWidth val="60"/>
        <c:overlap val="100"/>
        <c:axId val="844794456"/>
        <c:axId val="844794128"/>
      </c:barChart>
      <c:lineChart>
        <c:grouping val="standard"/>
        <c:varyColors val="0"/>
        <c:ser>
          <c:idx val="0"/>
          <c:order val="2"/>
          <c:tx>
            <c:v>Observations émises</c:v>
          </c:tx>
          <c:spPr>
            <a:ln w="28575" cap="rnd">
              <a:noFill/>
              <a:round/>
            </a:ln>
            <a:effectLst/>
          </c:spPr>
          <c:marker>
            <c:symbol val="none"/>
          </c:marker>
          <c:dLbls>
            <c:dLbl>
              <c:idx val="0"/>
              <c:layout>
                <c:manualLayout>
                  <c:x val="-1.2404228612668346E-2"/>
                  <c:y val="-0.15196068556017014"/>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D539-437B-A2A4-CFF6904CEE15}"/>
                </c:ext>
              </c:extLst>
            </c:dLbl>
            <c:dLbl>
              <c:idx val="1"/>
              <c:layout>
                <c:manualLayout>
                  <c:x val="-9.9701559314048852E-3"/>
                  <c:y val="-0.15051372168600827"/>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D539-437B-A2A4-CFF6904CEE15}"/>
                </c:ext>
              </c:extLst>
            </c:dLbl>
            <c:dLbl>
              <c:idx val="2"/>
              <c:layout>
                <c:manualLayout>
                  <c:x val="-9.0819537196452516E-3"/>
                  <c:y val="-8.2212656227538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D539-437B-A2A4-CFF6904CEE15}"/>
                </c:ext>
              </c:extLst>
            </c:dLbl>
            <c:dLbl>
              <c:idx val="3"/>
              <c:layout>
                <c:manualLayout>
                  <c:x val="-1.4555427154912377E-2"/>
                  <c:y val="-0.1505152013155500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D539-437B-A2A4-CFF6904CEE15}"/>
                </c:ext>
              </c:extLst>
            </c:dLbl>
            <c:dLbl>
              <c:idx val="4"/>
              <c:layout>
                <c:manualLayout>
                  <c:x val="-1.2904198772552189E-2"/>
                  <c:y val="-9.269435190120445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D539-437B-A2A4-CFF6904CEE15}"/>
                </c:ext>
              </c:extLst>
            </c:dLbl>
            <c:dLbl>
              <c:idx val="5"/>
              <c:layout>
                <c:manualLayout>
                  <c:x val="-1.3338390814280593E-2"/>
                  <c:y val="-9.45000690304090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D539-437B-A2A4-CFF6904CEE15}"/>
                </c:ext>
              </c:extLst>
            </c:dLbl>
            <c:dLbl>
              <c:idx val="6"/>
              <c:layout>
                <c:manualLayout>
                  <c:x val="-1.8965963332625874E-2"/>
                  <c:y val="-8.3935941043083898E-2"/>
                </c:manualLayout>
              </c:layout>
              <c:spPr>
                <a:gradFill>
                  <a:gsLst>
                    <a:gs pos="50000">
                      <a:srgbClr val="FFC000"/>
                    </a:gs>
                    <a:gs pos="0">
                      <a:schemeClr val="bg1"/>
                    </a:gs>
                    <a:gs pos="100000">
                      <a:srgbClr val="FFC000"/>
                    </a:gs>
                  </a:gsLst>
                  <a:lin ang="5400000" scaled="1"/>
                </a:gradFill>
                <a:ln>
                  <a:noFill/>
                </a:ln>
                <a:effectLst>
                  <a:outerShdw blurRad="76200" dir="18900000" sy="23000" kx="-1200000" algn="bl" rotWithShape="0">
                    <a:prstClr val="black">
                      <a:alpha val="20000"/>
                    </a:prstClr>
                  </a:outerShdw>
                </a:effectLst>
              </c:spPr>
              <c:txPr>
                <a:bodyPr rot="0" spcFirstLastPara="1" vertOverflow="ellipsis" vert="horz" wrap="square" lIns="38100" tIns="19050" rIns="38100" bIns="19050" anchor="ctr" anchorCtr="1">
                  <a:noAutofit/>
                </a:bodyPr>
                <a:lstStyle/>
                <a:p>
                  <a:pPr>
                    <a:defRPr sz="1200" b="1" i="0" u="none" strike="noStrike" kern="1200" baseline="0">
                      <a:solidFill>
                        <a:srgbClr val="0F57D5"/>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r"/>
              <c:showLegendKey val="0"/>
              <c:showVal val="1"/>
              <c:showCatName val="0"/>
              <c:showSerName val="0"/>
              <c:showPercent val="0"/>
              <c:showBubbleSize val="0"/>
              <c:extLst>
                <c:ext xmlns:c15="http://schemas.microsoft.com/office/drawing/2012/chart" uri="{CE6537A1-D6FC-4f65-9D91-7224C49458BB}">
                  <c15:layout>
                    <c:manualLayout>
                      <c:w val="2.2498774624603465E-2"/>
                      <c:h val="2.5320861678004535E-2"/>
                    </c:manualLayout>
                  </c15:layout>
                </c:ext>
                <c:ext xmlns:c16="http://schemas.microsoft.com/office/drawing/2014/chart" uri="{C3380CC4-5D6E-409C-BE32-E72D297353CC}">
                  <c16:uniqueId val="{00000013-D539-437B-A2A4-CFF6904CEE15}"/>
                </c:ext>
              </c:extLst>
            </c:dLbl>
            <c:dLbl>
              <c:idx val="7"/>
              <c:layout>
                <c:manualLayout>
                  <c:x val="-1.6595000512956398E-2"/>
                  <c:y val="-0.11437661557050588"/>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6E2-4D5F-9D9A-A097BAC56489}"/>
                </c:ext>
              </c:extLst>
            </c:dLbl>
            <c:spPr>
              <a:gradFill>
                <a:gsLst>
                  <a:gs pos="50000">
                    <a:srgbClr val="FFC000"/>
                  </a:gs>
                  <a:gs pos="0">
                    <a:schemeClr val="bg1"/>
                  </a:gs>
                  <a:gs pos="100000">
                    <a:srgbClr val="FFC000"/>
                  </a:gs>
                </a:gsLst>
                <a:lin ang="5400000" scaled="1"/>
              </a:gradFill>
              <a:ln>
                <a:noFill/>
              </a:ln>
              <a:effectLst>
                <a:outerShdw blurRad="76200" dir="18900000" sy="23000" kx="-1200000" algn="bl" rotWithShape="0">
                  <a:prstClr val="black">
                    <a:alpha val="20000"/>
                  </a:prstClr>
                </a:outerShdw>
              </a:effectLst>
            </c:spPr>
            <c:txPr>
              <a:bodyPr rot="0" spcFirstLastPara="1" vertOverflow="ellipsis" vert="horz" wrap="square" lIns="38100" tIns="19050" rIns="38100" bIns="19050" anchor="ctr" anchorCtr="1">
                <a:spAutoFit/>
              </a:bodyPr>
              <a:lstStyle/>
              <a:p>
                <a:pPr>
                  <a:defRPr sz="1200" b="1" i="0" u="none" strike="noStrike" kern="1200" baseline="0">
                    <a:solidFill>
                      <a:srgbClr val="0F57D5"/>
                    </a:solidFill>
                    <a:latin typeface="Verdana" panose="020B0604030504040204" pitchFamily="34" charset="0"/>
                    <a:ea typeface="Verdana" panose="020B0604030504040204" pitchFamily="34" charset="0"/>
                    <a:cs typeface="Verdana" panose="020B0604030504040204" pitchFamily="34" charset="0"/>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'Bilan 10 11 2017'!$G$168:$W$169</c15:sqref>
                  </c15:fullRef>
                  <c15:levelRef>
                    <c15:sqref>'Bilan 10 11 2017'!$G$168:$W$168</c15:sqref>
                  </c15:levelRef>
                </c:ext>
              </c:extLst>
              <c:f>('Bilan 10 11 2017'!$G$168,'Bilan 10 11 2017'!$I$168,'Bilan 10 11 2017'!$K$168,'Bilan 10 11 2017'!$M$168,'Bilan 10 11 2017'!$O$168,'Bilan 10 11 2017'!$Q$168,'Bilan 10 11 2017'!$S$168,'Bilan 10 11 2017'!$V$168)</c:f>
              <c:strCache>
                <c:ptCount val="8"/>
                <c:pt idx="0">
                  <c:v>Mécanique</c:v>
                </c:pt>
                <c:pt idx="1">
                  <c:v>Circuit de commande</c:v>
                </c:pt>
                <c:pt idx="2">
                  <c:v>Conduite machine</c:v>
                </c:pt>
                <c:pt idx="3">
                  <c:v>Electrique</c:v>
                </c:pt>
                <c:pt idx="4">
                  <c:v>Autre</c:v>
                </c:pt>
                <c:pt idx="5">
                  <c:v>Indication</c:v>
                </c:pt>
                <c:pt idx="6">
                  <c:v>Environnement</c:v>
                </c:pt>
                <c:pt idx="7">
                  <c:v>Total</c:v>
                </c:pt>
              </c:strCache>
            </c:strRef>
          </c:cat>
          <c:val>
            <c:numRef>
              <c:extLst>
                <c:ext xmlns:c15="http://schemas.microsoft.com/office/drawing/2012/chart" uri="{02D57815-91ED-43cb-92C2-25804820EDAC}">
                  <c15:fullRef>
                    <c15:sqref>'Bilan 10 11 2017'!$G$170:$W$170</c15:sqref>
                  </c15:fullRef>
                </c:ext>
              </c:extLst>
              <c:f>('Bilan 10 11 2017'!$G$170,'Bilan 10 11 2017'!$I$170,'Bilan 10 11 2017'!$K$170,'Bilan 10 11 2017'!$M$170,'Bilan 10 11 2017'!$O$170,'Bilan 10 11 2017'!$Q$170,'Bilan 10 11 2017'!$S$170,'Bilan 10 11 2017'!$V$170)</c:f>
              <c:numCache>
                <c:formatCode>0.0%</c:formatCode>
                <c:ptCount val="8"/>
                <c:pt idx="0" formatCode="General">
                  <c:v>48</c:v>
                </c:pt>
                <c:pt idx="1" formatCode="General">
                  <c:v>28</c:v>
                </c:pt>
                <c:pt idx="2" formatCode="General">
                  <c:v>6</c:v>
                </c:pt>
                <c:pt idx="3" formatCode="General">
                  <c:v>25</c:v>
                </c:pt>
                <c:pt idx="4" formatCode="General">
                  <c:v>19</c:v>
                </c:pt>
                <c:pt idx="5" formatCode="General">
                  <c:v>22</c:v>
                </c:pt>
                <c:pt idx="6" formatCode="General">
                  <c:v>0</c:v>
                </c:pt>
                <c:pt idx="7" formatCode="General">
                  <c:v>148</c:v>
                </c:pt>
              </c:numCache>
            </c:numRef>
          </c:val>
          <c:smooth val="0"/>
          <c:extLst>
            <c:ext xmlns:c15="http://schemas.microsoft.com/office/drawing/2012/chart" uri="{02D57815-91ED-43cb-92C2-25804820EDAC}">
              <c15:categoryFilterExceptions>
                <c15:categoryFilterException>
                  <c15:sqref>'Bilan 10 11 2017'!$T$170</c15:sqref>
                  <c15:dLbl>
                    <c:idx val="6"/>
                    <c:layout>
                      <c:manualLayout>
                        <c:x val="-1.666103709898312E-2"/>
                        <c:y val="-7.6736394557823231E-2"/>
                      </c:manualLayout>
                    </c:layout>
                    <c:dLblPos val="r"/>
                    <c:showLegendKey val="0"/>
                    <c:showVal val="1"/>
                    <c:showCatName val="0"/>
                    <c:showSerName val="0"/>
                    <c:showPercent val="0"/>
                    <c:showBubbleSize val="0"/>
                    <c:extLst>
                      <c:ext uri="{CE6537A1-D6FC-4f65-9D91-7224C49458BB}"/>
                      <c:ext xmlns:c16="http://schemas.microsoft.com/office/drawing/2014/chart" uri="{C3380CC4-5D6E-409C-BE32-E72D297353CC}">
                        <c16:uniqueId val="{00000003-DE78-459B-843B-78B60DE631F3}"/>
                      </c:ext>
                    </c:extLst>
                  </c15:dLbl>
                </c15:categoryFilterException>
              </c15:categoryFilterExceptions>
            </c:ext>
            <c:ext xmlns:c16="http://schemas.microsoft.com/office/drawing/2014/chart" uri="{C3380CC4-5D6E-409C-BE32-E72D297353CC}">
              <c16:uniqueId val="{00000015-D539-437B-A2A4-CFF6904CEE15}"/>
            </c:ext>
          </c:extLst>
        </c:ser>
        <c:dLbls>
          <c:showLegendKey val="0"/>
          <c:showVal val="0"/>
          <c:showCatName val="0"/>
          <c:showSerName val="0"/>
          <c:showPercent val="0"/>
          <c:showBubbleSize val="0"/>
        </c:dLbls>
        <c:marker val="1"/>
        <c:smooth val="0"/>
        <c:axId val="659584880"/>
        <c:axId val="524577032"/>
      </c:lineChart>
      <c:catAx>
        <c:axId val="844794456"/>
        <c:scaling>
          <c:orientation val="minMax"/>
        </c:scaling>
        <c:delete val="0"/>
        <c:axPos val="b"/>
        <c:title>
          <c:tx>
            <c:rich>
              <a:bodyPr rot="0" spcFirstLastPara="1" vertOverflow="ellipsis" vert="horz" wrap="square" anchor="ctr" anchorCtr="1"/>
              <a:lstStyle/>
              <a:p>
                <a:pPr algn="ctr" rtl="0">
                  <a:defRPr lang="fr-FR" sz="2000" b="1" i="0" u="none" strike="noStrike" kern="1200" baseline="0">
                    <a:solidFill>
                      <a:sysClr val="windowText" lastClr="000000"/>
                    </a:solidFill>
                    <a:latin typeface="Verdana" panose="020B0604030504040204" pitchFamily="34" charset="0"/>
                    <a:ea typeface="Verdana" panose="020B0604030504040204" pitchFamily="34" charset="0"/>
                    <a:cs typeface="Verdana" panose="020B0604030504040204" pitchFamily="34" charset="0"/>
                  </a:defRPr>
                </a:pPr>
                <a:r>
                  <a:rPr lang="fr-FR" sz="2000" b="1" i="0" u="none" strike="noStrike" kern="1200" baseline="0">
                    <a:solidFill>
                      <a:sysClr val="windowText" lastClr="000000"/>
                    </a:solidFill>
                    <a:latin typeface="Verdana" panose="020B0604030504040204" pitchFamily="34" charset="0"/>
                    <a:ea typeface="Verdana" panose="020B0604030504040204" pitchFamily="34" charset="0"/>
                    <a:cs typeface="Verdana" panose="020B0604030504040204" pitchFamily="34" charset="0"/>
                  </a:rPr>
                  <a:t>Natures de risques</a:t>
                </a:r>
              </a:p>
            </c:rich>
          </c:tx>
          <c:layout>
            <c:manualLayout>
              <c:xMode val="edge"/>
              <c:yMode val="edge"/>
              <c:x val="0.39114452036508085"/>
              <c:y val="0.91886496358362935"/>
            </c:manualLayout>
          </c:layout>
          <c:overlay val="0"/>
          <c:spPr>
            <a:solidFill>
              <a:sysClr val="window" lastClr="FFFFFF"/>
            </a:solidFill>
            <a:ln>
              <a:noFill/>
            </a:ln>
            <a:effectLst/>
          </c:spPr>
          <c:txPr>
            <a:bodyPr rot="0" spcFirstLastPara="1" vertOverflow="ellipsis" vert="horz" wrap="square" anchor="ctr" anchorCtr="1"/>
            <a:lstStyle/>
            <a:p>
              <a:pPr algn="ctr" rtl="0">
                <a:defRPr lang="fr-FR" sz="2000" b="1" i="0" u="none" strike="noStrike" kern="1200" baseline="0">
                  <a:solidFill>
                    <a:sysClr val="windowText" lastClr="000000"/>
                  </a:solidFill>
                  <a:latin typeface="Verdana" panose="020B0604030504040204" pitchFamily="34" charset="0"/>
                  <a:ea typeface="Verdana" panose="020B0604030504040204" pitchFamily="34" charset="0"/>
                  <a:cs typeface="Verdana" panose="020B0604030504040204" pitchFamily="34" charset="0"/>
                </a:defRPr>
              </a:pPr>
              <a:endParaRPr lang="fr-FR"/>
            </a:p>
          </c:txPr>
        </c:title>
        <c:numFmt formatCode="General" sourceLinked="1"/>
        <c:majorTickMark val="none"/>
        <c:minorTickMark val="none"/>
        <c:tickLblPos val="low"/>
        <c:spPr>
          <a:noFill/>
          <a:ln>
            <a:solidFill>
              <a:schemeClr val="bg1">
                <a:lumMod val="75000"/>
              </a:schemeClr>
            </a:solidFill>
          </a:ln>
          <a:effectLst/>
        </c:spPr>
        <c:txPr>
          <a:bodyPr rot="-60000000" spcFirstLastPara="1" vertOverflow="ellipsis" vert="horz" wrap="square" anchor="ctr" anchorCtr="1"/>
          <a:lstStyle/>
          <a:p>
            <a:pPr>
              <a:defRPr sz="1200" b="1" i="0" u="none" strike="noStrike" kern="1200" baseline="0">
                <a:solidFill>
                  <a:sysClr val="windowText" lastClr="000000"/>
                </a:solidFill>
                <a:latin typeface="Verdana" panose="020B0604030504040204" pitchFamily="34" charset="0"/>
                <a:ea typeface="Verdana" panose="020B0604030504040204" pitchFamily="34" charset="0"/>
                <a:cs typeface="Verdana" panose="020B0604030504040204" pitchFamily="34" charset="0"/>
              </a:defRPr>
            </a:pPr>
            <a:endParaRPr lang="fr-FR"/>
          </a:p>
        </c:txPr>
        <c:crossAx val="844794128"/>
        <c:crosses val="autoZero"/>
        <c:auto val="1"/>
        <c:lblAlgn val="ctr"/>
        <c:lblOffset val="100"/>
        <c:tickMarkSkip val="1"/>
        <c:noMultiLvlLbl val="0"/>
      </c:catAx>
      <c:valAx>
        <c:axId val="844794128"/>
        <c:scaling>
          <c:orientation val="minMax"/>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2000" b="1" i="0" u="none" strike="noStrike" kern="1200" baseline="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defRPr>
                </a:pPr>
                <a:r>
                  <a:rPr lang="fr-FR" sz="2000" b="1">
                    <a:solidFill>
                      <a:schemeClr val="bg1">
                        <a:lumMod val="50000"/>
                      </a:schemeClr>
                    </a:solidFill>
                  </a:rPr>
                  <a:t>Nombres d'observations</a:t>
                </a:r>
              </a:p>
            </c:rich>
          </c:tx>
          <c:layout>
            <c:manualLayout>
              <c:xMode val="edge"/>
              <c:yMode val="edge"/>
              <c:x val="4.9186567803521285E-2"/>
              <c:y val="0.28051292282393298"/>
            </c:manualLayout>
          </c:layout>
          <c:overlay val="0"/>
          <c:spPr>
            <a:noFill/>
            <a:ln>
              <a:noFill/>
            </a:ln>
            <a:effectLst/>
          </c:spPr>
          <c:txPr>
            <a:bodyPr rot="-5400000" spcFirstLastPara="1" vertOverflow="ellipsis" vert="horz" wrap="square" anchor="ctr" anchorCtr="1"/>
            <a:lstStyle/>
            <a:p>
              <a:pPr>
                <a:defRPr sz="2000" b="1" i="0" u="none" strike="noStrike" kern="1200" baseline="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title>
        <c:numFmt formatCode="General" sourceLinked="1"/>
        <c:majorTickMark val="none"/>
        <c:minorTickMark val="none"/>
        <c:tickLblPos val="nextTo"/>
        <c:crossAx val="844794456"/>
        <c:crosses val="autoZero"/>
        <c:crossBetween val="between"/>
      </c:valAx>
      <c:valAx>
        <c:axId val="524577032"/>
        <c:scaling>
          <c:orientation val="minMax"/>
        </c:scaling>
        <c:delete val="0"/>
        <c:axPos val="r"/>
        <c:numFmt formatCode="General" sourceLinked="1"/>
        <c:majorTickMark val="out"/>
        <c:minorTickMark val="none"/>
        <c:tickLblPos val="low"/>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crossAx val="659584880"/>
        <c:crosses val="max"/>
        <c:crossBetween val="between"/>
      </c:valAx>
      <c:catAx>
        <c:axId val="659584880"/>
        <c:scaling>
          <c:orientation val="minMax"/>
        </c:scaling>
        <c:delete val="1"/>
        <c:axPos val="b"/>
        <c:numFmt formatCode="General" sourceLinked="1"/>
        <c:majorTickMark val="out"/>
        <c:minorTickMark val="none"/>
        <c:tickLblPos val="nextTo"/>
        <c:crossAx val="524577032"/>
        <c:crosses val="autoZero"/>
        <c:auto val="1"/>
        <c:lblAlgn val="ctr"/>
        <c:lblOffset val="100"/>
        <c:noMultiLvlLbl val="0"/>
      </c:cat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200">
          <a:latin typeface="Verdana" panose="020B0604030504040204" pitchFamily="34" charset="0"/>
          <a:ea typeface="Verdana" panose="020B0604030504040204" pitchFamily="34" charset="0"/>
          <a:cs typeface="Verdana" panose="020B0604030504040204" pitchFamily="34" charset="0"/>
        </a:defRPr>
      </a:pPr>
      <a:endParaRPr lang="fr-FR"/>
    </a:p>
  </c:txPr>
  <c:printSettings>
    <c:headerFooter/>
    <c:pageMargins b="0.75" l="0.7" r="0.7" t="0.75" header="0.3" footer="0.3"/>
    <c:pageSetup orientation="landscape"/>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2.1037143084387178E-4"/>
          <c:y val="0.133011585673003"/>
          <c:w val="0.75378801134706641"/>
          <c:h val="0.6709114618260803"/>
        </c:manualLayout>
      </c:layout>
      <c:pie3DChart>
        <c:varyColors val="1"/>
        <c:ser>
          <c:idx val="0"/>
          <c:order val="0"/>
          <c:spPr>
            <a:solidFill>
              <a:srgbClr val="008351"/>
            </a:solidFill>
            <a:ln>
              <a:solidFill>
                <a:schemeClr val="bg1"/>
              </a:solidFill>
            </a:ln>
          </c:spPr>
          <c:explosion val="6"/>
          <c:dPt>
            <c:idx val="0"/>
            <c:bubble3D val="0"/>
            <c:spPr>
              <a:solidFill>
                <a:srgbClr val="008351"/>
              </a:solidFill>
              <a:ln w="25400">
                <a:solidFill>
                  <a:schemeClr val="bg1"/>
                </a:solidFill>
              </a:ln>
              <a:effectLst/>
              <a:sp3d contourW="25400">
                <a:contourClr>
                  <a:schemeClr val="bg1"/>
                </a:contourClr>
              </a:sp3d>
            </c:spPr>
            <c:extLst>
              <c:ext xmlns:c16="http://schemas.microsoft.com/office/drawing/2014/chart" uri="{C3380CC4-5D6E-409C-BE32-E72D297353CC}">
                <c16:uniqueId val="{00000002-FA3A-4966-8E77-52E61F2912B7}"/>
              </c:ext>
            </c:extLst>
          </c:dPt>
          <c:dPt>
            <c:idx val="1"/>
            <c:bubble3D val="0"/>
            <c:spPr>
              <a:solidFill>
                <a:schemeClr val="accent2"/>
              </a:solidFill>
              <a:ln w="25400">
                <a:solidFill>
                  <a:schemeClr val="bg1"/>
                </a:solidFill>
              </a:ln>
              <a:effectLst/>
              <a:sp3d contourW="25400">
                <a:contourClr>
                  <a:schemeClr val="bg1"/>
                </a:contourClr>
              </a:sp3d>
            </c:spPr>
            <c:extLst>
              <c:ext xmlns:c16="http://schemas.microsoft.com/office/drawing/2014/chart" uri="{C3380CC4-5D6E-409C-BE32-E72D297353CC}">
                <c16:uniqueId val="{00000001-FA3A-4966-8E77-52E61F2912B7}"/>
              </c:ext>
            </c:extLst>
          </c:dPt>
          <c:dPt>
            <c:idx val="2"/>
            <c:bubble3D val="0"/>
            <c:explosion val="7"/>
            <c:spPr>
              <a:solidFill>
                <a:srgbClr val="008351"/>
              </a:solidFill>
              <a:ln w="25400">
                <a:solidFill>
                  <a:schemeClr val="bg1"/>
                </a:solidFill>
              </a:ln>
              <a:effectLst/>
              <a:sp3d contourW="25400">
                <a:contourClr>
                  <a:schemeClr val="bg1"/>
                </a:contourClr>
              </a:sp3d>
            </c:spPr>
            <c:extLst>
              <c:ext xmlns:c16="http://schemas.microsoft.com/office/drawing/2014/chart" uri="{C3380CC4-5D6E-409C-BE32-E72D297353CC}">
                <c16:uniqueId val="{00000004-1E21-4640-8001-90C379B8BD52}"/>
              </c:ext>
            </c:extLst>
          </c:dPt>
          <c:dPt>
            <c:idx val="3"/>
            <c:bubble3D val="0"/>
            <c:spPr>
              <a:solidFill>
                <a:srgbClr val="FFC000"/>
              </a:solidFill>
              <a:ln w="25400">
                <a:solidFill>
                  <a:schemeClr val="bg1"/>
                </a:solidFill>
              </a:ln>
              <a:effectLst/>
              <a:sp3d contourW="25400">
                <a:contourClr>
                  <a:schemeClr val="bg1"/>
                </a:contourClr>
              </a:sp3d>
            </c:spPr>
            <c:extLst>
              <c:ext xmlns:c16="http://schemas.microsoft.com/office/drawing/2014/chart" uri="{C3380CC4-5D6E-409C-BE32-E72D297353CC}">
                <c16:uniqueId val="{00000006-1E21-4640-8001-90C379B8BD52}"/>
              </c:ext>
            </c:extLst>
          </c:dPt>
          <c:dPt>
            <c:idx val="4"/>
            <c:bubble3D val="0"/>
            <c:spPr>
              <a:gradFill>
                <a:gsLst>
                  <a:gs pos="0">
                    <a:schemeClr val="bg2">
                      <a:lumMod val="50000"/>
                    </a:schemeClr>
                  </a:gs>
                  <a:gs pos="50000">
                    <a:schemeClr val="accent3">
                      <a:lumMod val="97000"/>
                      <a:lumOff val="3000"/>
                    </a:schemeClr>
                  </a:gs>
                  <a:gs pos="100000">
                    <a:schemeClr val="accent3">
                      <a:lumMod val="60000"/>
                      <a:lumOff val="40000"/>
                    </a:schemeClr>
                  </a:gs>
                </a:gsLst>
                <a:lin ang="16200000" scaled="1"/>
              </a:gradFill>
              <a:ln w="25400">
                <a:solidFill>
                  <a:schemeClr val="bg1"/>
                </a:solidFill>
              </a:ln>
              <a:effectLst/>
              <a:sp3d contourW="25400">
                <a:contourClr>
                  <a:schemeClr val="bg1"/>
                </a:contourClr>
              </a:sp3d>
            </c:spPr>
            <c:extLst>
              <c:ext xmlns:c16="http://schemas.microsoft.com/office/drawing/2014/chart" uri="{C3380CC4-5D6E-409C-BE32-E72D297353CC}">
                <c16:uniqueId val="{00000005-1E21-4640-8001-90C379B8BD52}"/>
              </c:ext>
            </c:extLst>
          </c:dPt>
          <c:dLbls>
            <c:dLbl>
              <c:idx val="0"/>
              <c:layout>
                <c:manualLayout>
                  <c:x val="-5.806509981706838E-2"/>
                  <c:y val="4.6228569185424589E-2"/>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A3A-4966-8E77-52E61F2912B7}"/>
                </c:ext>
              </c:extLst>
            </c:dLbl>
            <c:dLbl>
              <c:idx val="1"/>
              <c:layout>
                <c:manualLayout>
                  <c:x val="-5.0421670776001487E-2"/>
                  <c:y val="1.169473949354417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A3A-4966-8E77-52E61F2912B7}"/>
                </c:ext>
              </c:extLst>
            </c:dLbl>
            <c:dLbl>
              <c:idx val="4"/>
              <c:layout>
                <c:manualLayout>
                  <c:x val="1.8473448394708238E-2"/>
                  <c:y val="5.7977079946220554E-2"/>
                </c:manualLayout>
              </c:layout>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effectLst/>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E21-4640-8001-90C379B8BD52}"/>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0"/>
            <c:extLst>
              <c:ext xmlns:c15="http://schemas.microsoft.com/office/drawing/2012/chart" uri="{CE6537A1-D6FC-4f65-9D91-7224C49458BB}"/>
            </c:extLst>
          </c:dLbls>
          <c:cat>
            <c:strRef>
              <c:f>'données com avancement visistes'!$E$6:$E$10</c:f>
              <c:strCache>
                <c:ptCount val="5"/>
                <c:pt idx="0">
                  <c:v>Machines vérifiées</c:v>
                </c:pt>
                <c:pt idx="1">
                  <c:v>Machines non vérifiées
en veilles</c:v>
                </c:pt>
                <c:pt idx="2">
                  <c:v>Machines non soumises
selon bureau de contrôle</c:v>
                </c:pt>
                <c:pt idx="3">
                  <c:v>Machines à vérifier</c:v>
                </c:pt>
                <c:pt idx="4">
                  <c:v>Machines sorties du parc</c:v>
                </c:pt>
              </c:strCache>
            </c:strRef>
          </c:cat>
          <c:val>
            <c:numRef>
              <c:f>'données com avancement visistes'!$F$6:$F$10</c:f>
              <c:numCache>
                <c:formatCode>General</c:formatCode>
                <c:ptCount val="5"/>
                <c:pt idx="0">
                  <c:v>27</c:v>
                </c:pt>
                <c:pt idx="1">
                  <c:v>4</c:v>
                </c:pt>
                <c:pt idx="2">
                  <c:v>6</c:v>
                </c:pt>
                <c:pt idx="3">
                  <c:v>76</c:v>
                </c:pt>
                <c:pt idx="4">
                  <c:v>6</c:v>
                </c:pt>
              </c:numCache>
            </c:numRef>
          </c:val>
          <c:extLst>
            <c:ext xmlns:c16="http://schemas.microsoft.com/office/drawing/2014/chart" uri="{C3380CC4-5D6E-409C-BE32-E72D297353CC}">
              <c16:uniqueId val="{00000000-FA3A-4966-8E77-52E61F2912B7}"/>
            </c:ext>
          </c:extLst>
        </c:ser>
        <c:dLbls>
          <c:showLegendKey val="0"/>
          <c:showVal val="0"/>
          <c:showCatName val="0"/>
          <c:showSerName val="0"/>
          <c:showPercent val="0"/>
          <c:showBubbleSize val="0"/>
          <c:showLeaderLines val="0"/>
        </c:dLbls>
      </c:pie3DChart>
      <c:spPr>
        <a:noFill/>
        <a:ln>
          <a:noFill/>
        </a:ln>
        <a:effectLst/>
      </c:spPr>
    </c:plotArea>
    <c:legend>
      <c:legendPos val="b"/>
      <c:layout>
        <c:manualLayout>
          <c:xMode val="edge"/>
          <c:yMode val="edge"/>
          <c:x val="9.8313979691932465E-2"/>
          <c:y val="0.82928186060075804"/>
          <c:w val="0.85295116519525982"/>
          <c:h val="0.13831073199183433"/>
        </c:manualLayout>
      </c:layout>
      <c:overlay val="0"/>
      <c:spPr>
        <a:noFill/>
        <a:ln>
          <a:noFill/>
        </a:ln>
        <a:effectLst/>
      </c:spPr>
      <c:txPr>
        <a:bodyPr rot="0" spcFirstLastPara="1" vertOverflow="ellipsis" vert="horz" wrap="square" anchor="ctr" anchorCtr="1"/>
        <a:lstStyle/>
        <a:p>
          <a:pPr>
            <a:defRPr sz="11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1.2334537597052043E-2"/>
          <c:y val="0.15750411198600175"/>
          <c:w val="0.778352060269215"/>
          <c:h val="0.65830891138607672"/>
        </c:manualLayout>
      </c:layout>
      <c:pie3DChart>
        <c:varyColors val="1"/>
        <c:ser>
          <c:idx val="0"/>
          <c:order val="0"/>
          <c:spPr>
            <a:solidFill>
              <a:srgbClr val="FFC000"/>
            </a:solidFill>
          </c:spPr>
          <c:dPt>
            <c:idx val="0"/>
            <c:bubble3D val="0"/>
            <c:explosion val="7"/>
            <c:spPr>
              <a:solidFill>
                <a:srgbClr val="008351"/>
              </a:solidFill>
              <a:ln w="25400">
                <a:solidFill>
                  <a:schemeClr val="lt1"/>
                </a:solidFill>
              </a:ln>
              <a:effectLst/>
              <a:sp3d contourW="25400">
                <a:contourClr>
                  <a:schemeClr val="lt1"/>
                </a:contourClr>
              </a:sp3d>
            </c:spPr>
            <c:extLst>
              <c:ext xmlns:c16="http://schemas.microsoft.com/office/drawing/2014/chart" uri="{C3380CC4-5D6E-409C-BE32-E72D297353CC}">
                <c16:uniqueId val="{0000000A-9B64-4089-BBB2-FE7CC9346DA7}"/>
              </c:ext>
            </c:extLst>
          </c:dPt>
          <c:dPt>
            <c:idx val="1"/>
            <c:bubble3D val="0"/>
            <c:explosion val="7"/>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14-9B64-4089-BBB2-FE7CC9346DA7}"/>
              </c:ext>
            </c:extLst>
          </c:dPt>
          <c:dPt>
            <c:idx val="2"/>
            <c:bubble3D val="0"/>
            <c:explosion val="6"/>
            <c:spPr>
              <a:solidFill>
                <a:srgbClr val="FFC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6-0592-40E5-AFDB-74D2398BECAA}"/>
              </c:ext>
            </c:extLst>
          </c:dPt>
          <c:dPt>
            <c:idx val="3"/>
            <c:bubble3D val="0"/>
            <c:explosion val="6"/>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5-0592-40E5-AFDB-74D2398BECAA}"/>
              </c:ext>
            </c:extLst>
          </c:dPt>
          <c:dPt>
            <c:idx val="4"/>
            <c:bubble3D val="0"/>
            <c:explosion val="6"/>
            <c:spPr>
              <a:gradFill>
                <a:gsLst>
                  <a:gs pos="0">
                    <a:schemeClr val="bg2">
                      <a:lumMod val="50000"/>
                    </a:schemeClr>
                  </a:gs>
                  <a:gs pos="50000">
                    <a:schemeClr val="accent3">
                      <a:lumMod val="97000"/>
                      <a:lumOff val="3000"/>
                    </a:schemeClr>
                  </a:gs>
                  <a:gs pos="100000">
                    <a:schemeClr val="accent3">
                      <a:lumMod val="60000"/>
                      <a:lumOff val="40000"/>
                    </a:schemeClr>
                  </a:gs>
                </a:gsLst>
                <a:lin ang="16200000" scaled="1"/>
              </a:gradFill>
              <a:ln w="25400">
                <a:solidFill>
                  <a:schemeClr val="lt1"/>
                </a:solidFill>
              </a:ln>
              <a:effectLst/>
              <a:sp3d contourW="25400">
                <a:contourClr>
                  <a:schemeClr val="lt1"/>
                </a:contourClr>
              </a:sp3d>
            </c:spPr>
            <c:extLst>
              <c:ext xmlns:c16="http://schemas.microsoft.com/office/drawing/2014/chart" uri="{C3380CC4-5D6E-409C-BE32-E72D297353CC}">
                <c16:uniqueId val="{00000004-0592-40E5-AFDB-74D2398BECAA}"/>
              </c:ext>
            </c:extLst>
          </c:dPt>
          <c:dLbls>
            <c:dLbl>
              <c:idx val="0"/>
              <c:tx>
                <c:rich>
                  <a:bodyPr/>
                  <a:lstStyle/>
                  <a:p>
                    <a:fld id="{1D92DF5A-47FA-4018-899F-B641CD576408}" type="VALUE">
                      <a:rPr lang="en-US">
                        <a:solidFill>
                          <a:schemeClr val="bg1"/>
                        </a:solidFill>
                      </a:rPr>
                      <a:pPr/>
                      <a:t>[VALEUR]</a:t>
                    </a:fld>
                    <a:endParaRPr lang="fr-FR"/>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A-9B64-4089-BBB2-FE7CC9346DA7}"/>
                </c:ext>
              </c:extLst>
            </c:dLbl>
            <c:spPr>
              <a:noFill/>
              <a:ln>
                <a:noFill/>
              </a:ln>
              <a:effectLst/>
            </c:spPr>
            <c:txPr>
              <a:bodyPr rot="0" spcFirstLastPara="1" vertOverflow="ellipsis" vert="horz" wrap="square" anchor="ctr" anchorCtr="1"/>
              <a:lstStyle/>
              <a:p>
                <a:pPr>
                  <a:defRPr lang="fr-FR" sz="1200" b="1" i="0" u="none" strike="noStrike" kern="1200" baseline="0">
                    <a:solidFill>
                      <a:schemeClr val="tx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'données com avancement visistes'!$E$31:$E$35</c:f>
              <c:strCache>
                <c:ptCount val="5"/>
                <c:pt idx="0">
                  <c:v>Machines vérifiées</c:v>
                </c:pt>
                <c:pt idx="1">
                  <c:v>Machines non vérifiées
en veilles</c:v>
                </c:pt>
                <c:pt idx="2">
                  <c:v>Machines non soumises
selon bureau de contrôle</c:v>
                </c:pt>
                <c:pt idx="3">
                  <c:v>Machines à vérifier</c:v>
                </c:pt>
                <c:pt idx="4">
                  <c:v>Machines sorties du parc</c:v>
                </c:pt>
              </c:strCache>
            </c:strRef>
          </c:cat>
          <c:val>
            <c:numRef>
              <c:f>'données com avancement visistes'!$F$31:$F$35</c:f>
              <c:numCache>
                <c:formatCode>General</c:formatCode>
                <c:ptCount val="5"/>
                <c:pt idx="0">
                  <c:v>63</c:v>
                </c:pt>
                <c:pt idx="1">
                  <c:v>4</c:v>
                </c:pt>
                <c:pt idx="2">
                  <c:v>16</c:v>
                </c:pt>
                <c:pt idx="3">
                  <c:v>24</c:v>
                </c:pt>
                <c:pt idx="4">
                  <c:v>12</c:v>
                </c:pt>
              </c:numCache>
            </c:numRef>
          </c:val>
          <c:extLst>
            <c:ext xmlns:c16="http://schemas.microsoft.com/office/drawing/2014/chart" uri="{C3380CC4-5D6E-409C-BE32-E72D297353CC}">
              <c16:uniqueId val="{00000009-9B64-4089-BBB2-FE7CC9346DA7}"/>
            </c:ext>
          </c:extLst>
        </c:ser>
        <c:dLbls>
          <c:showLegendKey val="0"/>
          <c:showVal val="0"/>
          <c:showCatName val="0"/>
          <c:showSerName val="0"/>
          <c:showPercent val="0"/>
          <c:showBubbleSize val="0"/>
          <c:showLeaderLines val="1"/>
        </c:dLbls>
      </c:pie3DChart>
      <c:spPr>
        <a:noFill/>
        <a:ln>
          <a:noFill/>
        </a:ln>
        <a:effectLst/>
      </c:spPr>
    </c:plotArea>
    <c:legend>
      <c:legendPos val="b"/>
      <c:layout>
        <c:manualLayout>
          <c:xMode val="edge"/>
          <c:yMode val="edge"/>
          <c:x val="3.5588924953445025E-2"/>
          <c:y val="0.82928186060075804"/>
          <c:w val="0.91516953419072145"/>
          <c:h val="0.14996145481814774"/>
        </c:manualLayout>
      </c:layout>
      <c:overlay val="0"/>
      <c:spPr>
        <a:noFill/>
        <a:ln>
          <a:noFill/>
        </a:ln>
        <a:effectLst/>
      </c:spPr>
      <c:txPr>
        <a:bodyPr rot="0" spcFirstLastPara="1" vertOverflow="ellipsis" vert="horz" wrap="square" anchor="ctr" anchorCtr="1"/>
        <a:lstStyle/>
        <a:p>
          <a:pPr algn="l" rtl="0">
            <a:defRPr lang="fr-FR" sz="11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lang="fr-FR" sz="900" b="0" i="0" u="none" strike="noStrike" kern="1200" baseline="0">
          <a:solidFill>
            <a:schemeClr val="tx1"/>
          </a:solidFill>
          <a:latin typeface="+mn-lt"/>
          <a:ea typeface="+mn-ea"/>
          <a:cs typeface="+mn-cs"/>
        </a:defRPr>
      </a:pPr>
      <a:endParaRPr lang="fr-FR"/>
    </a:p>
  </c:txPr>
  <c:printSettings>
    <c:headerFooter/>
    <c:pageMargins b="0.75" l="0.7" r="0.7" t="0.75" header="0.3" footer="0.3"/>
    <c:pageSetup/>
  </c:printSettings>
  <c:userShapes r:id="rId3"/>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2.0914490951788919E-2"/>
          <c:y val="0.1524247665763091"/>
          <c:w val="0.81782014090343969"/>
          <c:h val="0.69132481390645839"/>
        </c:manualLayout>
      </c:layout>
      <c:pie3DChart>
        <c:varyColors val="1"/>
        <c:ser>
          <c:idx val="0"/>
          <c:order val="0"/>
          <c:dPt>
            <c:idx val="0"/>
            <c:bubble3D val="0"/>
            <c:explosion val="15"/>
            <c:spPr>
              <a:solidFill>
                <a:srgbClr val="008351"/>
              </a:solidFill>
              <a:ln w="25400">
                <a:solidFill>
                  <a:schemeClr val="bg1"/>
                </a:solidFill>
              </a:ln>
              <a:effectLst/>
              <a:sp3d contourW="25400">
                <a:contourClr>
                  <a:schemeClr val="bg1"/>
                </a:contourClr>
              </a:sp3d>
            </c:spPr>
            <c:extLst>
              <c:ext xmlns:c16="http://schemas.microsoft.com/office/drawing/2014/chart" uri="{C3380CC4-5D6E-409C-BE32-E72D297353CC}">
                <c16:uniqueId val="{00000001-D252-4103-BC94-73FA96928D0E}"/>
              </c:ext>
            </c:extLst>
          </c:dPt>
          <c:dPt>
            <c:idx val="1"/>
            <c:bubble3D val="0"/>
            <c:explosion val="11"/>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D252-4103-BC94-73FA96928D0E}"/>
              </c:ext>
            </c:extLst>
          </c:dPt>
          <c:dPt>
            <c:idx val="2"/>
            <c:bubble3D val="0"/>
            <c:explosion val="13"/>
            <c:spPr>
              <a:solidFill>
                <a:srgbClr val="FFC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5-D252-4103-BC94-73FA96928D0E}"/>
              </c:ext>
            </c:extLst>
          </c:dPt>
          <c:dPt>
            <c:idx val="3"/>
            <c:bubble3D val="0"/>
            <c:explosion val="1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7-D252-4103-BC94-73FA96928D0E}"/>
              </c:ext>
            </c:extLst>
          </c:dPt>
          <c:dPt>
            <c:idx val="4"/>
            <c:bubble3D val="0"/>
            <c:explosion val="12"/>
            <c:spPr>
              <a:gradFill flip="none" rotWithShape="1">
                <a:gsLst>
                  <a:gs pos="0">
                    <a:schemeClr val="bg2">
                      <a:lumMod val="50000"/>
                    </a:schemeClr>
                  </a:gs>
                  <a:gs pos="50000">
                    <a:schemeClr val="accent3">
                      <a:lumMod val="97000"/>
                      <a:lumOff val="3000"/>
                    </a:schemeClr>
                  </a:gs>
                  <a:gs pos="100000">
                    <a:schemeClr val="accent3">
                      <a:lumMod val="60000"/>
                      <a:lumOff val="40000"/>
                    </a:schemeClr>
                  </a:gs>
                </a:gsLst>
                <a:lin ang="16200000" scaled="1"/>
                <a:tileRect/>
              </a:gradFill>
              <a:ln w="25400">
                <a:solidFill>
                  <a:schemeClr val="lt1"/>
                </a:solidFill>
              </a:ln>
              <a:effectLst/>
              <a:sp3d contourW="25400">
                <a:contourClr>
                  <a:schemeClr val="lt1"/>
                </a:contourClr>
              </a:sp3d>
            </c:spPr>
            <c:extLst>
              <c:ext xmlns:c16="http://schemas.microsoft.com/office/drawing/2014/chart" uri="{C3380CC4-5D6E-409C-BE32-E72D297353CC}">
                <c16:uniqueId val="{00000006-D252-4103-BC94-73FA96928D0E}"/>
              </c:ext>
            </c:extLst>
          </c:dPt>
          <c:dLbls>
            <c:dLbl>
              <c:idx val="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252-4103-BC94-73FA96928D0E}"/>
                </c:ext>
              </c:extLst>
            </c:dLbl>
            <c:dLbl>
              <c:idx val="1"/>
              <c:layout>
                <c:manualLayout>
                  <c:x val="6.752784556901148E-2"/>
                  <c:y val="-9.33947560678626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252-4103-BC94-73FA96928D0E}"/>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252-4103-BC94-73FA96928D0E}"/>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252-4103-BC94-73FA96928D0E}"/>
                </c:ext>
              </c:extLst>
            </c:dLbl>
            <c:dLbl>
              <c:idx val="4"/>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252-4103-BC94-73FA96928D0E}"/>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Verdana" panose="020B0604030504040204" pitchFamily="34" charset="0"/>
                    <a:ea typeface="Verdana" panose="020B0604030504040204" pitchFamily="34" charset="0"/>
                    <a:cs typeface="Verdana" panose="020B0604030504040204" pitchFamily="34" charset="0"/>
                  </a:defRPr>
                </a:pPr>
                <a:endParaRPr lang="fr-FR"/>
              </a:p>
            </c:txPr>
            <c:showLegendKey val="0"/>
            <c:showVal val="0"/>
            <c:showCatName val="0"/>
            <c:showSerName val="0"/>
            <c:showPercent val="0"/>
            <c:showBubbleSize val="0"/>
            <c:extLst>
              <c:ext xmlns:c15="http://schemas.microsoft.com/office/drawing/2012/chart" uri="{CE6537A1-D6FC-4f65-9D91-7224C49458BB}"/>
            </c:extLst>
          </c:dLbls>
          <c:cat>
            <c:strRef>
              <c:f>'données com avancement visistes'!$E$57:$E$61</c:f>
              <c:strCache>
                <c:ptCount val="5"/>
                <c:pt idx="0">
                  <c:v>Machines vérifiées</c:v>
                </c:pt>
                <c:pt idx="1">
                  <c:v>Machines non vérifiées
en veilles</c:v>
                </c:pt>
                <c:pt idx="2">
                  <c:v>Machines non soumises
selon bureau de contrôle</c:v>
                </c:pt>
                <c:pt idx="3">
                  <c:v>Machines à vérifier</c:v>
                </c:pt>
                <c:pt idx="4">
                  <c:v>Machines sorties du parc</c:v>
                </c:pt>
              </c:strCache>
            </c:strRef>
          </c:cat>
          <c:val>
            <c:numRef>
              <c:f>'données com avancement visistes'!$F$57:$F$61</c:f>
              <c:numCache>
                <c:formatCode>General</c:formatCode>
                <c:ptCount val="5"/>
                <c:pt idx="0">
                  <c:v>84</c:v>
                </c:pt>
                <c:pt idx="1">
                  <c:v>4</c:v>
                </c:pt>
                <c:pt idx="2">
                  <c:v>16</c:v>
                </c:pt>
                <c:pt idx="3">
                  <c:v>1</c:v>
                </c:pt>
                <c:pt idx="4">
                  <c:v>14</c:v>
                </c:pt>
              </c:numCache>
            </c:numRef>
          </c:val>
          <c:extLst>
            <c:ext xmlns:c16="http://schemas.microsoft.com/office/drawing/2014/chart" uri="{C3380CC4-5D6E-409C-BE32-E72D297353CC}">
              <c16:uniqueId val="{00000004-D252-4103-BC94-73FA96928D0E}"/>
            </c:ext>
          </c:extLst>
        </c:ser>
        <c:dLbls>
          <c:showLegendKey val="0"/>
          <c:showVal val="0"/>
          <c:showCatName val="0"/>
          <c:showSerName val="0"/>
          <c:showPercent val="0"/>
          <c:showBubbleSize val="0"/>
          <c:showLeaderLines val="1"/>
        </c:dLbls>
      </c:pie3DChart>
      <c:spPr>
        <a:noFill/>
        <a:ln>
          <a:noFill/>
        </a:ln>
        <a:effectLst/>
      </c:spPr>
    </c:plotArea>
    <c:legend>
      <c:legendPos val="b"/>
      <c:legendEntry>
        <c:idx val="0"/>
        <c:txPr>
          <a:bodyPr rot="0" spcFirstLastPara="1" vertOverflow="ellipsis" vert="horz" wrap="square" anchor="ctr" anchorCtr="1"/>
          <a:lstStyle/>
          <a:p>
            <a:pPr rtl="0">
              <a:defRPr sz="11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Entry>
      <c:legendEntry>
        <c:idx val="1"/>
        <c:txPr>
          <a:bodyPr rot="0" spcFirstLastPara="1" vertOverflow="ellipsis" vert="horz" wrap="square" anchor="ctr" anchorCtr="1"/>
          <a:lstStyle/>
          <a:p>
            <a:pPr rtl="0">
              <a:defRPr sz="1100" b="1" i="0" u="none" strike="noStrike" kern="1200" baseline="0">
                <a:ln>
                  <a:noFill/>
                </a:ln>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Entry>
      <c:legendEntry>
        <c:idx val="2"/>
        <c:txPr>
          <a:bodyPr rot="0" spcFirstLastPara="1" vertOverflow="ellipsis" vert="horz" wrap="square" anchor="ctr" anchorCtr="1"/>
          <a:lstStyle/>
          <a:p>
            <a:pPr rtl="0">
              <a:defRPr sz="11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Entry>
      <c:legendEntry>
        <c:idx val="3"/>
        <c:txPr>
          <a:bodyPr rot="0" spcFirstLastPara="1" vertOverflow="ellipsis" vert="horz" wrap="square" anchor="ctr" anchorCtr="1"/>
          <a:lstStyle/>
          <a:p>
            <a:pPr rtl="0">
              <a:defRPr sz="11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Entry>
      <c:legendEntry>
        <c:idx val="4"/>
        <c:txPr>
          <a:bodyPr rot="0" spcFirstLastPara="1" vertOverflow="ellipsis" vert="horz" wrap="square" anchor="ctr" anchorCtr="1"/>
          <a:lstStyle/>
          <a:p>
            <a:pPr rtl="0">
              <a:defRPr sz="1100" b="1"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Entry>
      <c:layout>
        <c:manualLayout>
          <c:xMode val="edge"/>
          <c:yMode val="edge"/>
          <c:x val="0"/>
          <c:y val="0.77818770774085111"/>
          <c:w val="1"/>
          <c:h val="0.1974824796384988"/>
        </c:manualLayout>
      </c:layout>
      <c:overlay val="0"/>
      <c:spPr>
        <a:noFill/>
        <a:ln>
          <a:noFill/>
        </a:ln>
        <a:effectLst/>
      </c:spPr>
      <c:txPr>
        <a:bodyPr rot="0" spcFirstLastPara="1" vertOverflow="ellipsis" vert="horz" wrap="square" anchor="ctr" anchorCtr="1"/>
        <a:lstStyle/>
        <a:p>
          <a:pPr rtl="0">
            <a:defRPr sz="11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erdana" panose="020B0604030504040204" pitchFamily="34" charset="0"/>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png"/><Relationship Id="rId1" Type="http://schemas.openxmlformats.org/officeDocument/2006/relationships/chart" Target="../charts/chart4.xml"/><Relationship Id="rId5" Type="http://schemas.openxmlformats.org/officeDocument/2006/relationships/chart" Target="../charts/chart6.xml"/><Relationship Id="rId4"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image" Target="../media/image1.png"/><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jpeg"/><Relationship Id="rId1" Type="http://schemas.openxmlformats.org/officeDocument/2006/relationships/image" Target="../media/image6.jpeg"/><Relationship Id="rId4" Type="http://schemas.openxmlformats.org/officeDocument/2006/relationships/image" Target="../media/image9.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png"/><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 Id="rId4" Type="http://schemas.openxmlformats.org/officeDocument/2006/relationships/image" Target="../media/image1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938893</xdr:colOff>
      <xdr:row>150</xdr:row>
      <xdr:rowOff>206827</xdr:rowOff>
    </xdr:from>
    <xdr:to>
      <xdr:col>12</xdr:col>
      <xdr:colOff>1673679</xdr:colOff>
      <xdr:row>168</xdr:row>
      <xdr:rowOff>204107</xdr:rowOff>
    </xdr:to>
    <xdr:graphicFrame macro="">
      <xdr:nvGraphicFramePr>
        <xdr:cNvPr id="6" name="Graphique 5">
          <a:extLst>
            <a:ext uri="{FF2B5EF4-FFF2-40B4-BE49-F238E27FC236}">
              <a16:creationId xmlns:a16="http://schemas.microsoft.com/office/drawing/2014/main" id="{0C6C7D5B-4DC2-4DA9-BD05-D0E8F011C2A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1621374</xdr:colOff>
      <xdr:row>155</xdr:row>
      <xdr:rowOff>257805</xdr:rowOff>
    </xdr:from>
    <xdr:to>
      <xdr:col>12</xdr:col>
      <xdr:colOff>1440024</xdr:colOff>
      <xdr:row>156</xdr:row>
      <xdr:rowOff>328057</xdr:rowOff>
    </xdr:to>
    <xdr:sp macro="" textlink="">
      <xdr:nvSpPr>
        <xdr:cNvPr id="7" name="ZoneTexte 6">
          <a:extLst>
            <a:ext uri="{FF2B5EF4-FFF2-40B4-BE49-F238E27FC236}">
              <a16:creationId xmlns:a16="http://schemas.microsoft.com/office/drawing/2014/main" id="{6172BB59-028F-45B1-99DE-6CBBD267DD96}"/>
            </a:ext>
          </a:extLst>
        </xdr:cNvPr>
        <xdr:cNvSpPr txBox="1"/>
      </xdr:nvSpPr>
      <xdr:spPr>
        <a:xfrm>
          <a:off x="15936088" y="63190841"/>
          <a:ext cx="1492329" cy="451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12/10/2018</a:t>
          </a:r>
        </a:p>
      </xdr:txBody>
    </xdr:sp>
    <xdr:clientData/>
  </xdr:twoCellAnchor>
  <xdr:twoCellAnchor>
    <xdr:from>
      <xdr:col>11</xdr:col>
      <xdr:colOff>1524001</xdr:colOff>
      <xdr:row>150</xdr:row>
      <xdr:rowOff>340178</xdr:rowOff>
    </xdr:from>
    <xdr:to>
      <xdr:col>12</xdr:col>
      <xdr:colOff>1470919</xdr:colOff>
      <xdr:row>154</xdr:row>
      <xdr:rowOff>256179</xdr:rowOff>
    </xdr:to>
    <xdr:pic>
      <xdr:nvPicPr>
        <xdr:cNvPr id="8" name="Image 7">
          <a:extLst>
            <a:ext uri="{FF2B5EF4-FFF2-40B4-BE49-F238E27FC236}">
              <a16:creationId xmlns:a16="http://schemas.microsoft.com/office/drawing/2014/main" id="{215C2767-3CB2-4D23-8B71-6C52655D2EB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838715" y="61368214"/>
          <a:ext cx="1620597" cy="1440001"/>
        </a:xfrm>
        <a:prstGeom prst="rect">
          <a:avLst/>
        </a:prstGeom>
        <a:solidFill>
          <a:schemeClr val="lt1"/>
        </a:solidFill>
        <a:ln w="9525" cmpd="sng">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50</xdr:col>
      <xdr:colOff>548640</xdr:colOff>
      <xdr:row>0</xdr:row>
      <xdr:rowOff>0</xdr:rowOff>
    </xdr:from>
    <xdr:to>
      <xdr:col>51</xdr:col>
      <xdr:colOff>701041</xdr:colOff>
      <xdr:row>271</xdr:row>
      <xdr:rowOff>151005</xdr:rowOff>
    </xdr:to>
    <xdr:pic>
      <xdr:nvPicPr>
        <xdr:cNvPr id="8" name="Image 15">
          <a:extLst>
            <a:ext uri="{FF2B5EF4-FFF2-40B4-BE49-F238E27FC236}">
              <a16:creationId xmlns:a16="http://schemas.microsoft.com/office/drawing/2014/main" id="{6338FE39-F69A-42E2-B820-96ED4B80C1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337065" y="34166175"/>
          <a:ext cx="914401" cy="287470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53</xdr:col>
      <xdr:colOff>548640</xdr:colOff>
      <xdr:row>28</xdr:row>
      <xdr:rowOff>0</xdr:rowOff>
    </xdr:from>
    <xdr:to>
      <xdr:col>54</xdr:col>
      <xdr:colOff>701041</xdr:colOff>
      <xdr:row>38</xdr:row>
      <xdr:rowOff>160076</xdr:rowOff>
    </xdr:to>
    <xdr:pic>
      <xdr:nvPicPr>
        <xdr:cNvPr id="18" name="Image 15">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12620" y="249555000"/>
          <a:ext cx="944880" cy="6858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4</xdr:col>
      <xdr:colOff>78970</xdr:colOff>
      <xdr:row>0</xdr:row>
      <xdr:rowOff>299357</xdr:rowOff>
    </xdr:from>
    <xdr:to>
      <xdr:col>5</xdr:col>
      <xdr:colOff>496991</xdr:colOff>
      <xdr:row>2</xdr:row>
      <xdr:rowOff>57416</xdr:rowOff>
    </xdr:to>
    <xdr:pic>
      <xdr:nvPicPr>
        <xdr:cNvPr id="3" name="Image 2">
          <a:extLst>
            <a:ext uri="{FF2B5EF4-FFF2-40B4-BE49-F238E27FC236}">
              <a16:creationId xmlns:a16="http://schemas.microsoft.com/office/drawing/2014/main" id="{542C7E54-AA78-4667-A4A8-79F38DAB1E1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2327" y="299357"/>
          <a:ext cx="1452163" cy="14317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7153</xdr:colOff>
      <xdr:row>16</xdr:row>
      <xdr:rowOff>16668</xdr:rowOff>
    </xdr:from>
    <xdr:to>
      <xdr:col>16</xdr:col>
      <xdr:colOff>23819</xdr:colOff>
      <xdr:row>53</xdr:row>
      <xdr:rowOff>107156</xdr:rowOff>
    </xdr:to>
    <xdr:grpSp>
      <xdr:nvGrpSpPr>
        <xdr:cNvPr id="2" name="Groupe 1">
          <a:extLst>
            <a:ext uri="{FF2B5EF4-FFF2-40B4-BE49-F238E27FC236}">
              <a16:creationId xmlns:a16="http://schemas.microsoft.com/office/drawing/2014/main" id="{3DD402A8-DF6B-4B33-BF4D-19BC8D47E1DD}"/>
            </a:ext>
          </a:extLst>
        </xdr:cNvPr>
        <xdr:cNvGrpSpPr/>
      </xdr:nvGrpSpPr>
      <xdr:grpSpPr>
        <a:xfrm>
          <a:off x="1578778" y="5588793"/>
          <a:ext cx="13827916" cy="6698457"/>
          <a:chOff x="338473" y="2574590"/>
          <a:chExt cx="14023113" cy="6157913"/>
        </a:xfrm>
      </xdr:grpSpPr>
      <xdr:graphicFrame macro="">
        <xdr:nvGraphicFramePr>
          <xdr:cNvPr id="3" name="Graphique 2">
            <a:extLst>
              <a:ext uri="{FF2B5EF4-FFF2-40B4-BE49-F238E27FC236}">
                <a16:creationId xmlns:a16="http://schemas.microsoft.com/office/drawing/2014/main" id="{C9CBAA8D-36A3-4923-BF45-A7ABDBD37BA8}"/>
              </a:ext>
            </a:extLst>
          </xdr:cNvPr>
          <xdr:cNvGraphicFramePr/>
        </xdr:nvGraphicFramePr>
        <xdr:xfrm>
          <a:off x="338473" y="2574590"/>
          <a:ext cx="14023113" cy="6157913"/>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4" name="ZoneTexte 3">
            <a:extLst>
              <a:ext uri="{FF2B5EF4-FFF2-40B4-BE49-F238E27FC236}">
                <a16:creationId xmlns:a16="http://schemas.microsoft.com/office/drawing/2014/main" id="{938BD120-3F72-44D8-A0F3-11BA7045955F}"/>
              </a:ext>
            </a:extLst>
          </xdr:cNvPr>
          <xdr:cNvSpPr txBox="1"/>
        </xdr:nvSpPr>
        <xdr:spPr>
          <a:xfrm>
            <a:off x="12675408" y="4489624"/>
            <a:ext cx="1462885" cy="451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21/01/2019</a:t>
            </a:r>
          </a:p>
        </xdr:txBody>
      </xdr:sp>
      <xdr:pic>
        <xdr:nvPicPr>
          <xdr:cNvPr id="5" name="Image 4">
            <a:extLst>
              <a:ext uri="{FF2B5EF4-FFF2-40B4-BE49-F238E27FC236}">
                <a16:creationId xmlns:a16="http://schemas.microsoft.com/office/drawing/2014/main" id="{7899E24F-23CB-4786-B19B-6FA25B6701C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642165" y="2702715"/>
            <a:ext cx="1530322" cy="1440001"/>
          </a:xfrm>
          <a:prstGeom prst="rect">
            <a:avLst/>
          </a:prstGeom>
          <a:solidFill>
            <a:schemeClr val="lt1"/>
          </a:solidFill>
          <a:ln w="9525" cmpd="sng">
            <a:noFill/>
          </a:ln>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7153</xdr:colOff>
      <xdr:row>16</xdr:row>
      <xdr:rowOff>16668</xdr:rowOff>
    </xdr:from>
    <xdr:to>
      <xdr:col>16</xdr:col>
      <xdr:colOff>23819</xdr:colOff>
      <xdr:row>53</xdr:row>
      <xdr:rowOff>107156</xdr:rowOff>
    </xdr:to>
    <xdr:grpSp>
      <xdr:nvGrpSpPr>
        <xdr:cNvPr id="9" name="Groupe 8">
          <a:extLst>
            <a:ext uri="{FF2B5EF4-FFF2-40B4-BE49-F238E27FC236}">
              <a16:creationId xmlns:a16="http://schemas.microsoft.com/office/drawing/2014/main" id="{A80BABCD-20FE-424C-9941-F193395D115A}"/>
            </a:ext>
          </a:extLst>
        </xdr:cNvPr>
        <xdr:cNvGrpSpPr/>
      </xdr:nvGrpSpPr>
      <xdr:grpSpPr>
        <a:xfrm>
          <a:off x="1578778" y="5588793"/>
          <a:ext cx="13827916" cy="6698457"/>
          <a:chOff x="338473" y="2574590"/>
          <a:chExt cx="14023113" cy="6157913"/>
        </a:xfrm>
      </xdr:grpSpPr>
      <xdr:graphicFrame macro="">
        <xdr:nvGraphicFramePr>
          <xdr:cNvPr id="2" name="Graphique 1">
            <a:extLst>
              <a:ext uri="{FF2B5EF4-FFF2-40B4-BE49-F238E27FC236}">
                <a16:creationId xmlns:a16="http://schemas.microsoft.com/office/drawing/2014/main" id="{F682494F-D181-45D3-83D8-755A6ABCE127}"/>
              </a:ext>
            </a:extLst>
          </xdr:cNvPr>
          <xdr:cNvGraphicFramePr/>
        </xdr:nvGraphicFramePr>
        <xdr:xfrm>
          <a:off x="338473" y="2574590"/>
          <a:ext cx="14023113" cy="6157913"/>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6" name="ZoneTexte 5">
            <a:extLst>
              <a:ext uri="{FF2B5EF4-FFF2-40B4-BE49-F238E27FC236}">
                <a16:creationId xmlns:a16="http://schemas.microsoft.com/office/drawing/2014/main" id="{E3DBD8D8-14E1-48AC-B8A1-63F8C1073EA8}"/>
              </a:ext>
            </a:extLst>
          </xdr:cNvPr>
          <xdr:cNvSpPr txBox="1"/>
        </xdr:nvSpPr>
        <xdr:spPr>
          <a:xfrm>
            <a:off x="12675408" y="4489624"/>
            <a:ext cx="1462885" cy="451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30/10/2018</a:t>
            </a:r>
          </a:p>
        </xdr:txBody>
      </xdr:sp>
      <xdr:pic>
        <xdr:nvPicPr>
          <xdr:cNvPr id="7" name="Image 6">
            <a:extLst>
              <a:ext uri="{FF2B5EF4-FFF2-40B4-BE49-F238E27FC236}">
                <a16:creationId xmlns:a16="http://schemas.microsoft.com/office/drawing/2014/main" id="{869022DC-961F-4E8E-9283-7963957A75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642165" y="2702715"/>
            <a:ext cx="1530322" cy="1440001"/>
          </a:xfrm>
          <a:prstGeom prst="rect">
            <a:avLst/>
          </a:prstGeom>
          <a:solidFill>
            <a:schemeClr val="lt1"/>
          </a:solidFill>
          <a:ln w="9525" cmpd="sng">
            <a:noFill/>
          </a:ln>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19050</xdr:colOff>
      <xdr:row>237</xdr:row>
      <xdr:rowOff>53218</xdr:rowOff>
    </xdr:from>
    <xdr:to>
      <xdr:col>22</xdr:col>
      <xdr:colOff>86398</xdr:colOff>
      <xdr:row>260</xdr:row>
      <xdr:rowOff>110218</xdr:rowOff>
    </xdr:to>
    <xdr:grpSp>
      <xdr:nvGrpSpPr>
        <xdr:cNvPr id="8" name="Groupe 7">
          <a:extLst>
            <a:ext uri="{FF2B5EF4-FFF2-40B4-BE49-F238E27FC236}">
              <a16:creationId xmlns:a16="http://schemas.microsoft.com/office/drawing/2014/main" id="{0FE042A7-D002-46B7-A4A1-88FCCC65223E}"/>
            </a:ext>
          </a:extLst>
        </xdr:cNvPr>
        <xdr:cNvGrpSpPr/>
      </xdr:nvGrpSpPr>
      <xdr:grpSpPr>
        <a:xfrm>
          <a:off x="6130925" y="84619343"/>
          <a:ext cx="18879223" cy="8820000"/>
          <a:chOff x="5791200" y="67642618"/>
          <a:chExt cx="18926848" cy="8820000"/>
        </a:xfrm>
      </xdr:grpSpPr>
      <xdr:graphicFrame macro="">
        <xdr:nvGraphicFramePr>
          <xdr:cNvPr id="5" name="Graphique 4">
            <a:extLst>
              <a:ext uri="{FF2B5EF4-FFF2-40B4-BE49-F238E27FC236}">
                <a16:creationId xmlns:a16="http://schemas.microsoft.com/office/drawing/2014/main" id="{97423FB3-A151-4439-ACE3-658EB7C63BE0}"/>
              </a:ext>
            </a:extLst>
          </xdr:cNvPr>
          <xdr:cNvGraphicFramePr>
            <a:graphicFrameLocks noChangeAspect="1"/>
          </xdr:cNvGraphicFramePr>
        </xdr:nvGraphicFramePr>
        <xdr:xfrm>
          <a:off x="5791200" y="67642618"/>
          <a:ext cx="18926848" cy="8820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7" name="ZoneTexte 6">
            <a:extLst>
              <a:ext uri="{FF2B5EF4-FFF2-40B4-BE49-F238E27FC236}">
                <a16:creationId xmlns:a16="http://schemas.microsoft.com/office/drawing/2014/main" id="{87E4F79A-6DA1-4D66-9F19-BBD55265FBFC}"/>
              </a:ext>
            </a:extLst>
          </xdr:cNvPr>
          <xdr:cNvSpPr txBox="1"/>
        </xdr:nvSpPr>
        <xdr:spPr>
          <a:xfrm>
            <a:off x="21757708" y="71056824"/>
            <a:ext cx="1916144" cy="727755"/>
          </a:xfrm>
          <a:prstGeom prst="rect">
            <a:avLst/>
          </a:prstGeom>
          <a:gradFill>
            <a:gsLst>
              <a:gs pos="50000">
                <a:srgbClr val="FFC000"/>
              </a:gs>
              <a:gs pos="0">
                <a:schemeClr val="bg1"/>
              </a:gs>
              <a:gs pos="100000">
                <a:srgbClr val="FFC000"/>
              </a:gs>
            </a:gsLst>
            <a:lin ang="5400000" scaled="1"/>
          </a:gradFill>
          <a:ln w="9525" cmpd="sng">
            <a:noFill/>
          </a:ln>
          <a:effectLst>
            <a:outerShdw blurRad="76200" dir="18900000" sy="23000" kx="-1200000" algn="bl" rotWithShape="0">
              <a:srgbClr val="FFC000">
                <a:alpha val="20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rgbClr val="0F57D5"/>
                </a:solidFill>
                <a:latin typeface="Verdana" panose="020B0604030504040204" pitchFamily="34" charset="0"/>
                <a:ea typeface="Verdana" panose="020B0604030504040204" pitchFamily="34" charset="0"/>
                <a:cs typeface="Verdana" panose="020B0604030504040204" pitchFamily="34" charset="0"/>
              </a:rPr>
              <a:t>Observations</a:t>
            </a:r>
            <a:r>
              <a:rPr lang="fr-FR" sz="1400" b="1" baseline="0">
                <a:solidFill>
                  <a:srgbClr val="0F57D5"/>
                </a:solidFill>
                <a:latin typeface="Verdana" panose="020B0604030504040204" pitchFamily="34" charset="0"/>
                <a:ea typeface="Verdana" panose="020B0604030504040204" pitchFamily="34" charset="0"/>
                <a:cs typeface="Verdana" panose="020B0604030504040204" pitchFamily="34" charset="0"/>
              </a:rPr>
              <a:t> émises</a:t>
            </a:r>
            <a:endParaRPr lang="fr-FR" sz="1400" b="1">
              <a:solidFill>
                <a:srgbClr val="0F57D5"/>
              </a:solidFill>
              <a:latin typeface="Verdana" panose="020B0604030504040204" pitchFamily="34" charset="0"/>
              <a:ea typeface="Verdana" panose="020B0604030504040204" pitchFamily="34" charset="0"/>
              <a:cs typeface="Verdana" panose="020B0604030504040204" pitchFamily="34" charset="0"/>
            </a:endParaRPr>
          </a:p>
        </xdr:txBody>
      </xdr:sp>
      <xdr:sp macro="" textlink="">
        <xdr:nvSpPr>
          <xdr:cNvPr id="10" name="ZoneTexte 9">
            <a:extLst>
              <a:ext uri="{FF2B5EF4-FFF2-40B4-BE49-F238E27FC236}">
                <a16:creationId xmlns:a16="http://schemas.microsoft.com/office/drawing/2014/main" id="{A60D9570-81FF-4784-9B6E-419BA569BD6F}"/>
              </a:ext>
            </a:extLst>
          </xdr:cNvPr>
          <xdr:cNvSpPr txBox="1"/>
        </xdr:nvSpPr>
        <xdr:spPr>
          <a:xfrm>
            <a:off x="21765351" y="72213288"/>
            <a:ext cx="1916144" cy="727755"/>
          </a:xfrm>
          <a:prstGeom prst="rect">
            <a:avLst/>
          </a:prstGeom>
          <a:gradFill>
            <a:gsLst>
              <a:gs pos="50000">
                <a:srgbClr val="008351"/>
              </a:gs>
              <a:gs pos="0">
                <a:schemeClr val="bg1"/>
              </a:gs>
              <a:gs pos="100000">
                <a:srgbClr val="008351"/>
              </a:gs>
            </a:gsLst>
            <a:lin ang="5400000" scaled="1"/>
          </a:gradFill>
          <a:ln w="9525" cmpd="sng">
            <a:noFill/>
          </a:ln>
          <a:effectLst>
            <a:outerShdw blurRad="76200" dir="18900000" sy="23000" kx="-1200000" algn="bl" rotWithShape="0">
              <a:srgbClr val="00B050">
                <a:alpha val="20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u="sng">
                <a:solidFill>
                  <a:schemeClr val="bg1"/>
                </a:solidFill>
                <a:latin typeface="Verdana" panose="020B0604030504040204" pitchFamily="34" charset="0"/>
                <a:ea typeface="Verdana" panose="020B0604030504040204" pitchFamily="34" charset="0"/>
                <a:cs typeface="Verdana" panose="020B0604030504040204" pitchFamily="34" charset="0"/>
              </a:rPr>
              <a:t>Observations</a:t>
            </a:r>
          </a:p>
          <a:p>
            <a:pPr algn="ctr"/>
            <a:r>
              <a:rPr lang="fr-FR" sz="1400" b="1" u="sng">
                <a:solidFill>
                  <a:schemeClr val="bg1"/>
                </a:solidFill>
                <a:latin typeface="Verdana" panose="020B0604030504040204" pitchFamily="34" charset="0"/>
                <a:ea typeface="Verdana" panose="020B0604030504040204" pitchFamily="34" charset="0"/>
                <a:cs typeface="Verdana" panose="020B0604030504040204" pitchFamily="34" charset="0"/>
              </a:rPr>
              <a:t>levées</a:t>
            </a:r>
          </a:p>
        </xdr:txBody>
      </xdr:sp>
      <xdr:sp macro="" textlink="">
        <xdr:nvSpPr>
          <xdr:cNvPr id="11" name="ZoneTexte 10">
            <a:extLst>
              <a:ext uri="{FF2B5EF4-FFF2-40B4-BE49-F238E27FC236}">
                <a16:creationId xmlns:a16="http://schemas.microsoft.com/office/drawing/2014/main" id="{FAACACEB-BFE0-49C6-AFEC-D0F00E3DE792}"/>
              </a:ext>
            </a:extLst>
          </xdr:cNvPr>
          <xdr:cNvSpPr txBox="1"/>
        </xdr:nvSpPr>
        <xdr:spPr>
          <a:xfrm>
            <a:off x="21753885" y="73290354"/>
            <a:ext cx="1916144" cy="727755"/>
          </a:xfrm>
          <a:prstGeom prst="rect">
            <a:avLst/>
          </a:prstGeom>
          <a:gradFill>
            <a:gsLst>
              <a:gs pos="70000">
                <a:srgbClr val="2A6ADA"/>
              </a:gs>
              <a:gs pos="0">
                <a:schemeClr val="bg1"/>
              </a:gs>
              <a:gs pos="100000">
                <a:schemeClr val="accent1">
                  <a:lumMod val="50000"/>
                </a:schemeClr>
              </a:gs>
            </a:gsLst>
            <a:lin ang="5400000" scaled="1"/>
          </a:gradFill>
          <a:ln w="9525" cmpd="sng">
            <a:noFill/>
          </a:ln>
          <a:effectLst>
            <a:outerShdw blurRad="76200" dir="18900000" sy="23000" kx="-1200000" algn="bl" rotWithShape="0">
              <a:srgbClr val="0F57D5">
                <a:alpha val="20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solidFill>
                <a:latin typeface="Verdana" panose="020B0604030504040204" pitchFamily="34" charset="0"/>
                <a:ea typeface="Verdana" panose="020B0604030504040204" pitchFamily="34" charset="0"/>
                <a:cs typeface="Verdana" panose="020B0604030504040204" pitchFamily="34" charset="0"/>
              </a:rPr>
              <a:t>Observations</a:t>
            </a:r>
            <a:r>
              <a:rPr lang="fr-FR" sz="1400" b="1" baseline="0">
                <a:solidFill>
                  <a:schemeClr val="bg1"/>
                </a:solidFill>
                <a:latin typeface="Verdana" panose="020B0604030504040204" pitchFamily="34" charset="0"/>
                <a:ea typeface="Verdana" panose="020B0604030504040204" pitchFamily="34" charset="0"/>
                <a:cs typeface="Verdana" panose="020B0604030504040204" pitchFamily="34" charset="0"/>
              </a:rPr>
              <a:t> à lever</a:t>
            </a:r>
            <a:endParaRPr lang="fr-FR" sz="1400" b="1">
              <a:solidFill>
                <a:schemeClr val="bg1"/>
              </a:solidFill>
              <a:latin typeface="Verdana" panose="020B0604030504040204" pitchFamily="34" charset="0"/>
              <a:ea typeface="Verdana" panose="020B0604030504040204" pitchFamily="34" charset="0"/>
              <a:cs typeface="Verdana" panose="020B0604030504040204" pitchFamily="34" charset="0"/>
            </a:endParaRPr>
          </a:p>
        </xdr:txBody>
      </xdr:sp>
      <xdr:sp macro="" textlink="">
        <xdr:nvSpPr>
          <xdr:cNvPr id="19" name="ZoneTexte 18">
            <a:extLst>
              <a:ext uri="{FF2B5EF4-FFF2-40B4-BE49-F238E27FC236}">
                <a16:creationId xmlns:a16="http://schemas.microsoft.com/office/drawing/2014/main" id="{477539B9-8733-4FA7-9912-77377CD65724}"/>
              </a:ext>
            </a:extLst>
          </xdr:cNvPr>
          <xdr:cNvSpPr txBox="1"/>
        </xdr:nvSpPr>
        <xdr:spPr>
          <a:xfrm>
            <a:off x="23167169" y="69526327"/>
            <a:ext cx="1496094" cy="451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21/11/2018</a:t>
            </a:r>
          </a:p>
        </xdr:txBody>
      </xdr:sp>
      <xdr:pic>
        <xdr:nvPicPr>
          <xdr:cNvPr id="22" name="Image 21">
            <a:extLst>
              <a:ext uri="{FF2B5EF4-FFF2-40B4-BE49-F238E27FC236}">
                <a16:creationId xmlns:a16="http://schemas.microsoft.com/office/drawing/2014/main" id="{D4D1BBDA-F37F-41B5-8C8F-C5238739CD0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069550" y="67703700"/>
            <a:ext cx="1624685" cy="1440001"/>
          </a:xfrm>
          <a:prstGeom prst="rect">
            <a:avLst/>
          </a:prstGeom>
          <a:solidFill>
            <a:schemeClr val="lt1"/>
          </a:solidFill>
          <a:ln w="9525" cmpd="sng">
            <a:noFill/>
          </a:ln>
        </xdr:spPr>
      </xdr:pic>
      <xdr:pic>
        <xdr:nvPicPr>
          <xdr:cNvPr id="23" name="Image 22">
            <a:extLst>
              <a:ext uri="{FF2B5EF4-FFF2-40B4-BE49-F238E27FC236}">
                <a16:creationId xmlns:a16="http://schemas.microsoft.com/office/drawing/2014/main" id="{FA180A74-F0F8-4453-87BF-808BFD14D07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069550" y="69170550"/>
            <a:ext cx="1623601" cy="166473"/>
          </a:xfrm>
          <a:prstGeom prst="rect">
            <a:avLst/>
          </a:prstGeom>
          <a:solidFill>
            <a:schemeClr val="lt1"/>
          </a:solidFill>
          <a:ln w="9525" cmpd="sng">
            <a:noFill/>
          </a:ln>
        </xdr:spPr>
      </xdr:pic>
    </xdr:grpSp>
    <xdr:clientData/>
  </xdr:twoCellAnchor>
  <xdr:twoCellAnchor>
    <xdr:from>
      <xdr:col>4</xdr:col>
      <xdr:colOff>17317</xdr:colOff>
      <xdr:row>177</xdr:row>
      <xdr:rowOff>13852</xdr:rowOff>
    </xdr:from>
    <xdr:to>
      <xdr:col>22</xdr:col>
      <xdr:colOff>84571</xdr:colOff>
      <xdr:row>200</xdr:row>
      <xdr:rowOff>70852</xdr:rowOff>
    </xdr:to>
    <xdr:grpSp>
      <xdr:nvGrpSpPr>
        <xdr:cNvPr id="31" name="Groupe 30">
          <a:extLst>
            <a:ext uri="{FF2B5EF4-FFF2-40B4-BE49-F238E27FC236}">
              <a16:creationId xmlns:a16="http://schemas.microsoft.com/office/drawing/2014/main" id="{5AA9C3A7-2E86-49AA-9B25-6F3177CDE272}"/>
            </a:ext>
          </a:extLst>
        </xdr:cNvPr>
        <xdr:cNvGrpSpPr/>
      </xdr:nvGrpSpPr>
      <xdr:grpSpPr>
        <a:xfrm>
          <a:off x="6129192" y="60513477"/>
          <a:ext cx="18879129" cy="8820000"/>
          <a:chOff x="5789467" y="55982752"/>
          <a:chExt cx="18926754" cy="8820000"/>
        </a:xfrm>
      </xdr:grpSpPr>
      <xdr:graphicFrame macro="">
        <xdr:nvGraphicFramePr>
          <xdr:cNvPr id="32" name="Graphique 31">
            <a:extLst>
              <a:ext uri="{FF2B5EF4-FFF2-40B4-BE49-F238E27FC236}">
                <a16:creationId xmlns:a16="http://schemas.microsoft.com/office/drawing/2014/main" id="{45B7AB77-D6D8-47A3-99AF-DB8EBFA9CF09}"/>
              </a:ext>
            </a:extLst>
          </xdr:cNvPr>
          <xdr:cNvGraphicFramePr/>
        </xdr:nvGraphicFramePr>
        <xdr:xfrm>
          <a:off x="5789467" y="55982752"/>
          <a:ext cx="18926754" cy="8820000"/>
        </xdr:xfrm>
        <a:graphic>
          <a:graphicData uri="http://schemas.openxmlformats.org/drawingml/2006/chart">
            <c:chart xmlns:c="http://schemas.openxmlformats.org/drawingml/2006/chart" xmlns:r="http://schemas.openxmlformats.org/officeDocument/2006/relationships" r:id="rId4"/>
          </a:graphicData>
        </a:graphic>
      </xdr:graphicFrame>
      <xdr:pic>
        <xdr:nvPicPr>
          <xdr:cNvPr id="33" name="Image 32">
            <a:extLst>
              <a:ext uri="{FF2B5EF4-FFF2-40B4-BE49-F238E27FC236}">
                <a16:creationId xmlns:a16="http://schemas.microsoft.com/office/drawing/2014/main" id="{04327C73-E78B-4FB8-B45D-58ACA25D293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019863" y="56045100"/>
            <a:ext cx="1624685" cy="1440001"/>
          </a:xfrm>
          <a:prstGeom prst="rect">
            <a:avLst/>
          </a:prstGeom>
          <a:solidFill>
            <a:schemeClr val="lt1"/>
          </a:solidFill>
          <a:ln w="9525" cmpd="sng">
            <a:noFill/>
          </a:ln>
        </xdr:spPr>
      </xdr:pic>
      <xdr:pic>
        <xdr:nvPicPr>
          <xdr:cNvPr id="34" name="Image 33">
            <a:extLst>
              <a:ext uri="{FF2B5EF4-FFF2-40B4-BE49-F238E27FC236}">
                <a16:creationId xmlns:a16="http://schemas.microsoft.com/office/drawing/2014/main" id="{9B503934-5385-4FA1-B3AE-BF9F01A8513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012400" y="57491041"/>
            <a:ext cx="1623601" cy="166473"/>
          </a:xfrm>
          <a:prstGeom prst="rect">
            <a:avLst/>
          </a:prstGeom>
          <a:solidFill>
            <a:schemeClr val="lt1"/>
          </a:solidFill>
          <a:ln w="9525" cmpd="sng">
            <a:noFill/>
          </a:ln>
        </xdr:spPr>
      </xdr:pic>
      <xdr:sp macro="" textlink="">
        <xdr:nvSpPr>
          <xdr:cNvPr id="35" name="ZoneTexte 34">
            <a:extLst>
              <a:ext uri="{FF2B5EF4-FFF2-40B4-BE49-F238E27FC236}">
                <a16:creationId xmlns:a16="http://schemas.microsoft.com/office/drawing/2014/main" id="{AA344F9C-FB46-48D2-BF9B-C8ACFDB6428C}"/>
              </a:ext>
            </a:extLst>
          </xdr:cNvPr>
          <xdr:cNvSpPr txBox="1"/>
        </xdr:nvSpPr>
        <xdr:spPr>
          <a:xfrm>
            <a:off x="23098880" y="57870067"/>
            <a:ext cx="1500726" cy="451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03/12/2018</a:t>
            </a:r>
          </a:p>
        </xdr:txBody>
      </xdr:sp>
    </xdr:grpSp>
    <xdr:clientData/>
  </xdr:twoCellAnchor>
  <xdr:twoCellAnchor>
    <xdr:from>
      <xdr:col>4</xdr:col>
      <xdr:colOff>0</xdr:colOff>
      <xdr:row>207</xdr:row>
      <xdr:rowOff>0</xdr:rowOff>
    </xdr:from>
    <xdr:to>
      <xdr:col>22</xdr:col>
      <xdr:colOff>67254</xdr:colOff>
      <xdr:row>230</xdr:row>
      <xdr:rowOff>57000</xdr:rowOff>
    </xdr:to>
    <xdr:graphicFrame macro="">
      <xdr:nvGraphicFramePr>
        <xdr:cNvPr id="38" name="Graphique 37">
          <a:extLst>
            <a:ext uri="{FF2B5EF4-FFF2-40B4-BE49-F238E27FC236}">
              <a16:creationId xmlns:a16="http://schemas.microsoft.com/office/drawing/2014/main" id="{C53ACEB0-B800-4E61-9A67-1415AE1751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20</xdr:col>
      <xdr:colOff>620567</xdr:colOff>
      <xdr:row>211</xdr:row>
      <xdr:rowOff>29727</xdr:rowOff>
    </xdr:from>
    <xdr:to>
      <xdr:col>22</xdr:col>
      <xdr:colOff>17583</xdr:colOff>
      <xdr:row>211</xdr:row>
      <xdr:rowOff>196200</xdr:rowOff>
    </xdr:to>
    <xdr:pic>
      <xdr:nvPicPr>
        <xdr:cNvPr id="39" name="Image 38">
          <a:extLst>
            <a:ext uri="{FF2B5EF4-FFF2-40B4-BE49-F238E27FC236}">
              <a16:creationId xmlns:a16="http://schemas.microsoft.com/office/drawing/2014/main" id="{22E3A96A-3037-4C4E-B7B9-0C528F2FCCD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147192" y="70149602"/>
          <a:ext cx="1619516" cy="166473"/>
        </a:xfrm>
        <a:prstGeom prst="rect">
          <a:avLst/>
        </a:prstGeom>
        <a:solidFill>
          <a:schemeClr val="lt1"/>
        </a:solidFill>
        <a:ln w="9525" cmpd="sng">
          <a:noFill/>
        </a:ln>
      </xdr:spPr>
    </xdr:pic>
    <xdr:clientData/>
  </xdr:twoCellAnchor>
</xdr:wsDr>
</file>

<file path=xl/drawings/drawing7.xml><?xml version="1.0" encoding="utf-8"?>
<c:userShapes xmlns:c="http://schemas.openxmlformats.org/drawingml/2006/chart">
  <cdr:relSizeAnchor xmlns:cdr="http://schemas.openxmlformats.org/drawingml/2006/chartDrawing">
    <cdr:from>
      <cdr:x>0.91416</cdr:x>
      <cdr:y>0.00396</cdr:y>
    </cdr:from>
    <cdr:to>
      <cdr:x>1</cdr:x>
      <cdr:y>0.16723</cdr:y>
    </cdr:to>
    <cdr:pic>
      <cdr:nvPicPr>
        <cdr:cNvPr id="2" name="Image 1">
          <a:extLst xmlns:a="http://schemas.openxmlformats.org/drawingml/2006/main">
            <a:ext uri="{FF2B5EF4-FFF2-40B4-BE49-F238E27FC236}">
              <a16:creationId xmlns:a16="http://schemas.microsoft.com/office/drawing/2014/main" id="{04327C73-E78B-4FB8-B45D-58ACA25D2932}"/>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17258532" y="34925"/>
          <a:ext cx="1620597" cy="1440001"/>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pic>
  </cdr:relSizeAnchor>
  <cdr:relSizeAnchor xmlns:cdr="http://schemas.openxmlformats.org/drawingml/2006/chartDrawing">
    <cdr:from>
      <cdr:x>0.91665</cdr:x>
      <cdr:y>0.20907</cdr:y>
    </cdr:from>
    <cdr:to>
      <cdr:x>0.99594</cdr:x>
      <cdr:y>0.26023</cdr:y>
    </cdr:to>
    <cdr:sp macro="" textlink="">
      <cdr:nvSpPr>
        <cdr:cNvPr id="3" name="ZoneTexte 34">
          <a:extLst xmlns:a="http://schemas.openxmlformats.org/drawingml/2006/main">
            <a:ext uri="{FF2B5EF4-FFF2-40B4-BE49-F238E27FC236}">
              <a16:creationId xmlns:a16="http://schemas.microsoft.com/office/drawing/2014/main" id="{AA344F9C-FB46-48D2-BF9B-C8ACFDB6428C}"/>
            </a:ext>
          </a:extLst>
        </cdr:cNvPr>
        <cdr:cNvSpPr txBox="1"/>
      </cdr:nvSpPr>
      <cdr:spPr>
        <a:xfrm xmlns:a="http://schemas.openxmlformats.org/drawingml/2006/main">
          <a:off x="17305600" y="1844017"/>
          <a:ext cx="1496950" cy="451252"/>
        </a:xfrm>
        <a:prstGeom xmlns:a="http://schemas.openxmlformats.org/drawingml/2006/main" prst="rect">
          <a:avLst/>
        </a:prstGeom>
        <a:solidFill xmlns:a="http://schemas.openxmlformats.org/drawingml/2006/main">
          <a:schemeClr val="lt1"/>
        </a:solidFill>
        <a:ln xmlns:a="http://schemas.openxmlformats.org/drawingml/2006/main" w="9525" cmpd="sng">
          <a:solidFill>
            <a:schemeClr val="lt1">
              <a:shade val="50000"/>
            </a:schemeClr>
          </a:solid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ct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03/12/2018</a:t>
          </a:r>
        </a:p>
      </cdr:txBody>
    </cdr:sp>
  </cdr:relSizeAnchor>
</c:userShapes>
</file>

<file path=xl/drawings/drawing8.xml><?xml version="1.0" encoding="utf-8"?>
<xdr:wsDr xmlns:xdr="http://schemas.openxmlformats.org/drawingml/2006/spreadsheetDrawing" xmlns:a="http://schemas.openxmlformats.org/drawingml/2006/main">
  <xdr:twoCellAnchor>
    <xdr:from>
      <xdr:col>4</xdr:col>
      <xdr:colOff>17317</xdr:colOff>
      <xdr:row>143</xdr:row>
      <xdr:rowOff>13852</xdr:rowOff>
    </xdr:from>
    <xdr:to>
      <xdr:col>22</xdr:col>
      <xdr:colOff>84571</xdr:colOff>
      <xdr:row>166</xdr:row>
      <xdr:rowOff>70852</xdr:rowOff>
    </xdr:to>
    <xdr:grpSp>
      <xdr:nvGrpSpPr>
        <xdr:cNvPr id="4" name="Groupe 3">
          <a:extLst>
            <a:ext uri="{FF2B5EF4-FFF2-40B4-BE49-F238E27FC236}">
              <a16:creationId xmlns:a16="http://schemas.microsoft.com/office/drawing/2014/main" id="{67A170B8-97F5-49DA-9B42-F085B53FC82C}"/>
            </a:ext>
          </a:extLst>
        </xdr:cNvPr>
        <xdr:cNvGrpSpPr/>
      </xdr:nvGrpSpPr>
      <xdr:grpSpPr>
        <a:xfrm>
          <a:off x="5954567" y="57290852"/>
          <a:ext cx="18879129" cy="8820000"/>
          <a:chOff x="5789467" y="55982752"/>
          <a:chExt cx="18926754" cy="8820000"/>
        </a:xfrm>
      </xdr:grpSpPr>
      <xdr:graphicFrame macro="">
        <xdr:nvGraphicFramePr>
          <xdr:cNvPr id="5" name="Graphique 4">
            <a:extLst>
              <a:ext uri="{FF2B5EF4-FFF2-40B4-BE49-F238E27FC236}">
                <a16:creationId xmlns:a16="http://schemas.microsoft.com/office/drawing/2014/main" id="{3B45ED7B-CF7B-4486-8F27-EA53D676E007}"/>
              </a:ext>
            </a:extLst>
          </xdr:cNvPr>
          <xdr:cNvGraphicFramePr/>
        </xdr:nvGraphicFramePr>
        <xdr:xfrm>
          <a:off x="5789467" y="55982752"/>
          <a:ext cx="18926754" cy="8820000"/>
        </xdr:xfrm>
        <a:graphic>
          <a:graphicData uri="http://schemas.openxmlformats.org/drawingml/2006/chart">
            <c:chart xmlns:c="http://schemas.openxmlformats.org/drawingml/2006/chart" xmlns:r="http://schemas.openxmlformats.org/officeDocument/2006/relationships" r:id="rId1"/>
          </a:graphicData>
        </a:graphic>
      </xdr:graphicFrame>
      <xdr:pic>
        <xdr:nvPicPr>
          <xdr:cNvPr id="6" name="Image 5">
            <a:extLst>
              <a:ext uri="{FF2B5EF4-FFF2-40B4-BE49-F238E27FC236}">
                <a16:creationId xmlns:a16="http://schemas.microsoft.com/office/drawing/2014/main" id="{5DCA9DAD-D06A-4CBE-9A2A-0DE6369F3E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019863" y="56045100"/>
            <a:ext cx="1624685" cy="1440001"/>
          </a:xfrm>
          <a:prstGeom prst="rect">
            <a:avLst/>
          </a:prstGeom>
          <a:solidFill>
            <a:schemeClr val="lt1"/>
          </a:solidFill>
          <a:ln w="9525" cmpd="sng">
            <a:noFill/>
          </a:ln>
        </xdr:spPr>
      </xdr:pic>
      <xdr:sp macro="" textlink="">
        <xdr:nvSpPr>
          <xdr:cNvPr id="8" name="ZoneTexte 7">
            <a:extLst>
              <a:ext uri="{FF2B5EF4-FFF2-40B4-BE49-F238E27FC236}">
                <a16:creationId xmlns:a16="http://schemas.microsoft.com/office/drawing/2014/main" id="{4A2FD75C-034D-48C6-88D6-1301EA543AF0}"/>
              </a:ext>
            </a:extLst>
          </xdr:cNvPr>
          <xdr:cNvSpPr txBox="1"/>
        </xdr:nvSpPr>
        <xdr:spPr>
          <a:xfrm>
            <a:off x="23098880" y="57870067"/>
            <a:ext cx="1500726" cy="451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10/11/2017</a:t>
            </a:r>
          </a:p>
        </xdr:txBody>
      </xdr:sp>
    </xdr:grpSp>
    <xdr:clientData/>
  </xdr:twoCellAnchor>
  <xdr:twoCellAnchor>
    <xdr:from>
      <xdr:col>4</xdr:col>
      <xdr:colOff>19050</xdr:colOff>
      <xdr:row>173</xdr:row>
      <xdr:rowOff>53218</xdr:rowOff>
    </xdr:from>
    <xdr:to>
      <xdr:col>22</xdr:col>
      <xdr:colOff>86398</xdr:colOff>
      <xdr:row>196</xdr:row>
      <xdr:rowOff>110218</xdr:rowOff>
    </xdr:to>
    <xdr:grpSp>
      <xdr:nvGrpSpPr>
        <xdr:cNvPr id="9" name="Groupe 8">
          <a:extLst>
            <a:ext uri="{FF2B5EF4-FFF2-40B4-BE49-F238E27FC236}">
              <a16:creationId xmlns:a16="http://schemas.microsoft.com/office/drawing/2014/main" id="{F44F2277-7BE7-4647-85FA-19F9D8BC02BD}"/>
            </a:ext>
          </a:extLst>
        </xdr:cNvPr>
        <xdr:cNvGrpSpPr/>
      </xdr:nvGrpSpPr>
      <xdr:grpSpPr>
        <a:xfrm>
          <a:off x="5956300" y="68950718"/>
          <a:ext cx="18879223" cy="8820000"/>
          <a:chOff x="5791200" y="67642618"/>
          <a:chExt cx="18926848" cy="8820000"/>
        </a:xfrm>
      </xdr:grpSpPr>
      <xdr:graphicFrame macro="">
        <xdr:nvGraphicFramePr>
          <xdr:cNvPr id="10" name="Graphique 9">
            <a:extLst>
              <a:ext uri="{FF2B5EF4-FFF2-40B4-BE49-F238E27FC236}">
                <a16:creationId xmlns:a16="http://schemas.microsoft.com/office/drawing/2014/main" id="{CA2B8305-9748-43A4-B66A-DB18A6D849A4}"/>
              </a:ext>
            </a:extLst>
          </xdr:cNvPr>
          <xdr:cNvGraphicFramePr>
            <a:graphicFrameLocks noChangeAspect="1"/>
          </xdr:cNvGraphicFramePr>
        </xdr:nvGraphicFramePr>
        <xdr:xfrm>
          <a:off x="5791200" y="67642618"/>
          <a:ext cx="18926848" cy="8820000"/>
        </xdr:xfrm>
        <a:graphic>
          <a:graphicData uri="http://schemas.openxmlformats.org/drawingml/2006/chart">
            <c:chart xmlns:c="http://schemas.openxmlformats.org/drawingml/2006/chart" xmlns:r="http://schemas.openxmlformats.org/officeDocument/2006/relationships" r:id="rId3"/>
          </a:graphicData>
        </a:graphic>
      </xdr:graphicFrame>
      <xdr:sp macro="" textlink="">
        <xdr:nvSpPr>
          <xdr:cNvPr id="11" name="ZoneTexte 10">
            <a:extLst>
              <a:ext uri="{FF2B5EF4-FFF2-40B4-BE49-F238E27FC236}">
                <a16:creationId xmlns:a16="http://schemas.microsoft.com/office/drawing/2014/main" id="{ACDB5FFD-CB9A-4DB1-A016-B9539154FCD6}"/>
              </a:ext>
            </a:extLst>
          </xdr:cNvPr>
          <xdr:cNvSpPr txBox="1"/>
        </xdr:nvSpPr>
        <xdr:spPr>
          <a:xfrm>
            <a:off x="21757708" y="71056824"/>
            <a:ext cx="1916144" cy="727755"/>
          </a:xfrm>
          <a:prstGeom prst="rect">
            <a:avLst/>
          </a:prstGeom>
          <a:gradFill>
            <a:gsLst>
              <a:gs pos="50000">
                <a:srgbClr val="FFC000"/>
              </a:gs>
              <a:gs pos="0">
                <a:schemeClr val="bg1"/>
              </a:gs>
              <a:gs pos="100000">
                <a:srgbClr val="FFC000"/>
              </a:gs>
            </a:gsLst>
            <a:lin ang="5400000" scaled="1"/>
          </a:gradFill>
          <a:ln w="9525" cmpd="sng">
            <a:noFill/>
          </a:ln>
          <a:effectLst>
            <a:outerShdw blurRad="76200" dir="18900000" sy="23000" kx="-1200000" algn="bl" rotWithShape="0">
              <a:srgbClr val="FFC000">
                <a:alpha val="20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rgbClr val="0F57D5"/>
                </a:solidFill>
                <a:latin typeface="Verdana" panose="020B0604030504040204" pitchFamily="34" charset="0"/>
                <a:ea typeface="Verdana" panose="020B0604030504040204" pitchFamily="34" charset="0"/>
                <a:cs typeface="Verdana" panose="020B0604030504040204" pitchFamily="34" charset="0"/>
              </a:rPr>
              <a:t>Observations</a:t>
            </a:r>
            <a:r>
              <a:rPr lang="fr-FR" sz="1400" b="1" baseline="0">
                <a:solidFill>
                  <a:srgbClr val="0F57D5"/>
                </a:solidFill>
                <a:latin typeface="Verdana" panose="020B0604030504040204" pitchFamily="34" charset="0"/>
                <a:ea typeface="Verdana" panose="020B0604030504040204" pitchFamily="34" charset="0"/>
                <a:cs typeface="Verdana" panose="020B0604030504040204" pitchFamily="34" charset="0"/>
              </a:rPr>
              <a:t> émises</a:t>
            </a:r>
            <a:endParaRPr lang="fr-FR" sz="1400" b="1">
              <a:solidFill>
                <a:srgbClr val="0F57D5"/>
              </a:solidFill>
              <a:latin typeface="Verdana" panose="020B0604030504040204" pitchFamily="34" charset="0"/>
              <a:ea typeface="Verdana" panose="020B0604030504040204" pitchFamily="34" charset="0"/>
              <a:cs typeface="Verdana" panose="020B0604030504040204" pitchFamily="34" charset="0"/>
            </a:endParaRPr>
          </a:p>
        </xdr:txBody>
      </xdr:sp>
      <xdr:sp macro="" textlink="">
        <xdr:nvSpPr>
          <xdr:cNvPr id="12" name="ZoneTexte 11">
            <a:extLst>
              <a:ext uri="{FF2B5EF4-FFF2-40B4-BE49-F238E27FC236}">
                <a16:creationId xmlns:a16="http://schemas.microsoft.com/office/drawing/2014/main" id="{9489594D-D1A4-49ED-A6F2-DA42136C1A30}"/>
              </a:ext>
            </a:extLst>
          </xdr:cNvPr>
          <xdr:cNvSpPr txBox="1"/>
        </xdr:nvSpPr>
        <xdr:spPr>
          <a:xfrm>
            <a:off x="21765351" y="72213288"/>
            <a:ext cx="1916144" cy="727755"/>
          </a:xfrm>
          <a:prstGeom prst="rect">
            <a:avLst/>
          </a:prstGeom>
          <a:gradFill>
            <a:gsLst>
              <a:gs pos="50000">
                <a:srgbClr val="008351"/>
              </a:gs>
              <a:gs pos="0">
                <a:schemeClr val="bg1"/>
              </a:gs>
              <a:gs pos="100000">
                <a:srgbClr val="008351"/>
              </a:gs>
            </a:gsLst>
            <a:lin ang="5400000" scaled="1"/>
          </a:gradFill>
          <a:ln w="9525" cmpd="sng">
            <a:noFill/>
          </a:ln>
          <a:effectLst>
            <a:outerShdw blurRad="76200" dir="18900000" sy="23000" kx="-1200000" algn="bl" rotWithShape="0">
              <a:srgbClr val="00B050">
                <a:alpha val="20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u="sng">
                <a:solidFill>
                  <a:schemeClr val="bg1"/>
                </a:solidFill>
                <a:latin typeface="Verdana" panose="020B0604030504040204" pitchFamily="34" charset="0"/>
                <a:ea typeface="Verdana" panose="020B0604030504040204" pitchFamily="34" charset="0"/>
                <a:cs typeface="Verdana" panose="020B0604030504040204" pitchFamily="34" charset="0"/>
              </a:rPr>
              <a:t>Observations</a:t>
            </a:r>
          </a:p>
          <a:p>
            <a:pPr algn="ctr"/>
            <a:r>
              <a:rPr lang="fr-FR" sz="1400" b="1" u="sng">
                <a:solidFill>
                  <a:schemeClr val="bg1"/>
                </a:solidFill>
                <a:latin typeface="Verdana" panose="020B0604030504040204" pitchFamily="34" charset="0"/>
                <a:ea typeface="Verdana" panose="020B0604030504040204" pitchFamily="34" charset="0"/>
                <a:cs typeface="Verdana" panose="020B0604030504040204" pitchFamily="34" charset="0"/>
              </a:rPr>
              <a:t>levées</a:t>
            </a:r>
          </a:p>
        </xdr:txBody>
      </xdr:sp>
      <xdr:sp macro="" textlink="">
        <xdr:nvSpPr>
          <xdr:cNvPr id="13" name="ZoneTexte 12">
            <a:extLst>
              <a:ext uri="{FF2B5EF4-FFF2-40B4-BE49-F238E27FC236}">
                <a16:creationId xmlns:a16="http://schemas.microsoft.com/office/drawing/2014/main" id="{9BE19155-5FF3-47BF-B9CC-A88CDE8B09B9}"/>
              </a:ext>
            </a:extLst>
          </xdr:cNvPr>
          <xdr:cNvSpPr txBox="1"/>
        </xdr:nvSpPr>
        <xdr:spPr>
          <a:xfrm>
            <a:off x="21753885" y="73290354"/>
            <a:ext cx="1916144" cy="727755"/>
          </a:xfrm>
          <a:prstGeom prst="rect">
            <a:avLst/>
          </a:prstGeom>
          <a:gradFill>
            <a:gsLst>
              <a:gs pos="70000">
                <a:srgbClr val="2A6ADA"/>
              </a:gs>
              <a:gs pos="0">
                <a:schemeClr val="bg1"/>
              </a:gs>
              <a:gs pos="100000">
                <a:srgbClr val="0F57D5"/>
              </a:gs>
            </a:gsLst>
            <a:lin ang="5400000" scaled="1"/>
          </a:gradFill>
          <a:ln w="9525" cmpd="sng">
            <a:noFill/>
          </a:ln>
          <a:effectLst>
            <a:outerShdw blurRad="76200" dir="18900000" sy="23000" kx="-1200000" algn="bl" rotWithShape="0">
              <a:srgbClr val="0F57D5">
                <a:alpha val="20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solidFill>
                <a:latin typeface="Verdana" panose="020B0604030504040204" pitchFamily="34" charset="0"/>
                <a:ea typeface="Verdana" panose="020B0604030504040204" pitchFamily="34" charset="0"/>
                <a:cs typeface="Verdana" panose="020B0604030504040204" pitchFamily="34" charset="0"/>
              </a:rPr>
              <a:t>Observations</a:t>
            </a:r>
            <a:r>
              <a:rPr lang="fr-FR" sz="1400" b="1" baseline="0">
                <a:solidFill>
                  <a:schemeClr val="bg1"/>
                </a:solidFill>
                <a:latin typeface="Verdana" panose="020B0604030504040204" pitchFamily="34" charset="0"/>
                <a:ea typeface="Verdana" panose="020B0604030504040204" pitchFamily="34" charset="0"/>
                <a:cs typeface="Verdana" panose="020B0604030504040204" pitchFamily="34" charset="0"/>
              </a:rPr>
              <a:t> à lever</a:t>
            </a:r>
            <a:endParaRPr lang="fr-FR" sz="1400" b="1">
              <a:solidFill>
                <a:schemeClr val="bg1"/>
              </a:solidFill>
              <a:latin typeface="Verdana" panose="020B0604030504040204" pitchFamily="34" charset="0"/>
              <a:ea typeface="Verdana" panose="020B0604030504040204" pitchFamily="34" charset="0"/>
              <a:cs typeface="Verdana" panose="020B0604030504040204" pitchFamily="34" charset="0"/>
            </a:endParaRPr>
          </a:p>
        </xdr:txBody>
      </xdr:sp>
      <xdr:sp macro="" textlink="">
        <xdr:nvSpPr>
          <xdr:cNvPr id="14" name="ZoneTexte 13">
            <a:extLst>
              <a:ext uri="{FF2B5EF4-FFF2-40B4-BE49-F238E27FC236}">
                <a16:creationId xmlns:a16="http://schemas.microsoft.com/office/drawing/2014/main" id="{EA795188-CEEB-4922-9C2B-29DDB7533C0E}"/>
              </a:ext>
            </a:extLst>
          </xdr:cNvPr>
          <xdr:cNvSpPr txBox="1"/>
        </xdr:nvSpPr>
        <xdr:spPr>
          <a:xfrm>
            <a:off x="23167169" y="69526327"/>
            <a:ext cx="1496094" cy="451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12/11/2018</a:t>
            </a:r>
          </a:p>
        </xdr:txBody>
      </xdr:sp>
      <xdr:pic>
        <xdr:nvPicPr>
          <xdr:cNvPr id="15" name="Image 14">
            <a:extLst>
              <a:ext uri="{FF2B5EF4-FFF2-40B4-BE49-F238E27FC236}">
                <a16:creationId xmlns:a16="http://schemas.microsoft.com/office/drawing/2014/main" id="{4962CE6C-5C0A-4005-8548-64E870771E2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069550" y="67703700"/>
            <a:ext cx="1624685" cy="1440001"/>
          </a:xfrm>
          <a:prstGeom prst="rect">
            <a:avLst/>
          </a:prstGeom>
          <a:solidFill>
            <a:schemeClr val="lt1"/>
          </a:solidFill>
          <a:ln w="9525" cmpd="sng">
            <a:noFill/>
          </a:ln>
        </xdr:spPr>
      </xdr:pic>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37038</xdr:colOff>
      <xdr:row>11</xdr:row>
      <xdr:rowOff>10479</xdr:rowOff>
    </xdr:from>
    <xdr:to>
      <xdr:col>12</xdr:col>
      <xdr:colOff>793038</xdr:colOff>
      <xdr:row>11</xdr:row>
      <xdr:rowOff>244479</xdr:rowOff>
    </xdr:to>
    <xdr:pic>
      <xdr:nvPicPr>
        <xdr:cNvPr id="3" name="Image 2" descr="RÃ©sultat de recherche d'images pour &quot;LOGO DEKRA&quot;">
          <a:extLst>
            <a:ext uri="{FF2B5EF4-FFF2-40B4-BE49-F238E27FC236}">
              <a16:creationId xmlns:a16="http://schemas.microsoft.com/office/drawing/2014/main" id="{C30AA3C5-7F83-4325-A305-4A9516ED89EE}"/>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44913" y="2899729"/>
          <a:ext cx="756000" cy="23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81642</xdr:colOff>
      <xdr:row>11</xdr:row>
      <xdr:rowOff>13605</xdr:rowOff>
    </xdr:from>
    <xdr:to>
      <xdr:col>9</xdr:col>
      <xdr:colOff>727446</xdr:colOff>
      <xdr:row>11</xdr:row>
      <xdr:rowOff>247605</xdr:rowOff>
    </xdr:to>
    <xdr:pic>
      <xdr:nvPicPr>
        <xdr:cNvPr id="5" name="Image 4" descr="RÃ©sultat de recherche d'images pour &quot;logo APAVE&quot;">
          <a:extLst>
            <a:ext uri="{FF2B5EF4-FFF2-40B4-BE49-F238E27FC236}">
              <a16:creationId xmlns:a16="http://schemas.microsoft.com/office/drawing/2014/main" id="{D056D3C4-618B-46C4-8253-FA53AC67CAF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315" t="10169" r="4043" b="13867"/>
        <a:stretch/>
      </xdr:blipFill>
      <xdr:spPr bwMode="auto">
        <a:xfrm>
          <a:off x="10259785" y="2911926"/>
          <a:ext cx="645804" cy="23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43067</xdr:colOff>
      <xdr:row>11</xdr:row>
      <xdr:rowOff>40820</xdr:rowOff>
    </xdr:from>
    <xdr:to>
      <xdr:col>10</xdr:col>
      <xdr:colOff>721178</xdr:colOff>
      <xdr:row>11</xdr:row>
      <xdr:rowOff>208807</xdr:rowOff>
    </xdr:to>
    <xdr:pic>
      <xdr:nvPicPr>
        <xdr:cNvPr id="2" name="Image 1">
          <a:extLst>
            <a:ext uri="{FF2B5EF4-FFF2-40B4-BE49-F238E27FC236}">
              <a16:creationId xmlns:a16="http://schemas.microsoft.com/office/drawing/2014/main" id="{A49FB8D5-C144-418B-9E9B-6CF1EAC334CD}"/>
            </a:ext>
          </a:extLst>
        </xdr:cNvPr>
        <xdr:cNvPicPr>
          <a:picLocks noChangeAspect="1"/>
        </xdr:cNvPicPr>
      </xdr:nvPicPr>
      <xdr:blipFill>
        <a:blip xmlns:r="http://schemas.openxmlformats.org/officeDocument/2006/relationships" r:embed="rId3"/>
        <a:stretch>
          <a:fillRect/>
        </a:stretch>
      </xdr:blipFill>
      <xdr:spPr>
        <a:xfrm>
          <a:off x="10996817" y="2939141"/>
          <a:ext cx="678111" cy="167987"/>
        </a:xfrm>
        <a:prstGeom prst="rect">
          <a:avLst/>
        </a:prstGeom>
      </xdr:spPr>
    </xdr:pic>
    <xdr:clientData/>
  </xdr:twoCellAnchor>
  <xdr:twoCellAnchor editAs="oneCell">
    <xdr:from>
      <xdr:col>11</xdr:col>
      <xdr:colOff>147514</xdr:colOff>
      <xdr:row>10</xdr:row>
      <xdr:rowOff>108858</xdr:rowOff>
    </xdr:from>
    <xdr:to>
      <xdr:col>11</xdr:col>
      <xdr:colOff>543331</xdr:colOff>
      <xdr:row>11</xdr:row>
      <xdr:rowOff>389059</xdr:rowOff>
    </xdr:to>
    <xdr:pic>
      <xdr:nvPicPr>
        <xdr:cNvPr id="4" name="Image 3">
          <a:extLst>
            <a:ext uri="{FF2B5EF4-FFF2-40B4-BE49-F238E27FC236}">
              <a16:creationId xmlns:a16="http://schemas.microsoft.com/office/drawing/2014/main" id="{7733822E-AB47-487D-A586-1A60F96F123D}"/>
            </a:ext>
          </a:extLst>
        </xdr:cNvPr>
        <xdr:cNvPicPr>
          <a:picLocks noChangeAspect="1"/>
        </xdr:cNvPicPr>
      </xdr:nvPicPr>
      <xdr:blipFill>
        <a:blip xmlns:r="http://schemas.openxmlformats.org/officeDocument/2006/relationships" r:embed="rId4"/>
        <a:stretch>
          <a:fillRect/>
        </a:stretch>
      </xdr:blipFill>
      <xdr:spPr>
        <a:xfrm>
          <a:off x="11876871" y="2816679"/>
          <a:ext cx="395817" cy="47070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37038</xdr:colOff>
      <xdr:row>9</xdr:row>
      <xdr:rowOff>58104</xdr:rowOff>
    </xdr:from>
    <xdr:to>
      <xdr:col>9</xdr:col>
      <xdr:colOff>7225</xdr:colOff>
      <xdr:row>9</xdr:row>
      <xdr:rowOff>292104</xdr:rowOff>
    </xdr:to>
    <xdr:pic>
      <xdr:nvPicPr>
        <xdr:cNvPr id="2" name="Image 1" descr="RÃ©sultat de recherche d'images pour &quot;LOGO DEKRA&quot;">
          <a:extLst>
            <a:ext uri="{FF2B5EF4-FFF2-40B4-BE49-F238E27FC236}">
              <a16:creationId xmlns:a16="http://schemas.microsoft.com/office/drawing/2014/main" id="{8982FA8B-2F01-48C5-A816-DD418B6DB6A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010088" y="3248979"/>
          <a:ext cx="756000" cy="23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31749</xdr:colOff>
      <xdr:row>0</xdr:row>
      <xdr:rowOff>31749</xdr:rowOff>
    </xdr:from>
    <xdr:ext cx="1686943" cy="432000"/>
    <xdr:pic>
      <xdr:nvPicPr>
        <xdr:cNvPr id="6" name="Image 5">
          <a:extLst>
            <a:ext uri="{FF2B5EF4-FFF2-40B4-BE49-F238E27FC236}">
              <a16:creationId xmlns:a16="http://schemas.microsoft.com/office/drawing/2014/main" id="{8BEB3476-D4EC-4AD4-B971-CC4F95CE398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749" y="31749"/>
          <a:ext cx="1686943" cy="432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721178</xdr:colOff>
      <xdr:row>0</xdr:row>
      <xdr:rowOff>340175</xdr:rowOff>
    </xdr:from>
    <xdr:to>
      <xdr:col>4</xdr:col>
      <xdr:colOff>499007</xdr:colOff>
      <xdr:row>2</xdr:row>
      <xdr:rowOff>179916</xdr:rowOff>
    </xdr:to>
    <xdr:pic>
      <xdr:nvPicPr>
        <xdr:cNvPr id="7" name="Image 6">
          <a:extLst>
            <a:ext uri="{FF2B5EF4-FFF2-40B4-BE49-F238E27FC236}">
              <a16:creationId xmlns:a16="http://schemas.microsoft.com/office/drawing/2014/main" id="{A9DFEAAA-01E9-42E7-87A7-06CBF8EC01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45178" y="340175"/>
          <a:ext cx="1549479" cy="151614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104775</xdr:colOff>
      <xdr:row>4</xdr:row>
      <xdr:rowOff>171449</xdr:rowOff>
    </xdr:from>
    <xdr:to>
      <xdr:col>17</xdr:col>
      <xdr:colOff>28575</xdr:colOff>
      <xdr:row>27</xdr:row>
      <xdr:rowOff>123824</xdr:rowOff>
    </xdr:to>
    <xdr:graphicFrame macro="">
      <xdr:nvGraphicFramePr>
        <xdr:cNvPr id="2" name="Graphique 1">
          <a:extLst>
            <a:ext uri="{FF2B5EF4-FFF2-40B4-BE49-F238E27FC236}">
              <a16:creationId xmlns:a16="http://schemas.microsoft.com/office/drawing/2014/main" id="{9647FA35-A712-4FA6-9127-2A5BC2E8BAF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276224</xdr:colOff>
      <xdr:row>28</xdr:row>
      <xdr:rowOff>104775</xdr:rowOff>
    </xdr:from>
    <xdr:to>
      <xdr:col>17</xdr:col>
      <xdr:colOff>57150</xdr:colOff>
      <xdr:row>52</xdr:row>
      <xdr:rowOff>152400</xdr:rowOff>
    </xdr:to>
    <xdr:graphicFrame macro="">
      <xdr:nvGraphicFramePr>
        <xdr:cNvPr id="5" name="Graphique 4">
          <a:extLst>
            <a:ext uri="{FF2B5EF4-FFF2-40B4-BE49-F238E27FC236}">
              <a16:creationId xmlns:a16="http://schemas.microsoft.com/office/drawing/2014/main" id="{55CF4683-B29B-4115-A533-290F383DFF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257174</xdr:colOff>
      <xdr:row>55</xdr:row>
      <xdr:rowOff>9524</xdr:rowOff>
    </xdr:from>
    <xdr:to>
      <xdr:col>17</xdr:col>
      <xdr:colOff>171450</xdr:colOff>
      <xdr:row>85</xdr:row>
      <xdr:rowOff>9525</xdr:rowOff>
    </xdr:to>
    <xdr:graphicFrame macro="">
      <xdr:nvGraphicFramePr>
        <xdr:cNvPr id="7" name="Graphique 6">
          <a:extLst>
            <a:ext uri="{FF2B5EF4-FFF2-40B4-BE49-F238E27FC236}">
              <a16:creationId xmlns:a16="http://schemas.microsoft.com/office/drawing/2014/main" id="{9DD87A70-42D1-4DD5-B3BB-A5277790CA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15</xdr:col>
      <xdr:colOff>571500</xdr:colOff>
      <xdr:row>5</xdr:row>
      <xdr:rowOff>66675</xdr:rowOff>
    </xdr:from>
    <xdr:to>
      <xdr:col>16</xdr:col>
      <xdr:colOff>734616</xdr:colOff>
      <xdr:row>11</xdr:row>
      <xdr:rowOff>24161</xdr:rowOff>
    </xdr:to>
    <xdr:pic>
      <xdr:nvPicPr>
        <xdr:cNvPr id="13" name="Image 12">
          <a:extLst>
            <a:ext uri="{FF2B5EF4-FFF2-40B4-BE49-F238E27FC236}">
              <a16:creationId xmlns:a16="http://schemas.microsoft.com/office/drawing/2014/main" id="{2D67E30B-44B4-4B56-81B2-8A106DD8292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782550" y="1019175"/>
          <a:ext cx="925116" cy="1481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c:userShapes xmlns:c="http://schemas.openxmlformats.org/drawingml/2006/chart">
  <cdr:relSizeAnchor xmlns:cdr="http://schemas.openxmlformats.org/drawingml/2006/chartDrawing">
    <cdr:from>
      <cdr:x>0.86944</cdr:x>
      <cdr:y>0.01505</cdr:y>
    </cdr:from>
    <cdr:to>
      <cdr:x>0.99444</cdr:x>
      <cdr:y>0.31131</cdr:y>
    </cdr:to>
    <cdr:pic>
      <cdr:nvPicPr>
        <cdr:cNvPr id="2" name="Image 1">
          <a:extLst xmlns:a="http://schemas.openxmlformats.org/drawingml/2006/main">
            <a:ext uri="{FF2B5EF4-FFF2-40B4-BE49-F238E27FC236}">
              <a16:creationId xmlns:a16="http://schemas.microsoft.com/office/drawing/2014/main" id="{6280B622-6F25-400B-A109-C18E19C1EF64}"/>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rcRect xmlns:a="http://schemas.openxmlformats.org/drawingml/2006/main"/>
        <a:stretch xmlns:a="http://schemas.openxmlformats.org/drawingml/2006/main">
          <a:fillRect/>
        </a:stretch>
      </cdr:blipFill>
      <cdr:spPr bwMode="auto">
        <a:xfrm xmlns:a="http://schemas.openxmlformats.org/drawingml/2006/main">
          <a:off x="3975100" y="41275"/>
          <a:ext cx="571500" cy="812713"/>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cdr:spPr>
    </cdr:pic>
  </cdr:relSizeAnchor>
</c:userShapes>
</file>

<file path=xl/drawings/drawing13.xml><?xml version="1.0" encoding="utf-8"?>
<c:userShapes xmlns:c="http://schemas.openxmlformats.org/drawingml/2006/chart">
  <cdr:relSizeAnchor xmlns:cdr="http://schemas.openxmlformats.org/drawingml/2006/chartDrawing">
    <cdr:from>
      <cdr:x>0.87247</cdr:x>
      <cdr:y>0.00763</cdr:y>
    </cdr:from>
    <cdr:to>
      <cdr:x>0.99747</cdr:x>
      <cdr:y>0.24935</cdr:y>
    </cdr:to>
    <cdr:pic>
      <cdr:nvPicPr>
        <cdr:cNvPr id="2" name="Image 1">
          <a:extLst xmlns:a="http://schemas.openxmlformats.org/drawingml/2006/main">
            <a:ext uri="{FF2B5EF4-FFF2-40B4-BE49-F238E27FC236}">
              <a16:creationId xmlns:a16="http://schemas.microsoft.com/office/drawing/2014/main" id="{6280B622-6F25-400B-A109-C18E19C1EF64}"/>
            </a:ext>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extLst>
            <a:ext uri="{28A0092B-C50C-407E-A947-70E740481C1C}">
              <a14:useLocalDpi xmlns:a14="http://schemas.microsoft.com/office/drawing/2010/main" val="0"/>
            </a:ext>
          </a:extLst>
        </a:blip>
        <a:srcRect xmlns:a="http://schemas.openxmlformats.org/drawingml/2006/main"/>
        <a:stretch xmlns:a="http://schemas.openxmlformats.org/drawingml/2006/main">
          <a:fillRect/>
        </a:stretch>
      </cdr:blipFill>
      <cdr:spPr bwMode="auto">
        <a:xfrm xmlns:a="http://schemas.openxmlformats.org/drawingml/2006/main">
          <a:off x="6573442" y="46752"/>
          <a:ext cx="941784" cy="1480432"/>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cdr:spPr>
    </cdr:pic>
  </cdr:relSizeAnchor>
</c:userShape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https://skfgroup-my.sharepoint.com/personal/jerome_lacassagne_skf_com/Documents/001%20JLA/001%20Alt_Master_RQSE/001%20SKF/001%20Doc%20SKF/EHS/Confo_machines/Rapports/Justificatifs/TITAN%20(TOUTITAN)/Conduite%20machine" TargetMode="External"/><Relationship Id="rId18" Type="http://schemas.openxmlformats.org/officeDocument/2006/relationships/hyperlink" Target="https://skfgroup-my.sharepoint.com/personal/jerome_lacassagne_skf_com/Documents/001%20JLA/001%20Alt_Master_RQSE/001%20SKF/001%20Doc%20SKF/EHS/Confo_machines/Rapports/Justificatifs/MONTAGE%20C21%20(ASSEMB752)/Indication" TargetMode="External"/><Relationship Id="rId26" Type="http://schemas.openxmlformats.org/officeDocument/2006/relationships/hyperlink" Target="https://skfgroup-my.sharepoint.com/personal/jerome_lacassagne_skf_com/Documents/001%20JLA/001%20Alt_Master_RQSE/001%20SKF/001%20Doc%20SKF/EHS/Confo_machines/Rapports/Justificatifs/VGM200%20(691)/Autre" TargetMode="External"/><Relationship Id="rId39" Type="http://schemas.openxmlformats.org/officeDocument/2006/relationships/hyperlink" Target="https://skfgroup-my.sharepoint.com/personal/jerome_lacassagne_skf_com/Documents/001%20JLA/001%20Alt_Master_RQSE/001%20SKF/001%20Doc%20SKF/EHS/Confo_machines/Rapports/Justificatifs/TITAN%20(TOUTITAN)/Indication/Act%20n&#176;%20091%20-%202018%2010%2029%20IT0639%20et%20infos%20Diam%20et%20vitesses%20max.pdf" TargetMode="External"/><Relationship Id="rId21" Type="http://schemas.openxmlformats.org/officeDocument/2006/relationships/hyperlink" Target="https://skfgroup-my.sharepoint.com/personal/jerome_lacassagne_skf_com/Documents/001%20JLA/001%20Alt_Master_RQSE/001%20SKF/001%20Doc%20SKF/EHS/Confo_machines/Rapports/Justificatifs/AS60%20(TOUAS60)/Autre" TargetMode="External"/><Relationship Id="rId34" Type="http://schemas.openxmlformats.org/officeDocument/2006/relationships/hyperlink" Target="https://skfgroup-my.sharepoint.com/personal/jerome_lacassagne_skf_com/Documents/001%20JLA/001%20Alt_Master_RQSE/001%20SKF/001%20Doc%20SKF/EHS/Confo_machines/Rapports/Justificatifs/TITAN%20(TOUTITAN)/Indication/Act%20n&#176;%20092%20-%20D&#233;claration%20CE.pdf" TargetMode="External"/><Relationship Id="rId42" Type="http://schemas.openxmlformats.org/officeDocument/2006/relationships/hyperlink" Target="https://skfgroup-my.sharepoint.com/personal/jerome_lacassagne_skf_com/Documents/001%20JLA/001%20Alt_Master_RQSE/001%20SKF/001%20Doc%20SKF/EHS/Confo_machines/Rapports/Justificatifs/AC20%20(3116)/Indication/Act%20n&#176;%20109%20-%202018%2010%2029%20IT0639%20et%20infos%20Diam%20et%20vitesses%20max.pdf" TargetMode="External"/><Relationship Id="rId47" Type="http://schemas.openxmlformats.org/officeDocument/2006/relationships/hyperlink" Target="https://skfgroup-my.sharepoint.com/personal/jerome_lacassagne_skf_com/Documents/001%20JLA/001%20Alt_Master_RQSE/001%20SKF/001%20Doc%20SKF/EHS/Confo_machines/Rapports/Justificatifs/FOUR%20CFI%20(355)/Electrique/Act%20n&#176;%20082%20-%202018%2010%2029%20Photo%20mise%20en%20place%20plastron.pdf" TargetMode="External"/><Relationship Id="rId50" Type="http://schemas.openxmlformats.org/officeDocument/2006/relationships/hyperlink" Target="https://skfgroup-my.sharepoint.com/personal/jerome_lacassagne_skf_com/Documents/001%20JLA/001%20Alt_Master_RQSE/001%20SKF/001%20Doc%20SKF/EHS/Confo_machines/Rapports/Justificatifs/FOUR%20CFI%20(355)/M&#233;canique/Act%20n&#176;%20078%20-%202018%2010%2029%20Photos%20mise%20en%20place%20protecteur%20fixe.pdf" TargetMode="External"/><Relationship Id="rId55" Type="http://schemas.openxmlformats.org/officeDocument/2006/relationships/hyperlink" Target="https://skfgroup-my.sharepoint.com/personal/jerome_lacassagne_skf_com/Documents/001%20JLA/001%20Alt_Master_RQSE/001%20SKF/001%20Doc%20SKF/EHS/Confo_machines/Rapports/Justificatifs/BM225%20(251)/BF%20du%2009%2003%202018%20-%20BM225%20(251).pdf" TargetMode="External"/><Relationship Id="rId63" Type="http://schemas.openxmlformats.org/officeDocument/2006/relationships/hyperlink" Target="https://skfgroup-my.sharepoint.com/personal/jerome_lacassagne_skf_com/Documents/001%20JLA/001%20Alt_Master_RQSE/001%20SKF/001%20Doc%20SKF/EHS/Confo_machines/Rapports/Justificatifs/MARQUEUSE%20P3000%20(2546180)/Autre/Act%20n&#176;%20307%20-%20D&#233;claration%20CE.pdf" TargetMode="External"/><Relationship Id="rId68" Type="http://schemas.openxmlformats.org/officeDocument/2006/relationships/hyperlink" Target="https://skfgroup-my.sharepoint.com/personal/jerome_lacassagne_skf_com/Documents/001%20JLA/001%20Alt_Master_RQSE/001%20SKF/001%20Doc%20SKF/EHS/Confo_machines/Rapports/Rapport%20LR%20Dekra%20-%20B9655001-1801%20R007%20V1%20-%20SKF,%20TOUR%20VERTICAL%20POPECI%20-%20TOUTITAN.pdf" TargetMode="External"/><Relationship Id="rId76" Type="http://schemas.openxmlformats.org/officeDocument/2006/relationships/hyperlink" Target="https://skfgroup-my.sharepoint.com/personal/jerome_lacassagne_skf_com/Documents/001%20JLA/001%20Alt_Master_RQSE/001%20SKF/001%20Doc%20SKF/EHS/Confo_machines/Rapports/Justificatifs/TOURET%20MEULE%20BANDE%20210%20(230)/Electrique/Act%20n&#176;%20221%20-%20Sch&#233;ma%20&#233;lectrique%20touret%20a%20meuler%20ponceuse%20bande%20210.pdf" TargetMode="External"/><Relationship Id="rId7" Type="http://schemas.openxmlformats.org/officeDocument/2006/relationships/hyperlink" Target="https://skfgroup-my.sharepoint.com/personal/jerome_lacassagne_skf_com/Documents/001%20JLA/001%20Alt_Master_RQSE/001%20SKF/001%20Doc%20SKF/EHS/Confo_machines/Rapports/Justificatifs/CN%20EMA%20(70)/Indication" TargetMode="External"/><Relationship Id="rId71" Type="http://schemas.openxmlformats.org/officeDocument/2006/relationships/hyperlink" Target="https://skfgroup-my.sharepoint.com/personal/jerome_lacassagne_skf_com/Documents/001%20JLA/001%20Alt_Master_RQSE/001%20SKF/001%20Doc%20SKF/EHS/Confo_machines/Rapports/Justificatifs/MAQUEUSE%20CN%20101/Autre/Act%20n&#176;%20433%20-Notice%20d'utilisation%20dont%20d&#233;claration%20CE.pdf" TargetMode="External"/><Relationship Id="rId2" Type="http://schemas.openxmlformats.org/officeDocument/2006/relationships/hyperlink" Target="https://skfgroup-my.sharepoint.com/personal/jerome_lacassagne_skf_com/Documents/001%20JLA/001%20Alt_Master_RQSE/001%20SKF/001%20Doc%20SKF/EHS/Confo_machines/Rapports/Justificatifs/SOMEX%20MS317%20(3545)/Indication" TargetMode="External"/><Relationship Id="rId16" Type="http://schemas.openxmlformats.org/officeDocument/2006/relationships/hyperlink" Target="https://skfgroup-my.sharepoint.com/personal/jerome_lacassagne_skf_com/Documents/001%20JLA/001%20Alt_Master_RQSE/001%20SKF/001%20Doc%20SKF/EHS/Confo_machines/Rapports/Justificatifs/MONTAGE%20C21%20(ASSEMB752)/M&#233;canique/Act%20n&#176;%20150%20-%20Photos%20grille.docx" TargetMode="External"/><Relationship Id="rId29" Type="http://schemas.openxmlformats.org/officeDocument/2006/relationships/hyperlink" Target="https://skfgroup-my.sharepoint.com/personal/jerome_lacassagne_skf_com/Documents/001%20JLA/001%20Alt_Master_RQSE/001%20SKF/001%20Doc%20SKF/EHS/Confo_machines/Rapports/Justificatifs/DUFIEUX%20CN%20(586)/Autre" TargetMode="External"/><Relationship Id="rId11" Type="http://schemas.openxmlformats.org/officeDocument/2006/relationships/hyperlink" Target="https://skfgroup-my.sharepoint.com/personal/jerome_lacassagne_skf_com/Documents/001%20JLA/001%20Alt_Master_RQSE/001%20SKF/001%20Doc%20SKF/EHS/Confo_machines/Rapports/Justificatifs/EMA%20Denture%20(313)/Indication" TargetMode="External"/><Relationship Id="rId24" Type="http://schemas.openxmlformats.org/officeDocument/2006/relationships/hyperlink" Target="https://skfgroup-my.sharepoint.com/personal/jerome_lacassagne_skf_com/Documents/001%20JLA/001%20Alt_Master_RQSE/001%20SKF/001%20Doc%20SKF/EHS/Confo_machines/Rapports/Justificatifs/SPMO%20(TO200)/Autre" TargetMode="External"/><Relationship Id="rId32" Type="http://schemas.openxmlformats.org/officeDocument/2006/relationships/hyperlink" Target="https://skfgroup-my.sharepoint.com/personal/jerome_lacassagne_skf_com/Documents/001%20JLA/001%20Alt_Master_RQSE/001%20SKF/001%20Doc%20SKF/EHS/Confo_machines/Rapports/Justificatifs/SPMO%20(TO200)/M&#233;canique/Act%20n&#176;%20099%20-%20Courriels%20et%20photos%20de%20MAM.pdf" TargetMode="External"/><Relationship Id="rId37" Type="http://schemas.openxmlformats.org/officeDocument/2006/relationships/hyperlink" Target="https://skfgroup-my.sharepoint.com/personal/jerome_lacassagne_skf_com/Documents/001%20JLA/001%20Alt_Master_RQSE/001%20SKF/001%20Doc%20SKF/EHS/Confo_machines/Rapports/Justificatifs/AS65%20(693)/Indication/Act%20n&#176;%20012%20-%202018%2010%2029%20IT0639%20et%20infos%20Diam%20et%20vitesses%20max.pdf" TargetMode="External"/><Relationship Id="rId40" Type="http://schemas.openxmlformats.org/officeDocument/2006/relationships/hyperlink" Target="https://skfgroup-my.sharepoint.com/personal/jerome_lacassagne_skf_com/Documents/001%20JLA/001%20Alt_Master_RQSE/001%20SKF/001%20Doc%20SKF/EHS/Confo_machines/Rapports/Justificatifs/AC46%20(TOUAC46)/Indication/Act%20n&#176;%20096%20-%202018%2010%2029%20IT0639%20et%20infos%20Diam%20et%20vitesses%20max.pdf" TargetMode="External"/><Relationship Id="rId45" Type="http://schemas.openxmlformats.org/officeDocument/2006/relationships/hyperlink" Target="https://skfgroup-my.sharepoint.com/personal/jerome_lacassagne_skf_com/Documents/001%20JLA/001%20Alt_Master_RQSE/001%20SKF/001%20Doc%20SKF/EHS/Confo_machines/Rapports/Justificatifs/FOUR%20CFI%20(355)/M&#233;canique/Act%20n&#176;%20079%20-%202018%2010%2029%20Photo%20obturation%20acc&#232;s%20boggie.pdf" TargetMode="External"/><Relationship Id="rId53" Type="http://schemas.openxmlformats.org/officeDocument/2006/relationships/hyperlink" Target="https://skfgroup-my.sharepoint.com/personal/jerome_lacassagne_skf_com/Documents/001%20JLA/001%20Alt_Master_RQSE/001%20SKF/001%20Doc%20SKF/EHS/Confo_machines/Rapports/Justificatifs/PRESSE%20(W415)/Autre/Act%20n&#176;%20198%20-%20Notice%20d'utilisation%20dont%20d&#233;claration%20CE.pdf" TargetMode="External"/><Relationship Id="rId58" Type="http://schemas.openxmlformats.org/officeDocument/2006/relationships/hyperlink" Target="https://skfgroup-my.sharepoint.com/personal/jerome_lacassagne_skf_com/Documents/001%20JLA/001%20Alt_Master_RQSE/001%20SKF/001%20Doc%20SKF/EHS/Confo_machines/Rapports/Justificatifs/PERCEUSE%20FRAISEUSE%2025%20FV%20(SIDAMO)/Autre/Act%20n&#176;%20242%20-%20Notice%20d'utilisation%20dont%20d&#233;claration%20CE.pdf" TargetMode="External"/><Relationship Id="rId66" Type="http://schemas.openxmlformats.org/officeDocument/2006/relationships/hyperlink" Target="https://skfgroup-my.sharepoint.com/personal/jerome_lacassagne_skf_com/Documents/001%20JLA/001%20Alt_Master_RQSE/001%20SKF/001%20Doc%20SKF/EHS/Confo_machines/Rapports/Justificatifs/AC46%20(TOUAC46)/Circuit%20de%20commande/Act%20n&#176;%2094%20-%20Rapport%20LR%20Dekra%20-%20B9655001-1801%20R005%20V1%20-%20SKF,%20TOUR%20VERTICAL%20AC46%20-%20TOUAC46.pdf" TargetMode="External"/><Relationship Id="rId74" Type="http://schemas.openxmlformats.org/officeDocument/2006/relationships/hyperlink" Target="https://skfgroup-my.sharepoint.com/personal/jerome_lacassagne_skf_com/Documents/001%20JLA/001%20Alt_Master_RQSE/001%20SKF/001%20Doc%20SKF/EHS/Confo_machines/Rapports/Justificatifs/MONTAGE%20C14%20(ASSEMB01)/Electrique/Act%20n&#176;%20054%20-%20Photos%20R_Elec.pdf" TargetMode="External"/><Relationship Id="rId79" Type="http://schemas.openxmlformats.org/officeDocument/2006/relationships/drawing" Target="../drawings/drawing3.xml"/><Relationship Id="rId5" Type="http://schemas.openxmlformats.org/officeDocument/2006/relationships/hyperlink" Target="https://skfgroup-my.sharepoint.com/personal/jerome_lacassagne_skf_com/Documents/001%20JLA/001%20Alt_Master_RQSE/001%20SKF/001%20Doc%20SKF/EHS/Confo_machines/Rapports/Justificatifs/PEDDINGHAUS%20(302)/Indication" TargetMode="External"/><Relationship Id="rId61" Type="http://schemas.openxmlformats.org/officeDocument/2006/relationships/hyperlink" Target="https://skfgroup-my.sharepoint.com/personal/jerome_lacassagne_skf_com/Documents/001%20JLA/001%20Alt_Master_RQSE/001%20SKF/001%20Doc%20SKF/EHS/Confo_machines/Rapports/Justificatifs/MARQUEUSE%20P3000%20(2546180)/Autre/Act%20n&#176;%20318%20-%20Notice%20d'utilisation%20dont%20d&#233;claration%20CE.pdf" TargetMode="External"/><Relationship Id="rId10" Type="http://schemas.openxmlformats.org/officeDocument/2006/relationships/hyperlink" Target="https://skfgroup-my.sharepoint.com/personal/jerome_lacassagne_skf_com/Documents/001%20JLA/001%20Alt_Master_RQSE/001%20SKF/001%20Doc%20SKF/EHS/Confo_machines/Rapports/Justificatifs/EMA%20Denture%20(313)/Indication" TargetMode="External"/><Relationship Id="rId19" Type="http://schemas.openxmlformats.org/officeDocument/2006/relationships/hyperlink" Target="https://skfgroup-my.sharepoint.com/personal/jerome_lacassagne_skf_com/Documents/001%20JLA/001%20Alt_Master_RQSE/001%20SKF/001%20Doc%20SKF/EHS/Confo_machines/Rapports/Justificatifs/MONTAGE%20C21%20(ASSEMB752)/Indication" TargetMode="External"/><Relationship Id="rId31" Type="http://schemas.openxmlformats.org/officeDocument/2006/relationships/hyperlink" Target="https://skfgroup-my.sharepoint.com/personal/jerome_lacassagne_skf_com/Documents/001%20JLA/001%20Alt_Master_RQSE/001%20SKF/001%20Doc%20SKF/EHS/Confo_machines/Rapports/Justificatifs/LC3500(TAILL3500)/M&#233;canique/Act%20n&#176;%20132%20-%20Bon_%20_GMAO.docx" TargetMode="External"/><Relationship Id="rId44" Type="http://schemas.openxmlformats.org/officeDocument/2006/relationships/hyperlink" Target="https://skfgroup-my.sharepoint.com/personal/jerome_lacassagne_skf_com/Documents/001%20JLA/001%20Alt_Master_RQSE/001%20SKF/001%20Doc%20SKF/EHS/Confo_machines/Rapports/Justificatifs/AC20%20(73)/Indication/Act%20n&#176;%20139%20-%202018%2010%2029%20IT0639%20et%20infos%20Diam%20et%20vitesses%20max.pdf" TargetMode="External"/><Relationship Id="rId52" Type="http://schemas.openxmlformats.org/officeDocument/2006/relationships/hyperlink" Target="https://skfgroup-my.sharepoint.com/personal/jerome_lacassagne_skf_com/Documents/001%20JLA/001%20Alt_Master_RQSE/001%20SKF/001%20Doc%20SKF/EHS/Confo_machines/Rapports/Justificatifs/TOURET%20A%20POLIR%20(148)/Autre/Act%20n&#176;%20154%20-%20D&#233;claration%20CE.pdf" TargetMode="External"/><Relationship Id="rId60" Type="http://schemas.openxmlformats.org/officeDocument/2006/relationships/hyperlink" Target="https://skfgroup-my.sharepoint.com/personal/jerome_lacassagne_skf_com/Documents/001%20JLA/001%20Alt_Master_RQSE/001%20SKF/001%20Doc%20SKF/EHS/Confo_machines/Rapports/Justificatifs/PERCEUSE%20A%20COLONNE%2023E%20(1002003)/Autre/Act%20n&#176;%20255%20-%20D&#233;claration%20CE.pdf" TargetMode="External"/><Relationship Id="rId65" Type="http://schemas.openxmlformats.org/officeDocument/2006/relationships/hyperlink" Target="https://skfgroup-my.sharepoint.com/personal/jerome_lacassagne_skf_com/Documents/001%20JLA/001%20Alt_Master_RQSE/001%20SKF/001%20Doc%20SKF/EHS/Confo_machines/Rapports/Justificatifs/TITAN%20(TOUTITAN)/Circuit%20de%20commande/Act%20n&#176;%20087%20-%20Rapport%20LR%20Dekra%20-%20B9655001-1801%20R007%20V1%20-%20SKF,%20TOUR%20VERTICAL%20POPECI%20-%20TOUTITAN.pdf" TargetMode="External"/><Relationship Id="rId73" Type="http://schemas.openxmlformats.org/officeDocument/2006/relationships/hyperlink" Target="https://skfgroup-my.sharepoint.com/personal/jerome_lacassagne_skf_com/Documents/001%20JLA/001%20Alt_Master_RQSE/001%20SKF/001%20Doc%20SKF/EHS/Confo_machines/Rapports/Justificatifs/MONTAGE%20C22%20(7102%20-%206395)/Electrique/Act%20n&#176;%20048%20-%20Photos%20R_Elec.pdf" TargetMode="External"/><Relationship Id="rId78" Type="http://schemas.openxmlformats.org/officeDocument/2006/relationships/printerSettings" Target="../printerSettings/printerSettings3.bin"/><Relationship Id="rId81" Type="http://schemas.openxmlformats.org/officeDocument/2006/relationships/comments" Target="../comments2.xml"/><Relationship Id="rId4" Type="http://schemas.openxmlformats.org/officeDocument/2006/relationships/hyperlink" Target="https://skfgroup-my.sharepoint.com/personal/jerome_lacassagne_skf_com/Documents/001%20JLA/001%20Alt_Master_RQSE/001%20SKF/001%20Doc%20SKF/EHS/Confo_machines/Rapports/Justificatifs/PEDDINGHAUS%20(302)/Indication" TargetMode="External"/><Relationship Id="rId9" Type="http://schemas.openxmlformats.org/officeDocument/2006/relationships/hyperlink" Target="https://skfgroup-my.sharepoint.com/personal/jerome_lacassagne_skf_com/Documents/001%20JLA/001%20Alt_Master_RQSE/001%20SKF/001%20Doc%20SKF/EHS/Confo_machines/Rapports/Justificatifs/EMA%20Denture%20(313)/Indication" TargetMode="External"/><Relationship Id="rId14" Type="http://schemas.openxmlformats.org/officeDocument/2006/relationships/hyperlink" Target="https://skfgroup-my.sharepoint.com/personal/jerome_lacassagne_skf_com/Documents/001%20JLA/001%20Alt_Master_RQSE/001%20SKF/001%20Doc%20SKF/EHS/Confo_machines/Rapports/Justificatifs/LC3500(TAILL3500)/M&#233;canique/Act%20n&#176;%20131%20-%20Bon_43412_GMAO.docx" TargetMode="External"/><Relationship Id="rId22" Type="http://schemas.openxmlformats.org/officeDocument/2006/relationships/hyperlink" Target="https://skfgroup-my.sharepoint.com/personal/jerome_lacassagne_skf_com/Documents/001%20JLA/001%20Alt_Master_RQSE/001%20SKF/001%20Doc%20SKF/EHS/Confo_machines/Rapports/Justificatifs/TITAN%20(TOUTITAN)/Autre" TargetMode="External"/><Relationship Id="rId27" Type="http://schemas.openxmlformats.org/officeDocument/2006/relationships/hyperlink" Target="https://skfgroup-my.sharepoint.com/personal/jerome_lacassagne_skf_com/Documents/001%20JLA/001%20Alt_Master_RQSE/001%20SKF/001%20Doc%20SKF/EHS/Confo_machines/Rapports/Justificatifs/AC36%20(TOUAC362)/Autre" TargetMode="External"/><Relationship Id="rId30" Type="http://schemas.openxmlformats.org/officeDocument/2006/relationships/hyperlink" Target="https://skfgroup-my.sharepoint.com/personal/jerome_lacassagne_skf_com/Documents/001%20JLA/001%20Alt_Master_RQSE/001%20SKF/001%20Doc%20SKF/EHS/Confo_machines/Rapports/Justificatifs/VR8%20(511)/Electrique" TargetMode="External"/><Relationship Id="rId35" Type="http://schemas.openxmlformats.org/officeDocument/2006/relationships/hyperlink" Target="https://skfgroup-my.sharepoint.com/personal/jerome_lacassagne_skf_com/Documents/001%20JLA/001%20Alt_Master_RQSE/001%20SKF/001%20Doc%20SKF/EHS/Confo_machines/Rapports/Justificatifs/AS60%20(TOUAS60)/Autre/Act%20n&#176;%20068%20-%20Photo%20et%20PV%20de%20r&#233;ception.pdf" TargetMode="External"/><Relationship Id="rId43" Type="http://schemas.openxmlformats.org/officeDocument/2006/relationships/hyperlink" Target="https://skfgroup-my.sharepoint.com/personal/jerome_lacassagne_skf_com/Documents/001%20JLA/001%20Alt_Master_RQSE/001%20SKF/001%20Doc%20SKF/EHS/Confo_machines/Rapports/Justificatifs/VGM200%20(691)/Indication/Act%20n&#176;%20119%20-%202018%2010%2029%20IT0639%20et%20infos%20Diam%20et%20vitesses%20max.pdf" TargetMode="External"/><Relationship Id="rId48" Type="http://schemas.openxmlformats.org/officeDocument/2006/relationships/hyperlink" Target="https://skfgroup-my.sharepoint.com/personal/jerome_lacassagne_skf_com/Documents/001%20JLA/001%20Alt_Master_RQSE/001%20SKF/001%20Doc%20SKF/EHS/Confo_machines/Rapports/Justificatifs/FOUR%20CFI%20(355)/Electrique/Act%20n&#176;%20083%20-%202018%2010%2029%20Photo%20fixation%20appareillage%20&#233;lectrique.pdf" TargetMode="External"/><Relationship Id="rId56" Type="http://schemas.openxmlformats.org/officeDocument/2006/relationships/hyperlink" Target="https://skfgroup-my.sharepoint.com/personal/jerome_lacassagne_skf_com/Documents/001%20JLA/001%20Alt_Master_RQSE/001%20SKF/001%20Doc%20SKF/EHS/Confo_machines/Rapports/Justificatifs/TOURET%20MEULE%20BANDE%20210%20(230)/Autre/Act%20n&#176;%20219%20-%20D&#233;claration%20CE.pdf" TargetMode="External"/><Relationship Id="rId64" Type="http://schemas.openxmlformats.org/officeDocument/2006/relationships/hyperlink" Target="https://skfgroup-my.sharepoint.com/personal/jerome_lacassagne_skf_com/Documents/001%20JLA/001%20Alt_Master_RQSE/001%20SKF/001%20Doc%20SKF/EHS/Confo_machines/Rapports/Justificatifs/MONTAGE%20C21%20(ASSEMB752)/Indication/Act%20n&#176;%20149%20-%202018%2011%2028%20Courriel%20Groupe%20CHF%20et%20rapport%20final%20DEKRA.pdf" TargetMode="External"/><Relationship Id="rId69" Type="http://schemas.openxmlformats.org/officeDocument/2006/relationships/hyperlink" Target="https://skfgroup-my.sharepoint.com/personal/jerome_lacassagne_skf_com/Documents/001%20JLA/001%20Alt_Master_RQSE/001%20SKF/001%20Doc%20SKF/EHS/Confo_machines/Rapports/Justificatifs/BM225%20(251)" TargetMode="External"/><Relationship Id="rId77" Type="http://schemas.openxmlformats.org/officeDocument/2006/relationships/hyperlink" Target="https://skfgroup-my.sharepoint.com/personal/jerome_lacassagne_skf_com/Documents/001%20JLA/001%20Alt_Master_RQSE/001%20SKF/001%20Doc%20SKF/EHS/Confo_machines/Rapports/Justificatifs/FOUR%20CFI%20(355)/Circuit%20de%20commande/Act%20n&#176;%20080%20-%202019%2001%2023%20Photo%20coupure%20d&#233;faut%20Is%20t&#233;l&#233;commande%20translat_&#233;l&#233;vat_cloche.pdf" TargetMode="External"/><Relationship Id="rId8" Type="http://schemas.openxmlformats.org/officeDocument/2006/relationships/hyperlink" Target="https://skfgroup-my.sharepoint.com/personal/jerome_lacassagne_skf_com/Documents/001%20JLA/001%20Alt_Master_RQSE/001%20SKF/001%20Doc%20SKF/EHS/Confo_machines/Rapports/Justificatifs/CN%20EMA%20(70)/Indication" TargetMode="External"/><Relationship Id="rId51" Type="http://schemas.openxmlformats.org/officeDocument/2006/relationships/hyperlink" Target="https://skfgroup-my.sharepoint.com/personal/jerome_lacassagne_skf_com/Documents/001%20JLA/001%20Alt_Master_RQSE/001%20SKF/001%20Doc%20SKF/EHS/Confo_machines/Rapports/Justificatifs/SPMO%20(TO200)/M&#233;canique/Act%20n&#176;%20100%20-%20Photo%20trappe%20cadenass&#233;e.pdf" TargetMode="External"/><Relationship Id="rId72" Type="http://schemas.openxmlformats.org/officeDocument/2006/relationships/hyperlink" Target="https://skfgroup-my.sharepoint.com/personal/jerome_lacassagne_skf_com/Documents/001%20JLA/001%20Alt_Master_RQSE/001%20SKF/001%20Doc%20SKF/EHS/Confo_machines/Rapports/Justificatifs/MONTAGE%20C22%20(7102%20-%206395)/Indication/Act%20n&#176;%20044%20-%20D&#233;claration%20CE%20Mont_C22.pdf" TargetMode="External"/><Relationship Id="rId80" Type="http://schemas.openxmlformats.org/officeDocument/2006/relationships/vmlDrawing" Target="../drawings/vmlDrawing2.vml"/><Relationship Id="rId3" Type="http://schemas.openxmlformats.org/officeDocument/2006/relationships/hyperlink" Target="https://skfgroup-my.sharepoint.com/personal/jerome_lacassagne_skf_com/Documents/001%20JLA/001%20Alt_Master_RQSE/001%20SKF/001%20Doc%20SKF/EHS/Confo_machines/Rapports/Justificatifs/PEDDINGHAUS%20(302)/Indication" TargetMode="External"/><Relationship Id="rId12" Type="http://schemas.openxmlformats.org/officeDocument/2006/relationships/hyperlink" Target="https://skfgroup-my.sharepoint.com/personal/jerome_lacassagne_skf_com/Documents/001%20JLA/001%20Alt_Master_RQSE/001%20SKF/001%20Doc%20SKF/EHS/Confo_machines/Rapports/Justificatifs/TITAN%20(TOUTITAN)/M&#233;canique" TargetMode="External"/><Relationship Id="rId17" Type="http://schemas.openxmlformats.org/officeDocument/2006/relationships/hyperlink" Target="https://skfgroup-my.sharepoint.com/personal/jerome_lacassagne_skf_com/Documents/001%20JLA/001%20Alt_Master_RQSE/001%20SKF/001%20Doc%20SKF/EHS/Confo_machines/Rapports/Justificatifs/MONTAGE%20C21%20(ASSEMB752)/Circuit%20de%20commande" TargetMode="External"/><Relationship Id="rId25" Type="http://schemas.openxmlformats.org/officeDocument/2006/relationships/hyperlink" Target="https://skfgroup-my.sharepoint.com/personal/jerome_lacassagne_skf_com/Documents/001%20JLA/001%20Alt_Master_RQSE/001%20SKF/001%20Doc%20SKF/EHS/Confo_machines/Rapports/Justificatifs/AC20%20(3116)/Autre" TargetMode="External"/><Relationship Id="rId33" Type="http://schemas.openxmlformats.org/officeDocument/2006/relationships/hyperlink" Target="https://skfgroup-my.sharepoint.com/personal/jerome_lacassagne_skf_com/Documents/001%20JLA/001%20Alt_Master_RQSE/001%20SKF/001%20Doc%20SKF/EHS/Confo_machines/Rapports/Justificatifs/AC20%20(73)/M&#233;canique/Act%20n&#176;%20135%20-%20Courriel%20et%20photo%20de%20MAM%20du%2024%2009%2018.pdf" TargetMode="External"/><Relationship Id="rId38" Type="http://schemas.openxmlformats.org/officeDocument/2006/relationships/hyperlink" Target="https://skfgroup-my.sharepoint.com/personal/jerome_lacassagne_skf_com/Documents/001%20JLA/001%20Alt_Master_RQSE/001%20SKF/001%20Doc%20SKF/EHS/Confo_machines/Rapports/Justificatifs/DUFIEUX%20CN%20(586)/Indication/Act%20n&#176;%20027%20-%202018%2010%2029%20IT0639%20et%20infos%20Diam%20et%20vitesses%20max.pdf" TargetMode="External"/><Relationship Id="rId46" Type="http://schemas.openxmlformats.org/officeDocument/2006/relationships/hyperlink" Target="https://skfgroup-my.sharepoint.com/personal/jerome_lacassagne_skf_com/Documents/001%20JLA/001%20Alt_Master_RQSE/001%20SKF/001%20Doc%20SKF/EHS/Confo_machines/Rapports/Justificatifs/FOUR%20CFI%20(355)/Electrique/Act%20n&#176;%20084%20-%202018%2010%2029%20Photo%20reprise%20du%20conducteur%20de%20terre.pdf" TargetMode="External"/><Relationship Id="rId59" Type="http://schemas.openxmlformats.org/officeDocument/2006/relationships/hyperlink" Target="https://skfgroup-my.sharepoint.com/personal/jerome_lacassagne_skf_com/Documents/001%20JLA/001%20Alt_Master_RQSE/001%20SKF/001%20Doc%20SKF/EHS/Confo_machines/Rapports/Justificatifs/PERCEUSE%20A%20COLONNE%2023E%20(1002003)/Autre/Act%20n&#176;%20266%20-%20Notice%20d'utilisation%20dont%20d&#233;claration%20CE.pdf" TargetMode="External"/><Relationship Id="rId67" Type="http://schemas.openxmlformats.org/officeDocument/2006/relationships/hyperlink" Target="https://skfgroup-my.sharepoint.com/personal/jerome_lacassagne_skf_com/Documents/001%20JLA/001%20Alt_Master_RQSE/001%20SKF/001%20Doc%20SKF/EHS/Confo_machines/Rapports/Rapport%20LR%20Dekra%20-%20B9655001-1801%20R007%20V1%20-%20SKF,%20TOUR%20VERTICAL%20POPECI%20-%20TOUTITAN.pdf" TargetMode="External"/><Relationship Id="rId20" Type="http://schemas.openxmlformats.org/officeDocument/2006/relationships/hyperlink" Target="https://skfgroup-my.sharepoint.com/personal/jerome_lacassagne_skf_com/Documents/001%20JLA/001%20Alt_Master_RQSE/001%20SKF/001%20Doc%20SKF/EHS/Confo_machines/Rapports/Justificatifs/AS65%20(693)/Autre" TargetMode="External"/><Relationship Id="rId41" Type="http://schemas.openxmlformats.org/officeDocument/2006/relationships/hyperlink" Target="https://skfgroup-my.sharepoint.com/personal/jerome_lacassagne_skf_com/Documents/001%20JLA/001%20Alt_Master_RQSE/001%20SKF/001%20Doc%20SKF/EHS/Confo_machines/Rapports/Justificatifs/SPMO%20(TO200)/Indication/Act%20n&#176;%20103%20-%202018%2010%2029%20IT0639%20et%20infos%20Diam%20et%20vitesses%20max.pdf" TargetMode="External"/><Relationship Id="rId54" Type="http://schemas.openxmlformats.org/officeDocument/2006/relationships/hyperlink" Target="https://skfgroup-my.sharepoint.com/personal/jerome_lacassagne_skf_com/Documents/001%20JLA/001%20Alt_Master_RQSE/001%20SKF/001%20Doc%20SKF/EHS/Confo_machines/Rapports/Justificatifs/PRESSE%20(W415)/Autre/Act%20n&#176;%20194%20-%20D&#233;claration%20CE.pdf" TargetMode="External"/><Relationship Id="rId62" Type="http://schemas.openxmlformats.org/officeDocument/2006/relationships/hyperlink" Target="https://skfgroup-my.sharepoint.com/personal/jerome_lacassagne_skf_com/Documents/001%20JLA/001%20Alt_Master_RQSE/001%20SKF/001%20Doc%20SKF/EHS/Confo_machines/Rapports/Justificatifs/TOURET%20A%20POLIR%20(148)/Autre/Act%20n&#176;%20164%20-%20Notice%20d'utilisation%20dont%20d&#233;claration%20CE.pdf" TargetMode="External"/><Relationship Id="rId70" Type="http://schemas.openxmlformats.org/officeDocument/2006/relationships/hyperlink" Target="https://skfgroup-my.sharepoint.com/personal/jerome_lacassagne_skf_com/Documents/001%20JLA/001%20Alt_Master_RQSE/001%20SKF/001%20Doc%20SKF/EHS/Confo_machines/Rapports/Justificatifs/MARQUEUSE%20P3000%20(2546180)/Autre/Act%20n&#176;%20307%20-%20D&#233;claration%20CE.pdf" TargetMode="External"/><Relationship Id="rId75" Type="http://schemas.openxmlformats.org/officeDocument/2006/relationships/hyperlink" Target="https://skfgroup-my.sharepoint.com/personal/jerome_lacassagne_skf_com/Documents/001%20JLA/001%20Alt_Master_RQSE/001%20SKF/001%20Doc%20SKF/EHS/Confo_machines/Rapports/Justificatifs/TOURET%20A%20POLIR%20(148)/Electrique/Act%20n&#176;%20156%20-%20Sch&#233;ma%20&#233;lectrique%20touret%20148.pdf" TargetMode="External"/><Relationship Id="rId1" Type="http://schemas.openxmlformats.org/officeDocument/2006/relationships/hyperlink" Target="https://skfgroup-my.sharepoint.com/personal/jerome_lacassagne_skf_com/Documents/001%20JLA/001%20Alt_Master_RQSE/001%20SKF/001%20Doc%20SKF/EHS/Confo_machines/Rapports/Justificatifs/BM225%20(251)" TargetMode="External"/><Relationship Id="rId6" Type="http://schemas.openxmlformats.org/officeDocument/2006/relationships/hyperlink" Target="https://skfgroup-my.sharepoint.com/personal/jerome_lacassagne_skf_com/Documents/001%20JLA/001%20Alt_Master_RQSE/001%20SKF/001%20Doc%20SKF/EHS/Confo_machines/Rapports/Justificatifs/CN%20EMA%20(70)/Indication" TargetMode="External"/><Relationship Id="rId15" Type="http://schemas.openxmlformats.org/officeDocument/2006/relationships/hyperlink" Target="https://skfgroup-my.sharepoint.com/personal/jerome_lacassagne_skf_com/Documents/001%20JLA/001%20Alt_Master_RQSE/001%20SKF/001%20Doc%20SKF/EHS/Confo_machines/Rapports/Justificatifs/BM225%20(251)" TargetMode="External"/><Relationship Id="rId23" Type="http://schemas.openxmlformats.org/officeDocument/2006/relationships/hyperlink" Target="https://skfgroup-my.sharepoint.com/personal/jerome_lacassagne_skf_com/Documents/001%20JLA/001%20Alt_Master_RQSE/001%20SKF/001%20Doc%20SKF/EHS/Confo_machines/Rapports/Justificatifs/AC46%20(TOUAC46)/Autre" TargetMode="External"/><Relationship Id="rId28" Type="http://schemas.openxmlformats.org/officeDocument/2006/relationships/hyperlink" Target="https://skfgroup-my.sharepoint.com/personal/jerome_lacassagne_skf_com/Documents/001%20JLA/001%20Alt_Master_RQSE/001%20SKF/001%20Doc%20SKF/EHS/Confo_machines/Rapports/Justificatifs/AC20%20(73)/Autre" TargetMode="External"/><Relationship Id="rId36" Type="http://schemas.openxmlformats.org/officeDocument/2006/relationships/hyperlink" Target="https://skfgroup-my.sharepoint.com/personal/jerome_lacassagne_skf_com/Documents/001%20JLA/001%20Alt_Master_RQSE/001%20SKF/001%20Doc%20SKF/EHS/Confo_machines/Rapports/Justificatifs/TITAN%20(TOUTITAN)/Autre/Act%20n&#176;%20090%20-%20Photo%20et%20PV%20de%20r&#233;ception.pdf" TargetMode="External"/><Relationship Id="rId49" Type="http://schemas.openxmlformats.org/officeDocument/2006/relationships/hyperlink" Target="https://skfgroup-my.sharepoint.com/personal/jerome_lacassagne_skf_com/Documents/001%20JLA/001%20Alt_Master_RQSE/001%20SKF/001%20Doc%20SKF/EHS/Confo_machines/Rapports/Justificatifs/FOUR%20CFI%20(355)/Electrique/Act%20n&#176;%20081%20-%202018%2010%2029%20Photo%20obturation%20passages%20de%20c&#228;bles.pdf" TargetMode="External"/><Relationship Id="rId57" Type="http://schemas.openxmlformats.org/officeDocument/2006/relationships/hyperlink" Target="https://skfgroup-my.sharepoint.com/personal/jerome_lacassagne_skf_com/Documents/001%20JLA/001%20Alt_Master_RQSE/001%20SKF/001%20Doc%20SKF/EHS/Confo_machines/Rapports/Justificatifs/TOURET%20MEULE%20BANDE%20210%20(230)/Autre/Act%20n&#176;%20231%20-%20Notice%20d'utilisation%20dont%20d&#233;claration%20CE.pdf"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s://skfgroup-my.sharepoint.com/personal/jerome_lacassagne_skf_com/Documents/001%20JLA/001%20Alt_Master_RQSE/001%20SKF/001%20Doc%20SKF/EHS/Confo_machines/Rapports/R01565_06002_7a_Skf_2017%2006%2026.pdf" TargetMode="External"/><Relationship Id="rId13" Type="http://schemas.openxmlformats.org/officeDocument/2006/relationships/hyperlink" Target="https://skfgroup-my.sharepoint.com/personal/jerome_lacassagne_skf_com/Documents/001%20JLA/001%20Alt_Master_RQSE/001%20SKF/001%20Doc%20SKF/EHS/Confo_machines/Rapports/R01565_06002_2a_Skf_2017%2002%2020.pdf" TargetMode="External"/><Relationship Id="rId18" Type="http://schemas.openxmlformats.org/officeDocument/2006/relationships/hyperlink" Target="https://skfgroup-my.sharepoint.com/personal/jerome_lacassagne_skf_com/Documents/001%20JLA/001%20Alt_Master_RQSE/001%20SKF/001%20Doc%20SKF/EHS/Confo_machines/Rapports/R01565_06002_5a_Skf_2017%2006%2026.pdf" TargetMode="External"/><Relationship Id="rId26" Type="http://schemas.openxmlformats.org/officeDocument/2006/relationships/hyperlink" Target="https://skfgroup-my.sharepoint.com/personal/jerome_lacassagne_skf_com/Documents/001%20JLA/001%20Alt_Master_RQSE/001%20SKF/001%20Doc%20SKF/EHS/Confo_machines/Rapports/Justificatifs/BF%20du%2025%2007%202018%20-%20L1500%20(wc401).pdf" TargetMode="External"/><Relationship Id="rId39" Type="http://schemas.openxmlformats.org/officeDocument/2006/relationships/hyperlink" Target="https://skfgroup-my.sharepoint.com/personal/jerome_lacassagne_skf_com/Documents/001%20JLA/001%20Alt_Master_RQSE/001%20SKF/001%20Doc%20SKF/EHS/Confo_machines/Rapports/Justificatifs/TRONCONNEUSE%20Abrasimets%202%20(626G%203219)/BF%20du%2008%2010%202018%20-%20TRONCONNEUSE%20Abrasimets%202%20(626G%203219).pdf" TargetMode="External"/><Relationship Id="rId3" Type="http://schemas.openxmlformats.org/officeDocument/2006/relationships/hyperlink" Target="https://skfgroup-my.sharepoint.com/personal/jerome_lacassagne_skf_com/Documents/001%20JLA/001%20Alt_Master_RQSE/001%20SKF/001%20Doc%20SKF/EHS/Confo_machines/Rapports/R01565_06002_1a_Skf_2017%2002%2020.pdf" TargetMode="External"/><Relationship Id="rId21" Type="http://schemas.openxmlformats.org/officeDocument/2006/relationships/hyperlink" Target="https://skfgroup-my.sharepoint.com/personal/jerome_lacassagne_skf_com/Documents/001%20JLA/001%20Alt_Master_RQSE/001%20SKF/001%20Doc%20SKF/EHS/Confo_machines/Rapports/R01565_06002_6a_Skf_2017%2006%2026.pdf" TargetMode="External"/><Relationship Id="rId34" Type="http://schemas.openxmlformats.org/officeDocument/2006/relationships/hyperlink" Target="https://skfgroup-my.sharepoint.com/personal/jerome_lacassagne_skf_com/Documents/001%20JLA/001%20Alt_Master_RQSE/001%20SKF/001%20Doc%20SKF/EHS/Confo_machines/Rapports/Justificatifs/L1500%20(401)/BF%20du%2025%2007%202018%20-%20L1500%20(401).pdf" TargetMode="External"/><Relationship Id="rId42" Type="http://schemas.openxmlformats.org/officeDocument/2006/relationships/hyperlink" Target="https://skfgroup-my.sharepoint.com/personal/jerome_lacassagne_skf_com/Documents/001%20JLA/001%20Alt_Master_RQSE/001%20SKF/001%20Doc%20SKF/EHS/Confo_machines/Rapports/Justificatifs/TRONCONNEUSE%20Exocom%20(626G%20210)/BF%20du%2008%2010%202018%20-%20TRONCONNEUSE%20Exocom%20(626G%20210).pdf" TargetMode="External"/><Relationship Id="rId47" Type="http://schemas.openxmlformats.org/officeDocument/2006/relationships/vmlDrawing" Target="../drawings/vmlDrawing3.vml"/><Relationship Id="rId7" Type="http://schemas.openxmlformats.org/officeDocument/2006/relationships/hyperlink" Target="https://skfgroup-my.sharepoint.com/personal/jerome_lacassagne_skf_com/Documents/001%20JLA/001%20Alt_Master_RQSE/001%20SKF/001%20Doc%20SKF/EHS/Confo_machines/Rapports/R01565_06002_6a_Skf_2017%2006%2026.pdf" TargetMode="External"/><Relationship Id="rId12" Type="http://schemas.openxmlformats.org/officeDocument/2006/relationships/hyperlink" Target="https://skfgroup-my.sharepoint.com/personal/jerome_lacassagne_skf_com/Documents/001%20JLA/001%20Alt_Master_RQSE/001%20SKF/001%20Doc%20SKF/EHS/Confo_machines/Rapports/R01565_06002_2a_Skf_2017%2002%2020.pdf" TargetMode="External"/><Relationship Id="rId17" Type="http://schemas.openxmlformats.org/officeDocument/2006/relationships/hyperlink" Target="https://skfgroup-my.sharepoint.com/personal/jerome_lacassagne_skf_com/Documents/001%20JLA/001%20Alt_Master_RQSE/001%20SKF/001%20Doc%20SKF/EHS/Confo_machines/Rapports/R01565_06002_5a_Skf_2017%2006%2026.pdf" TargetMode="External"/><Relationship Id="rId25" Type="http://schemas.openxmlformats.org/officeDocument/2006/relationships/hyperlink" Target="https://skfgroup-my.sharepoint.com/personal/jerome_lacassagne_skf_com/Documents/001%20JLA/001%20Alt_Master_RQSE/001%20SKF/001%20Doc%20SKF/EHS/Confo_machines/Rapports/R01565_06002_1a_Skf_2017%2002%2020.pdf" TargetMode="External"/><Relationship Id="rId33" Type="http://schemas.openxmlformats.org/officeDocument/2006/relationships/hyperlink" Target="https://skfgroup-my.sharepoint.com/personal/jerome_lacassagne_skf_com/Documents/001%20JLA/001%20Alt_Master_RQSE/001%20SKF/001%20Doc%20SKF/EHS/Confo_machines/Rapports/Justificatifs/BM225%20(251)/BF%20du%2009%2003%202018%20-%20BM225%20(251).pdf" TargetMode="External"/><Relationship Id="rId38" Type="http://schemas.openxmlformats.org/officeDocument/2006/relationships/hyperlink" Target="https://skfgroup-my.sharepoint.com/personal/jerome_lacassagne_skf_com/Documents/001%20JLA/001%20Alt_Master_RQSE/001%20SKF/001%20Doc%20SKF/EHS/Confo_machines/Rapports/Justificatifs/MONTAGE%20C21%20(752)/BF%20du%2011%2006%202018%20-%20MONTAGE%20C21%20(752).pdf" TargetMode="External"/><Relationship Id="rId46" Type="http://schemas.openxmlformats.org/officeDocument/2006/relationships/printerSettings" Target="../printerSettings/printerSettings6.bin"/><Relationship Id="rId2" Type="http://schemas.openxmlformats.org/officeDocument/2006/relationships/hyperlink" Target="https://skfgroup-my.sharepoint.com/personal/jerome_lacassagne_skf_com/Documents/001%20-%20JLA/001%20-%20Alternance%20Master%20R_QSE/001%20-%20SKF/001%20-%20Doc%20SKF/EHS/Conformtit&#233;%20machines/Rapports/R01565_06002_1a_Skf_2017%2002%2020.pdf" TargetMode="External"/><Relationship Id="rId16" Type="http://schemas.openxmlformats.org/officeDocument/2006/relationships/hyperlink" Target="https://skfgroup-my.sharepoint.com/personal/jerome_lacassagne_skf_com/Documents/001%20JLA/001%20Alt_Master_RQSE/001%20SKF/001%20Doc%20SKF/EHS/Confo_machines/Rapports/R01565_06002_2a_Skf_2017%2002%2020.pdf" TargetMode="External"/><Relationship Id="rId20" Type="http://schemas.openxmlformats.org/officeDocument/2006/relationships/hyperlink" Target="https://skfgroup-my.sharepoint.com/personal/jerome_lacassagne_skf_com/Documents/001%20JLA/001%20Alt_Master_RQSE/001%20SKF/001%20Doc%20SKF/EHS/Confo_machines/Rapports/R01565_06002_2a_Skf_2017%2002%2020.pdf" TargetMode="External"/><Relationship Id="rId29" Type="http://schemas.openxmlformats.org/officeDocument/2006/relationships/hyperlink" Target="https://skfgroup-my.sharepoint.com/personal/jerome_lacassagne_skf_com/Documents/001%20JLA/001%20Alt_Master_RQSE/001%20SKF/001%20Doc%20SKF/EHS/Confo_machines/Rapports/Justificatifs/BF%20du%2025%2007%202017%20-%20DUFFIEU%20TB%20(wc568).pdf" TargetMode="External"/><Relationship Id="rId41" Type="http://schemas.openxmlformats.org/officeDocument/2006/relationships/hyperlink" Target="https://skfgroup-my.sharepoint.com/personal/jerome_lacassagne_skf_com/Documents/001%20JLA/001%20Alt_Master_RQSE/001%20SKF/001%20Doc%20SKF/EHS/Confo_machines/Rapports/Justificatifs/TRONCONNEUSE%20Abrasimets%202%20(626G%203219)/BF%20du%2008%2010%202018%20-%20TRONCONNEUSE%20Abrasimets%202%20(626G%203219).pdf" TargetMode="External"/><Relationship Id="rId1" Type="http://schemas.openxmlformats.org/officeDocument/2006/relationships/hyperlink" Target="https://skfgroup-my.sharepoint.com/personal/jerome_lacassagne_skf_com/Documents/001%20JLA/001%20Alt_Master_RQSE/001%20SKF/001%20Doc%20SKF/EHS/Confo_machines/Rapports/Rapport%20Dekra%20-%20A%20A85143921001,%20Perceuse%20colonne%20SIDAMO%20G0909047.pdf" TargetMode="External"/><Relationship Id="rId6" Type="http://schemas.openxmlformats.org/officeDocument/2006/relationships/hyperlink" Target="https://skfgroup-my.sharepoint.com/personal/jerome_lacassagne_skf_com/Documents/001%20JLA/001%20Alt_Master_RQSE/001%20SKF/001%20Doc%20SKF/EHS/Confo_machines/Rapports/R01565_06002_5a_Skf_2017%2006%2026.pdf" TargetMode="External"/><Relationship Id="rId11" Type="http://schemas.openxmlformats.org/officeDocument/2006/relationships/hyperlink" Target="https://skfgroup-my.sharepoint.com/personal/jerome_lacassagne_skf_com/Documents/001%20JLA/001%20Alt_Master_RQSE/001%20SKF/001%20Doc%20SKF/EHS/Confo_machines/Rapports/R01565_06002_4a_Skf_2017%2006%2026.pdf" TargetMode="External"/><Relationship Id="rId24" Type="http://schemas.openxmlformats.org/officeDocument/2006/relationships/hyperlink" Target="https://skfgroup-my.sharepoint.com/personal/jerome_lacassagne_skf_com/Documents/001%20JLA/001%20Alt_Master_RQSE/001%20SKF/001%20Doc%20SKF/EHS/Confo_machines/Rapports/R01565_06002_3a_Skf_2017%2006%2026.pdf" TargetMode="External"/><Relationship Id="rId32" Type="http://schemas.openxmlformats.org/officeDocument/2006/relationships/hyperlink" Target="https://skfgroup-my.sharepoint.com/personal/jerome_lacassagne_skf_com/Documents/001%20JLA/001%20Alt_Master_RQSE/001%20SKF/001%20Doc%20SKF/EHS/Confo_machines/Rapports/Justificatifs/DUFIEUX%20TB%20(568)/BF%20du%2025%2007%202017%20-%20DUFIEUX%20TB%20(568).pdf" TargetMode="External"/><Relationship Id="rId37" Type="http://schemas.openxmlformats.org/officeDocument/2006/relationships/hyperlink" Target="https://skfgroup-my.sharepoint.com/personal/jerome_lacassagne_skf_com/Documents/001%20JLA/001%20Alt_Master_RQSE/001%20SKF/001%20Doc%20SKF/EHS/Confo_machines/Rapports/Justificatifs/EMA%20Piste%20(311)/BF%20du%2001%2009%202018%20-%20EMA%20Piste%20(311).pdf" TargetMode="External"/><Relationship Id="rId40" Type="http://schemas.openxmlformats.org/officeDocument/2006/relationships/hyperlink" Target="https://skfgroup-my.sharepoint.com/personal/jerome_lacassagne_skf_com/Documents/001%20JLA/001%20Alt_Master_RQSE/001%20SKF/001%20Doc%20SKF/EHS/Confo_machines/Rapports/Justificatifs/BRAS%20TARAUDEUR%20(585)/BF%20du%2029%2008%202018%20-%20BRAS%20TARAUDEUR%20(585).pdf" TargetMode="External"/><Relationship Id="rId45" Type="http://schemas.openxmlformats.org/officeDocument/2006/relationships/hyperlink" Target="https://skfgroup-my.sharepoint.com/personal/jerome_lacassagne_skf_com/Documents/001%20JLA/001%20Alt_Master_RQSE/001%20SKF/001%20Doc%20SKF/EHS/Confo_machines/Rapports/Rapport%20LR%20Dekra%20-%20B9655001-1801%20R001%20-%20SKF,%20Table%20MONTAGE%20C11%20n&#176;%20126%20-%20742.pdf" TargetMode="External"/><Relationship Id="rId5" Type="http://schemas.openxmlformats.org/officeDocument/2006/relationships/hyperlink" Target="https://skfgroup-my.sharepoint.com/personal/jerome_lacassagne_skf_com/Documents/001%20JLA/001%20Alt_Master_RQSE/001%20SKF/001%20Doc%20SKF/EHS/Confo_machines/Rapports/R01565_06002_3a_Skf_2017%2006%2026.pdf" TargetMode="External"/><Relationship Id="rId15" Type="http://schemas.openxmlformats.org/officeDocument/2006/relationships/hyperlink" Target="https://skfgroup-my.sharepoint.com/personal/jerome_lacassagne_skf_com/Documents/001%20JLA/001%20Alt_Master_RQSE/001%20SKF/001%20Doc%20SKF/EHS/Confo_machines/Rapports/R01565_06002_2a_Skf_2017%2002%2020.pdf" TargetMode="External"/><Relationship Id="rId23" Type="http://schemas.openxmlformats.org/officeDocument/2006/relationships/hyperlink" Target="https://skfgroup-my.sharepoint.com/personal/jerome_lacassagne_skf_com/Documents/001%20JLA/001%20Alt_Master_RQSE/001%20SKF/001%20Doc%20SKF/EHS/Confo_machines/Rapports/R01565_06002_3a_Skf_2017%2006%2026.pdf" TargetMode="External"/><Relationship Id="rId28" Type="http://schemas.openxmlformats.org/officeDocument/2006/relationships/hyperlink" Target="https://skfgroup-my.sharepoint.com/personal/jerome_lacassagne_skf_com/Documents/001%20JLA/001%20Alt_Master_RQSE/001%20SKF/001%20Doc%20SKF/EHS/Confo_machines/Rapports/Justificatifs/BF%20du%2005%2001%202018%20-%20CHOMIENNE%20(wc561).pdf" TargetMode="External"/><Relationship Id="rId36" Type="http://schemas.openxmlformats.org/officeDocument/2006/relationships/hyperlink" Target="https://skfgroup-my.sharepoint.com/personal/jerome_lacassagne_skf_com/Documents/001%20JLA/001%20Alt_Master_RQSE/001%20SKF/001%20Doc%20SKF/EHS/Confo_machines/Rapports/Justificatifs/BF%20du%2025%2007%202018%20-%20L1500%20(wc401).pdf" TargetMode="External"/><Relationship Id="rId10" Type="http://schemas.openxmlformats.org/officeDocument/2006/relationships/hyperlink" Target="https://skfgroup-my.sharepoint.com/personal/jerome_lacassagne_skf_com/Documents/001%20JLA/001%20Alt_Master_RQSE/001%20SKF/001%20Doc%20SKF/EHS/Confo_machines/Rapports/Rapport%20Dekra%20-%20B8414178-1801%20R%20001%20-%20SKF,%20Table%20ASSEMB752.pdf" TargetMode="External"/><Relationship Id="rId19" Type="http://schemas.openxmlformats.org/officeDocument/2006/relationships/hyperlink" Target="https://skfgroup-my.sharepoint.com/personal/jerome_lacassagne_skf_com/Documents/001%20JLA/001%20Alt_Master_RQSE/001%20SKF/001%20Doc%20SKF/EHS/Confo_machines/Rapports/R01565_06002_5a_Skf_2017%2006%2026.pdf" TargetMode="External"/><Relationship Id="rId31" Type="http://schemas.openxmlformats.org/officeDocument/2006/relationships/hyperlink" Target="https://skfgroup-my.sharepoint.com/personal/jerome_lacassagne_skf_com/Documents/001%20JLA/001%20Alt_Master_RQSE/001%20SKF/001%20Doc%20SKF/EHS/Confo_machines/Rapports/Justificatifs/CHOMIENNE%20(561)/BF%20du%2005%2001%202018%20-%20CHOMIENNE%20(561).pdf" TargetMode="External"/><Relationship Id="rId44" Type="http://schemas.openxmlformats.org/officeDocument/2006/relationships/hyperlink" Target="https://skfgroup-my.sharepoint.com/personal/jerome_lacassagne_skf_com/Documents/001%20JLA/001%20Alt_Master_RQSE/001%20SKF/001%20Doc%20SKF/EHS/Confo_machines/Rapports/Rapport%20LR%20Dekra%20-%20B9655001-1801%20R002%20V1%20-%20SKF,%20TOUR%20VERTICAL%20AC20%20-%203116.pdf" TargetMode="External"/><Relationship Id="rId4" Type="http://schemas.openxmlformats.org/officeDocument/2006/relationships/hyperlink" Target="https://skfgroup-my.sharepoint.com/personal/jerome_lacassagne_skf_com/Documents/001%20JLA/001%20Alt_Master_RQSE/001%20SKF/001%20Doc%20SKF/EHS/Confo_machines/Rapports/R01565_06002_2a_Skf_2017%2002%2020.pdf" TargetMode="External"/><Relationship Id="rId9" Type="http://schemas.openxmlformats.org/officeDocument/2006/relationships/hyperlink" Target="https://skfgroup-my.sharepoint.com/personal/jerome_lacassagne_skf_com/Documents/001%20JLA/001%20Alt_Master_RQSE/001%20SKF/001%20Doc%20SKF/EHS/Confo_machines/Rapports/Rapport%20dekra%20-%20A7007723%200901,%20Table%207102.pdf" TargetMode="External"/><Relationship Id="rId14" Type="http://schemas.openxmlformats.org/officeDocument/2006/relationships/hyperlink" Target="https://skfgroup-my.sharepoint.com/personal/jerome_lacassagne_skf_com/Documents/001%20JLA/001%20Alt_Master_RQSE/001%20SKF/001%20Doc%20SKF/EHS/Confo_machines/Rapports/R01565_06002_7a_Skf_2017%2006%2026.pdf" TargetMode="External"/><Relationship Id="rId22" Type="http://schemas.openxmlformats.org/officeDocument/2006/relationships/hyperlink" Target="https://skfgroup-my.sharepoint.com/personal/jerome_lacassagne_skf_com/Documents/001%20JLA/001%20Alt_Master_RQSE/001%20SKF/001%20Doc%20SKF/EHS/Confo_machines/Rapports/R01565_06002_4a_Skf_2017%2006%2026.pdf" TargetMode="External"/><Relationship Id="rId27" Type="http://schemas.openxmlformats.org/officeDocument/2006/relationships/hyperlink" Target="https://skfgroup-my.sharepoint.com/personal/jerome_lacassagne_skf_com/Documents/001%20JLA/001%20Alt_Master_RQSE/001%20SKF/001%20Doc%20SKF/EHS/Confo_machines/Rapports/Justificatifs/BF%20du%2009%2003%202018%20-%20BM225%20(wc251).pdf" TargetMode="External"/><Relationship Id="rId30" Type="http://schemas.openxmlformats.org/officeDocument/2006/relationships/hyperlink" Target="https://skfgroup-my.sharepoint.com/personal/jerome_lacassagne_skf_com/Documents/001%20JLA/001%20Alt_Master_RQSE/001%20SKF/001%20Doc%20SKF/EHS/Confo_machines/Rapports/Justificatifs/BRAS%20TARAUDEUR%20(585)/BF%20du%2029%2008%202018%20-%20BRAS%20TARAUDEUR%20(585).pdf" TargetMode="External"/><Relationship Id="rId35" Type="http://schemas.openxmlformats.org/officeDocument/2006/relationships/hyperlink" Target="https://skfgroup-my.sharepoint.com/personal/jerome_lacassagne_skf_com/Documents/001%20JLA/001%20Alt_Master_RQSE/001%20SKF/001%20Doc%20SKF/EHS/Confo_machines/Rapports/Justificatifs/MACHINE%20A%20LAVER%20SEMAME%20(702)/BF%20du%2001%2009%202018%20-%20MACHINE%20A%20LAVER%20SEMAME%20(702).pdf" TargetMode="External"/><Relationship Id="rId43" Type="http://schemas.openxmlformats.org/officeDocument/2006/relationships/hyperlink" Target="https://skfgroup-my.sharepoint.com/personal/jerome_lacassagne_skf_com/Documents/001%20JLA/001%20Alt_Master_RQSE/001%20SKF/001%20Doc%20SKF/EHS/Confo_machines/Rapports/Rapport%20Dekra%20-%20B8955268-1801%20R001%20-%20SKF,%20L%20R%20Table%20ASSEMB752.pdf" TargetMode="External"/><Relationship Id="rId48" Type="http://schemas.openxmlformats.org/officeDocument/2006/relationships/comments" Target="../comments3.xml"/></Relationships>
</file>

<file path=xl/worksheets/_rels/sheet7.xml.rels><?xml version="1.0" encoding="UTF-8" standalone="yes"?>
<Relationships xmlns="http://schemas.openxmlformats.org/package/2006/relationships"><Relationship Id="rId8" Type="http://schemas.openxmlformats.org/officeDocument/2006/relationships/hyperlink" Target="https://skfgroup-my.sharepoint.com/personal/jerome_lacassagne_skf_com/Documents/001%20JLA/001%20Alt_Master_RQSE/001%20SKF/001%20Doc%20SKF/EHS/Confo_machines/Rapports/Justificatifs/BM225%20(251)/BF%20du%2009%2003%202018%20-%20BM225%20(251).pdf" TargetMode="External"/><Relationship Id="rId13" Type="http://schemas.openxmlformats.org/officeDocument/2006/relationships/hyperlink" Target="https://skfgroup-my.sharepoint.com/personal/jerome_lacassagne_skf_com/Documents/001%20JLA/001%20Alt_Master_RQSE/001%20SKF/001%20Doc%20SKF/EHS/Confo_machines/Rapports/Justificatifs/TRONCONNEUSE%20Abrasimets%202%20(626G%203219)/BF%20du%2008%2010%202018%20-%20TRONCONNEUSE%20Abrasimets%202%20(626G%203219).pdf" TargetMode="External"/><Relationship Id="rId18" Type="http://schemas.openxmlformats.org/officeDocument/2006/relationships/vmlDrawing" Target="../drawings/vmlDrawing4.vml"/><Relationship Id="rId3" Type="http://schemas.openxmlformats.org/officeDocument/2006/relationships/hyperlink" Target="https://skfgroup-my.sharepoint.com/personal/jerome_lacassagne_skf_com/Documents/001%20JLA/001%20Alt_Master_RQSE/001%20SKF/001%20Doc%20SKF/EHS/Confo_machines/Rapports/Justificatifs/BF%20du%2005%2001%202018%20-%20CHOMIENNE%20(wc561).pdf" TargetMode="External"/><Relationship Id="rId7" Type="http://schemas.openxmlformats.org/officeDocument/2006/relationships/hyperlink" Target="https://skfgroup-my.sharepoint.com/personal/jerome_lacassagne_skf_com/Documents/001%20JLA/001%20Alt_Master_RQSE/001%20SKF/001%20Doc%20SKF/EHS/Confo_machines/Rapports/Justificatifs/DUFIEUX%20TB%20(568)/BF%20du%2025%2007%202017%20-%20DUFIEUX%20TB%20(568).pdf" TargetMode="External"/><Relationship Id="rId12" Type="http://schemas.openxmlformats.org/officeDocument/2006/relationships/hyperlink" Target="https://skfgroup-my.sharepoint.com/personal/jerome_lacassagne_skf_com/Documents/001%20JLA/001%20Alt_Master_RQSE/001%20SKF/001%20Doc%20SKF/EHS/Confo_machines/Rapports/Justificatifs/EMA%20Piste%20(311)/BF%20du%2001%2009%202018%20-%20EMA%20Piste%20(311).pdf" TargetMode="External"/><Relationship Id="rId17" Type="http://schemas.openxmlformats.org/officeDocument/2006/relationships/drawing" Target="../drawings/drawing6.xml"/><Relationship Id="rId2" Type="http://schemas.openxmlformats.org/officeDocument/2006/relationships/hyperlink" Target="https://skfgroup-my.sharepoint.com/personal/jerome_lacassagne_skf_com/Documents/001%20JLA/001%20Alt_Master_RQSE/001%20SKF/001%20Doc%20SKF/EHS/Confo_machines/Rapports/Justificatifs/BF%20du%2009%2003%202018%20-%20BM225%20(wc251).pdf" TargetMode="External"/><Relationship Id="rId16" Type="http://schemas.openxmlformats.org/officeDocument/2006/relationships/printerSettings" Target="../printerSettings/printerSettings7.bin"/><Relationship Id="rId1" Type="http://schemas.openxmlformats.org/officeDocument/2006/relationships/hyperlink" Target="https://skfgroup-my.sharepoint.com/personal/jerome_lacassagne_skf_com/Documents/001%20JLA/001%20Alt_Master_RQSE/001%20SKF/001%20Doc%20SKF/EHS/Confo_machines/Rapports/Justificatifs/BF%20du%2025%2007%202018%20-%20L1500%20(wc401).pdf" TargetMode="External"/><Relationship Id="rId6" Type="http://schemas.openxmlformats.org/officeDocument/2006/relationships/hyperlink" Target="https://skfgroup-my.sharepoint.com/personal/jerome_lacassagne_skf_com/Documents/001%20JLA/001%20Alt_Master_RQSE/001%20SKF/001%20Doc%20SKF/EHS/Confo_machines/Rapports/Justificatifs/CHOMIENNE%20(561)/BF%20du%2005%2001%202018%20-%20CHOMIENNE%20(561).pdf" TargetMode="External"/><Relationship Id="rId11" Type="http://schemas.openxmlformats.org/officeDocument/2006/relationships/hyperlink" Target="https://skfgroup-my.sharepoint.com/personal/jerome_lacassagne_skf_com/Documents/001%20JLA/001%20Alt_Master_RQSE/001%20SKF/001%20Doc%20SKF/EHS/Confo_machines/Rapports/Justificatifs/BF%20du%2025%2007%202018%20-%20L1500%20(wc401).pdf" TargetMode="External"/><Relationship Id="rId5" Type="http://schemas.openxmlformats.org/officeDocument/2006/relationships/hyperlink" Target="https://skfgroup-my.sharepoint.com/personal/jerome_lacassagne_skf_com/Documents/001%20JLA/001%20Alt_Master_RQSE/001%20SKF/001%20Doc%20SKF/EHS/Confo_machines/Rapports/Justificatifs/BRAS%20TARAUDEUR%20(585)/BF%20du%2029%2008%202018%20-%20BRAS%20TARAUDEUR%20(585).pdf" TargetMode="External"/><Relationship Id="rId15" Type="http://schemas.openxmlformats.org/officeDocument/2006/relationships/hyperlink" Target="https://skfgroup-my.sharepoint.com/personal/jerome_lacassagne_skf_com/Documents/001%20JLA/001%20Alt_Master_RQSE/001%20SKF/001%20Doc%20SKF/EHS/Confo_machines/Rapports/Justificatifs/BRAS%20TARAUDEUR%20(585)/BF%20du%2029%2008%202018%20-%20BRAS%20TARAUDEUR%20(585).pdf" TargetMode="External"/><Relationship Id="rId10" Type="http://schemas.openxmlformats.org/officeDocument/2006/relationships/hyperlink" Target="https://skfgroup-my.sharepoint.com/personal/jerome_lacassagne_skf_com/Documents/001%20JLA/001%20Alt_Master_RQSE/001%20SKF/001%20Doc%20SKF/EHS/Confo_machines/Rapports/Justificatifs/MACHINE%20A%20LAVER%20SEMAME%20(702)/BF%20du%2001%2009%202018%20-%20MACHINE%20A%20LAVER%20SEMAME%20(702).pdf" TargetMode="External"/><Relationship Id="rId19" Type="http://schemas.openxmlformats.org/officeDocument/2006/relationships/comments" Target="../comments4.xml"/><Relationship Id="rId4" Type="http://schemas.openxmlformats.org/officeDocument/2006/relationships/hyperlink" Target="https://skfgroup-my.sharepoint.com/personal/jerome_lacassagne_skf_com/Documents/001%20JLA/001%20Alt_Master_RQSE/001%20SKF/001%20Doc%20SKF/EHS/Confo_machines/Rapports/Justificatifs/BF%20du%2025%2007%202017%20-%20DUFFIEU%20TB%20(wc568).pdf" TargetMode="External"/><Relationship Id="rId9" Type="http://schemas.openxmlformats.org/officeDocument/2006/relationships/hyperlink" Target="https://skfgroup-my.sharepoint.com/personal/jerome_lacassagne_skf_com/Documents/001%20JLA/001%20Alt_Master_RQSE/001%20SKF/001%20Doc%20SKF/EHS/Confo_machines/Rapports/Justificatifs/L1500%20(401)/BF%20du%2025%2007%202018%20-%20L1500%20(401).pdf" TargetMode="External"/><Relationship Id="rId14" Type="http://schemas.openxmlformats.org/officeDocument/2006/relationships/hyperlink" Target="https://skfgroup-my.sharepoint.com/personal/jerome_lacassagne_skf_com/Documents/001%20JLA/001%20Alt_Master_RQSE/001%20SKF/001%20Doc%20SKF/EHS/Confo_machines/Rapports/Justificatifs/MONTAGE%20C21%20(752)/BF%20du%2011%2006%202018%20-%20MONTAGE%20C21%20(752).pdf" TargetMode="Externa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hyperlink" Target="https://skfgroup-my.sharepoint.com/personal/jerome_lacassagne_skf_com/Documents/001%20-%20JLA/001%20-%20Alternance%20Master%20R_QSE/001%20-%20SKF/001%20-%20Doc%20SKF/EHS/Conformtit&#233;%20machines/Rapports/R01565_06002_1a_Skf_2017%2002%2020.pdf" TargetMode="External"/><Relationship Id="rId13" Type="http://schemas.openxmlformats.org/officeDocument/2006/relationships/hyperlink" Target="https://skfgroup-my.sharepoint.com/personal/jerome_lacassagne_skf_com/Documents/001%20-%20JLA/001%20-%20Alternance%20Master%20R_QSE/001%20-%20SKF/001%20-%20Doc%20SKF/EHS/Conformtit&#233;%20machines/Rapports/R01565_06002_2a_Skf_2017%2002%2020.pdf" TargetMode="External"/><Relationship Id="rId18" Type="http://schemas.openxmlformats.org/officeDocument/2006/relationships/hyperlink" Target="https://skfgroup-my.sharepoint.com/personal/jerome_lacassagne_skf_com/Documents/001%20-%20JLA/001%20-%20Alternance%20Master%20R_QSE/001%20-%20SKF/001%20-%20Doc%20SKF/EHS/Conformtit&#233;%20machines/Rapports/R01565_06002_5a_Skf_2017%2006%2026.pdf" TargetMode="External"/><Relationship Id="rId26" Type="http://schemas.openxmlformats.org/officeDocument/2006/relationships/hyperlink" Target="https://skfgroup-my.sharepoint.com/personal/jerome_lacassagne_skf_com/Documents/001%20-%20JLA/001%20-%20Alternance%20Master%20R_QSE/001%20-%20SKF/001%20-%20Doc%20SKF/EHS/Conformtit&#233;%20machines/Rapports/2291%20-%20Rapport%20Dekra%20-%20B8414178-1801%20R001%20-%20SKF,%20Table%20d'assemblage%20C21%20N&#176;0752.pdf" TargetMode="External"/><Relationship Id="rId3" Type="http://schemas.openxmlformats.org/officeDocument/2006/relationships/hyperlink" Target="https://skfgroup-my.sharepoint.com/personal/jerome_lacassagne_skf_com/Documents/001%20-%20JLA/001%20-%20Alternance%20Master%20R_QSE/001%20-%20SKF/001%20-%20Doc%20SKF/EHS/Conformtit&#233;%20machines/Rapports/R01565_06002_3a_Skf_2017%2006%2026.pdf" TargetMode="External"/><Relationship Id="rId21" Type="http://schemas.openxmlformats.org/officeDocument/2006/relationships/hyperlink" Target="https://skfgroup-my.sharepoint.com/personal/jerome_lacassagne_skf_com/Documents/001%20-%20JLA/001%20-%20Alternance%20Master%20R_QSE/001%20-%20SKF/001%20-%20Doc%20SKF/EHS/Conformtit&#233;%20machines/Rapports/R01565_06002_6a_Skf_2017%2006%2026.pdf" TargetMode="External"/><Relationship Id="rId7" Type="http://schemas.openxmlformats.org/officeDocument/2006/relationships/hyperlink" Target="https://skfgroup-my.sharepoint.com/personal/jerome_lacassagne_skf_com/Documents/001%20-%20JLA/001%20-%20Alternance%20Master%20R_QSE/001%20-%20SKF/001%20-%20Doc%20SKF/EHS/Conformtit&#233;%20machines/Rapports/R01565_06002_1a_Skf_2017%2002%2020.pdf" TargetMode="External"/><Relationship Id="rId12" Type="http://schemas.openxmlformats.org/officeDocument/2006/relationships/hyperlink" Target="https://skfgroup-my.sharepoint.com/personal/jerome_lacassagne_skf_com/Documents/001%20-%20JLA/001%20-%20Alternance%20Master%20R_QSE/001%20-%20SKF/001%20-%20Doc%20SKF/EHS/Conformtit&#233;%20machines/Rapports/R01565_06002_2a_Skf_2017%2002%2020.pdf" TargetMode="External"/><Relationship Id="rId17" Type="http://schemas.openxmlformats.org/officeDocument/2006/relationships/hyperlink" Target="https://skfgroup-my.sharepoint.com/personal/jerome_lacassagne_skf_com/Documents/001%20-%20JLA/001%20-%20Alternance%20Master%20R_QSE/001%20-%20SKF/001%20-%20Doc%20SKF/EHS/Conformtit&#233;%20machines/Rapports/R01565_06002_4a_Skf_2017%2006%2026.pdf" TargetMode="External"/><Relationship Id="rId25" Type="http://schemas.openxmlformats.org/officeDocument/2006/relationships/hyperlink" Target="https://skfgroup-my.sharepoint.com/personal/jerome_lacassagne_skf_com/Documents/001%20-%20JLA/001%20-%20Alternance%20Master%20R_QSE/001%20-%20SKF/001%20-%20Doc%20SKF/EHS/Conformtit&#233;%20machines/Rapports/Table%20de%20montage_controle%207102%20C22%20ERI%2063" TargetMode="External"/><Relationship Id="rId2" Type="http://schemas.openxmlformats.org/officeDocument/2006/relationships/hyperlink" Target="https://skfgroup-my.sharepoint.com/personal/jerome_lacassagne_skf_com/Documents/001%20-%20JLA/001%20-%20Alternance%20Master%20R_QSE/001%20-%20SKF/001%20-%20Doc%20SKF/EHS/Conformtit&#233;%20machines/Rapports/R01565_06002_5a_Skf_2017%2006%2026.pdf" TargetMode="External"/><Relationship Id="rId16" Type="http://schemas.openxmlformats.org/officeDocument/2006/relationships/hyperlink" Target="https://skfgroup-my.sharepoint.com/personal/jerome_lacassagne_skf_com/Documents/001%20-%20JLA/001%20-%20Alternance%20Master%20R_QSE/001%20-%20SKF/001%20-%20Doc%20SKF/EHS/Conformtit&#233;%20machines/Rapports/R01565_06002_4a_Skf_2017%2006%2026.pdf" TargetMode="External"/><Relationship Id="rId20" Type="http://schemas.openxmlformats.org/officeDocument/2006/relationships/hyperlink" Target="https://skfgroup-my.sharepoint.com/personal/jerome_lacassagne_skf_com/Documents/001%20-%20JLA/001%20-%20Alternance%20Master%20R_QSE/001%20-%20SKF/001%20-%20Doc%20SKF/EHS/Conformtit&#233;%20machines/Rapports/R01565_06002_5a_Skf_2017%2006%2026.pdf" TargetMode="External"/><Relationship Id="rId29" Type="http://schemas.openxmlformats.org/officeDocument/2006/relationships/printerSettings" Target="../printerSettings/printerSettings11.bin"/><Relationship Id="rId1" Type="http://schemas.openxmlformats.org/officeDocument/2006/relationships/hyperlink" Target="https://skfgroup-my.sharepoint.com/personal/jerome_lacassagne_skf_com/AppData/Roaming/Microsoft/Excel/Rapports/R01565_06002_6a_Skf%20Slewing%20Bearings_Audit%20machines%20Chanel%2014_2017%2006%2026.pdf" TargetMode="External"/><Relationship Id="rId6" Type="http://schemas.openxmlformats.org/officeDocument/2006/relationships/hyperlink" Target="https://skfgroup-my.sharepoint.com/personal/jerome_lacassagne_skf_com/Documents/001%20-%20JLA/001%20-%20Alternance%20Master%20R_QSE/001%20-%20SKF/001%20-%20Doc%20SKF/EHS/Conformtit&#233;%20machines/Rapports/Perceuse%20colonne%20SIDAMO.pdf" TargetMode="External"/><Relationship Id="rId11" Type="http://schemas.openxmlformats.org/officeDocument/2006/relationships/hyperlink" Target="https://skfgroup-my.sharepoint.com/personal/jerome_lacassagne_skf_com/Documents/001%20-%20JLA/001%20-%20Alternance%20Master%20R_QSE/001%20-%20SKF/001%20-%20Doc%20SKF/EHS/Conformtit&#233;%20machines/Rapports/R01565_06002_6a_Skf_2017%2006%2026.pdf" TargetMode="External"/><Relationship Id="rId24" Type="http://schemas.openxmlformats.org/officeDocument/2006/relationships/hyperlink" Target="https://skfgroup-my.sharepoint.com/personal/jerome_lacassagne_skf_com/Documents/001%20-%20JLA/001%20-%20Alternance%20Master%20R_QSE/001%20-%20SKF/001%20-%20Doc%20SKF/EHS/Conformtit&#233;%20machines/Rapports/R01565_06002_2a_Skf_2017%2002%2020.pdf" TargetMode="External"/><Relationship Id="rId32" Type="http://schemas.openxmlformats.org/officeDocument/2006/relationships/comments" Target="../comments7.xml"/><Relationship Id="rId5" Type="http://schemas.openxmlformats.org/officeDocument/2006/relationships/hyperlink" Target="https://skfgroup-my.sharepoint.com/personal/jerome_lacassagne_skf_com/Documents/001%20-%20JLA/001%20-%20Alternance%20Master%20R_QSE/001%20-%20SKF/001%20-%20Doc%20SKF/EHS/Conformtit&#233;%20machines/Rapports/R01565_06002_2a_Skf_2017%2002%2020.pdf" TargetMode="External"/><Relationship Id="rId15" Type="http://schemas.openxmlformats.org/officeDocument/2006/relationships/hyperlink" Target="https://skfgroup-my.sharepoint.com/personal/jerome_lacassagne_skf_com/Documents/001%20-%20JLA/001%20-%20Alternance%20Master%20R_QSE/001%20-%20SKF/001%20-%20Doc%20SKF/EHS/Conformtit&#233;%20machines/Rapports/R01565_06002_3a_Skf_2017%2006%2026.pdf" TargetMode="External"/><Relationship Id="rId23" Type="http://schemas.openxmlformats.org/officeDocument/2006/relationships/hyperlink" Target="https://skfgroup-my.sharepoint.com/personal/jerome_lacassagne_skf_com/Documents/001%20-%20JLA/001%20-%20Alternance%20Master%20R_QSE/001%20-%20SKF/001%20-%20Doc%20SKF/EHS/Conformtit&#233;%20machines/Rapports/R01565_06002_7a_Skf_2017%2006%2026.pdf" TargetMode="External"/><Relationship Id="rId28" Type="http://schemas.openxmlformats.org/officeDocument/2006/relationships/hyperlink" Target="https://skfgroup-my.sharepoint.com/personal/jerome_lacassagne_skf_com/Documents/001%20-%20JLA/001%20-%20Alternance%20Master%20R_QSE/001%20-%20SKF/001%20-%20Doc%20SKF/EHS/Conformtit&#233;%20machines/Rapports/R01565_06002_2a_Skf_2017%2002%2020.pdf" TargetMode="External"/><Relationship Id="rId10" Type="http://schemas.openxmlformats.org/officeDocument/2006/relationships/hyperlink" Target="https://skfgroup-my.sharepoint.com/personal/jerome_lacassagne_skf_com/Documents/001%20-%20JLA/001%20-%20Alternance%20Master%20R_QSE/001%20-%20SKF/001%20-%20Doc%20SKF/EHS/Conformtit&#233;%20machines/Rapports/R01565_06002_1a_Skf_2017%2002%2020.pdf" TargetMode="External"/><Relationship Id="rId19" Type="http://schemas.openxmlformats.org/officeDocument/2006/relationships/hyperlink" Target="https://skfgroup-my.sharepoint.com/personal/jerome_lacassagne_skf_com/Documents/001%20-%20JLA/001%20-%20Alternance%20Master%20R_QSE/001%20-%20SKF/001%20-%20Doc%20SKF/EHS/Conformtit&#233;%20machines/Rapports/R01565_06002_5a_Skf_2017%2006%2026.pdf" TargetMode="External"/><Relationship Id="rId31" Type="http://schemas.openxmlformats.org/officeDocument/2006/relationships/vmlDrawing" Target="../drawings/vmlDrawing7.vml"/><Relationship Id="rId4" Type="http://schemas.openxmlformats.org/officeDocument/2006/relationships/hyperlink" Target="https://skfgroup-my.sharepoint.com/personal/jerome_lacassagne_skf_com/Documents/001%20-%20JLA/001%20-%20Alternance%20Master%20R_QSE/001%20-%20SKF/001%20-%20Doc%20SKF/EHS/Conformtit&#233;%20machines/Rapports/R01565_06002_2a_Skf_2017%2002%2020.pdf" TargetMode="External"/><Relationship Id="rId9" Type="http://schemas.openxmlformats.org/officeDocument/2006/relationships/hyperlink" Target="https://skfgroup-my.sharepoint.com/personal/jerome_lacassagne_skf_com/Documents/001%20-%20JLA/001%20-%20Alternance%20Master%20R_QSE/001%20-%20SKF/001%20-%20Doc%20SKF/EHS/Conformtit&#233;%20machines/Rapports/R01565_06002_1a_Skf_2017%2002%2020.pdf" TargetMode="External"/><Relationship Id="rId14" Type="http://schemas.openxmlformats.org/officeDocument/2006/relationships/hyperlink" Target="https://skfgroup-my.sharepoint.com/personal/jerome_lacassagne_skf_com/Documents/001%20-%20JLA/001%20-%20Alternance%20Master%20R_QSE/001%20-%20SKF/001%20-%20Doc%20SKF/EHS/Conformtit&#233;%20machines/Rapports/R01565_06002_3a_Skf_2017%2006%2026.pdf" TargetMode="External"/><Relationship Id="rId22" Type="http://schemas.openxmlformats.org/officeDocument/2006/relationships/hyperlink" Target="https://skfgroup-my.sharepoint.com/personal/jerome_lacassagne_skf_com/Documents/001%20-%20JLA/001%20-%20Alternance%20Master%20R_QSE/001%20-%20SKF/001%20-%20Doc%20SKF/EHS/Conformtit&#233;%20machines/Rapports/R01565_06002_7a_Skf_2017%2006%2026.pdf" TargetMode="External"/><Relationship Id="rId27" Type="http://schemas.openxmlformats.org/officeDocument/2006/relationships/hyperlink" Target="https://skfgroup-my.sharepoint.com/personal/jerome_lacassagne_skf_com/Documents/001%20-%20JLA/001%20-%20Alternance%20Master%20R_QSE/001%20-%20SKF/001%20-%20Doc%20SKF/EHS/Conformtit&#233;%20machines/Rapports/R01565_06002_4a_Skf_2017%2006%2026.pdf" TargetMode="External"/><Relationship Id="rId30"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7077F-11B0-4023-9AE0-77EC78DAAB4D}">
  <sheetPr codeName="Feuil3">
    <pageSetUpPr fitToPage="1"/>
  </sheetPr>
  <dimension ref="A1:AK279"/>
  <sheetViews>
    <sheetView showGridLines="0" zoomScale="60" zoomScaleNormal="60" workbookViewId="0">
      <pane ySplit="12" topLeftCell="A55" activePane="bottomLeft" state="frozenSplit"/>
      <selection pane="bottomLeft" activeCell="M4" sqref="M4"/>
    </sheetView>
  </sheetViews>
  <sheetFormatPr baseColWidth="10" defaultColWidth="11.42578125" defaultRowHeight="12.75" x14ac:dyDescent="0.25"/>
  <cols>
    <col min="1" max="1" width="7.140625" style="67" customWidth="1"/>
    <col min="2" max="2" width="10.28515625" style="67" customWidth="1"/>
    <col min="3" max="3" width="12.5703125" style="67" hidden="1" customWidth="1"/>
    <col min="4" max="4" width="14.85546875" style="67" customWidth="1"/>
    <col min="5" max="5" width="22.85546875" style="67" bestFit="1" customWidth="1"/>
    <col min="6" max="6" width="14.42578125" style="67" customWidth="1"/>
    <col min="7" max="7" width="54.85546875" style="66" bestFit="1" customWidth="1"/>
    <col min="8" max="8" width="29.85546875" style="67" customWidth="1"/>
    <col min="9" max="9" width="21.7109375" style="68" customWidth="1"/>
    <col min="10" max="11" width="25.5703125" style="66" customWidth="1"/>
    <col min="12" max="12" width="25" style="66" customWidth="1"/>
    <col min="13" max="13" width="25.5703125" style="66" customWidth="1"/>
    <col min="14" max="14" width="18.42578125" style="66" customWidth="1"/>
    <col min="15" max="18" width="15.7109375" style="66" customWidth="1"/>
    <col min="19" max="19" width="2.28515625" style="970" customWidth="1"/>
    <col min="20" max="20" width="88" style="66" customWidth="1"/>
    <col min="21" max="21" width="11.42578125" style="66" customWidth="1"/>
    <col min="22" max="25" width="11.42578125" style="671" customWidth="1"/>
    <col min="26" max="27" width="11.42578125" style="66" customWidth="1"/>
    <col min="28" max="37" width="11.7109375" style="66" customWidth="1"/>
    <col min="38" max="40" width="11.42578125" style="66" customWidth="1"/>
    <col min="41" max="16384" width="11.42578125" style="66"/>
  </cols>
  <sheetData>
    <row r="1" spans="1:37" ht="108" customHeight="1" x14ac:dyDescent="0.25">
      <c r="A1" s="1073"/>
      <c r="B1" s="1074"/>
      <c r="C1" s="1074"/>
      <c r="D1" s="1074"/>
      <c r="E1" s="1074"/>
      <c r="F1" s="1075"/>
      <c r="G1" s="1076" t="s">
        <v>470</v>
      </c>
      <c r="H1" s="1077"/>
      <c r="I1" s="1077"/>
      <c r="J1" s="1077"/>
      <c r="K1" s="1077"/>
      <c r="L1" s="1077"/>
      <c r="M1" s="1077"/>
      <c r="N1" s="1078"/>
      <c r="O1" s="1110"/>
      <c r="P1" s="1111"/>
      <c r="Q1" s="1124"/>
      <c r="R1" s="1111"/>
    </row>
    <row r="2" spans="1:37" ht="32.25" customHeight="1" x14ac:dyDescent="0.25">
      <c r="A2" s="1079" t="s">
        <v>2936</v>
      </c>
      <c r="B2" s="1080"/>
      <c r="C2" s="1080"/>
      <c r="D2" s="1080"/>
      <c r="E2" s="1080"/>
      <c r="F2" s="1081"/>
      <c r="G2" s="1082" t="s">
        <v>2937</v>
      </c>
      <c r="H2" s="1083"/>
      <c r="I2" s="1083"/>
      <c r="J2" s="1083"/>
      <c r="K2" s="1083"/>
      <c r="L2" s="1083"/>
      <c r="M2" s="1083"/>
      <c r="N2" s="1084"/>
      <c r="O2" s="1112"/>
      <c r="P2" s="1113"/>
      <c r="Q2" s="1125"/>
      <c r="R2" s="1113"/>
    </row>
    <row r="3" spans="1:37" ht="36" customHeight="1" thickBot="1" x14ac:dyDescent="0.3">
      <c r="A3" s="1088" t="s">
        <v>472</v>
      </c>
      <c r="B3" s="1089"/>
      <c r="C3" s="1089"/>
      <c r="D3" s="1089"/>
      <c r="E3" s="1089"/>
      <c r="F3" s="1090"/>
      <c r="G3" s="1085"/>
      <c r="H3" s="1086"/>
      <c r="I3" s="1086"/>
      <c r="J3" s="1086"/>
      <c r="K3" s="1086"/>
      <c r="L3" s="1086"/>
      <c r="M3" s="1086"/>
      <c r="N3" s="1087"/>
      <c r="O3" s="1114"/>
      <c r="P3" s="1068"/>
      <c r="Q3" s="1067"/>
      <c r="R3" s="1068"/>
    </row>
    <row r="4" spans="1:37" ht="15.75" customHeight="1" x14ac:dyDescent="0.25">
      <c r="G4" s="789" t="s">
        <v>2906</v>
      </c>
      <c r="H4" s="701"/>
      <c r="K4" s="606"/>
      <c r="L4" s="606"/>
      <c r="M4" s="606"/>
      <c r="N4" s="790" t="s">
        <v>2135</v>
      </c>
      <c r="P4" s="582"/>
    </row>
    <row r="5" spans="1:37" ht="18" x14ac:dyDescent="0.25">
      <c r="G5" s="702"/>
      <c r="H5" s="529"/>
      <c r="J5" s="146"/>
      <c r="K5" s="146"/>
      <c r="L5" s="146"/>
      <c r="M5" s="146"/>
      <c r="N5" s="790"/>
      <c r="O5" s="40"/>
      <c r="P5" s="40"/>
      <c r="Q5" s="67"/>
      <c r="R5" s="67"/>
      <c r="S5" s="785"/>
      <c r="T5" s="67"/>
      <c r="U5" s="67"/>
      <c r="V5" s="67"/>
      <c r="W5" s="67"/>
      <c r="X5" s="67"/>
      <c r="Y5" s="66"/>
      <c r="Z5" s="606"/>
      <c r="AA5" s="572"/>
      <c r="AC5" s="582"/>
    </row>
    <row r="6" spans="1:37" ht="18" x14ac:dyDescent="0.25">
      <c r="B6" s="726"/>
      <c r="C6" s="726"/>
      <c r="D6" s="727" t="s">
        <v>2143</v>
      </c>
      <c r="G6" s="702"/>
      <c r="H6" s="529"/>
      <c r="J6" s="146"/>
      <c r="K6" s="146"/>
      <c r="L6" s="146"/>
      <c r="M6" s="146"/>
      <c r="N6" s="237"/>
      <c r="O6" s="40"/>
      <c r="P6" s="40"/>
      <c r="Q6" s="67"/>
      <c r="R6" s="67"/>
      <c r="S6" s="785"/>
      <c r="T6" s="67"/>
      <c r="U6" s="67"/>
      <c r="V6" s="67"/>
      <c r="W6" s="67"/>
      <c r="X6" s="67"/>
      <c r="Y6" s="66"/>
      <c r="Z6" s="606"/>
      <c r="AA6" s="572"/>
      <c r="AC6" s="582"/>
    </row>
    <row r="7" spans="1:37" ht="18" x14ac:dyDescent="0.25">
      <c r="B7" s="321"/>
      <c r="C7" s="321"/>
      <c r="D7" s="727" t="s">
        <v>2128</v>
      </c>
      <c r="G7" s="702"/>
      <c r="H7" s="529"/>
      <c r="J7" s="146"/>
      <c r="K7" s="146"/>
      <c r="L7" s="146"/>
      <c r="M7" s="973"/>
      <c r="N7" s="973"/>
      <c r="O7" s="973"/>
      <c r="P7" s="40"/>
      <c r="Q7" s="67"/>
      <c r="R7" s="67"/>
      <c r="S7" s="785"/>
      <c r="T7" s="67"/>
      <c r="U7" s="67"/>
      <c r="V7" s="67"/>
      <c r="W7" s="67"/>
      <c r="X7" s="67"/>
      <c r="Y7" s="66"/>
      <c r="Z7" s="606"/>
      <c r="AA7" s="572"/>
      <c r="AC7" s="582"/>
    </row>
    <row r="8" spans="1:37" ht="18" x14ac:dyDescent="0.25">
      <c r="B8" s="310"/>
      <c r="C8" s="310"/>
      <c r="D8" s="727" t="s">
        <v>2129</v>
      </c>
      <c r="G8" s="702"/>
      <c r="H8" s="529"/>
      <c r="J8" s="146"/>
      <c r="K8" s="146"/>
      <c r="L8" s="146"/>
      <c r="M8" s="146"/>
      <c r="N8" s="237"/>
      <c r="O8" s="40"/>
      <c r="P8" s="40"/>
      <c r="Q8" s="67"/>
      <c r="R8" s="67"/>
      <c r="S8" s="785"/>
      <c r="T8" s="67"/>
      <c r="U8" s="67"/>
      <c r="V8" s="67"/>
      <c r="W8" s="67"/>
      <c r="X8" s="67"/>
      <c r="Y8" s="66"/>
      <c r="Z8" s="606"/>
      <c r="AA8" s="572"/>
      <c r="AC8" s="582"/>
    </row>
    <row r="9" spans="1:37" ht="18.75" thickBot="1" x14ac:dyDescent="0.3">
      <c r="G9" s="702"/>
      <c r="H9" s="529"/>
      <c r="J9" s="146"/>
      <c r="K9" s="146"/>
      <c r="L9" s="146"/>
      <c r="M9" s="146"/>
      <c r="N9" s="237"/>
      <c r="O9" s="40"/>
      <c r="P9" s="40"/>
      <c r="Q9" s="67"/>
      <c r="R9" s="67"/>
      <c r="S9" s="785"/>
      <c r="T9" s="67"/>
      <c r="U9" s="67"/>
      <c r="V9" s="67"/>
      <c r="W9" s="67"/>
      <c r="X9" s="67"/>
      <c r="Y9" s="66"/>
      <c r="Z9" s="606"/>
      <c r="AA9" s="572"/>
      <c r="AC9" s="582"/>
    </row>
    <row r="10" spans="1:37" ht="20.100000000000001" customHeight="1" x14ac:dyDescent="0.25">
      <c r="A10" s="1091" t="s">
        <v>2485</v>
      </c>
      <c r="B10" s="1100" t="s">
        <v>456</v>
      </c>
      <c r="C10" s="1101"/>
      <c r="D10" s="1101"/>
      <c r="E10" s="1101"/>
      <c r="F10" s="1101"/>
      <c r="G10" s="1101"/>
      <c r="H10" s="1101"/>
      <c r="I10" s="1101"/>
      <c r="J10" s="1101"/>
      <c r="K10" s="1102"/>
      <c r="L10" s="817"/>
      <c r="M10" s="725"/>
      <c r="N10" s="1119" t="s">
        <v>1499</v>
      </c>
      <c r="O10" s="1120"/>
      <c r="P10" s="1120"/>
      <c r="Q10" s="1120"/>
      <c r="R10" s="1121"/>
      <c r="T10" s="1064" t="s">
        <v>819</v>
      </c>
      <c r="AB10" s="1058" t="s">
        <v>2182</v>
      </c>
      <c r="AC10" s="1054"/>
      <c r="AD10" s="1054"/>
      <c r="AE10" s="1054"/>
      <c r="AF10" s="1054"/>
      <c r="AG10" s="1054" t="s">
        <v>2183</v>
      </c>
      <c r="AH10" s="1054"/>
      <c r="AI10" s="1054"/>
      <c r="AJ10" s="1054"/>
      <c r="AK10" s="1055"/>
    </row>
    <row r="11" spans="1:37" ht="20.100000000000001" customHeight="1" x14ac:dyDescent="0.25">
      <c r="A11" s="1092"/>
      <c r="B11" s="1094" t="s">
        <v>1503</v>
      </c>
      <c r="C11" s="1095"/>
      <c r="D11" s="1096"/>
      <c r="E11" s="1060" t="s">
        <v>0</v>
      </c>
      <c r="F11" s="1060" t="s">
        <v>513</v>
      </c>
      <c r="G11" s="1060" t="s">
        <v>1504</v>
      </c>
      <c r="H11" s="1060" t="s">
        <v>1505</v>
      </c>
      <c r="I11" s="1052" t="s">
        <v>1506</v>
      </c>
      <c r="J11" s="1060" t="s">
        <v>600</v>
      </c>
      <c r="K11" s="1106" t="s">
        <v>1507</v>
      </c>
      <c r="L11" s="1062" t="s">
        <v>2139</v>
      </c>
      <c r="M11" s="1052" t="s">
        <v>2140</v>
      </c>
      <c r="N11" s="1052" t="s">
        <v>2141</v>
      </c>
      <c r="O11" s="1052" t="s">
        <v>1501</v>
      </c>
      <c r="P11" s="1052" t="s">
        <v>1502</v>
      </c>
      <c r="Q11" s="1122" t="s">
        <v>2180</v>
      </c>
      <c r="R11" s="1123"/>
      <c r="T11" s="1065"/>
      <c r="AB11" s="1059"/>
      <c r="AC11" s="1056"/>
      <c r="AD11" s="1056"/>
      <c r="AE11" s="1056"/>
      <c r="AF11" s="1056"/>
      <c r="AG11" s="1056"/>
      <c r="AH11" s="1056"/>
      <c r="AI11" s="1056"/>
      <c r="AJ11" s="1056"/>
      <c r="AK11" s="1057"/>
    </row>
    <row r="12" spans="1:37" ht="55.5" customHeight="1" thickBot="1" x14ac:dyDescent="0.3">
      <c r="A12" s="1093"/>
      <c r="B12" s="1097"/>
      <c r="C12" s="1098"/>
      <c r="D12" s="1099"/>
      <c r="E12" s="1061"/>
      <c r="F12" s="1061"/>
      <c r="G12" s="1061"/>
      <c r="H12" s="1061"/>
      <c r="I12" s="1053"/>
      <c r="J12" s="1061"/>
      <c r="K12" s="1107"/>
      <c r="L12" s="1063"/>
      <c r="M12" s="1053"/>
      <c r="N12" s="1053"/>
      <c r="O12" s="1053"/>
      <c r="P12" s="1053"/>
      <c r="Q12" s="679" t="s">
        <v>1515</v>
      </c>
      <c r="R12" s="680" t="s">
        <v>1514</v>
      </c>
      <c r="T12" s="1066"/>
      <c r="AB12" s="900">
        <v>2018</v>
      </c>
      <c r="AC12" s="900">
        <v>2019</v>
      </c>
      <c r="AD12" s="900">
        <v>2020</v>
      </c>
      <c r="AE12" s="900">
        <v>2021</v>
      </c>
      <c r="AF12" s="901">
        <v>2022</v>
      </c>
      <c r="AG12" s="900">
        <v>2018</v>
      </c>
      <c r="AH12" s="900">
        <v>2018</v>
      </c>
      <c r="AI12" s="900">
        <v>2020</v>
      </c>
      <c r="AJ12" s="900">
        <v>2021</v>
      </c>
      <c r="AK12" s="901">
        <v>2022</v>
      </c>
    </row>
    <row r="13" spans="1:37" s="70" customFormat="1" ht="30" customHeight="1" x14ac:dyDescent="0.25">
      <c r="A13" s="541">
        <f>'Invt Machines'!A13</f>
        <v>1</v>
      </c>
      <c r="B13" s="629" t="str">
        <f>IF('Invt Machines'!B13="","",'Invt Machines'!B13)</f>
        <v>Channel</v>
      </c>
      <c r="C13" s="630">
        <v>11</v>
      </c>
      <c r="D13" s="861">
        <f>IF('Invt Machines'!D13="","",'Invt Machines'!D13)</f>
        <v>16</v>
      </c>
      <c r="E13" s="861" t="str">
        <f>IF('Invt Machines'!E13="","",'Invt Machines'!E13)</f>
        <v>PE500</v>
      </c>
      <c r="F13" s="861">
        <f>IF('Invt Machines'!F13="","",'Invt Machines'!F13)</f>
        <v>3187547</v>
      </c>
      <c r="G13" s="631" t="str">
        <f>IF('Invt Machines'!G13="","",'Invt Machines'!G13)</f>
        <v>ARMAY BOREY</v>
      </c>
      <c r="H13" s="861" t="str">
        <f>IF('Invt Machines'!H13="","",'Invt Machines'!H13)</f>
        <v>ARMAY BOREY</v>
      </c>
      <c r="I13" s="861" t="str">
        <f>IF('Invt Machines'!I13="","",'Invt Machines'!I13)</f>
        <v>Perceuse</v>
      </c>
      <c r="J13" s="664" t="str">
        <f>IF('Invt Machines'!J13="","",'Invt Machines'!J13)</f>
        <v>Fixe</v>
      </c>
      <c r="K13" s="958" t="str">
        <f>IF('Invt Machines'!X13="","NON","OUI")</f>
        <v>NON</v>
      </c>
      <c r="L13" s="958"/>
      <c r="M13" s="258">
        <v>2</v>
      </c>
      <c r="N13" s="95">
        <v>2020</v>
      </c>
      <c r="O13" s="661">
        <v>1500</v>
      </c>
      <c r="P13" s="861"/>
      <c r="Q13" s="865">
        <v>8</v>
      </c>
      <c r="R13" s="866">
        <v>24</v>
      </c>
      <c r="S13" s="971"/>
      <c r="T13" s="673" t="str">
        <f>IF('Invt Machines'!AF13="","",'Invt Machines'!AF13)</f>
        <v/>
      </c>
      <c r="U13" s="78"/>
      <c r="V13" s="672"/>
      <c r="W13" s="672"/>
      <c r="X13" s="672"/>
      <c r="Y13" s="672"/>
      <c r="Z13" s="258">
        <v>1</v>
      </c>
      <c r="AB13" s="881" t="str">
        <f>IF(N13=2018,1,"")</f>
        <v/>
      </c>
      <c r="AC13" s="882" t="str">
        <f>IF(N13=2019,1,"")</f>
        <v/>
      </c>
      <c r="AD13" s="882">
        <f>IF(N13=2020,1,"")</f>
        <v>1</v>
      </c>
      <c r="AE13" s="882" t="str">
        <f>IF(N13=2021,1,"")</f>
        <v/>
      </c>
      <c r="AF13" s="883" t="str">
        <f>IF(N13=2022,1,"")</f>
        <v/>
      </c>
      <c r="AG13" s="887" t="str">
        <f>IF(N13=2018,O13,"")</f>
        <v/>
      </c>
      <c r="AH13" s="888" t="str">
        <f>IF(N13=2019,O13,"")</f>
        <v/>
      </c>
      <c r="AI13" s="888">
        <f>IF(N13=2020,O13,"")</f>
        <v>1500</v>
      </c>
      <c r="AJ13" s="888" t="str">
        <f>IF(N13=2021,O13,"")</f>
        <v/>
      </c>
      <c r="AK13" s="889" t="str">
        <f>IF(N13=2022,O13,"")</f>
        <v/>
      </c>
    </row>
    <row r="14" spans="1:37" s="70" customFormat="1" ht="30" customHeight="1" x14ac:dyDescent="0.25">
      <c r="A14" s="542">
        <f>'Invt Machines'!A14</f>
        <v>2</v>
      </c>
      <c r="B14" s="629" t="str">
        <f>IF('Invt Machines'!B14="","",'Invt Machines'!B14)</f>
        <v>Channel</v>
      </c>
      <c r="C14" s="630">
        <v>11</v>
      </c>
      <c r="D14" s="861">
        <f>IF('Invt Machines'!D14="","",'Invt Machines'!D14)</f>
        <v>16</v>
      </c>
      <c r="E14" s="630">
        <f>IF('Invt Machines'!E14="","",'Invt Machines'!E14)</f>
        <v>742</v>
      </c>
      <c r="F14" s="632" t="str">
        <f>IF('Invt Machines'!F14="","",'Invt Machines'!F14)</f>
        <v/>
      </c>
      <c r="G14" s="633" t="str">
        <f>IF('Invt Machines'!G14="","",'Invt Machines'!G14)</f>
        <v>MONTAGE C11 N° 118</v>
      </c>
      <c r="H14" s="630" t="str">
        <f>IF('Invt Machines'!H14="","",'Invt Machines'!H14)</f>
        <v>RKS</v>
      </c>
      <c r="I14" s="634" t="str">
        <f>IF('Invt Machines'!I14="","",'Invt Machines'!I14)</f>
        <v>Table de montage</v>
      </c>
      <c r="J14" s="665" t="str">
        <f>IF('Invt Machines'!J14="","",'Invt Machines'!J14)</f>
        <v>Fixe</v>
      </c>
      <c r="K14" s="630" t="str">
        <f>IF('Invt Machines'!X14="","NON","OUI")</f>
        <v>NON</v>
      </c>
      <c r="L14" s="630"/>
      <c r="M14" s="258">
        <v>2</v>
      </c>
      <c r="N14" s="95">
        <v>2020</v>
      </c>
      <c r="O14" s="860">
        <v>6000</v>
      </c>
      <c r="P14" s="861"/>
      <c r="Q14" s="865">
        <v>8</v>
      </c>
      <c r="R14" s="866">
        <v>4</v>
      </c>
      <c r="S14" s="971"/>
      <c r="T14" s="674" t="str">
        <f>IF('Invt Machines'!AF14="","",'Invt Machines'!AF14)</f>
        <v/>
      </c>
      <c r="U14" s="78"/>
      <c r="V14" s="672"/>
      <c r="W14" s="672"/>
      <c r="X14" s="672"/>
      <c r="Y14" s="672"/>
      <c r="Z14" s="258">
        <v>2</v>
      </c>
      <c r="AB14" s="102" t="str">
        <f t="shared" ref="AB14:AB77" si="0">IF(N14=2018,1,"")</f>
        <v/>
      </c>
      <c r="AC14" s="95" t="str">
        <f t="shared" ref="AC14:AC77" si="1">IF(N14=2019,1,"")</f>
        <v/>
      </c>
      <c r="AD14" s="95">
        <f t="shared" ref="AD14:AD77" si="2">IF(N14=2020,1,"")</f>
        <v>1</v>
      </c>
      <c r="AE14" s="95" t="str">
        <f t="shared" ref="AE14:AE77" si="3">IF(N14=2021,1,"")</f>
        <v/>
      </c>
      <c r="AF14" s="122" t="str">
        <f t="shared" ref="AF14:AF77" si="4">IF(N14=2022,1,"")</f>
        <v/>
      </c>
      <c r="AG14" s="890" t="str">
        <f t="shared" ref="AG14:AG77" si="5">IF(N14=2018,O14,"")</f>
        <v/>
      </c>
      <c r="AH14" s="891" t="str">
        <f t="shared" ref="AH14:AH77" si="6">IF(N14=2019,O14,"")</f>
        <v/>
      </c>
      <c r="AI14" s="891">
        <f t="shared" ref="AI14:AI77" si="7">IF(N14=2020,O14,"")</f>
        <v>6000</v>
      </c>
      <c r="AJ14" s="891" t="str">
        <f t="shared" ref="AJ14:AJ77" si="8">IF(N14=2021,O14,"")</f>
        <v/>
      </c>
      <c r="AK14" s="892" t="str">
        <f t="shared" ref="AK14:AK77" si="9">IF(N14=2022,O14,"")</f>
        <v/>
      </c>
    </row>
    <row r="15" spans="1:37" s="70" customFormat="1" ht="30" customHeight="1" x14ac:dyDescent="0.25">
      <c r="A15" s="542">
        <f>'Invt Machines'!A15</f>
        <v>3</v>
      </c>
      <c r="B15" s="629" t="str">
        <f>IF('Invt Machines'!B15="","",'Invt Machines'!B15)</f>
        <v>Channel</v>
      </c>
      <c r="C15" s="630">
        <v>11</v>
      </c>
      <c r="D15" s="861">
        <f>IF('Invt Machines'!D15="","",'Invt Machines'!D15)</f>
        <v>16</v>
      </c>
      <c r="E15" s="630">
        <f>IF('Invt Machines'!E15="","",'Invt Machines'!E15)</f>
        <v>742</v>
      </c>
      <c r="F15" s="632" t="str">
        <f>IF('Invt Machines'!F15="","",'Invt Machines'!F15)</f>
        <v/>
      </c>
      <c r="G15" s="633" t="str">
        <f>IF('Invt Machines'!G15="","",'Invt Machines'!G15)</f>
        <v>MONTAGE C11 N° 126</v>
      </c>
      <c r="H15" s="630" t="str">
        <f>IF('Invt Machines'!H15="","",'Invt Machines'!H15)</f>
        <v>RKS</v>
      </c>
      <c r="I15" s="634" t="str">
        <f>IF('Invt Machines'!I15="","",'Invt Machines'!I15)</f>
        <v>Table de montage</v>
      </c>
      <c r="J15" s="665" t="str">
        <f>IF('Invt Machines'!J15="","",'Invt Machines'!J15)</f>
        <v>Fixe</v>
      </c>
      <c r="K15" s="981" t="str">
        <f>IF('Invt Machines'!X15="","NON","OUI")</f>
        <v>OUI</v>
      </c>
      <c r="L15" s="630" t="s">
        <v>2144</v>
      </c>
      <c r="M15" s="258">
        <v>2</v>
      </c>
      <c r="N15" s="95">
        <v>2020</v>
      </c>
      <c r="O15" s="662">
        <v>5000</v>
      </c>
      <c r="P15" s="861"/>
      <c r="Q15" s="865">
        <v>8</v>
      </c>
      <c r="R15" s="866">
        <v>4</v>
      </c>
      <c r="S15" s="971"/>
      <c r="T15" s="674" t="str">
        <f>IF('Invt Machines'!AF15="","",'Invt Machines'!AF15)</f>
        <v>Chiffrage en cours.
Communiquer le schéma électrique au prochain tiers expert afin qu'il valide les fonctions de sécurité.</v>
      </c>
      <c r="U15" s="78"/>
      <c r="V15" s="425"/>
      <c r="W15" s="672"/>
      <c r="X15" s="672"/>
      <c r="Y15" s="672"/>
      <c r="Z15" s="258">
        <v>3</v>
      </c>
      <c r="AB15" s="102" t="str">
        <f t="shared" si="0"/>
        <v/>
      </c>
      <c r="AC15" s="95" t="str">
        <f t="shared" si="1"/>
        <v/>
      </c>
      <c r="AD15" s="95">
        <f t="shared" si="2"/>
        <v>1</v>
      </c>
      <c r="AE15" s="95" t="str">
        <f t="shared" si="3"/>
        <v/>
      </c>
      <c r="AF15" s="122" t="str">
        <f t="shared" si="4"/>
        <v/>
      </c>
      <c r="AG15" s="890" t="str">
        <f t="shared" si="5"/>
        <v/>
      </c>
      <c r="AH15" s="891" t="str">
        <f t="shared" si="6"/>
        <v/>
      </c>
      <c r="AI15" s="891">
        <f t="shared" si="7"/>
        <v>5000</v>
      </c>
      <c r="AJ15" s="891" t="str">
        <f t="shared" si="8"/>
        <v/>
      </c>
      <c r="AK15" s="892" t="str">
        <f t="shared" si="9"/>
        <v/>
      </c>
    </row>
    <row r="16" spans="1:37" s="70" customFormat="1" ht="30" customHeight="1" x14ac:dyDescent="0.25">
      <c r="A16" s="542">
        <f>'Invt Machines'!A16</f>
        <v>4</v>
      </c>
      <c r="B16" s="635" t="str">
        <f>IF('Invt Machines'!B16="","",'Invt Machines'!B16)</f>
        <v>Channel</v>
      </c>
      <c r="C16" s="636">
        <v>11</v>
      </c>
      <c r="D16" s="636">
        <f>IF('Invt Machines'!D16="","",'Invt Machines'!D16)</f>
        <v>16</v>
      </c>
      <c r="E16" s="636">
        <f>IF('Invt Machines'!E16="","",'Invt Machines'!E16)</f>
        <v>252</v>
      </c>
      <c r="F16" s="636">
        <f>IF('Invt Machines'!F16="","",'Invt Machines'!F16)</f>
        <v>3187603</v>
      </c>
      <c r="G16" s="637" t="str">
        <f>IF('Invt Machines'!G16="","",'Invt Machines'!G16)</f>
        <v>TFF100</v>
      </c>
      <c r="H16" s="636" t="str">
        <f>IF('Invt Machines'!H16="","",'Invt Machines'!H16)</f>
        <v>BERTHIEZ</v>
      </c>
      <c r="I16" s="638" t="str">
        <f>IF('Invt Machines'!I16="","",'Invt Machines'!I16)</f>
        <v>Tour</v>
      </c>
      <c r="J16" s="666" t="str">
        <f>IF('Invt Machines'!J16="","",'Invt Machines'!J16)</f>
        <v>Fixe</v>
      </c>
      <c r="K16" s="636" t="str">
        <f>IF('Invt Machines'!X16="","NON","OUI")</f>
        <v>NON</v>
      </c>
      <c r="L16" s="636"/>
      <c r="M16" s="819" t="s">
        <v>821</v>
      </c>
      <c r="N16" s="757"/>
      <c r="O16" s="819" t="s">
        <v>821</v>
      </c>
      <c r="P16" s="819" t="s">
        <v>821</v>
      </c>
      <c r="Q16" s="867"/>
      <c r="R16" s="868"/>
      <c r="S16" s="971"/>
      <c r="T16" s="678" t="str">
        <f>IF('Invt Machines'!AF16="","",'Invt Machines'!AF16)</f>
        <v>non concernée du fait du projet de la sortir du parc</v>
      </c>
      <c r="U16" s="78"/>
      <c r="V16" s="672"/>
      <c r="W16" s="672"/>
      <c r="X16" s="672"/>
      <c r="Y16" s="672"/>
      <c r="AB16" s="102" t="str">
        <f t="shared" si="0"/>
        <v/>
      </c>
      <c r="AC16" s="95" t="str">
        <f t="shared" si="1"/>
        <v/>
      </c>
      <c r="AD16" s="95" t="str">
        <f t="shared" si="2"/>
        <v/>
      </c>
      <c r="AE16" s="95" t="str">
        <f t="shared" si="3"/>
        <v/>
      </c>
      <c r="AF16" s="122" t="str">
        <f t="shared" si="4"/>
        <v/>
      </c>
      <c r="AG16" s="890" t="str">
        <f t="shared" si="5"/>
        <v/>
      </c>
      <c r="AH16" s="891" t="str">
        <f t="shared" si="6"/>
        <v/>
      </c>
      <c r="AI16" s="891" t="str">
        <f t="shared" si="7"/>
        <v/>
      </c>
      <c r="AJ16" s="891" t="str">
        <f t="shared" si="8"/>
        <v/>
      </c>
      <c r="AK16" s="892" t="str">
        <f t="shared" si="9"/>
        <v/>
      </c>
    </row>
    <row r="17" spans="1:37" s="70" customFormat="1" ht="30" customHeight="1" x14ac:dyDescent="0.25">
      <c r="A17" s="542">
        <f>'Invt Machines'!A17</f>
        <v>5</v>
      </c>
      <c r="B17" s="635" t="str">
        <f>IF('Invt Machines'!B17="","",'Invt Machines'!B17)</f>
        <v>Channel</v>
      </c>
      <c r="C17" s="636">
        <v>11</v>
      </c>
      <c r="D17" s="636">
        <f>IF('Invt Machines'!D17="","",'Invt Machines'!D17)</f>
        <v>16</v>
      </c>
      <c r="E17" s="636">
        <f>IF('Invt Machines'!E17="","",'Invt Machines'!E17)</f>
        <v>3322</v>
      </c>
      <c r="F17" s="636">
        <f>IF('Invt Machines'!F17="","",'Invt Machines'!F17)</f>
        <v>3187667</v>
      </c>
      <c r="G17" s="637" t="str">
        <f>IF('Invt Machines'!G17="","",'Invt Machines'!G17)</f>
        <v>UNIPORT</v>
      </c>
      <c r="H17" s="636" t="str">
        <f>IF('Invt Machines'!H17="","",'Invt Machines'!H17)</f>
        <v>UNISIGN</v>
      </c>
      <c r="I17" s="638" t="str">
        <f>IF('Invt Machines'!I17="","",'Invt Machines'!I17)</f>
        <v>Perceuse</v>
      </c>
      <c r="J17" s="666" t="str">
        <f>IF('Invt Machines'!J17="","",'Invt Machines'!J17)</f>
        <v>Fixe</v>
      </c>
      <c r="K17" s="636" t="str">
        <f>IF('Invt Machines'!X17="","NON","OUI")</f>
        <v>NON</v>
      </c>
      <c r="L17" s="636"/>
      <c r="M17" s="819" t="s">
        <v>821</v>
      </c>
      <c r="N17" s="757"/>
      <c r="O17" s="819" t="s">
        <v>821</v>
      </c>
      <c r="P17" s="819" t="s">
        <v>821</v>
      </c>
      <c r="Q17" s="867"/>
      <c r="R17" s="868"/>
      <c r="S17" s="971"/>
      <c r="T17" s="678" t="str">
        <f>IF('Invt Machines'!AF17="","",'Invt Machines'!AF17)</f>
        <v>non concernée du fait du projet de la sortir du parc</v>
      </c>
      <c r="U17" s="78"/>
      <c r="V17" s="672"/>
      <c r="W17" s="672"/>
      <c r="X17" s="672"/>
      <c r="Y17" s="672"/>
      <c r="AB17" s="102" t="str">
        <f t="shared" si="0"/>
        <v/>
      </c>
      <c r="AC17" s="95" t="str">
        <f t="shared" si="1"/>
        <v/>
      </c>
      <c r="AD17" s="95" t="str">
        <f t="shared" si="2"/>
        <v/>
      </c>
      <c r="AE17" s="95" t="str">
        <f t="shared" si="3"/>
        <v/>
      </c>
      <c r="AF17" s="122" t="str">
        <f t="shared" si="4"/>
        <v/>
      </c>
      <c r="AG17" s="890" t="str">
        <f t="shared" si="5"/>
        <v/>
      </c>
      <c r="AH17" s="891" t="str">
        <f t="shared" si="6"/>
        <v/>
      </c>
      <c r="AI17" s="891" t="str">
        <f t="shared" si="7"/>
        <v/>
      </c>
      <c r="AJ17" s="891" t="str">
        <f t="shared" si="8"/>
        <v/>
      </c>
      <c r="AK17" s="892" t="str">
        <f t="shared" si="9"/>
        <v/>
      </c>
    </row>
    <row r="18" spans="1:37" s="70" customFormat="1" ht="30" customHeight="1" x14ac:dyDescent="0.25">
      <c r="A18" s="542">
        <f>'Invt Machines'!A18</f>
        <v>6</v>
      </c>
      <c r="B18" s="629" t="str">
        <f>IF('Invt Machines'!B18="","",'Invt Machines'!B18)</f>
        <v>Channel</v>
      </c>
      <c r="C18" s="630">
        <v>11</v>
      </c>
      <c r="D18" s="958">
        <f>IF('Invt Machines'!D18="","",'Invt Machines'!D18)</f>
        <v>16</v>
      </c>
      <c r="E18" s="630">
        <f>IF('Invt Machines'!E18="","",'Invt Machines'!E18)</f>
        <v>353</v>
      </c>
      <c r="F18" s="632" t="str">
        <f>IF('Invt Machines'!F18="","",'Invt Machines'!F18)</f>
        <v/>
      </c>
      <c r="G18" s="633" t="str">
        <f>IF('Invt Machines'!G18="","",'Invt Machines'!G18)</f>
        <v>FOUR SAT</v>
      </c>
      <c r="H18" s="630" t="str">
        <f>IF('Invt Machines'!H18="","",'Invt Machines'!H18)</f>
        <v>SAT</v>
      </c>
      <c r="I18" s="634" t="str">
        <f>IF('Invt Machines'!I18="","",'Invt Machines'!I18)</f>
        <v>Four</v>
      </c>
      <c r="J18" s="665" t="str">
        <f>IF('Invt Machines'!J18="","",'Invt Machines'!J18)</f>
        <v>Fixe</v>
      </c>
      <c r="K18" s="630" t="str">
        <f>IF('Invt Machines'!X18="","NON","OUI")</f>
        <v>OUI</v>
      </c>
      <c r="L18" s="630" t="s">
        <v>2144</v>
      </c>
      <c r="M18" s="258">
        <v>3</v>
      </c>
      <c r="N18" s="95">
        <v>2021</v>
      </c>
      <c r="O18" s="662">
        <v>4000</v>
      </c>
      <c r="P18" s="861"/>
      <c r="Q18" s="865">
        <v>4</v>
      </c>
      <c r="R18" s="866">
        <v>16</v>
      </c>
      <c r="S18" s="972"/>
      <c r="T18" s="675" t="str">
        <f>IF('Invt Machines'!AF18="","",'Invt Machines'!AF18)</f>
        <v/>
      </c>
      <c r="V18" s="672"/>
      <c r="W18" s="672"/>
      <c r="X18" s="672"/>
      <c r="Y18" s="672"/>
      <c r="AB18" s="102" t="str">
        <f t="shared" si="0"/>
        <v/>
      </c>
      <c r="AC18" s="95" t="str">
        <f t="shared" si="1"/>
        <v/>
      </c>
      <c r="AD18" s="95" t="str">
        <f t="shared" si="2"/>
        <v/>
      </c>
      <c r="AE18" s="95">
        <f t="shared" si="3"/>
        <v>1</v>
      </c>
      <c r="AF18" s="122" t="str">
        <f t="shared" si="4"/>
        <v/>
      </c>
      <c r="AG18" s="890" t="str">
        <f t="shared" si="5"/>
        <v/>
      </c>
      <c r="AH18" s="891" t="str">
        <f t="shared" si="6"/>
        <v/>
      </c>
      <c r="AI18" s="891" t="str">
        <f t="shared" si="7"/>
        <v/>
      </c>
      <c r="AJ18" s="891">
        <f t="shared" si="8"/>
        <v>4000</v>
      </c>
      <c r="AK18" s="892" t="str">
        <f t="shared" si="9"/>
        <v/>
      </c>
    </row>
    <row r="19" spans="1:37" s="70" customFormat="1" ht="30" customHeight="1" x14ac:dyDescent="0.25">
      <c r="A19" s="542">
        <f>'Invt Machines'!A19</f>
        <v>7</v>
      </c>
      <c r="B19" s="639" t="str">
        <f>IF('Invt Machines'!B19="","",'Invt Machines'!B19)</f>
        <v>Channel</v>
      </c>
      <c r="C19" s="640">
        <v>11</v>
      </c>
      <c r="D19" s="640">
        <f>IF('Invt Machines'!D19="","",'Invt Machines'!D19)</f>
        <v>16</v>
      </c>
      <c r="E19" s="640">
        <f>IF('Invt Machines'!E19="","",'Invt Machines'!E19)</f>
        <v>401</v>
      </c>
      <c r="F19" s="640">
        <f>IF('Invt Machines'!F19="","",'Invt Machines'!F19)</f>
        <v>3186779</v>
      </c>
      <c r="G19" s="641" t="str">
        <f>IF('Invt Machines'!G19="","",'Invt Machines'!G19)</f>
        <v>L1500</v>
      </c>
      <c r="H19" s="640" t="str">
        <f>IF('Invt Machines'!H19="","",'Invt Machines'!H19)</f>
        <v>LIEBHERR</v>
      </c>
      <c r="I19" s="642" t="str">
        <f>IF('Invt Machines'!I19="","",'Invt Machines'!I19)</f>
        <v>Tailleuse</v>
      </c>
      <c r="J19" s="663" t="str">
        <f>IF('Invt Machines'!J19="","",'Invt Machines'!J19)</f>
        <v>Fixe</v>
      </c>
      <c r="K19" s="640" t="str">
        <f>IF('Invt Machines'!X19="","NON","OUI")</f>
        <v>NON</v>
      </c>
      <c r="L19" s="640"/>
      <c r="M19" s="820" t="s">
        <v>821</v>
      </c>
      <c r="N19" s="323"/>
      <c r="O19" s="820" t="s">
        <v>821</v>
      </c>
      <c r="P19" s="640" t="s">
        <v>821</v>
      </c>
      <c r="Q19" s="869"/>
      <c r="R19" s="870"/>
      <c r="S19" s="972"/>
      <c r="T19" s="677" t="str">
        <f>IF('Invt Machines'!AF19="","",'Invt Machines'!AF19)</f>
        <v>Sortie du parc. Bon de ferraillage au 25/07/2018 (sortie immob le 14/03/2018)</v>
      </c>
      <c r="U19" s="78"/>
      <c r="V19" s="672"/>
      <c r="W19" s="672"/>
      <c r="X19" s="672"/>
      <c r="Y19" s="672"/>
      <c r="AB19" s="102" t="str">
        <f t="shared" si="0"/>
        <v/>
      </c>
      <c r="AC19" s="95" t="str">
        <f t="shared" si="1"/>
        <v/>
      </c>
      <c r="AD19" s="95" t="str">
        <f t="shared" si="2"/>
        <v/>
      </c>
      <c r="AE19" s="95" t="str">
        <f t="shared" si="3"/>
        <v/>
      </c>
      <c r="AF19" s="122" t="str">
        <f t="shared" si="4"/>
        <v/>
      </c>
      <c r="AG19" s="890" t="str">
        <f t="shared" si="5"/>
        <v/>
      </c>
      <c r="AH19" s="891" t="str">
        <f t="shared" si="6"/>
        <v/>
      </c>
      <c r="AI19" s="891" t="str">
        <f t="shared" si="7"/>
        <v/>
      </c>
      <c r="AJ19" s="891" t="str">
        <f t="shared" si="8"/>
        <v/>
      </c>
      <c r="AK19" s="892" t="str">
        <f t="shared" si="9"/>
        <v/>
      </c>
    </row>
    <row r="20" spans="1:37" s="70" customFormat="1" ht="30" x14ac:dyDescent="0.25">
      <c r="A20" s="542">
        <f>'Invt Machines'!A20</f>
        <v>8</v>
      </c>
      <c r="B20" s="639" t="str">
        <f>IF('Invt Machines'!B20="","",'Invt Machines'!B20)</f>
        <v>Channel</v>
      </c>
      <c r="C20" s="640">
        <v>11</v>
      </c>
      <c r="D20" s="640">
        <f>IF('Invt Machines'!D20="","",'Invt Machines'!D20)</f>
        <v>16</v>
      </c>
      <c r="E20" s="1027">
        <f>IF('Invt Machines'!E20="","",'Invt Machines'!E20)</f>
        <v>712</v>
      </c>
      <c r="F20" s="640" t="str">
        <f>IF('Invt Machines'!F20="","",'Invt Machines'!F20)</f>
        <v/>
      </c>
      <c r="G20" s="641" t="str">
        <f>IF('Invt Machines'!G20="","",'Invt Machines'!G20)</f>
        <v>MONTAGE C13 N° 135</v>
      </c>
      <c r="H20" s="640" t="str">
        <f>IF('Invt Machines'!H20="","",'Invt Machines'!H20)</f>
        <v>SKF</v>
      </c>
      <c r="I20" s="642" t="str">
        <f>IF('Invt Machines'!I20="","",'Invt Machines'!I20)</f>
        <v>Table de montage</v>
      </c>
      <c r="J20" s="663" t="str">
        <f>IF('Invt Machines'!J20="","",'Invt Machines'!J20)</f>
        <v>Fixe</v>
      </c>
      <c r="K20" s="640" t="str">
        <f>IF('Invt Machines'!X20="","NON","OUI")</f>
        <v>OUI</v>
      </c>
      <c r="L20" s="640" t="s">
        <v>2144</v>
      </c>
      <c r="M20" s="820" t="s">
        <v>821</v>
      </c>
      <c r="N20" s="310"/>
      <c r="O20" s="820" t="s">
        <v>821</v>
      </c>
      <c r="P20" s="820" t="s">
        <v>821</v>
      </c>
      <c r="Q20" s="869"/>
      <c r="R20" s="870"/>
      <c r="S20" s="972"/>
      <c r="T20" s="1028" t="str">
        <f>IF('Invt Machines'!AF20="","",'Invt Machines'!AF20)</f>
        <v>Sortie du parc. Bon de ferraillage au 19/12/2018</v>
      </c>
      <c r="V20" s="672"/>
      <c r="W20" s="672"/>
      <c r="X20" s="672"/>
      <c r="Y20" s="672"/>
      <c r="AB20" s="102" t="str">
        <f t="shared" si="0"/>
        <v/>
      </c>
      <c r="AC20" s="95" t="str">
        <f t="shared" si="1"/>
        <v/>
      </c>
      <c r="AD20" s="95" t="str">
        <f t="shared" si="2"/>
        <v/>
      </c>
      <c r="AE20" s="95" t="str">
        <f t="shared" si="3"/>
        <v/>
      </c>
      <c r="AF20" s="122" t="str">
        <f t="shared" si="4"/>
        <v/>
      </c>
      <c r="AG20" s="890" t="str">
        <f t="shared" si="5"/>
        <v/>
      </c>
      <c r="AH20" s="891" t="str">
        <f t="shared" si="6"/>
        <v/>
      </c>
      <c r="AI20" s="891" t="str">
        <f t="shared" si="7"/>
        <v/>
      </c>
      <c r="AJ20" s="891" t="str">
        <f t="shared" si="8"/>
        <v/>
      </c>
      <c r="AK20" s="892" t="str">
        <f t="shared" si="9"/>
        <v/>
      </c>
    </row>
    <row r="21" spans="1:37" s="70" customFormat="1" ht="30" customHeight="1" x14ac:dyDescent="0.25">
      <c r="A21" s="542">
        <f>'Invt Machines'!A21</f>
        <v>9</v>
      </c>
      <c r="B21" s="639" t="str">
        <f>IF('Invt Machines'!B21="","",'Invt Machines'!B21)</f>
        <v>Channel</v>
      </c>
      <c r="C21" s="640">
        <v>11</v>
      </c>
      <c r="D21" s="640">
        <f>IF('Invt Machines'!D21="","",'Invt Machines'!D21)</f>
        <v>16</v>
      </c>
      <c r="E21" s="640">
        <f>IF('Invt Machines'!E21="","",'Invt Machines'!E21)</f>
        <v>311</v>
      </c>
      <c r="F21" s="640">
        <f>IF('Invt Machines'!F21="","",'Invt Machines'!F21)</f>
        <v>3188515</v>
      </c>
      <c r="G21" s="641" t="str">
        <f>IF('Invt Machines'!G21="","",'Invt Machines'!G21)</f>
        <v>EMA piste</v>
      </c>
      <c r="H21" s="640" t="str">
        <f>IF('Invt Machines'!H21="","",'Invt Machines'!H21)</f>
        <v>EMA</v>
      </c>
      <c r="I21" s="642" t="str">
        <f>IF('Invt Machines'!I21="","",'Invt Machines'!I21)</f>
        <v>Trempe piste</v>
      </c>
      <c r="J21" s="663" t="str">
        <f>IF('Invt Machines'!J21="","",'Invt Machines'!J21)</f>
        <v>Fixe</v>
      </c>
      <c r="K21" s="640" t="str">
        <f>IF('Invt Machines'!X21="","NON","OUI")</f>
        <v>NON</v>
      </c>
      <c r="L21" s="640"/>
      <c r="M21" s="820" t="s">
        <v>821</v>
      </c>
      <c r="N21" s="323"/>
      <c r="O21" s="820" t="s">
        <v>821</v>
      </c>
      <c r="P21" s="640" t="s">
        <v>821</v>
      </c>
      <c r="Q21" s="869"/>
      <c r="R21" s="870"/>
      <c r="S21" s="972"/>
      <c r="T21" s="837" t="str">
        <f>IF('Invt Machines'!AF21="","",'Invt Machines'!AF21)</f>
        <v>Sortie du parc. Bon de ferraillage au 25/07/2018 (sortie immob le 12/09/2018)</v>
      </c>
      <c r="V21" s="672"/>
      <c r="W21" s="672"/>
      <c r="X21" s="672"/>
      <c r="Y21" s="672"/>
      <c r="AB21" s="102" t="str">
        <f t="shared" si="0"/>
        <v/>
      </c>
      <c r="AC21" s="95" t="str">
        <f t="shared" si="1"/>
        <v/>
      </c>
      <c r="AD21" s="95" t="str">
        <f t="shared" si="2"/>
        <v/>
      </c>
      <c r="AE21" s="95" t="str">
        <f t="shared" si="3"/>
        <v/>
      </c>
      <c r="AF21" s="122" t="str">
        <f t="shared" si="4"/>
        <v/>
      </c>
      <c r="AG21" s="890" t="str">
        <f t="shared" si="5"/>
        <v/>
      </c>
      <c r="AH21" s="891" t="str">
        <f t="shared" si="6"/>
        <v/>
      </c>
      <c r="AI21" s="891" t="str">
        <f t="shared" si="7"/>
        <v/>
      </c>
      <c r="AJ21" s="891" t="str">
        <f t="shared" si="8"/>
        <v/>
      </c>
      <c r="AK21" s="892" t="str">
        <f t="shared" si="9"/>
        <v/>
      </c>
    </row>
    <row r="22" spans="1:37" s="70" customFormat="1" ht="50.1" customHeight="1" x14ac:dyDescent="0.25">
      <c r="A22" s="542">
        <f>'Invt Machines'!A22</f>
        <v>10</v>
      </c>
      <c r="B22" s="629" t="str">
        <f>IF('Invt Machines'!B22="","",'Invt Machines'!B22)</f>
        <v>Channel</v>
      </c>
      <c r="C22" s="630">
        <v>11</v>
      </c>
      <c r="D22" s="630">
        <f>IF('Invt Machines'!D22="","",'Invt Machines'!D22)</f>
        <v>16</v>
      </c>
      <c r="E22" s="630" t="str">
        <f>IF('Invt Machines'!E22="","",'Invt Machines'!E22)</f>
        <v>313</v>
      </c>
      <c r="F22" s="632">
        <f>IF('Invt Machines'!F22="","",'Invt Machines'!F22)</f>
        <v>3188323</v>
      </c>
      <c r="G22" s="633" t="str">
        <f>IF('Invt Machines'!G22="","",'Invt Machines'!G22)</f>
        <v>EMA  Denture</v>
      </c>
      <c r="H22" s="630" t="str">
        <f>IF('Invt Machines'!H22="","",'Invt Machines'!H22)</f>
        <v>EMA</v>
      </c>
      <c r="I22" s="634" t="str">
        <f>IF('Invt Machines'!I22="","",'Invt Machines'!I22)</f>
        <v>Trempe denture</v>
      </c>
      <c r="J22" s="665" t="str">
        <f>IF('Invt Machines'!J22="","",'Invt Machines'!J22)</f>
        <v>Fixe</v>
      </c>
      <c r="K22" s="981" t="str">
        <f>IF('Invt Machines'!X22="","NON","OUI")</f>
        <v>OUI</v>
      </c>
      <c r="L22" s="377" t="s">
        <v>1476</v>
      </c>
      <c r="M22" s="258">
        <v>2</v>
      </c>
      <c r="N22" s="95">
        <v>2020</v>
      </c>
      <c r="O22" s="662">
        <v>8000</v>
      </c>
      <c r="P22" s="861"/>
      <c r="Q22" s="865">
        <v>4</v>
      </c>
      <c r="R22" s="866">
        <v>16</v>
      </c>
      <c r="S22" s="972"/>
      <c r="T22" s="675" t="str">
        <f>IF('Invt Machines'!AF22="","",'Invt Machines'!AF22)</f>
        <v/>
      </c>
      <c r="V22" s="672"/>
      <c r="W22" s="672"/>
      <c r="X22" s="672"/>
      <c r="Y22" s="672"/>
      <c r="AB22" s="102" t="str">
        <f t="shared" si="0"/>
        <v/>
      </c>
      <c r="AC22" s="95" t="str">
        <f t="shared" si="1"/>
        <v/>
      </c>
      <c r="AD22" s="95">
        <f t="shared" si="2"/>
        <v>1</v>
      </c>
      <c r="AE22" s="95" t="str">
        <f t="shared" si="3"/>
        <v/>
      </c>
      <c r="AF22" s="122" t="str">
        <f t="shared" si="4"/>
        <v/>
      </c>
      <c r="AG22" s="890" t="str">
        <f t="shared" si="5"/>
        <v/>
      </c>
      <c r="AH22" s="891" t="str">
        <f t="shared" si="6"/>
        <v/>
      </c>
      <c r="AI22" s="891">
        <f t="shared" si="7"/>
        <v>8000</v>
      </c>
      <c r="AJ22" s="891" t="str">
        <f t="shared" si="8"/>
        <v/>
      </c>
      <c r="AK22" s="892" t="str">
        <f t="shared" si="9"/>
        <v/>
      </c>
    </row>
    <row r="23" spans="1:37" s="70" customFormat="1" ht="30" customHeight="1" x14ac:dyDescent="0.25">
      <c r="A23" s="542">
        <f>'Invt Machines'!A23</f>
        <v>11</v>
      </c>
      <c r="B23" s="629" t="str">
        <f>IF('Invt Machines'!B23="","",'Invt Machines'!B23)</f>
        <v>Channel</v>
      </c>
      <c r="C23" s="630">
        <v>11</v>
      </c>
      <c r="D23" s="630">
        <f>IF('Invt Machines'!D23="","",'Invt Machines'!D23)</f>
        <v>16</v>
      </c>
      <c r="E23" s="630">
        <f>IF('Invt Machines'!E23="","",'Invt Machines'!E23)</f>
        <v>316</v>
      </c>
      <c r="F23" s="632">
        <f>IF('Invt Machines'!F23="","",'Invt Machines'!F23)</f>
        <v>3188075</v>
      </c>
      <c r="G23" s="633" t="str">
        <f>IF('Invt Machines'!G23="","",'Invt Machines'!G23)</f>
        <v>EMA Denture</v>
      </c>
      <c r="H23" s="630" t="str">
        <f>IF('Invt Machines'!H23="","",'Invt Machines'!H23)</f>
        <v>EMA</v>
      </c>
      <c r="I23" s="634" t="str">
        <f>IF('Invt Machines'!I23="","",'Invt Machines'!I23)</f>
        <v>Trempe denture</v>
      </c>
      <c r="J23" s="665" t="str">
        <f>IF('Invt Machines'!J23="","",'Invt Machines'!J23)</f>
        <v>Fixe</v>
      </c>
      <c r="K23" s="630" t="str">
        <f>IF('Invt Machines'!X23="","NON","OUI")</f>
        <v>NON</v>
      </c>
      <c r="L23" s="630"/>
      <c r="M23" s="258">
        <v>2</v>
      </c>
      <c r="N23" s="95">
        <v>2020</v>
      </c>
      <c r="O23" s="662">
        <v>8000</v>
      </c>
      <c r="P23" s="861"/>
      <c r="Q23" s="865">
        <v>4</v>
      </c>
      <c r="R23" s="866">
        <v>16</v>
      </c>
      <c r="S23" s="972"/>
      <c r="T23" s="675" t="str">
        <f>IF('Invt Machines'!AF23="","",'Invt Machines'!AF23)</f>
        <v/>
      </c>
      <c r="V23" s="672"/>
      <c r="W23" s="672"/>
      <c r="X23" s="672"/>
      <c r="Y23" s="672"/>
      <c r="AB23" s="102" t="str">
        <f t="shared" si="0"/>
        <v/>
      </c>
      <c r="AC23" s="95" t="str">
        <f t="shared" si="1"/>
        <v/>
      </c>
      <c r="AD23" s="95">
        <f t="shared" si="2"/>
        <v>1</v>
      </c>
      <c r="AE23" s="95" t="str">
        <f t="shared" si="3"/>
        <v/>
      </c>
      <c r="AF23" s="122" t="str">
        <f t="shared" si="4"/>
        <v/>
      </c>
      <c r="AG23" s="890" t="str">
        <f t="shared" si="5"/>
        <v/>
      </c>
      <c r="AH23" s="891" t="str">
        <f t="shared" si="6"/>
        <v/>
      </c>
      <c r="AI23" s="891">
        <f t="shared" si="7"/>
        <v>8000</v>
      </c>
      <c r="AJ23" s="891" t="str">
        <f t="shared" si="8"/>
        <v/>
      </c>
      <c r="AK23" s="892" t="str">
        <f t="shared" si="9"/>
        <v/>
      </c>
    </row>
    <row r="24" spans="1:37" s="70" customFormat="1" ht="30" customHeight="1" x14ac:dyDescent="0.25">
      <c r="A24" s="542">
        <f>'Invt Machines'!A24</f>
        <v>12</v>
      </c>
      <c r="B24" s="629" t="str">
        <f>IF('Invt Machines'!B24="","",'Invt Machines'!B24)</f>
        <v>Channel</v>
      </c>
      <c r="C24" s="630">
        <v>11</v>
      </c>
      <c r="D24" s="861">
        <f>IF('Invt Machines'!D24="","",'Invt Machines'!D24)</f>
        <v>16</v>
      </c>
      <c r="E24" s="630">
        <f>IF('Invt Machines'!E24="","",'Invt Machines'!E24)</f>
        <v>412</v>
      </c>
      <c r="F24" s="632">
        <f>IF('Invt Machines'!F24="","",'Invt Machines'!F24)</f>
        <v>3187827</v>
      </c>
      <c r="G24" s="633" t="str">
        <f>IF('Invt Machines'!G24="","",'Invt Machines'!G24)</f>
        <v>L2000</v>
      </c>
      <c r="H24" s="630" t="str">
        <f>IF('Invt Machines'!H24="","",'Invt Machines'!H24)</f>
        <v>LIEBHERR</v>
      </c>
      <c r="I24" s="634" t="str">
        <f>IF('Invt Machines'!I24="","",'Invt Machines'!I24)</f>
        <v>Tailleuse</v>
      </c>
      <c r="J24" s="665" t="str">
        <f>IF('Invt Machines'!J24="","",'Invt Machines'!J24)</f>
        <v>Fixe</v>
      </c>
      <c r="K24" s="630" t="str">
        <f>IF('Invt Machines'!X24="","NON","OUI")</f>
        <v>NON</v>
      </c>
      <c r="L24" s="630"/>
      <c r="M24" s="258">
        <v>2</v>
      </c>
      <c r="N24" s="95">
        <v>2020</v>
      </c>
      <c r="O24" s="860">
        <v>15000</v>
      </c>
      <c r="P24" s="861"/>
      <c r="Q24" s="865">
        <v>16</v>
      </c>
      <c r="R24" s="866">
        <v>24</v>
      </c>
      <c r="S24" s="972"/>
      <c r="T24" s="675" t="str">
        <f>IF('Invt Machines'!AF24="","",'Invt Machines'!AF24)</f>
        <v/>
      </c>
      <c r="V24" s="672"/>
      <c r="W24" s="672"/>
      <c r="X24" s="672"/>
      <c r="Y24" s="672"/>
      <c r="AB24" s="102" t="str">
        <f t="shared" si="0"/>
        <v/>
      </c>
      <c r="AC24" s="95" t="str">
        <f t="shared" si="1"/>
        <v/>
      </c>
      <c r="AD24" s="95">
        <f t="shared" si="2"/>
        <v>1</v>
      </c>
      <c r="AE24" s="95" t="str">
        <f t="shared" si="3"/>
        <v/>
      </c>
      <c r="AF24" s="122" t="str">
        <f t="shared" si="4"/>
        <v/>
      </c>
      <c r="AG24" s="890" t="str">
        <f t="shared" si="5"/>
        <v/>
      </c>
      <c r="AH24" s="891" t="str">
        <f t="shared" si="6"/>
        <v/>
      </c>
      <c r="AI24" s="891">
        <f t="shared" si="7"/>
        <v>15000</v>
      </c>
      <c r="AJ24" s="891" t="str">
        <f t="shared" si="8"/>
        <v/>
      </c>
      <c r="AK24" s="892" t="str">
        <f t="shared" si="9"/>
        <v/>
      </c>
    </row>
    <row r="25" spans="1:37" s="70" customFormat="1" ht="30" customHeight="1" x14ac:dyDescent="0.25">
      <c r="A25" s="542">
        <f>'Invt Machines'!A25</f>
        <v>13</v>
      </c>
      <c r="B25" s="629" t="str">
        <f>IF('Invt Machines'!B25="","",'Invt Machines'!B25)</f>
        <v>Channel</v>
      </c>
      <c r="C25" s="630">
        <v>11</v>
      </c>
      <c r="D25" s="861">
        <f>IF('Invt Machines'!D25="","",'Invt Machines'!D25)</f>
        <v>16</v>
      </c>
      <c r="E25" s="630" t="str">
        <f>IF('Invt Machines'!E25="","",'Invt Machines'!E25)</f>
        <v>413</v>
      </c>
      <c r="F25" s="632">
        <f>IF('Invt Machines'!F25="","",'Invt Machines'!F25)</f>
        <v>3187259</v>
      </c>
      <c r="G25" s="633" t="str">
        <f>IF('Invt Machines'!G25="","",'Invt Machines'!G25)</f>
        <v>LS2000</v>
      </c>
      <c r="H25" s="630" t="str">
        <f>IF('Invt Machines'!H25="","",'Invt Machines'!H25)</f>
        <v>LIEBHERR</v>
      </c>
      <c r="I25" s="634" t="str">
        <f>IF('Invt Machines'!I25="","",'Invt Machines'!I25)</f>
        <v>Tailleuse</v>
      </c>
      <c r="J25" s="665" t="str">
        <f>IF('Invt Machines'!J25="","",'Invt Machines'!J25)</f>
        <v>Fixe</v>
      </c>
      <c r="K25" s="981" t="str">
        <f>IF('Invt Machines'!X25="","NON","OUI")</f>
        <v>OUI</v>
      </c>
      <c r="L25" s="630" t="s">
        <v>2144</v>
      </c>
      <c r="M25" s="258">
        <v>1</v>
      </c>
      <c r="N25" s="95">
        <v>2019</v>
      </c>
      <c r="O25" s="662">
        <v>15000</v>
      </c>
      <c r="P25" s="861"/>
      <c r="Q25" s="865">
        <v>16</v>
      </c>
      <c r="R25" s="866">
        <v>24</v>
      </c>
      <c r="S25" s="972"/>
      <c r="T25" s="675" t="str">
        <f>IF('Invt Machines'!AF25="","",'Invt Machines'!AF25)</f>
        <v/>
      </c>
      <c r="V25" s="672"/>
      <c r="W25" s="672"/>
      <c r="X25" s="672"/>
      <c r="Y25" s="672"/>
      <c r="AB25" s="102" t="str">
        <f t="shared" si="0"/>
        <v/>
      </c>
      <c r="AC25" s="95">
        <f t="shared" si="1"/>
        <v>1</v>
      </c>
      <c r="AD25" s="95" t="str">
        <f t="shared" si="2"/>
        <v/>
      </c>
      <c r="AE25" s="95" t="str">
        <f t="shared" si="3"/>
        <v/>
      </c>
      <c r="AF25" s="122" t="str">
        <f t="shared" si="4"/>
        <v/>
      </c>
      <c r="AG25" s="890" t="str">
        <f t="shared" si="5"/>
        <v/>
      </c>
      <c r="AH25" s="891">
        <f t="shared" si="6"/>
        <v>15000</v>
      </c>
      <c r="AI25" s="891" t="str">
        <f t="shared" si="7"/>
        <v/>
      </c>
      <c r="AJ25" s="891" t="str">
        <f t="shared" si="8"/>
        <v/>
      </c>
      <c r="AK25" s="892" t="str">
        <f t="shared" si="9"/>
        <v/>
      </c>
    </row>
    <row r="26" spans="1:37" s="70" customFormat="1" ht="30" customHeight="1" x14ac:dyDescent="0.25">
      <c r="A26" s="542">
        <f>'Invt Machines'!A26</f>
        <v>14</v>
      </c>
      <c r="B26" s="629" t="str">
        <f>IF('Invt Machines'!B26="","",'Invt Machines'!B26)</f>
        <v>Channel</v>
      </c>
      <c r="C26" s="630">
        <v>11</v>
      </c>
      <c r="D26" s="630">
        <f>IF('Invt Machines'!D26="","",'Invt Machines'!D26)</f>
        <v>16</v>
      </c>
      <c r="E26" s="630">
        <f>IF('Invt Machines'!E26="","",'Invt Machines'!E26)</f>
        <v>3270</v>
      </c>
      <c r="F26" s="632">
        <f>IF('Invt Machines'!F26="","",'Invt Machines'!F26)</f>
        <v>3187755</v>
      </c>
      <c r="G26" s="633" t="str">
        <f>IF('Invt Machines'!G26="","",'Invt Machines'!G26)</f>
        <v>SCHIESS CN</v>
      </c>
      <c r="H26" s="634" t="str">
        <f>IF('Invt Machines'!H26="","",'Invt Machines'!H26)</f>
        <v>SCHIESS</v>
      </c>
      <c r="I26" s="634" t="str">
        <f>IF('Invt Machines'!I26="","",'Invt Machines'!I26)</f>
        <v>Tailleuse</v>
      </c>
      <c r="J26" s="665" t="str">
        <f>IF('Invt Machines'!J26="","",'Invt Machines'!J26)</f>
        <v>Fixe</v>
      </c>
      <c r="K26" s="630" t="str">
        <f>IF('Invt Machines'!X26="","NON","OUI")</f>
        <v>NON</v>
      </c>
      <c r="L26" s="630"/>
      <c r="M26" s="258">
        <v>1</v>
      </c>
      <c r="N26" s="95">
        <v>2019</v>
      </c>
      <c r="O26" s="860">
        <v>20000</v>
      </c>
      <c r="P26" s="861"/>
      <c r="Q26" s="865">
        <v>16</v>
      </c>
      <c r="R26" s="866">
        <v>24</v>
      </c>
      <c r="S26" s="972"/>
      <c r="T26" s="676" t="str">
        <f>IF('Invt Machines'!AF26="","",'Invt Machines'!AF26)</f>
        <v/>
      </c>
      <c r="U26" s="78"/>
      <c r="V26" s="672"/>
      <c r="W26" s="672"/>
      <c r="X26" s="672"/>
      <c r="Y26" s="672"/>
      <c r="AB26" s="102" t="str">
        <f t="shared" si="0"/>
        <v/>
      </c>
      <c r="AC26" s="95">
        <f t="shared" si="1"/>
        <v>1</v>
      </c>
      <c r="AD26" s="95" t="str">
        <f t="shared" si="2"/>
        <v/>
      </c>
      <c r="AE26" s="95" t="str">
        <f t="shared" si="3"/>
        <v/>
      </c>
      <c r="AF26" s="122" t="str">
        <f t="shared" si="4"/>
        <v/>
      </c>
      <c r="AG26" s="890" t="str">
        <f t="shared" si="5"/>
        <v/>
      </c>
      <c r="AH26" s="891">
        <f t="shared" si="6"/>
        <v>20000</v>
      </c>
      <c r="AI26" s="891" t="str">
        <f t="shared" si="7"/>
        <v/>
      </c>
      <c r="AJ26" s="891" t="str">
        <f t="shared" si="8"/>
        <v/>
      </c>
      <c r="AK26" s="892" t="str">
        <f t="shared" si="9"/>
        <v/>
      </c>
    </row>
    <row r="27" spans="1:37" s="70" customFormat="1" ht="30" customHeight="1" x14ac:dyDescent="0.25">
      <c r="A27" s="542">
        <f>'Invt Machines'!A27</f>
        <v>15</v>
      </c>
      <c r="B27" s="629" t="str">
        <f>IF('Invt Machines'!B27="","",'Invt Machines'!B27)</f>
        <v>Channel</v>
      </c>
      <c r="C27" s="630">
        <v>11</v>
      </c>
      <c r="D27" s="630">
        <f>IF('Invt Machines'!D27="","",'Invt Machines'!D27)</f>
        <v>16</v>
      </c>
      <c r="E27" s="630">
        <f>IF('Invt Machines'!E27="","",'Invt Machines'!E27)</f>
        <v>3069</v>
      </c>
      <c r="F27" s="632">
        <f>IF('Invt Machines'!F27="","",'Invt Machines'!F27)</f>
        <v>3188595</v>
      </c>
      <c r="G27" s="633" t="str">
        <f>IF('Invt Machines'!G27="","",'Invt Machines'!G27)</f>
        <v>AC15</v>
      </c>
      <c r="H27" s="630" t="str">
        <f>IF('Invt Machines'!H27="","",'Invt Machines'!H27)</f>
        <v>PIETRO CARNAGHI</v>
      </c>
      <c r="I27" s="634" t="str">
        <f>IF('Invt Machines'!I27="","",'Invt Machines'!I27)</f>
        <v>Tour vertical / perceuse</v>
      </c>
      <c r="J27" s="665" t="str">
        <f>IF('Invt Machines'!J27="","",'Invt Machines'!J27)</f>
        <v>Fixe</v>
      </c>
      <c r="K27" s="630" t="str">
        <f>IF('Invt Machines'!X27="","NON","OUI")</f>
        <v>NON</v>
      </c>
      <c r="L27" s="630"/>
      <c r="M27" s="258">
        <v>2</v>
      </c>
      <c r="N27" s="95">
        <v>2020</v>
      </c>
      <c r="O27" s="860">
        <v>6000</v>
      </c>
      <c r="P27" s="861"/>
      <c r="Q27" s="865">
        <v>12</v>
      </c>
      <c r="R27" s="866">
        <v>24</v>
      </c>
      <c r="S27" s="972"/>
      <c r="T27" s="676" t="str">
        <f>IF('Invt Machines'!AF27="","",'Invt Machines'!AF27)</f>
        <v/>
      </c>
      <c r="V27" s="672"/>
      <c r="W27" s="672"/>
      <c r="X27" s="672"/>
      <c r="Y27" s="672"/>
      <c r="AB27" s="102" t="str">
        <f t="shared" si="0"/>
        <v/>
      </c>
      <c r="AC27" s="95" t="str">
        <f t="shared" si="1"/>
        <v/>
      </c>
      <c r="AD27" s="95">
        <f t="shared" si="2"/>
        <v>1</v>
      </c>
      <c r="AE27" s="95" t="str">
        <f t="shared" si="3"/>
        <v/>
      </c>
      <c r="AF27" s="122" t="str">
        <f t="shared" si="4"/>
        <v/>
      </c>
      <c r="AG27" s="890" t="str">
        <f t="shared" si="5"/>
        <v/>
      </c>
      <c r="AH27" s="891" t="str">
        <f t="shared" si="6"/>
        <v/>
      </c>
      <c r="AI27" s="891">
        <f t="shared" si="7"/>
        <v>6000</v>
      </c>
      <c r="AJ27" s="891" t="str">
        <f t="shared" si="8"/>
        <v/>
      </c>
      <c r="AK27" s="892" t="str">
        <f t="shared" si="9"/>
        <v/>
      </c>
    </row>
    <row r="28" spans="1:37" s="70" customFormat="1" ht="30" x14ac:dyDescent="0.25">
      <c r="A28" s="542">
        <f>'Invt Machines'!A28</f>
        <v>16</v>
      </c>
      <c r="B28" s="643" t="str">
        <f>IF('Invt Machines'!B28="","",'Invt Machines'!B28)</f>
        <v>Channel</v>
      </c>
      <c r="C28" s="630">
        <v>11</v>
      </c>
      <c r="D28" s="630">
        <f>IF('Invt Machines'!D28="","",'Invt Machines'!D28)</f>
        <v>16</v>
      </c>
      <c r="E28" s="630" t="str">
        <f>IF('Invt Machines'!E28="","",'Invt Machines'!E28)</f>
        <v>73</v>
      </c>
      <c r="F28" s="632">
        <f>IF('Invt Machines'!F28="","",'Invt Machines'!F28)</f>
        <v>3188147</v>
      </c>
      <c r="G28" s="633" t="str">
        <f>IF('Invt Machines'!G28="","",'Invt Machines'!G28)</f>
        <v>AC20</v>
      </c>
      <c r="H28" s="630" t="str">
        <f>IF('Invt Machines'!H28="","",'Invt Machines'!H28)</f>
        <v>PIETRO CARNAGHI</v>
      </c>
      <c r="I28" s="634" t="str">
        <f>IF('Invt Machines'!I28="","",'Invt Machines'!I28)</f>
        <v>Tour vertical / perceuse</v>
      </c>
      <c r="J28" s="665" t="str">
        <f>IF('Invt Machines'!J28="","",'Invt Machines'!J28)</f>
        <v>Fixe</v>
      </c>
      <c r="K28" s="981" t="str">
        <f>IF('Invt Machines'!X28="","NON","OUI")</f>
        <v>OUI</v>
      </c>
      <c r="L28" s="630" t="s">
        <v>2144</v>
      </c>
      <c r="M28" s="258">
        <v>2</v>
      </c>
      <c r="N28" s="95">
        <v>2020</v>
      </c>
      <c r="O28" s="662" t="s">
        <v>514</v>
      </c>
      <c r="P28" s="630"/>
      <c r="Q28" s="865"/>
      <c r="R28" s="871"/>
      <c r="S28" s="972"/>
      <c r="T28" s="675" t="str">
        <f>IF('Invt Machines'!AF28="","",'Invt Machines'!AF28)</f>
        <v>Un rétrofit a été réalisé en juillet 2017 et intègre la levée des réserves et une réception par un bureau de contrôle</v>
      </c>
      <c r="V28" s="672"/>
      <c r="W28" s="672"/>
      <c r="X28" s="672"/>
      <c r="Y28" s="672"/>
      <c r="AB28" s="102" t="str">
        <f t="shared" si="0"/>
        <v/>
      </c>
      <c r="AC28" s="95" t="str">
        <f t="shared" si="1"/>
        <v/>
      </c>
      <c r="AD28" s="95">
        <f t="shared" si="2"/>
        <v>1</v>
      </c>
      <c r="AE28" s="95" t="str">
        <f t="shared" si="3"/>
        <v/>
      </c>
      <c r="AF28" s="122" t="str">
        <f t="shared" si="4"/>
        <v/>
      </c>
      <c r="AG28" s="890" t="str">
        <f t="shared" si="5"/>
        <v/>
      </c>
      <c r="AH28" s="891" t="str">
        <f t="shared" si="6"/>
        <v/>
      </c>
      <c r="AI28" s="891" t="str">
        <f t="shared" si="7"/>
        <v>?</v>
      </c>
      <c r="AJ28" s="891" t="str">
        <f t="shared" si="8"/>
        <v/>
      </c>
      <c r="AK28" s="892" t="str">
        <f t="shared" si="9"/>
        <v/>
      </c>
    </row>
    <row r="29" spans="1:37" s="70" customFormat="1" ht="42.75" x14ac:dyDescent="0.25">
      <c r="A29" s="542">
        <f>'Invt Machines'!A29</f>
        <v>17</v>
      </c>
      <c r="B29" s="629" t="str">
        <f>IF('Invt Machines'!B29="","",'Invt Machines'!B29)</f>
        <v>Channel</v>
      </c>
      <c r="C29" s="630">
        <v>11</v>
      </c>
      <c r="D29" s="630">
        <f>IF('Invt Machines'!D29="","",'Invt Machines'!D29)</f>
        <v>16</v>
      </c>
      <c r="E29" s="630" t="str">
        <f>IF('Invt Machines'!E29="","",'Invt Machines'!E29)</f>
        <v>3116</v>
      </c>
      <c r="F29" s="632">
        <f>IF('Invt Machines'!F29="","",'Invt Machines'!F29)</f>
        <v>3188603</v>
      </c>
      <c r="G29" s="633" t="str">
        <f>IF('Invt Machines'!G29="","",'Invt Machines'!G29)</f>
        <v>AC20</v>
      </c>
      <c r="H29" s="630" t="str">
        <f>IF('Invt Machines'!H29="","",'Invt Machines'!H29)</f>
        <v>PIETRO CARNAGHI</v>
      </c>
      <c r="I29" s="634" t="str">
        <f>IF('Invt Machines'!I29="","",'Invt Machines'!I29)</f>
        <v>Tour vertical / perceuse</v>
      </c>
      <c r="J29" s="665" t="str">
        <f>IF('Invt Machines'!J29="","",'Invt Machines'!J29)</f>
        <v>Fixe</v>
      </c>
      <c r="K29" s="630" t="str">
        <f>IF('Invt Machines'!X29="","NON","OUI")</f>
        <v>OUI</v>
      </c>
      <c r="L29" s="630" t="s">
        <v>2144</v>
      </c>
      <c r="M29" s="258">
        <v>2</v>
      </c>
      <c r="N29" s="95">
        <v>2020</v>
      </c>
      <c r="O29" s="662">
        <v>6000</v>
      </c>
      <c r="P29" s="861"/>
      <c r="Q29" s="865">
        <v>3</v>
      </c>
      <c r="R29" s="871">
        <v>24</v>
      </c>
      <c r="S29" s="972"/>
      <c r="T29" s="676" t="str">
        <f>IF('Invt Machines'!AF29="","",'Invt Machines'!AF29)</f>
        <v>Chiffrage en cours.
Communiquer le schéma électrique au prochain tiers expert afin qu'il valide les fonctions de sécurité.</v>
      </c>
      <c r="V29" s="672"/>
      <c r="W29" s="672"/>
      <c r="X29" s="672"/>
      <c r="Y29" s="672"/>
      <c r="AB29" s="102" t="str">
        <f t="shared" si="0"/>
        <v/>
      </c>
      <c r="AC29" s="95" t="str">
        <f t="shared" si="1"/>
        <v/>
      </c>
      <c r="AD29" s="95">
        <f t="shared" si="2"/>
        <v>1</v>
      </c>
      <c r="AE29" s="95" t="str">
        <f t="shared" si="3"/>
        <v/>
      </c>
      <c r="AF29" s="122" t="str">
        <f t="shared" si="4"/>
        <v/>
      </c>
      <c r="AG29" s="890" t="str">
        <f t="shared" si="5"/>
        <v/>
      </c>
      <c r="AH29" s="891" t="str">
        <f t="shared" si="6"/>
        <v/>
      </c>
      <c r="AI29" s="891">
        <f t="shared" si="7"/>
        <v>6000</v>
      </c>
      <c r="AJ29" s="891" t="str">
        <f t="shared" si="8"/>
        <v/>
      </c>
      <c r="AK29" s="892" t="str">
        <f t="shared" si="9"/>
        <v/>
      </c>
    </row>
    <row r="30" spans="1:37" s="70" customFormat="1" ht="30" customHeight="1" x14ac:dyDescent="0.25">
      <c r="A30" s="542">
        <f>'Invt Machines'!A30</f>
        <v>18</v>
      </c>
      <c r="B30" s="643" t="str">
        <f>IF('Invt Machines'!B30="","",'Invt Machines'!B30)</f>
        <v>Channel</v>
      </c>
      <c r="C30" s="630">
        <v>11</v>
      </c>
      <c r="D30" s="630">
        <f>IF('Invt Machines'!D30="","",'Invt Machines'!D30)</f>
        <v>16</v>
      </c>
      <c r="E30" s="630">
        <f>IF('Invt Machines'!E30="","",'Invt Machines'!E30)</f>
        <v>3265</v>
      </c>
      <c r="F30" s="632">
        <f>IF('Invt Machines'!F30="","",'Invt Machines'!F30)</f>
        <v>3187643</v>
      </c>
      <c r="G30" s="633" t="str">
        <f>IF('Invt Machines'!G30="","",'Invt Machines'!G30)</f>
        <v>AC20</v>
      </c>
      <c r="H30" s="630" t="str">
        <f>IF('Invt Machines'!H30="","",'Invt Machines'!H30)</f>
        <v>PIETRO CARNAGHI</v>
      </c>
      <c r="I30" s="634" t="str">
        <f>IF('Invt Machines'!I30="","",'Invt Machines'!I30)</f>
        <v>Tour vertical / perceuse</v>
      </c>
      <c r="J30" s="665" t="str">
        <f>IF('Invt Machines'!J30="","",'Invt Machines'!J30)</f>
        <v>Fixe</v>
      </c>
      <c r="K30" s="630" t="str">
        <f>IF('Invt Machines'!X30="","NON","OUI")</f>
        <v>NON</v>
      </c>
      <c r="L30" s="630"/>
      <c r="M30" s="258">
        <v>2</v>
      </c>
      <c r="N30" s="95">
        <v>2020</v>
      </c>
      <c r="O30" s="860" t="s">
        <v>514</v>
      </c>
      <c r="P30" s="630"/>
      <c r="Q30" s="865"/>
      <c r="R30" s="871"/>
      <c r="S30" s="972"/>
      <c r="T30" s="675" t="str">
        <f>IF('Invt Machines'!AF30="","",'Invt Machines'!AF30)</f>
        <v>Un rétrofit est prévu en juillet 2018 et intègrera la levée des réserves et une réception par un bureau de contrôle</v>
      </c>
      <c r="V30" s="672"/>
      <c r="W30" s="672"/>
      <c r="X30" s="672"/>
      <c r="Y30" s="672"/>
      <c r="AB30" s="102" t="str">
        <f t="shared" si="0"/>
        <v/>
      </c>
      <c r="AC30" s="95" t="str">
        <f t="shared" si="1"/>
        <v/>
      </c>
      <c r="AD30" s="95">
        <f t="shared" si="2"/>
        <v>1</v>
      </c>
      <c r="AE30" s="95" t="str">
        <f t="shared" si="3"/>
        <v/>
      </c>
      <c r="AF30" s="122" t="str">
        <f t="shared" si="4"/>
        <v/>
      </c>
      <c r="AG30" s="890" t="str">
        <f t="shared" si="5"/>
        <v/>
      </c>
      <c r="AH30" s="891" t="str">
        <f t="shared" si="6"/>
        <v/>
      </c>
      <c r="AI30" s="891" t="str">
        <f t="shared" si="7"/>
        <v>?</v>
      </c>
      <c r="AJ30" s="891" t="str">
        <f t="shared" si="8"/>
        <v/>
      </c>
      <c r="AK30" s="892" t="str">
        <f t="shared" si="9"/>
        <v/>
      </c>
    </row>
    <row r="31" spans="1:37" s="70" customFormat="1" ht="30" customHeight="1" x14ac:dyDescent="0.25">
      <c r="A31" s="542">
        <f>'Invt Machines'!A31</f>
        <v>19</v>
      </c>
      <c r="B31" s="639" t="str">
        <f>IF('Invt Machines'!B31="","",'Invt Machines'!B31)</f>
        <v>Channel</v>
      </c>
      <c r="C31" s="640">
        <v>11</v>
      </c>
      <c r="D31" s="640">
        <f>IF('Invt Machines'!D31="","",'Invt Machines'!D31)</f>
        <v>16</v>
      </c>
      <c r="E31" s="640">
        <f>IF('Invt Machines'!E31="","",'Invt Machines'!E31)</f>
        <v>702</v>
      </c>
      <c r="F31" s="640" t="str">
        <f>IF('Invt Machines'!F31="","",'Invt Machines'!F31)</f>
        <v/>
      </c>
      <c r="G31" s="641" t="str">
        <f>IF('Invt Machines'!G31="","",'Invt Machines'!G31)</f>
        <v>MACHINE A LAVER</v>
      </c>
      <c r="H31" s="640" t="str">
        <f>IF('Invt Machines'!H31="","",'Invt Machines'!H31)</f>
        <v>SEMAME</v>
      </c>
      <c r="I31" s="642" t="str">
        <f>IF('Invt Machines'!I31="","",'Invt Machines'!I31)</f>
        <v>Machine à laver</v>
      </c>
      <c r="J31" s="663" t="str">
        <f>IF('Invt Machines'!J31="","",'Invt Machines'!J31)</f>
        <v>Fixe</v>
      </c>
      <c r="K31" s="640" t="str">
        <f>IF('Invt Machines'!X31="","NON","OUI")</f>
        <v>NON</v>
      </c>
      <c r="L31" s="640"/>
      <c r="M31" s="820" t="s">
        <v>821</v>
      </c>
      <c r="N31" s="323"/>
      <c r="O31" s="820" t="s">
        <v>821</v>
      </c>
      <c r="P31" s="640" t="s">
        <v>821</v>
      </c>
      <c r="Q31" s="869"/>
      <c r="R31" s="870"/>
      <c r="S31" s="972"/>
      <c r="T31" s="837" t="str">
        <f>IF('Invt Machines'!AF31="","",'Invt Machines'!AF31)</f>
        <v>Sortie du parc. Bon de ferraillage au 01/09/2018 (sortie immob le 12/09/2018)</v>
      </c>
      <c r="V31" s="672"/>
      <c r="W31" s="672"/>
      <c r="X31" s="672"/>
      <c r="Y31" s="672"/>
      <c r="AB31" s="102" t="str">
        <f t="shared" si="0"/>
        <v/>
      </c>
      <c r="AC31" s="95" t="str">
        <f t="shared" si="1"/>
        <v/>
      </c>
      <c r="AD31" s="95" t="str">
        <f t="shared" si="2"/>
        <v/>
      </c>
      <c r="AE31" s="95" t="str">
        <f t="shared" si="3"/>
        <v/>
      </c>
      <c r="AF31" s="122" t="str">
        <f t="shared" si="4"/>
        <v/>
      </c>
      <c r="AG31" s="890" t="str">
        <f t="shared" si="5"/>
        <v/>
      </c>
      <c r="AH31" s="891" t="str">
        <f t="shared" si="6"/>
        <v/>
      </c>
      <c r="AI31" s="891" t="str">
        <f t="shared" si="7"/>
        <v/>
      </c>
      <c r="AJ31" s="891" t="str">
        <f t="shared" si="8"/>
        <v/>
      </c>
      <c r="AK31" s="892" t="str">
        <f t="shared" si="9"/>
        <v/>
      </c>
    </row>
    <row r="32" spans="1:37" s="70" customFormat="1" ht="30" customHeight="1" x14ac:dyDescent="0.25">
      <c r="A32" s="542">
        <f>'Invt Machines'!A32</f>
        <v>20</v>
      </c>
      <c r="B32" s="629" t="str">
        <f>IF('Invt Machines'!B32="","",'Invt Machines'!B32)</f>
        <v>Channel</v>
      </c>
      <c r="C32" s="630">
        <v>11</v>
      </c>
      <c r="D32" s="630">
        <f>IF('Invt Machines'!D32="","",'Invt Machines'!D32)</f>
        <v>16</v>
      </c>
      <c r="E32" s="630">
        <f>IF('Invt Machines'!E32="","",'Invt Machines'!E32)</f>
        <v>712</v>
      </c>
      <c r="F32" s="632">
        <f>IF('Invt Machines'!F32="","",'Invt Machines'!F32)</f>
        <v>3195827</v>
      </c>
      <c r="G32" s="633" t="str">
        <f>IF('Invt Machines'!G32="","",'Invt Machines'!G32)</f>
        <v>MONTAGE C13 N° 134</v>
      </c>
      <c r="H32" s="630" t="str">
        <f>IF('Invt Machines'!H32="","",'Invt Machines'!H32)</f>
        <v>AS2i</v>
      </c>
      <c r="I32" s="634" t="str">
        <f>IF('Invt Machines'!I32="","",'Invt Machines'!I32)</f>
        <v>Table de montage</v>
      </c>
      <c r="J32" s="665" t="str">
        <f>IF('Invt Machines'!J32="","",'Invt Machines'!J32)</f>
        <v>Fixe</v>
      </c>
      <c r="K32" s="630" t="str">
        <f>IF('Invt Machines'!X32="","NON","OUI")</f>
        <v>NON</v>
      </c>
      <c r="L32" s="630"/>
      <c r="M32" s="258">
        <v>2</v>
      </c>
      <c r="N32" s="95">
        <v>2020</v>
      </c>
      <c r="O32" s="860">
        <v>6000</v>
      </c>
      <c r="P32" s="861"/>
      <c r="Q32" s="865">
        <v>8</v>
      </c>
      <c r="R32" s="866">
        <v>16</v>
      </c>
      <c r="S32" s="972"/>
      <c r="T32" s="675" t="str">
        <f>IF('Invt Machines'!AF32="","",'Invt Machines'!AF32)</f>
        <v/>
      </c>
      <c r="V32" s="672"/>
      <c r="W32" s="672"/>
      <c r="X32" s="672"/>
      <c r="Y32" s="672"/>
      <c r="AB32" s="102" t="str">
        <f t="shared" si="0"/>
        <v/>
      </c>
      <c r="AC32" s="95" t="str">
        <f t="shared" si="1"/>
        <v/>
      </c>
      <c r="AD32" s="95">
        <f t="shared" si="2"/>
        <v>1</v>
      </c>
      <c r="AE32" s="95" t="str">
        <f t="shared" si="3"/>
        <v/>
      </c>
      <c r="AF32" s="122" t="str">
        <f t="shared" si="4"/>
        <v/>
      </c>
      <c r="AG32" s="890" t="str">
        <f t="shared" si="5"/>
        <v/>
      </c>
      <c r="AH32" s="891" t="str">
        <f t="shared" si="6"/>
        <v/>
      </c>
      <c r="AI32" s="891">
        <f t="shared" si="7"/>
        <v>6000</v>
      </c>
      <c r="AJ32" s="891" t="str">
        <f t="shared" si="8"/>
        <v/>
      </c>
      <c r="AK32" s="892" t="str">
        <f t="shared" si="9"/>
        <v/>
      </c>
    </row>
    <row r="33" spans="1:37" s="70" customFormat="1" ht="30" customHeight="1" x14ac:dyDescent="0.25">
      <c r="A33" s="542">
        <f>'Invt Machines'!A33</f>
        <v>21</v>
      </c>
      <c r="B33" s="821" t="str">
        <f>IF('Invt Machines'!B33="","",'Invt Machines'!B33)</f>
        <v>Channel</v>
      </c>
      <c r="C33" s="822">
        <v>11</v>
      </c>
      <c r="D33" s="822">
        <f>IF('Invt Machines'!D33="","",'Invt Machines'!D33)</f>
        <v>16</v>
      </c>
      <c r="E33" s="838" t="str">
        <f>IF('Invt Machines'!E33="","",'Invt Machines'!E33)</f>
        <v>0014.1</v>
      </c>
      <c r="F33" s="839" t="str">
        <f>IF('Invt Machines'!F33="","",'Invt Machines'!F33)</f>
        <v/>
      </c>
      <c r="G33" s="840" t="str">
        <f>IF('Invt Machines'!G33="","",'Invt Machines'!G33)</f>
        <v>POSTE EBAVURAGE</v>
      </c>
      <c r="H33" s="822" t="str">
        <f>IF('Invt Machines'!H33="","",'Invt Machines'!H33)</f>
        <v>?</v>
      </c>
      <c r="I33" s="841" t="str">
        <f>IF('Invt Machines'!I33="","",'Invt Machines'!I33)</f>
        <v>Ebavurage</v>
      </c>
      <c r="J33" s="842" t="str">
        <f>IF('Invt Machines'!J33="","",'Invt Machines'!J33)</f>
        <v>Appareil portatif</v>
      </c>
      <c r="K33" s="822" t="str">
        <f>IF('Invt Machines'!X33="","NON","OUI")</f>
        <v>NON</v>
      </c>
      <c r="L33" s="822"/>
      <c r="M33" s="823" t="s">
        <v>821</v>
      </c>
      <c r="N33" s="744"/>
      <c r="O33" s="823" t="s">
        <v>821</v>
      </c>
      <c r="P33" s="822" t="s">
        <v>821</v>
      </c>
      <c r="Q33" s="872" t="s">
        <v>821</v>
      </c>
      <c r="R33" s="873" t="s">
        <v>821</v>
      </c>
      <c r="S33" s="972"/>
      <c r="T33" s="816" t="str">
        <f>IF('Invt Machines'!AF33="","",'Invt Machines'!AF33)</f>
        <v>Pas opportun selon bureau de contrôle, outil portatif / mobile avec CE en série</v>
      </c>
      <c r="V33" s="672"/>
      <c r="W33" s="672"/>
      <c r="X33" s="672"/>
      <c r="Y33" s="672"/>
      <c r="AB33" s="102" t="str">
        <f t="shared" si="0"/>
        <v/>
      </c>
      <c r="AC33" s="95" t="str">
        <f t="shared" si="1"/>
        <v/>
      </c>
      <c r="AD33" s="95" t="str">
        <f t="shared" si="2"/>
        <v/>
      </c>
      <c r="AE33" s="95" t="str">
        <f t="shared" si="3"/>
        <v/>
      </c>
      <c r="AF33" s="122" t="str">
        <f t="shared" si="4"/>
        <v/>
      </c>
      <c r="AG33" s="890" t="str">
        <f t="shared" si="5"/>
        <v/>
      </c>
      <c r="AH33" s="891" t="str">
        <f t="shared" si="6"/>
        <v/>
      </c>
      <c r="AI33" s="891" t="str">
        <f t="shared" si="7"/>
        <v/>
      </c>
      <c r="AJ33" s="891" t="str">
        <f t="shared" si="8"/>
        <v/>
      </c>
      <c r="AK33" s="892" t="str">
        <f t="shared" si="9"/>
        <v/>
      </c>
    </row>
    <row r="34" spans="1:37" s="70" customFormat="1" ht="30" customHeight="1" x14ac:dyDescent="0.25">
      <c r="A34" s="542">
        <f>'Invt Machines'!A34</f>
        <v>22</v>
      </c>
      <c r="B34" s="629" t="str">
        <f>IF('Invt Machines'!B34="","",'Invt Machines'!B34)</f>
        <v>Channel</v>
      </c>
      <c r="C34" s="630">
        <v>11</v>
      </c>
      <c r="D34" s="630">
        <f>IF('Invt Machines'!D34="","",'Invt Machines'!D34)</f>
        <v>16</v>
      </c>
      <c r="E34" s="644" t="str">
        <f>IF('Invt Machines'!E34="","",'Invt Machines'!E34)</f>
        <v>013</v>
      </c>
      <c r="F34" s="632" t="str">
        <f>IF('Invt Machines'!F34="","",'Invt Machines'!F34)</f>
        <v/>
      </c>
      <c r="G34" s="633" t="str">
        <f>IF('Invt Machines'!G34="","",'Invt Machines'!G34)</f>
        <v>POSTE DE REDRESSAGE</v>
      </c>
      <c r="H34" s="630" t="str">
        <f>IF('Invt Machines'!H34="","",'Invt Machines'!H34)</f>
        <v>SKF</v>
      </c>
      <c r="I34" s="634" t="str">
        <f>IF('Invt Machines'!I34="","",'Invt Machines'!I34)</f>
        <v>Redressage</v>
      </c>
      <c r="J34" s="665" t="str">
        <f>IF('Invt Machines'!J34="","",'Invt Machines'!J34)</f>
        <v>Fixe</v>
      </c>
      <c r="K34" s="630" t="str">
        <f>IF('Invt Machines'!X34="","NON","OUI")</f>
        <v>NON</v>
      </c>
      <c r="L34" s="630"/>
      <c r="M34" s="258">
        <v>1</v>
      </c>
      <c r="N34" s="95">
        <v>2019</v>
      </c>
      <c r="O34" s="860">
        <v>3000</v>
      </c>
      <c r="P34" s="861"/>
      <c r="Q34" s="865">
        <v>8</v>
      </c>
      <c r="R34" s="866">
        <v>16</v>
      </c>
      <c r="S34" s="972"/>
      <c r="T34" s="675" t="str">
        <f>IF('Invt Machines'!AF34="","",'Invt Machines'!AF34)</f>
        <v/>
      </c>
      <c r="V34" s="672"/>
      <c r="W34" s="672"/>
      <c r="X34" s="672"/>
      <c r="Y34" s="672"/>
      <c r="AB34" s="102" t="str">
        <f t="shared" si="0"/>
        <v/>
      </c>
      <c r="AC34" s="95">
        <f t="shared" si="1"/>
        <v>1</v>
      </c>
      <c r="AD34" s="95" t="str">
        <f t="shared" si="2"/>
        <v/>
      </c>
      <c r="AE34" s="95" t="str">
        <f t="shared" si="3"/>
        <v/>
      </c>
      <c r="AF34" s="122" t="str">
        <f t="shared" si="4"/>
        <v/>
      </c>
      <c r="AG34" s="890" t="str">
        <f t="shared" si="5"/>
        <v/>
      </c>
      <c r="AH34" s="891">
        <f t="shared" si="6"/>
        <v>3000</v>
      </c>
      <c r="AI34" s="891" t="str">
        <f t="shared" si="7"/>
        <v/>
      </c>
      <c r="AJ34" s="891" t="str">
        <f t="shared" si="8"/>
        <v/>
      </c>
      <c r="AK34" s="892" t="str">
        <f t="shared" si="9"/>
        <v/>
      </c>
    </row>
    <row r="35" spans="1:37" s="70" customFormat="1" ht="30" customHeight="1" x14ac:dyDescent="0.25">
      <c r="A35" s="542">
        <f>'Invt Machines'!A35</f>
        <v>23</v>
      </c>
      <c r="B35" s="639" t="str">
        <f>IF('Invt Machines'!B35="","",'Invt Machines'!B35)</f>
        <v>Channel</v>
      </c>
      <c r="C35" s="640">
        <v>11</v>
      </c>
      <c r="D35" s="640">
        <f>IF('Invt Machines'!D35="","",'Invt Machines'!D35)</f>
        <v>16</v>
      </c>
      <c r="E35" s="640">
        <f>IF('Invt Machines'!E35="","",'Invt Machines'!E35)</f>
        <v>585</v>
      </c>
      <c r="F35" s="640" t="str">
        <f>IF('Invt Machines'!F35="","",'Invt Machines'!F35)</f>
        <v/>
      </c>
      <c r="G35" s="641" t="str">
        <f>IF('Invt Machines'!G35="","",'Invt Machines'!G35)</f>
        <v>BRAS TARAUDEUR</v>
      </c>
      <c r="H35" s="640" t="str">
        <f>IF('Invt Machines'!H35="","",'Invt Machines'!H35)</f>
        <v>POWERTOOLS</v>
      </c>
      <c r="I35" s="642" t="str">
        <f>IF('Invt Machines'!I35="","",'Invt Machines'!I35)</f>
        <v>Bras taraudeur</v>
      </c>
      <c r="J35" s="663" t="str">
        <f>IF('Invt Machines'!J35="","",'Invt Machines'!J35)</f>
        <v>Fixe</v>
      </c>
      <c r="K35" s="640" t="str">
        <f>IF('Invt Machines'!X35="","NON","OUI")</f>
        <v>NON</v>
      </c>
      <c r="L35" s="640"/>
      <c r="M35" s="820" t="s">
        <v>821</v>
      </c>
      <c r="N35" s="323"/>
      <c r="O35" s="820" t="s">
        <v>821</v>
      </c>
      <c r="P35" s="640" t="s">
        <v>821</v>
      </c>
      <c r="Q35" s="869"/>
      <c r="R35" s="870"/>
      <c r="S35" s="972"/>
      <c r="T35" s="677" t="str">
        <f>IF('Invt Machines'!AF35="","",'Invt Machines'!AF35)</f>
        <v>Sortie du parc. Bon de ferraillage au 29/08/2018</v>
      </c>
      <c r="V35" s="672"/>
      <c r="W35" s="672"/>
      <c r="X35" s="672"/>
      <c r="Y35" s="672"/>
      <c r="AB35" s="102" t="str">
        <f t="shared" si="0"/>
        <v/>
      </c>
      <c r="AC35" s="95" t="str">
        <f t="shared" si="1"/>
        <v/>
      </c>
      <c r="AD35" s="95" t="str">
        <f t="shared" si="2"/>
        <v/>
      </c>
      <c r="AE35" s="95" t="str">
        <f t="shared" si="3"/>
        <v/>
      </c>
      <c r="AF35" s="122" t="str">
        <f t="shared" si="4"/>
        <v/>
      </c>
      <c r="AG35" s="890" t="str">
        <f t="shared" si="5"/>
        <v/>
      </c>
      <c r="AH35" s="891" t="str">
        <f t="shared" si="6"/>
        <v/>
      </c>
      <c r="AI35" s="891" t="str">
        <f t="shared" si="7"/>
        <v/>
      </c>
      <c r="AJ35" s="891" t="str">
        <f t="shared" si="8"/>
        <v/>
      </c>
      <c r="AK35" s="892" t="str">
        <f t="shared" si="9"/>
        <v/>
      </c>
    </row>
    <row r="36" spans="1:37" s="70" customFormat="1" ht="30" customHeight="1" x14ac:dyDescent="0.25">
      <c r="A36" s="542">
        <f>'Invt Machines'!A36</f>
        <v>24</v>
      </c>
      <c r="B36" s="639" t="str">
        <f>IF('Invt Machines'!B36="","",'Invt Machines'!B36)</f>
        <v>Channel</v>
      </c>
      <c r="C36" s="640">
        <v>11</v>
      </c>
      <c r="D36" s="640">
        <f>IF('Invt Machines'!D36="","",'Invt Machines'!D36)</f>
        <v>16</v>
      </c>
      <c r="E36" s="640">
        <f>IF('Invt Machines'!E36="","",'Invt Machines'!E36)</f>
        <v>561</v>
      </c>
      <c r="F36" s="640">
        <f>IF('Invt Machines'!F36="","",'Invt Machines'!F36)</f>
        <v>3186763</v>
      </c>
      <c r="G36" s="641" t="str">
        <f>IF('Invt Machines'!G36="","",'Invt Machines'!G36)</f>
        <v>CHOMIENNE</v>
      </c>
      <c r="H36" s="640" t="str">
        <f>IF('Invt Machines'!H36="","",'Invt Machines'!H36)</f>
        <v>CHOMIENNE</v>
      </c>
      <c r="I36" s="642" t="str">
        <f>IF('Invt Machines'!I36="","",'Invt Machines'!I36)</f>
        <v>Perceuse</v>
      </c>
      <c r="J36" s="663" t="str">
        <f>IF('Invt Machines'!J36="","",'Invt Machines'!J36)</f>
        <v>Fixe</v>
      </c>
      <c r="K36" s="640" t="str">
        <f>IF('Invt Machines'!X36="","NON","OUI")</f>
        <v>NON</v>
      </c>
      <c r="L36" s="640"/>
      <c r="M36" s="820" t="s">
        <v>821</v>
      </c>
      <c r="N36" s="323"/>
      <c r="O36" s="820" t="s">
        <v>821</v>
      </c>
      <c r="P36" s="640" t="s">
        <v>821</v>
      </c>
      <c r="Q36" s="869"/>
      <c r="R36" s="870"/>
      <c r="S36" s="972"/>
      <c r="T36" s="677" t="str">
        <f>IF('Invt Machines'!AF36="","",'Invt Machines'!AF36)</f>
        <v>Sortie du parc. Bon de ferraillage au 05/01/2018 (sortie immob le 25/01/2018)</v>
      </c>
      <c r="V36" s="672"/>
      <c r="W36" s="672"/>
      <c r="X36" s="672"/>
      <c r="Y36" s="672"/>
      <c r="AB36" s="102" t="str">
        <f t="shared" si="0"/>
        <v/>
      </c>
      <c r="AC36" s="95" t="str">
        <f t="shared" si="1"/>
        <v/>
      </c>
      <c r="AD36" s="95" t="str">
        <f t="shared" si="2"/>
        <v/>
      </c>
      <c r="AE36" s="95" t="str">
        <f t="shared" si="3"/>
        <v/>
      </c>
      <c r="AF36" s="122" t="str">
        <f t="shared" si="4"/>
        <v/>
      </c>
      <c r="AG36" s="890" t="str">
        <f t="shared" si="5"/>
        <v/>
      </c>
      <c r="AH36" s="891" t="str">
        <f t="shared" si="6"/>
        <v/>
      </c>
      <c r="AI36" s="891" t="str">
        <f t="shared" si="7"/>
        <v/>
      </c>
      <c r="AJ36" s="891" t="str">
        <f t="shared" si="8"/>
        <v/>
      </c>
      <c r="AK36" s="892" t="str">
        <f t="shared" si="9"/>
        <v/>
      </c>
    </row>
    <row r="37" spans="1:37" s="70" customFormat="1" ht="30" customHeight="1" x14ac:dyDescent="0.25">
      <c r="A37" s="542">
        <f>'Invt Machines'!A37</f>
        <v>25</v>
      </c>
      <c r="B37" s="629" t="str">
        <f>IF('Invt Machines'!B37="","",'Invt Machines'!B37)</f>
        <v>Channel</v>
      </c>
      <c r="C37" s="630">
        <v>11</v>
      </c>
      <c r="D37" s="861">
        <f>IF('Invt Machines'!D37="","",'Invt Machines'!D37)</f>
        <v>16</v>
      </c>
      <c r="E37" s="630">
        <f>IF('Invt Machines'!E37="","",'Invt Machines'!E37)</f>
        <v>7221</v>
      </c>
      <c r="F37" s="632" t="str">
        <f>IF('Invt Machines'!F37="","",'Invt Machines'!F37)</f>
        <v/>
      </c>
      <c r="G37" s="633" t="str">
        <f>IF('Invt Machines'!G37="","",'Invt Machines'!G37)</f>
        <v>CINTREUSE JONCS</v>
      </c>
      <c r="H37" s="630" t="str">
        <f>IF('Invt Machines'!H37="","",'Invt Machines'!H37)</f>
        <v>?</v>
      </c>
      <c r="I37" s="634" t="str">
        <f>IF('Invt Machines'!I37="","",'Invt Machines'!I37)</f>
        <v>Cintreuse</v>
      </c>
      <c r="J37" s="665" t="str">
        <f>IF('Invt Machines'!J37="","",'Invt Machines'!J37)</f>
        <v>Fixe</v>
      </c>
      <c r="K37" s="630" t="str">
        <f>IF('Invt Machines'!X37="","NON","OUI")</f>
        <v>OUI</v>
      </c>
      <c r="L37" s="630" t="s">
        <v>2144</v>
      </c>
      <c r="M37" s="258">
        <v>1</v>
      </c>
      <c r="N37" s="95">
        <v>2019</v>
      </c>
      <c r="O37" s="860">
        <v>3000</v>
      </c>
      <c r="P37" s="861"/>
      <c r="Q37" s="865">
        <v>8</v>
      </c>
      <c r="R37" s="866">
        <v>16</v>
      </c>
      <c r="S37" s="972"/>
      <c r="T37" s="675" t="str">
        <f>IF('Invt Machines'!AF37="","",'Invt Machines'!AF37)</f>
        <v/>
      </c>
      <c r="V37" s="672"/>
      <c r="W37" s="672"/>
      <c r="X37" s="672"/>
      <c r="Y37" s="672"/>
      <c r="AB37" s="102" t="str">
        <f t="shared" si="0"/>
        <v/>
      </c>
      <c r="AC37" s="95">
        <f t="shared" si="1"/>
        <v>1</v>
      </c>
      <c r="AD37" s="95" t="str">
        <f t="shared" si="2"/>
        <v/>
      </c>
      <c r="AE37" s="95" t="str">
        <f t="shared" si="3"/>
        <v/>
      </c>
      <c r="AF37" s="122" t="str">
        <f t="shared" si="4"/>
        <v/>
      </c>
      <c r="AG37" s="890" t="str">
        <f t="shared" si="5"/>
        <v/>
      </c>
      <c r="AH37" s="891">
        <f t="shared" si="6"/>
        <v>3000</v>
      </c>
      <c r="AI37" s="891" t="str">
        <f t="shared" si="7"/>
        <v/>
      </c>
      <c r="AJ37" s="891" t="str">
        <f t="shared" si="8"/>
        <v/>
      </c>
      <c r="AK37" s="892" t="str">
        <f t="shared" si="9"/>
        <v/>
      </c>
    </row>
    <row r="38" spans="1:37" s="70" customFormat="1" ht="30" customHeight="1" x14ac:dyDescent="0.25">
      <c r="A38" s="542">
        <f>'Invt Machines'!A38</f>
        <v>26</v>
      </c>
      <c r="B38" s="629" t="str">
        <f>IF('Invt Machines'!B38="","",'Invt Machines'!B38)</f>
        <v>Channel</v>
      </c>
      <c r="C38" s="630">
        <v>11</v>
      </c>
      <c r="D38" s="958">
        <f>IF('Invt Machines'!D38="","",'Invt Machines'!D38)</f>
        <v>16</v>
      </c>
      <c r="E38" s="630" t="str">
        <f>IF('Invt Machines'!E38="","",'Invt Machines'!E38)</f>
        <v>048</v>
      </c>
      <c r="F38" s="632" t="str">
        <f>IF('Invt Machines'!F38="","",'Invt Machines'!F38)</f>
        <v/>
      </c>
      <c r="G38" s="633" t="str">
        <f>IF('Invt Machines'!G38="","",'Invt Machines'!G38)</f>
        <v>TRONCONNEUSE JONCS</v>
      </c>
      <c r="H38" s="630" t="str">
        <f>IF('Invt Machines'!H38="","",'Invt Machines'!H38)</f>
        <v>SIDAMO</v>
      </c>
      <c r="I38" s="634" t="str">
        <f>IF('Invt Machines'!I38="","",'Invt Machines'!I38)</f>
        <v>Tronçonneuse</v>
      </c>
      <c r="J38" s="665" t="str">
        <f>IF('Invt Machines'!J38="","",'Invt Machines'!J38)</f>
        <v>Fixe</v>
      </c>
      <c r="K38" s="630" t="str">
        <f>IF('Invt Machines'!X38="","NON","OUI")</f>
        <v>NON</v>
      </c>
      <c r="L38" s="630"/>
      <c r="M38" s="258">
        <v>3</v>
      </c>
      <c r="N38" s="95">
        <v>2021</v>
      </c>
      <c r="O38" s="860">
        <v>100</v>
      </c>
      <c r="P38" s="861"/>
      <c r="Q38" s="865">
        <v>1</v>
      </c>
      <c r="R38" s="871">
        <v>1</v>
      </c>
      <c r="S38" s="972"/>
      <c r="T38" s="675" t="str">
        <f>IF('Invt Machines'!AF38="","",'Invt Machines'!AF38)</f>
        <v/>
      </c>
      <c r="V38" s="672"/>
      <c r="W38" s="672"/>
      <c r="X38" s="672"/>
      <c r="Y38" s="672"/>
      <c r="AB38" s="102" t="str">
        <f t="shared" si="0"/>
        <v/>
      </c>
      <c r="AC38" s="95" t="str">
        <f t="shared" si="1"/>
        <v/>
      </c>
      <c r="AD38" s="95" t="str">
        <f t="shared" si="2"/>
        <v/>
      </c>
      <c r="AE38" s="95">
        <f t="shared" si="3"/>
        <v>1</v>
      </c>
      <c r="AF38" s="122" t="str">
        <f t="shared" si="4"/>
        <v/>
      </c>
      <c r="AG38" s="890" t="str">
        <f t="shared" si="5"/>
        <v/>
      </c>
      <c r="AH38" s="891" t="str">
        <f t="shared" si="6"/>
        <v/>
      </c>
      <c r="AI38" s="891" t="str">
        <f t="shared" si="7"/>
        <v/>
      </c>
      <c r="AJ38" s="891">
        <f t="shared" si="8"/>
        <v>100</v>
      </c>
      <c r="AK38" s="892" t="str">
        <f t="shared" si="9"/>
        <v/>
      </c>
    </row>
    <row r="39" spans="1:37" s="70" customFormat="1" ht="30" customHeight="1" x14ac:dyDescent="0.25">
      <c r="A39" s="542">
        <f>'Invt Machines'!A39</f>
        <v>27</v>
      </c>
      <c r="B39" s="629" t="str">
        <f>IF('Invt Machines'!B39="","",'Invt Machines'!B39)</f>
        <v>Channel</v>
      </c>
      <c r="C39" s="630">
        <v>11</v>
      </c>
      <c r="D39" s="958">
        <f>IF('Invt Machines'!D39="","",'Invt Machines'!D39)</f>
        <v>16</v>
      </c>
      <c r="E39" s="630">
        <f>IF('Invt Machines'!E39="","",'Invt Machines'!E39)</f>
        <v>70288</v>
      </c>
      <c r="F39" s="632" t="str">
        <f>IF('Invt Machines'!F39="","",'Invt Machines'!F39)</f>
        <v/>
      </c>
      <c r="G39" s="633" t="str">
        <f>IF('Invt Machines'!G39="","",'Invt Machines'!G39)</f>
        <v>PERCEUSE A COLONNE (PM17) JONCS</v>
      </c>
      <c r="H39" s="630" t="str">
        <f>IF('Invt Machines'!H39="","",'Invt Machines'!H39)</f>
        <v>CINCINNATI MILACRON</v>
      </c>
      <c r="I39" s="634" t="str">
        <f>IF('Invt Machines'!I39="","",'Invt Machines'!I39)</f>
        <v>Perceuse</v>
      </c>
      <c r="J39" s="665" t="str">
        <f>IF('Invt Machines'!J39="","",'Invt Machines'!J39)</f>
        <v>Fixe</v>
      </c>
      <c r="K39" s="630" t="str">
        <f>IF('Invt Machines'!X39="","NON","OUI")</f>
        <v>OUI</v>
      </c>
      <c r="L39" s="630" t="s">
        <v>2144</v>
      </c>
      <c r="M39" s="258">
        <v>3</v>
      </c>
      <c r="N39" s="95">
        <v>2021</v>
      </c>
      <c r="O39" s="860">
        <v>800</v>
      </c>
      <c r="P39" s="861"/>
      <c r="Q39" s="865">
        <v>2</v>
      </c>
      <c r="R39" s="871">
        <v>2</v>
      </c>
      <c r="S39" s="972"/>
      <c r="T39" s="675" t="str">
        <f>IF('Invt Machines'!AF39="","",'Invt Machines'!AF39)</f>
        <v/>
      </c>
      <c r="V39" s="672"/>
      <c r="W39" s="672"/>
      <c r="X39" s="672"/>
      <c r="Y39" s="672"/>
      <c r="AB39" s="102" t="str">
        <f t="shared" si="0"/>
        <v/>
      </c>
      <c r="AC39" s="95" t="str">
        <f t="shared" si="1"/>
        <v/>
      </c>
      <c r="AD39" s="95" t="str">
        <f t="shared" si="2"/>
        <v/>
      </c>
      <c r="AE39" s="95">
        <f t="shared" si="3"/>
        <v>1</v>
      </c>
      <c r="AF39" s="122" t="str">
        <f t="shared" si="4"/>
        <v/>
      </c>
      <c r="AG39" s="890" t="str">
        <f t="shared" si="5"/>
        <v/>
      </c>
      <c r="AH39" s="891" t="str">
        <f t="shared" si="6"/>
        <v/>
      </c>
      <c r="AI39" s="891" t="str">
        <f t="shared" si="7"/>
        <v/>
      </c>
      <c r="AJ39" s="891">
        <f t="shared" si="8"/>
        <v>800</v>
      </c>
      <c r="AK39" s="892" t="str">
        <f t="shared" si="9"/>
        <v/>
      </c>
    </row>
    <row r="40" spans="1:37" s="70" customFormat="1" ht="30" customHeight="1" x14ac:dyDescent="0.25">
      <c r="A40" s="542">
        <f>'Invt Machines'!A40</f>
        <v>28</v>
      </c>
      <c r="B40" s="843" t="str">
        <f>IF('Invt Machines'!B40="","",'Invt Machines'!B40)</f>
        <v>Channel</v>
      </c>
      <c r="C40" s="822">
        <v>11</v>
      </c>
      <c r="D40" s="822">
        <f>IF('Invt Machines'!D40="","",'Invt Machines'!D40)</f>
        <v>16</v>
      </c>
      <c r="E40" s="822" t="str">
        <f>IF('Invt Machines'!E40="","",'Invt Machines'!E40)</f>
        <v/>
      </c>
      <c r="F40" s="839" t="str">
        <f>IF('Invt Machines'!F40="","",'Invt Machines'!F40)</f>
        <v/>
      </c>
      <c r="G40" s="844" t="str">
        <f>IF('Invt Machines'!G40="","",'Invt Machines'!G40)</f>
        <v>GENERATEUR D'IMPLUSION
(G100/G0-0,2-20) JONCS</v>
      </c>
      <c r="H40" s="812" t="str">
        <f>IF('Invt Machines'!H40="","",'Invt Machines'!H40)</f>
        <v>JOLKE</v>
      </c>
      <c r="I40" s="811" t="str">
        <f>IF('Invt Machines'!I40="","",'Invt Machines'!I40)</f>
        <v>Soudeuse Sac VCI</v>
      </c>
      <c r="J40" s="845" t="str">
        <f>IF('Invt Machines'!J40="","",'Invt Machines'!J40)</f>
        <v>Appareil portatif</v>
      </c>
      <c r="K40" s="841" t="str">
        <f>IF('Invt Machines'!X40="","NON","OUI")</f>
        <v>NON</v>
      </c>
      <c r="L40" s="841"/>
      <c r="M40" s="823" t="s">
        <v>821</v>
      </c>
      <c r="N40" s="744"/>
      <c r="O40" s="823" t="s">
        <v>821</v>
      </c>
      <c r="P40" s="822" t="s">
        <v>821</v>
      </c>
      <c r="Q40" s="872" t="s">
        <v>821</v>
      </c>
      <c r="R40" s="873" t="s">
        <v>821</v>
      </c>
      <c r="S40" s="972"/>
      <c r="T40" s="816" t="str">
        <f>IF('Invt Machines'!AF40="","",'Invt Machines'!AF40)</f>
        <v>Pas opportun selon bureau de contrôle, outil portatif / mobile avec CE en série</v>
      </c>
      <c r="V40" s="672"/>
      <c r="W40" s="672"/>
      <c r="X40" s="672"/>
      <c r="Y40" s="672"/>
      <c r="AB40" s="102" t="str">
        <f t="shared" si="0"/>
        <v/>
      </c>
      <c r="AC40" s="95" t="str">
        <f t="shared" si="1"/>
        <v/>
      </c>
      <c r="AD40" s="95" t="str">
        <f t="shared" si="2"/>
        <v/>
      </c>
      <c r="AE40" s="95" t="str">
        <f t="shared" si="3"/>
        <v/>
      </c>
      <c r="AF40" s="122" t="str">
        <f t="shared" si="4"/>
        <v/>
      </c>
      <c r="AG40" s="890" t="str">
        <f t="shared" si="5"/>
        <v/>
      </c>
      <c r="AH40" s="891" t="str">
        <f t="shared" si="6"/>
        <v/>
      </c>
      <c r="AI40" s="891" t="str">
        <f t="shared" si="7"/>
        <v/>
      </c>
      <c r="AJ40" s="891" t="str">
        <f t="shared" si="8"/>
        <v/>
      </c>
      <c r="AK40" s="892" t="str">
        <f t="shared" si="9"/>
        <v/>
      </c>
    </row>
    <row r="41" spans="1:37" s="70" customFormat="1" ht="30" customHeight="1" x14ac:dyDescent="0.25">
      <c r="A41" s="542">
        <f>'Invt Machines'!A41</f>
        <v>29</v>
      </c>
      <c r="B41" s="843" t="str">
        <f>IF('Invt Machines'!B41="","",'Invt Machines'!B41)</f>
        <v>Channel</v>
      </c>
      <c r="C41" s="822">
        <v>11</v>
      </c>
      <c r="D41" s="822">
        <f>IF('Invt Machines'!D41="","",'Invt Machines'!D41)</f>
        <v>16</v>
      </c>
      <c r="E41" s="822" t="str">
        <f>IF('Invt Machines'!E41="","",'Invt Machines'!E41)</f>
        <v/>
      </c>
      <c r="F41" s="839" t="str">
        <f>IF('Invt Machines'!F41="","",'Invt Machines'!F41)</f>
        <v/>
      </c>
      <c r="G41" s="844" t="str">
        <f>IF('Invt Machines'!G41="","",'Invt Machines'!G41)</f>
        <v>PINCE A SCELLER (SZ 280) JONCS</v>
      </c>
      <c r="H41" s="812" t="str">
        <f>IF('Invt Machines'!H41="","",'Invt Machines'!H41)</f>
        <v>JOLKE</v>
      </c>
      <c r="I41" s="811" t="str">
        <f>IF('Invt Machines'!I41="","",'Invt Machines'!I41)</f>
        <v>Soudeuse Sac VCI</v>
      </c>
      <c r="J41" s="845" t="str">
        <f>IF('Invt Machines'!J41="","",'Invt Machines'!J41)</f>
        <v>Appareil portatif</v>
      </c>
      <c r="K41" s="841" t="str">
        <f>IF('Invt Machines'!X41="","NON","OUI")</f>
        <v>NON</v>
      </c>
      <c r="L41" s="841"/>
      <c r="M41" s="823" t="s">
        <v>821</v>
      </c>
      <c r="N41" s="744"/>
      <c r="O41" s="823" t="s">
        <v>821</v>
      </c>
      <c r="P41" s="822" t="s">
        <v>821</v>
      </c>
      <c r="Q41" s="872" t="s">
        <v>821</v>
      </c>
      <c r="R41" s="873" t="s">
        <v>821</v>
      </c>
      <c r="S41" s="972"/>
      <c r="T41" s="816" t="str">
        <f>IF('Invt Machines'!AF41="","",'Invt Machines'!AF41)</f>
        <v>Pas opportun selon bureau de contrôle, outil portatif / mobile avec CE en série</v>
      </c>
      <c r="V41" s="672"/>
      <c r="W41" s="672"/>
      <c r="X41" s="672"/>
      <c r="Y41" s="672"/>
      <c r="AB41" s="102" t="str">
        <f t="shared" si="0"/>
        <v/>
      </c>
      <c r="AC41" s="95" t="str">
        <f t="shared" si="1"/>
        <v/>
      </c>
      <c r="AD41" s="95" t="str">
        <f t="shared" si="2"/>
        <v/>
      </c>
      <c r="AE41" s="95" t="str">
        <f t="shared" si="3"/>
        <v/>
      </c>
      <c r="AF41" s="122" t="str">
        <f t="shared" si="4"/>
        <v/>
      </c>
      <c r="AG41" s="890" t="str">
        <f t="shared" si="5"/>
        <v/>
      </c>
      <c r="AH41" s="891" t="str">
        <f t="shared" si="6"/>
        <v/>
      </c>
      <c r="AI41" s="891" t="str">
        <f t="shared" si="7"/>
        <v/>
      </c>
      <c r="AJ41" s="891" t="str">
        <f t="shared" si="8"/>
        <v/>
      </c>
      <c r="AK41" s="892" t="str">
        <f t="shared" si="9"/>
        <v/>
      </c>
    </row>
    <row r="42" spans="1:37" s="70" customFormat="1" ht="30" customHeight="1" x14ac:dyDescent="0.25">
      <c r="A42" s="542">
        <f>'Invt Machines'!A42</f>
        <v>30</v>
      </c>
      <c r="B42" s="821" t="str">
        <f>IF('Invt Machines'!B42="","",'Invt Machines'!B42)</f>
        <v>Channel</v>
      </c>
      <c r="C42" s="822">
        <v>11</v>
      </c>
      <c r="D42" s="822">
        <f>IF('Invt Machines'!D42="","",'Invt Machines'!D42)</f>
        <v>16</v>
      </c>
      <c r="E42" s="822" t="str">
        <f>IF('Invt Machines'!E42="","",'Invt Machines'!E42)</f>
        <v/>
      </c>
      <c r="F42" s="839" t="str">
        <f>IF('Invt Machines'!F42="","",'Invt Machines'!F42)</f>
        <v/>
      </c>
      <c r="G42" s="844" t="str">
        <f>IF('Invt Machines'!G42="","",'Invt Machines'!G42)</f>
        <v>MEULEUSE D'ANGLE JONCS
(MODELE GWS13-125 CI)</v>
      </c>
      <c r="H42" s="822" t="str">
        <f>IF('Invt Machines'!H42="","",'Invt Machines'!H42)</f>
        <v>BOSH</v>
      </c>
      <c r="I42" s="841" t="str">
        <f>IF('Invt Machines'!I42="","",'Invt Machines'!I42)</f>
        <v>Meuleuse</v>
      </c>
      <c r="J42" s="845" t="str">
        <f>IF('Invt Machines'!J42="","",'Invt Machines'!J42)</f>
        <v>Appareil portatif</v>
      </c>
      <c r="K42" s="841" t="str">
        <f>IF('Invt Machines'!X42="","NON","OUI")</f>
        <v>NON</v>
      </c>
      <c r="L42" s="841"/>
      <c r="M42" s="823" t="s">
        <v>821</v>
      </c>
      <c r="N42" s="744"/>
      <c r="O42" s="823" t="s">
        <v>821</v>
      </c>
      <c r="P42" s="822" t="s">
        <v>821</v>
      </c>
      <c r="Q42" s="872" t="s">
        <v>821</v>
      </c>
      <c r="R42" s="873" t="s">
        <v>821</v>
      </c>
      <c r="S42" s="972"/>
      <c r="T42" s="816" t="str">
        <f>IF('Invt Machines'!AF42="","",'Invt Machines'!AF42)</f>
        <v>Pas opportun selon bureau de contrôle, outil portatif / mobile avec CE en série</v>
      </c>
      <c r="V42" s="672"/>
      <c r="W42" s="672"/>
      <c r="X42" s="672"/>
      <c r="Y42" s="672"/>
      <c r="AB42" s="102" t="str">
        <f t="shared" si="0"/>
        <v/>
      </c>
      <c r="AC42" s="95" t="str">
        <f t="shared" si="1"/>
        <v/>
      </c>
      <c r="AD42" s="95" t="str">
        <f t="shared" si="2"/>
        <v/>
      </c>
      <c r="AE42" s="95" t="str">
        <f t="shared" si="3"/>
        <v/>
      </c>
      <c r="AF42" s="122" t="str">
        <f t="shared" si="4"/>
        <v/>
      </c>
      <c r="AG42" s="890" t="str">
        <f t="shared" si="5"/>
        <v/>
      </c>
      <c r="AH42" s="891" t="str">
        <f t="shared" si="6"/>
        <v/>
      </c>
      <c r="AI42" s="891" t="str">
        <f t="shared" si="7"/>
        <v/>
      </c>
      <c r="AJ42" s="891" t="str">
        <f t="shared" si="8"/>
        <v/>
      </c>
      <c r="AK42" s="892" t="str">
        <f t="shared" si="9"/>
        <v/>
      </c>
    </row>
    <row r="43" spans="1:37" s="70" customFormat="1" ht="30" customHeight="1" x14ac:dyDescent="0.25">
      <c r="A43" s="542">
        <f>'Invt Machines'!A43</f>
        <v>31</v>
      </c>
      <c r="B43" s="629" t="str">
        <f>IF('Invt Machines'!B43="","",'Invt Machines'!B43)</f>
        <v>Channel</v>
      </c>
      <c r="C43" s="630">
        <v>11</v>
      </c>
      <c r="D43" s="861">
        <f>IF('Invt Machines'!D43="","",'Invt Machines'!D43)</f>
        <v>16</v>
      </c>
      <c r="E43" s="630" t="str">
        <f>IF('Invt Machines'!E43="","",'Invt Machines'!E43)</f>
        <v/>
      </c>
      <c r="F43" s="632" t="str">
        <f>IF('Invt Machines'!F43="","",'Invt Machines'!F43)</f>
        <v/>
      </c>
      <c r="G43" s="633" t="str">
        <f>IF('Invt Machines'!G43="","",'Invt Machines'!G43)</f>
        <v>DISQUEUSE D'EXTREMITE FINITION JONCS</v>
      </c>
      <c r="H43" s="630" t="str">
        <f>IF('Invt Machines'!H43="","",'Invt Machines'!H43)</f>
        <v>SIEMENS</v>
      </c>
      <c r="I43" s="634" t="str">
        <f>IF('Invt Machines'!I43="","",'Invt Machines'!I43)</f>
        <v>Disqueuse</v>
      </c>
      <c r="J43" s="667" t="str">
        <f>IF('Invt Machines'!J43="","",'Invt Machines'!J43)</f>
        <v>Appareil portatif en poste fixe</v>
      </c>
      <c r="K43" s="634" t="str">
        <f>IF('Invt Machines'!X43="","NON","OUI")</f>
        <v>NON</v>
      </c>
      <c r="L43" s="634"/>
      <c r="M43" s="258">
        <v>2</v>
      </c>
      <c r="N43" s="95">
        <v>2020</v>
      </c>
      <c r="O43" s="860">
        <v>500</v>
      </c>
      <c r="P43" s="861"/>
      <c r="Q43" s="865">
        <v>2</v>
      </c>
      <c r="R43" s="871">
        <v>2</v>
      </c>
      <c r="S43" s="972"/>
      <c r="T43" s="675" t="str">
        <f>IF('Invt Machines'!AF43="","",'Invt Machines'!AF43)</f>
        <v/>
      </c>
      <c r="V43" s="672"/>
      <c r="W43" s="672"/>
      <c r="X43" s="672"/>
      <c r="Y43" s="672"/>
      <c r="AB43" s="102" t="str">
        <f t="shared" si="0"/>
        <v/>
      </c>
      <c r="AC43" s="95" t="str">
        <f t="shared" si="1"/>
        <v/>
      </c>
      <c r="AD43" s="95">
        <f t="shared" si="2"/>
        <v>1</v>
      </c>
      <c r="AE43" s="95" t="str">
        <f t="shared" si="3"/>
        <v/>
      </c>
      <c r="AF43" s="122" t="str">
        <f t="shared" si="4"/>
        <v/>
      </c>
      <c r="AG43" s="890" t="str">
        <f t="shared" si="5"/>
        <v/>
      </c>
      <c r="AH43" s="891" t="str">
        <f t="shared" si="6"/>
        <v/>
      </c>
      <c r="AI43" s="891">
        <f t="shared" si="7"/>
        <v>500</v>
      </c>
      <c r="AJ43" s="891" t="str">
        <f t="shared" si="8"/>
        <v/>
      </c>
      <c r="AK43" s="892" t="str">
        <f t="shared" si="9"/>
        <v/>
      </c>
    </row>
    <row r="44" spans="1:37" s="70" customFormat="1" ht="30" x14ac:dyDescent="0.25">
      <c r="A44" s="542">
        <f>'Invt Machines'!A44</f>
        <v>32</v>
      </c>
      <c r="B44" s="629" t="str">
        <f>IF('Invt Machines'!B44="","",'Invt Machines'!B44)</f>
        <v>Channel</v>
      </c>
      <c r="C44" s="630">
        <v>11</v>
      </c>
      <c r="D44" s="861">
        <f>IF('Invt Machines'!D44="","",'Invt Machines'!D44)</f>
        <v>16</v>
      </c>
      <c r="E44" s="630" t="str">
        <f>IF('Invt Machines'!E44="","",'Invt Machines'!E44)</f>
        <v/>
      </c>
      <c r="F44" s="632" t="str">
        <f>IF('Invt Machines'!F44="","",'Invt Machines'!F44)</f>
        <v/>
      </c>
      <c r="G44" s="645" t="str">
        <f>IF('Invt Machines'!G44="","",'Invt Machines'!G44)</f>
        <v>FRAISEUSE EXTREMITE FINITION JONCS
(MODELE GGS28LC)</v>
      </c>
      <c r="H44" s="630" t="str">
        <f>IF('Invt Machines'!H44="","",'Invt Machines'!H44)</f>
        <v>BOSH</v>
      </c>
      <c r="I44" s="634" t="str">
        <f>IF('Invt Machines'!I44="","",'Invt Machines'!I44)</f>
        <v>Fraiseuse</v>
      </c>
      <c r="J44" s="667" t="str">
        <f>IF('Invt Machines'!J44="","",'Invt Machines'!J44)</f>
        <v>Appareil portatif en poste fixe</v>
      </c>
      <c r="K44" s="634" t="str">
        <f>IF('Invt Machines'!X44="","NON","OUI")</f>
        <v>NON</v>
      </c>
      <c r="L44" s="634"/>
      <c r="M44" s="258">
        <v>2</v>
      </c>
      <c r="N44" s="95">
        <v>2020</v>
      </c>
      <c r="O44" s="860">
        <v>500</v>
      </c>
      <c r="P44" s="861"/>
      <c r="Q44" s="865">
        <v>2</v>
      </c>
      <c r="R44" s="871">
        <v>2</v>
      </c>
      <c r="S44" s="972"/>
      <c r="T44" s="675" t="str">
        <f>IF('Invt Machines'!AF44="","",'Invt Machines'!AF44)</f>
        <v/>
      </c>
      <c r="V44" s="672"/>
      <c r="W44" s="672"/>
      <c r="X44" s="672"/>
      <c r="Y44" s="672"/>
      <c r="AB44" s="102" t="str">
        <f t="shared" si="0"/>
        <v/>
      </c>
      <c r="AC44" s="95" t="str">
        <f t="shared" si="1"/>
        <v/>
      </c>
      <c r="AD44" s="95">
        <f t="shared" si="2"/>
        <v>1</v>
      </c>
      <c r="AE44" s="95" t="str">
        <f t="shared" si="3"/>
        <v/>
      </c>
      <c r="AF44" s="122" t="str">
        <f t="shared" si="4"/>
        <v/>
      </c>
      <c r="AG44" s="890" t="str">
        <f t="shared" si="5"/>
        <v/>
      </c>
      <c r="AH44" s="891" t="str">
        <f t="shared" si="6"/>
        <v/>
      </c>
      <c r="AI44" s="891">
        <f t="shared" si="7"/>
        <v>500</v>
      </c>
      <c r="AJ44" s="891" t="str">
        <f t="shared" si="8"/>
        <v/>
      </c>
      <c r="AK44" s="892" t="str">
        <f t="shared" si="9"/>
        <v/>
      </c>
    </row>
    <row r="45" spans="1:37" s="70" customFormat="1" ht="30" x14ac:dyDescent="0.25">
      <c r="A45" s="542">
        <f>'Invt Machines'!A45</f>
        <v>33</v>
      </c>
      <c r="B45" s="821" t="str">
        <f>IF('Invt Machines'!B45="","",'Invt Machines'!B45)</f>
        <v>Channel</v>
      </c>
      <c r="C45" s="822">
        <v>11</v>
      </c>
      <c r="D45" s="822">
        <f>IF('Invt Machines'!D45="","",'Invt Machines'!D45)</f>
        <v>16</v>
      </c>
      <c r="E45" s="822" t="str">
        <f>IF('Invt Machines'!E45="","",'Invt Machines'!E45)</f>
        <v/>
      </c>
      <c r="F45" s="839" t="str">
        <f>IF('Invt Machines'!F45="","",'Invt Machines'!F45)</f>
        <v/>
      </c>
      <c r="G45" s="844" t="str">
        <f>IF('Invt Machines'!G45="","",'Invt Machines'!G45)</f>
        <v>MEULEUSE D'EXTREMITE FINITION JONCS</v>
      </c>
      <c r="H45" s="841" t="str">
        <f>IF('Invt Machines'!H45="","",'Invt Machines'!H45)</f>
        <v>ETABLISSEMENT G. RENAULT</v>
      </c>
      <c r="I45" s="841" t="str">
        <f>IF('Invt Machines'!I45="","",'Invt Machines'!I45)</f>
        <v>Meuleuse</v>
      </c>
      <c r="J45" s="845" t="str">
        <f>IF('Invt Machines'!J45="","",'Invt Machines'!J45)</f>
        <v>Appareil portatif</v>
      </c>
      <c r="K45" s="841" t="str">
        <f>IF('Invt Machines'!X45="","NON","OUI")</f>
        <v>NON</v>
      </c>
      <c r="L45" s="841"/>
      <c r="M45" s="800" t="s">
        <v>821</v>
      </c>
      <c r="N45" s="744"/>
      <c r="O45" s="823" t="s">
        <v>821</v>
      </c>
      <c r="P45" s="822" t="s">
        <v>821</v>
      </c>
      <c r="Q45" s="872" t="s">
        <v>821</v>
      </c>
      <c r="R45" s="873" t="s">
        <v>821</v>
      </c>
      <c r="S45" s="972"/>
      <c r="T45" s="816" t="str">
        <f>IF('Invt Machines'!AF45="","",'Invt Machines'!AF45)</f>
        <v>Pas opportun selon bureau de contrôle, outil portatif / mobile avec CE en série</v>
      </c>
      <c r="V45" s="672"/>
      <c r="W45" s="672"/>
      <c r="X45" s="672"/>
      <c r="Y45" s="672"/>
      <c r="AB45" s="102" t="str">
        <f t="shared" si="0"/>
        <v/>
      </c>
      <c r="AC45" s="95" t="str">
        <f t="shared" si="1"/>
        <v/>
      </c>
      <c r="AD45" s="95" t="str">
        <f t="shared" si="2"/>
        <v/>
      </c>
      <c r="AE45" s="95" t="str">
        <f t="shared" si="3"/>
        <v/>
      </c>
      <c r="AF45" s="122" t="str">
        <f t="shared" si="4"/>
        <v/>
      </c>
      <c r="AG45" s="890" t="str">
        <f t="shared" si="5"/>
        <v/>
      </c>
      <c r="AH45" s="891" t="str">
        <f t="shared" si="6"/>
        <v/>
      </c>
      <c r="AI45" s="891" t="str">
        <f t="shared" si="7"/>
        <v/>
      </c>
      <c r="AJ45" s="891" t="str">
        <f t="shared" si="8"/>
        <v/>
      </c>
      <c r="AK45" s="892" t="str">
        <f t="shared" si="9"/>
        <v/>
      </c>
    </row>
    <row r="46" spans="1:37" s="70" customFormat="1" ht="30" customHeight="1" x14ac:dyDescent="0.25">
      <c r="A46" s="542">
        <f>'Invt Machines'!A46</f>
        <v>34</v>
      </c>
      <c r="B46" s="821" t="str">
        <f>IF('Invt Machines'!B46="","",'Invt Machines'!B46)</f>
        <v>Channel</v>
      </c>
      <c r="C46" s="822">
        <v>11</v>
      </c>
      <c r="D46" s="822">
        <f>IF('Invt Machines'!D46="","",'Invt Machines'!D46)</f>
        <v>16</v>
      </c>
      <c r="E46" s="822" t="str">
        <f>IF('Invt Machines'!E46="","",'Invt Machines'!E46)</f>
        <v>762.1</v>
      </c>
      <c r="F46" s="839" t="str">
        <f>IF('Invt Machines'!F46="","",'Invt Machines'!F46)</f>
        <v/>
      </c>
      <c r="G46" s="840" t="str">
        <f>IF('Invt Machines'!G46="","",'Invt Machines'!G46)</f>
        <v>MACHINE A LAVER</v>
      </c>
      <c r="H46" s="822" t="str">
        <f>IF('Invt Machines'!H46="","",'Invt Machines'!H46)</f>
        <v>FUCHS</v>
      </c>
      <c r="I46" s="841" t="str">
        <f>IF('Invt Machines'!I46="","",'Invt Machines'!I46)</f>
        <v>Machine à laver</v>
      </c>
      <c r="J46" s="842" t="str">
        <f>IF('Invt Machines'!J46="","",'Invt Machines'!J46)</f>
        <v>Fixe</v>
      </c>
      <c r="K46" s="822" t="str">
        <f>IF('Invt Machines'!X46="","NON","OUI")</f>
        <v>NON</v>
      </c>
      <c r="L46" s="822"/>
      <c r="M46" s="823" t="s">
        <v>821</v>
      </c>
      <c r="N46" s="744"/>
      <c r="O46" s="823" t="s">
        <v>821</v>
      </c>
      <c r="P46" s="822" t="s">
        <v>821</v>
      </c>
      <c r="Q46" s="872" t="s">
        <v>821</v>
      </c>
      <c r="R46" s="873" t="s">
        <v>821</v>
      </c>
      <c r="S46" s="972"/>
      <c r="T46" s="816" t="str">
        <f>IF('Invt Machines'!AF46="","",'Invt Machines'!AF46)</f>
        <v>Pas opportun selon bureau de contrôle,  machine/outil avec CE en série</v>
      </c>
      <c r="V46" s="672"/>
      <c r="W46" s="672"/>
      <c r="X46" s="672"/>
      <c r="Y46" s="672"/>
      <c r="AB46" s="102" t="str">
        <f t="shared" si="0"/>
        <v/>
      </c>
      <c r="AC46" s="95" t="str">
        <f t="shared" si="1"/>
        <v/>
      </c>
      <c r="AD46" s="95" t="str">
        <f t="shared" si="2"/>
        <v/>
      </c>
      <c r="AE46" s="95" t="str">
        <f t="shared" si="3"/>
        <v/>
      </c>
      <c r="AF46" s="122" t="str">
        <f t="shared" si="4"/>
        <v/>
      </c>
      <c r="AG46" s="890" t="str">
        <f t="shared" si="5"/>
        <v/>
      </c>
      <c r="AH46" s="891" t="str">
        <f t="shared" si="6"/>
        <v/>
      </c>
      <c r="AI46" s="891" t="str">
        <f t="shared" si="7"/>
        <v/>
      </c>
      <c r="AJ46" s="891" t="str">
        <f t="shared" si="8"/>
        <v/>
      </c>
      <c r="AK46" s="892" t="str">
        <f t="shared" si="9"/>
        <v/>
      </c>
    </row>
    <row r="47" spans="1:37" s="70" customFormat="1" ht="30" customHeight="1" x14ac:dyDescent="0.25">
      <c r="A47" s="542">
        <f>'Invt Machines'!A47</f>
        <v>35</v>
      </c>
      <c r="B47" s="821" t="str">
        <f>IF('Invt Machines'!B47="","",'Invt Machines'!B47)</f>
        <v>Channel</v>
      </c>
      <c r="C47" s="822">
        <v>11</v>
      </c>
      <c r="D47" s="822">
        <f>IF('Invt Machines'!D47="","",'Invt Machines'!D47)</f>
        <v>16</v>
      </c>
      <c r="E47" s="822">
        <f>IF('Invt Machines'!E47="","",'Invt Machines'!E47)</f>
        <v>7116</v>
      </c>
      <c r="F47" s="839" t="str">
        <f>IF('Invt Machines'!F47="","",'Invt Machines'!F47)</f>
        <v/>
      </c>
      <c r="G47" s="840" t="str">
        <f>IF('Invt Machines'!G47="","",'Invt Machines'!G47)</f>
        <v>Magnéto</v>
      </c>
      <c r="H47" s="822" t="str">
        <f>IF('Invt Machines'!H47="","",'Invt Machines'!H47)</f>
        <v>SREM TECHNOLOGIES</v>
      </c>
      <c r="I47" s="841" t="str">
        <f>IF('Invt Machines'!I47="","",'Invt Machines'!I47)</f>
        <v>Contrôle par magnétoscopie</v>
      </c>
      <c r="J47" s="845" t="str">
        <f>IF('Invt Machines'!J47="","",'Invt Machines'!J47)</f>
        <v>Appareil mobile</v>
      </c>
      <c r="K47" s="841" t="str">
        <f>IF('Invt Machines'!X47="","NON","OUI")</f>
        <v>NON</v>
      </c>
      <c r="L47" s="841"/>
      <c r="M47" s="823" t="s">
        <v>821</v>
      </c>
      <c r="N47" s="744"/>
      <c r="O47" s="823" t="s">
        <v>821</v>
      </c>
      <c r="P47" s="822" t="s">
        <v>821</v>
      </c>
      <c r="Q47" s="872" t="s">
        <v>821</v>
      </c>
      <c r="R47" s="873" t="s">
        <v>821</v>
      </c>
      <c r="S47" s="972"/>
      <c r="T47" s="816" t="str">
        <f>IF('Invt Machines'!AF47="","",'Invt Machines'!AF47)</f>
        <v>Pas opportun selon bureau de contrôle, outil portatif / mobile avec CE en série</v>
      </c>
      <c r="V47" s="672"/>
      <c r="W47" s="672"/>
      <c r="X47" s="672"/>
      <c r="Y47" s="672"/>
      <c r="AB47" s="102" t="str">
        <f t="shared" si="0"/>
        <v/>
      </c>
      <c r="AC47" s="95" t="str">
        <f t="shared" si="1"/>
        <v/>
      </c>
      <c r="AD47" s="95" t="str">
        <f t="shared" si="2"/>
        <v/>
      </c>
      <c r="AE47" s="95" t="str">
        <f t="shared" si="3"/>
        <v/>
      </c>
      <c r="AF47" s="122" t="str">
        <f t="shared" si="4"/>
        <v/>
      </c>
      <c r="AG47" s="890" t="str">
        <f t="shared" si="5"/>
        <v/>
      </c>
      <c r="AH47" s="891" t="str">
        <f t="shared" si="6"/>
        <v/>
      </c>
      <c r="AI47" s="891" t="str">
        <f t="shared" si="7"/>
        <v/>
      </c>
      <c r="AJ47" s="891" t="str">
        <f t="shared" si="8"/>
        <v/>
      </c>
      <c r="AK47" s="892" t="str">
        <f t="shared" si="9"/>
        <v/>
      </c>
    </row>
    <row r="48" spans="1:37" s="70" customFormat="1" ht="30" customHeight="1" x14ac:dyDescent="0.25">
      <c r="A48" s="542">
        <f>'Invt Machines'!A48</f>
        <v>36</v>
      </c>
      <c r="B48" s="629" t="str">
        <f>IF('Invt Machines'!B48="","",'Invt Machines'!B48)</f>
        <v>Channel</v>
      </c>
      <c r="C48" s="630">
        <v>11</v>
      </c>
      <c r="D48" s="958">
        <f>IF('Invt Machines'!D48="","",'Invt Machines'!D48)</f>
        <v>16</v>
      </c>
      <c r="E48" s="630" t="str">
        <f>IF('Invt Machines'!E48="","",'Invt Machines'!E48)</f>
        <v/>
      </c>
      <c r="F48" s="632" t="str">
        <f>IF('Invt Machines'!F48="","",'Invt Machines'!F48)</f>
        <v/>
      </c>
      <c r="G48" s="633" t="str">
        <f>IF('Invt Machines'!G48="","",'Invt Machines'!G48)</f>
        <v>Rouleau entrainement couronne</v>
      </c>
      <c r="H48" s="630" t="str">
        <f>IF('Invt Machines'!H48="","",'Invt Machines'!H48)</f>
        <v>SKF</v>
      </c>
      <c r="I48" s="634" t="str">
        <f>IF('Invt Machines'!I48="","",'Invt Machines'!I48)</f>
        <v>Contrôle par magnétoscopie</v>
      </c>
      <c r="J48" s="667" t="str">
        <f>IF('Invt Machines'!J48="","",'Invt Machines'!J48)</f>
        <v>FIXE</v>
      </c>
      <c r="K48" s="634" t="str">
        <f>IF('Invt Machines'!X48="","NON","OUI")</f>
        <v>NON</v>
      </c>
      <c r="L48" s="634"/>
      <c r="M48" s="258">
        <v>3</v>
      </c>
      <c r="N48" s="95">
        <v>2021</v>
      </c>
      <c r="O48" s="860">
        <v>4000</v>
      </c>
      <c r="P48" s="861"/>
      <c r="Q48" s="865">
        <v>8</v>
      </c>
      <c r="R48" s="866">
        <v>12</v>
      </c>
      <c r="S48" s="972"/>
      <c r="T48" s="675" t="str">
        <f>IF('Invt Machines'!AF48="","",'Invt Machines'!AF48)</f>
        <v/>
      </c>
      <c r="V48" s="672"/>
      <c r="W48" s="672"/>
      <c r="X48" s="672"/>
      <c r="Y48" s="672"/>
      <c r="AB48" s="102" t="str">
        <f t="shared" si="0"/>
        <v/>
      </c>
      <c r="AC48" s="95" t="str">
        <f t="shared" si="1"/>
        <v/>
      </c>
      <c r="AD48" s="95" t="str">
        <f t="shared" si="2"/>
        <v/>
      </c>
      <c r="AE48" s="95">
        <f t="shared" si="3"/>
        <v>1</v>
      </c>
      <c r="AF48" s="122" t="str">
        <f t="shared" si="4"/>
        <v/>
      </c>
      <c r="AG48" s="890" t="str">
        <f t="shared" si="5"/>
        <v/>
      </c>
      <c r="AH48" s="891" t="str">
        <f t="shared" si="6"/>
        <v/>
      </c>
      <c r="AI48" s="891" t="str">
        <f t="shared" si="7"/>
        <v/>
      </c>
      <c r="AJ48" s="891">
        <f t="shared" si="8"/>
        <v>4000</v>
      </c>
      <c r="AK48" s="892" t="str">
        <f t="shared" si="9"/>
        <v/>
      </c>
    </row>
    <row r="49" spans="1:37" s="70" customFormat="1" ht="30" customHeight="1" x14ac:dyDescent="0.25">
      <c r="A49" s="542">
        <f>'Invt Machines'!A49</f>
        <v>37</v>
      </c>
      <c r="B49" s="629" t="str">
        <f>IF('Invt Machines'!B49="","",'Invt Machines'!B49)</f>
        <v>Channel</v>
      </c>
      <c r="C49" s="630">
        <v>11</v>
      </c>
      <c r="D49" s="630">
        <f>IF('Invt Machines'!D49="","",'Invt Machines'!D49)</f>
        <v>16</v>
      </c>
      <c r="E49" s="630">
        <f>IF('Invt Machines'!E49="","",'Invt Machines'!E49)</f>
        <v>762</v>
      </c>
      <c r="F49" s="632">
        <f>IF('Invt Machines'!F49="","",'Invt Machines'!F49)</f>
        <v>3195891</v>
      </c>
      <c r="G49" s="633" t="str">
        <f>IF('Invt Machines'!G49="","",'Invt Machines'!G49)</f>
        <v>MONTAGE C16 (inclinaison motorisée)</v>
      </c>
      <c r="H49" s="630" t="str">
        <f>IF('Invt Machines'!H49="","",'Invt Machines'!H49)</f>
        <v>INA</v>
      </c>
      <c r="I49" s="634" t="str">
        <f>IF('Invt Machines'!I49="","",'Invt Machines'!I49)</f>
        <v>Table de montage</v>
      </c>
      <c r="J49" s="665" t="str">
        <f>IF('Invt Machines'!J49="","",'Invt Machines'!J49)</f>
        <v>Fixe</v>
      </c>
      <c r="K49" s="630" t="str">
        <f>IF('Invt Machines'!X49="","NON","OUI")</f>
        <v>NON</v>
      </c>
      <c r="L49" s="630"/>
      <c r="M49" s="258">
        <v>2</v>
      </c>
      <c r="N49" s="95">
        <v>2020</v>
      </c>
      <c r="O49" s="860">
        <v>6000</v>
      </c>
      <c r="P49" s="861"/>
      <c r="Q49" s="865">
        <v>20</v>
      </c>
      <c r="R49" s="866">
        <v>30</v>
      </c>
      <c r="S49" s="972"/>
      <c r="T49" s="675" t="str">
        <f>IF('Invt Machines'!AF49="","",'Invt Machines'!AF49)</f>
        <v/>
      </c>
      <c r="V49" s="672"/>
      <c r="W49" s="672"/>
      <c r="X49" s="672"/>
      <c r="Y49" s="672"/>
      <c r="AB49" s="102" t="str">
        <f t="shared" si="0"/>
        <v/>
      </c>
      <c r="AC49" s="95" t="str">
        <f t="shared" si="1"/>
        <v/>
      </c>
      <c r="AD49" s="95">
        <f t="shared" si="2"/>
        <v>1</v>
      </c>
      <c r="AE49" s="95" t="str">
        <f t="shared" si="3"/>
        <v/>
      </c>
      <c r="AF49" s="122" t="str">
        <f t="shared" si="4"/>
        <v/>
      </c>
      <c r="AG49" s="890" t="str">
        <f t="shared" si="5"/>
        <v/>
      </c>
      <c r="AH49" s="891" t="str">
        <f t="shared" si="6"/>
        <v/>
      </c>
      <c r="AI49" s="891">
        <f t="shared" si="7"/>
        <v>6000</v>
      </c>
      <c r="AJ49" s="891" t="str">
        <f t="shared" si="8"/>
        <v/>
      </c>
      <c r="AK49" s="892" t="str">
        <f t="shared" si="9"/>
        <v/>
      </c>
    </row>
    <row r="50" spans="1:37" s="70" customFormat="1" ht="30" customHeight="1" x14ac:dyDescent="0.25">
      <c r="A50" s="542">
        <f>'Invt Machines'!A50</f>
        <v>38</v>
      </c>
      <c r="B50" s="821" t="str">
        <f>IF('Invt Machines'!B50="","",'Invt Machines'!B50)</f>
        <v>Channel</v>
      </c>
      <c r="C50" s="822">
        <v>11</v>
      </c>
      <c r="D50" s="822">
        <f>IF('Invt Machines'!D50="","",'Invt Machines'!D50)</f>
        <v>16</v>
      </c>
      <c r="E50" s="838" t="str">
        <f>IF('Invt Machines'!E50="","",'Invt Machines'!E50)</f>
        <v>0016</v>
      </c>
      <c r="F50" s="839" t="str">
        <f>IF('Invt Machines'!F50="","",'Invt Machines'!F50)</f>
        <v/>
      </c>
      <c r="G50" s="840" t="str">
        <f>IF('Invt Machines'!G50="","",'Invt Machines'!G50)</f>
        <v>POSTE EBAVURAGE</v>
      </c>
      <c r="H50" s="822" t="str">
        <f>IF('Invt Machines'!H50="","",'Invt Machines'!H50)</f>
        <v>?</v>
      </c>
      <c r="I50" s="841" t="str">
        <f>IF('Invt Machines'!I50="","",'Invt Machines'!I50)</f>
        <v>Ebavurage</v>
      </c>
      <c r="J50" s="845" t="str">
        <f>IF('Invt Machines'!J50="","",'Invt Machines'!J50)</f>
        <v>Appareil portatif</v>
      </c>
      <c r="K50" s="841" t="str">
        <f>IF('Invt Machines'!X50="","NON","OUI")</f>
        <v>NON</v>
      </c>
      <c r="L50" s="841"/>
      <c r="M50" s="823" t="s">
        <v>821</v>
      </c>
      <c r="N50" s="744"/>
      <c r="O50" s="823" t="s">
        <v>821</v>
      </c>
      <c r="P50" s="822" t="s">
        <v>821</v>
      </c>
      <c r="Q50" s="872" t="s">
        <v>821</v>
      </c>
      <c r="R50" s="873" t="s">
        <v>821</v>
      </c>
      <c r="S50" s="972"/>
      <c r="T50" s="816" t="str">
        <f>IF('Invt Machines'!AF50="","",'Invt Machines'!AF50)</f>
        <v>Pas opportun selon bureau de contrôle, outil portatif / mobile avec CE en série</v>
      </c>
      <c r="V50" s="672"/>
      <c r="W50" s="672"/>
      <c r="X50" s="672"/>
      <c r="Y50" s="672"/>
      <c r="AB50" s="102" t="str">
        <f t="shared" si="0"/>
        <v/>
      </c>
      <c r="AC50" s="95" t="str">
        <f t="shared" si="1"/>
        <v/>
      </c>
      <c r="AD50" s="95" t="str">
        <f t="shared" si="2"/>
        <v/>
      </c>
      <c r="AE50" s="95" t="str">
        <f t="shared" si="3"/>
        <v/>
      </c>
      <c r="AF50" s="122" t="str">
        <f t="shared" si="4"/>
        <v/>
      </c>
      <c r="AG50" s="890" t="str">
        <f t="shared" si="5"/>
        <v/>
      </c>
      <c r="AH50" s="891" t="str">
        <f t="shared" si="6"/>
        <v/>
      </c>
      <c r="AI50" s="891" t="str">
        <f t="shared" si="7"/>
        <v/>
      </c>
      <c r="AJ50" s="891" t="str">
        <f t="shared" si="8"/>
        <v/>
      </c>
      <c r="AK50" s="892" t="str">
        <f t="shared" si="9"/>
        <v/>
      </c>
    </row>
    <row r="51" spans="1:37" s="70" customFormat="1" ht="30" customHeight="1" x14ac:dyDescent="0.25">
      <c r="A51" s="542">
        <f>'Invt Machines'!A51</f>
        <v>39</v>
      </c>
      <c r="B51" s="646" t="str">
        <f>IF('Invt Machines'!B51="","",'Invt Machines'!B51)</f>
        <v>Channel</v>
      </c>
      <c r="C51" s="630">
        <v>11</v>
      </c>
      <c r="D51" s="967">
        <f>IF('Invt Machines'!D51="","",'Invt Machines'!D51)</f>
        <v>16</v>
      </c>
      <c r="E51" s="954" t="str">
        <f>IF('Invt Machines'!E51="","",'Invt Machines'!E51)</f>
        <v>691</v>
      </c>
      <c r="F51" s="959">
        <f>IF('Invt Machines'!F51="","",'Invt Machines'!F51)</f>
        <v>3187243</v>
      </c>
      <c r="G51" s="961" t="str">
        <f>IF('Invt Machines'!G51="","",'Invt Machines'!G51)</f>
        <v>VGM200</v>
      </c>
      <c r="H51" s="954" t="str">
        <f>IF('Invt Machines'!H51="","",'Invt Machines'!H51)</f>
        <v>BERTHIEZ</v>
      </c>
      <c r="I51" s="956" t="str">
        <f>IF('Invt Machines'!I51="","",'Invt Machines'!I51)</f>
        <v>Rectifieuse</v>
      </c>
      <c r="J51" s="854" t="str">
        <f>IF('Invt Machines'!J51="","",'Invt Machines'!J51)</f>
        <v>Fixe</v>
      </c>
      <c r="K51" s="981" t="str">
        <f>IF('Invt Machines'!X51="","NON","OUI")</f>
        <v>OUI</v>
      </c>
      <c r="L51" s="630" t="s">
        <v>2144</v>
      </c>
      <c r="M51" s="258">
        <v>2</v>
      </c>
      <c r="N51" s="95">
        <v>2020</v>
      </c>
      <c r="O51" s="662">
        <v>6000</v>
      </c>
      <c r="P51" s="861"/>
      <c r="Q51" s="865">
        <v>16</v>
      </c>
      <c r="R51" s="866">
        <v>24</v>
      </c>
      <c r="S51" s="972"/>
      <c r="T51" s="675" t="str">
        <f>IF('Invt Machines'!AF51="","",'Invt Machines'!AF51)</f>
        <v>Chiffrage en cours</v>
      </c>
      <c r="V51" s="672"/>
      <c r="W51" s="672"/>
      <c r="X51" s="672"/>
      <c r="Y51" s="672"/>
      <c r="AB51" s="102" t="str">
        <f t="shared" si="0"/>
        <v/>
      </c>
      <c r="AC51" s="95" t="str">
        <f t="shared" si="1"/>
        <v/>
      </c>
      <c r="AD51" s="95">
        <f t="shared" si="2"/>
        <v>1</v>
      </c>
      <c r="AE51" s="95" t="str">
        <f t="shared" si="3"/>
        <v/>
      </c>
      <c r="AF51" s="122" t="str">
        <f t="shared" si="4"/>
        <v/>
      </c>
      <c r="AG51" s="890" t="str">
        <f t="shared" si="5"/>
        <v/>
      </c>
      <c r="AH51" s="891" t="str">
        <f t="shared" si="6"/>
        <v/>
      </c>
      <c r="AI51" s="891">
        <f t="shared" si="7"/>
        <v>6000</v>
      </c>
      <c r="AJ51" s="891" t="str">
        <f t="shared" si="8"/>
        <v/>
      </c>
      <c r="AK51" s="892" t="str">
        <f t="shared" si="9"/>
        <v/>
      </c>
    </row>
    <row r="52" spans="1:37" s="70" customFormat="1" ht="30" customHeight="1" x14ac:dyDescent="0.25">
      <c r="A52" s="542">
        <f>'Invt Machines'!A52</f>
        <v>40</v>
      </c>
      <c r="B52" s="629" t="str">
        <f>IF('Invt Machines'!B52="","",'Invt Machines'!B52)</f>
        <v>Channel</v>
      </c>
      <c r="C52" s="630">
        <v>11</v>
      </c>
      <c r="D52" s="958">
        <f>IF('Invt Machines'!D52="","",'Invt Machines'!D52)</f>
        <v>16</v>
      </c>
      <c r="E52" s="630">
        <f>IF('Invt Machines'!E52="","",'Invt Machines'!E52)</f>
        <v>692</v>
      </c>
      <c r="F52" s="632">
        <f>IF('Invt Machines'!F52="","",'Invt Machines'!F52)</f>
        <v>3188555</v>
      </c>
      <c r="G52" s="633" t="str">
        <f>IF('Invt Machines'!G52="","",'Invt Machines'!G52)</f>
        <v>ROPC</v>
      </c>
      <c r="H52" s="630" t="str">
        <f>IF('Invt Machines'!H52="","",'Invt Machines'!H52)</f>
        <v>BERTHIEZ</v>
      </c>
      <c r="I52" s="634" t="str">
        <f>IF('Invt Machines'!I52="","",'Invt Machines'!I52)</f>
        <v>Rectifieuse</v>
      </c>
      <c r="J52" s="665" t="str">
        <f>IF('Invt Machines'!J52="","",'Invt Machines'!J52)</f>
        <v>Fixe</v>
      </c>
      <c r="K52" s="630" t="str">
        <f>IF('Invt Machines'!X52="","NON","OUI")</f>
        <v>NON</v>
      </c>
      <c r="L52" s="630"/>
      <c r="M52" s="258">
        <v>2</v>
      </c>
      <c r="N52" s="95">
        <v>2020</v>
      </c>
      <c r="O52" s="662">
        <v>6000</v>
      </c>
      <c r="P52" s="861"/>
      <c r="Q52" s="865">
        <v>16</v>
      </c>
      <c r="R52" s="866">
        <v>24</v>
      </c>
      <c r="S52" s="972"/>
      <c r="T52" s="675" t="str">
        <f>IF('Invt Machines'!AF52="","",'Invt Machines'!AF52)</f>
        <v/>
      </c>
      <c r="V52" s="672"/>
      <c r="W52" s="672"/>
      <c r="X52" s="672"/>
      <c r="Y52" s="672"/>
      <c r="AB52" s="102" t="str">
        <f t="shared" si="0"/>
        <v/>
      </c>
      <c r="AC52" s="95" t="str">
        <f t="shared" si="1"/>
        <v/>
      </c>
      <c r="AD52" s="95">
        <f t="shared" si="2"/>
        <v>1</v>
      </c>
      <c r="AE52" s="95" t="str">
        <f t="shared" si="3"/>
        <v/>
      </c>
      <c r="AF52" s="122" t="str">
        <f t="shared" si="4"/>
        <v/>
      </c>
      <c r="AG52" s="890" t="str">
        <f t="shared" si="5"/>
        <v/>
      </c>
      <c r="AH52" s="891" t="str">
        <f t="shared" si="6"/>
        <v/>
      </c>
      <c r="AI52" s="891">
        <f t="shared" si="7"/>
        <v>6000</v>
      </c>
      <c r="AJ52" s="891" t="str">
        <f t="shared" si="8"/>
        <v/>
      </c>
      <c r="AK52" s="892" t="str">
        <f t="shared" si="9"/>
        <v/>
      </c>
    </row>
    <row r="53" spans="1:37" s="70" customFormat="1" ht="50.1" customHeight="1" x14ac:dyDescent="0.25">
      <c r="A53" s="542">
        <f>'Invt Machines'!A53</f>
        <v>41</v>
      </c>
      <c r="B53" s="978" t="str">
        <f>IF('Invt Machines'!B53="","",'Invt Machines'!B53)</f>
        <v>Channel</v>
      </c>
      <c r="C53" s="630">
        <v>11</v>
      </c>
      <c r="D53" s="968">
        <f>IF('Invt Machines'!D53="","",'Invt Machines'!D53)</f>
        <v>16</v>
      </c>
      <c r="E53" s="955">
        <f>IF('Invt Machines'!E53="","",'Invt Machines'!E53)</f>
        <v>585</v>
      </c>
      <c r="F53" s="960" t="str">
        <f>IF('Invt Machines'!F53="","",'Invt Machines'!F53)</f>
        <v/>
      </c>
      <c r="G53" s="962" t="str">
        <f>IF('Invt Machines'!G53="","",'Invt Machines'!G53)</f>
        <v>PERCEUSE A COLONNE SIDAMO</v>
      </c>
      <c r="H53" s="955" t="str">
        <f>IF('Invt Machines'!H53="","",'Invt Machines'!H53)</f>
        <v>SIDAMO</v>
      </c>
      <c r="I53" s="957" t="str">
        <f>IF('Invt Machines'!I53="","",'Invt Machines'!I53)</f>
        <v>Perceuse</v>
      </c>
      <c r="J53" s="979" t="str">
        <f>IF('Invt Machines'!J53="","",'Invt Machines'!J53)</f>
        <v>Fixe</v>
      </c>
      <c r="K53" s="981" t="str">
        <f>IF('Invt Machines'!X53="","NON","OUI")</f>
        <v>OUI</v>
      </c>
      <c r="L53" s="377" t="s">
        <v>2471</v>
      </c>
      <c r="M53" s="818" t="s">
        <v>821</v>
      </c>
      <c r="N53" s="95" t="s">
        <v>2142</v>
      </c>
      <c r="O53" s="662">
        <v>0</v>
      </c>
      <c r="P53" s="861" t="s">
        <v>821</v>
      </c>
      <c r="Q53" s="865"/>
      <c r="R53" s="871"/>
      <c r="S53" s="972"/>
      <c r="T53" s="675" t="str">
        <f>IF('Invt Machines'!AF53="","",'Invt Machines'!AF53)</f>
        <v/>
      </c>
      <c r="V53" s="672"/>
      <c r="W53" s="672"/>
      <c r="X53" s="672"/>
      <c r="Y53" s="672"/>
      <c r="AB53" s="102" t="str">
        <f t="shared" si="0"/>
        <v/>
      </c>
      <c r="AC53" s="95" t="str">
        <f t="shared" si="1"/>
        <v/>
      </c>
      <c r="AD53" s="95" t="str">
        <f t="shared" si="2"/>
        <v/>
      </c>
      <c r="AE53" s="95" t="str">
        <f t="shared" si="3"/>
        <v/>
      </c>
      <c r="AF53" s="122" t="str">
        <f t="shared" si="4"/>
        <v/>
      </c>
      <c r="AG53" s="890" t="str">
        <f t="shared" si="5"/>
        <v/>
      </c>
      <c r="AH53" s="891" t="str">
        <f t="shared" si="6"/>
        <v/>
      </c>
      <c r="AI53" s="891" t="str">
        <f t="shared" si="7"/>
        <v/>
      </c>
      <c r="AJ53" s="891" t="str">
        <f t="shared" si="8"/>
        <v/>
      </c>
      <c r="AK53" s="892" t="str">
        <f t="shared" si="9"/>
        <v/>
      </c>
    </row>
    <row r="54" spans="1:37" s="70" customFormat="1" ht="30" customHeight="1" x14ac:dyDescent="0.25">
      <c r="A54" s="542">
        <f>'Invt Machines'!A54</f>
        <v>42</v>
      </c>
      <c r="B54" s="629" t="str">
        <f>IF('Invt Machines'!B54="","",'Invt Machines'!B54)</f>
        <v>Channel</v>
      </c>
      <c r="C54" s="630">
        <v>11</v>
      </c>
      <c r="D54" s="958">
        <f>IF('Invt Machines'!D54="","",'Invt Machines'!D54)</f>
        <v>16</v>
      </c>
      <c r="E54" s="630">
        <f>IF('Invt Machines'!E54="","",'Invt Machines'!E54)</f>
        <v>7221</v>
      </c>
      <c r="F54" s="632" t="str">
        <f>IF('Invt Machines'!F54="","",'Invt Machines'!F54)</f>
        <v/>
      </c>
      <c r="G54" s="633" t="str">
        <f>IF('Invt Machines'!G54="","",'Invt Machines'!G54)</f>
        <v>TABLE DE TREMPE JONCS</v>
      </c>
      <c r="H54" s="630" t="str">
        <f>IF('Invt Machines'!H54="","",'Invt Machines'!H54)</f>
        <v>?</v>
      </c>
      <c r="I54" s="634" t="str">
        <f>IF('Invt Machines'!I54="","",'Invt Machines'!I54)</f>
        <v>trempe</v>
      </c>
      <c r="J54" s="665" t="str">
        <f>IF('Invt Machines'!J54="","",'Invt Machines'!J54)</f>
        <v>Fixe</v>
      </c>
      <c r="K54" s="630" t="str">
        <f>IF('Invt Machines'!X54="","NON","OUI")</f>
        <v>OUI</v>
      </c>
      <c r="L54" s="630" t="s">
        <v>2144</v>
      </c>
      <c r="M54" s="258">
        <v>3</v>
      </c>
      <c r="N54" s="95">
        <v>2021</v>
      </c>
      <c r="O54" s="860">
        <v>6000</v>
      </c>
      <c r="P54" s="861"/>
      <c r="Q54" s="865">
        <v>8</v>
      </c>
      <c r="R54" s="871">
        <v>12</v>
      </c>
      <c r="S54" s="972"/>
      <c r="T54" s="675" t="str">
        <f>IF('Invt Machines'!AF54="","",'Invt Machines'!AF54)</f>
        <v/>
      </c>
      <c r="V54" s="672"/>
      <c r="W54" s="672"/>
      <c r="X54" s="672"/>
      <c r="Y54" s="672"/>
      <c r="AB54" s="102" t="str">
        <f t="shared" si="0"/>
        <v/>
      </c>
      <c r="AC54" s="95" t="str">
        <f t="shared" si="1"/>
        <v/>
      </c>
      <c r="AD54" s="95" t="str">
        <f t="shared" si="2"/>
        <v/>
      </c>
      <c r="AE54" s="95">
        <f t="shared" si="3"/>
        <v>1</v>
      </c>
      <c r="AF54" s="122" t="str">
        <f t="shared" si="4"/>
        <v/>
      </c>
      <c r="AG54" s="890" t="str">
        <f t="shared" si="5"/>
        <v/>
      </c>
      <c r="AH54" s="891" t="str">
        <f t="shared" si="6"/>
        <v/>
      </c>
      <c r="AI54" s="891" t="str">
        <f t="shared" si="7"/>
        <v/>
      </c>
      <c r="AJ54" s="891">
        <f t="shared" si="8"/>
        <v>6000</v>
      </c>
      <c r="AK54" s="892" t="str">
        <f t="shared" si="9"/>
        <v/>
      </c>
    </row>
    <row r="55" spans="1:37" s="70" customFormat="1" ht="30" customHeight="1" x14ac:dyDescent="0.25">
      <c r="A55" s="542">
        <f>'Invt Machines'!A55</f>
        <v>43</v>
      </c>
      <c r="B55" s="629" t="str">
        <f>IF('Invt Machines'!B55="","",'Invt Machines'!B55)</f>
        <v>Channel</v>
      </c>
      <c r="C55" s="630">
        <v>11</v>
      </c>
      <c r="D55" s="958">
        <f>IF('Invt Machines'!D55="","",'Invt Machines'!D55)</f>
        <v>16</v>
      </c>
      <c r="E55" s="630">
        <f>IF('Invt Machines'!E55="","",'Invt Machines'!E55)</f>
        <v>7221</v>
      </c>
      <c r="F55" s="632" t="str">
        <f>IF('Invt Machines'!F55="","",'Invt Machines'!F55)</f>
        <v/>
      </c>
      <c r="G55" s="633" t="str">
        <f>IF('Invt Machines'!G55="","",'Invt Machines'!G55)</f>
        <v>SABLEUSE Joncs (MODELE VB 75 H)</v>
      </c>
      <c r="H55" s="630" t="str">
        <f>IF('Invt Machines'!H55="","",'Invt Machines'!H55)</f>
        <v>RÖSLER</v>
      </c>
      <c r="I55" s="634" t="str">
        <f>IF('Invt Machines'!I55="","",'Invt Machines'!I55)</f>
        <v>Sableuse</v>
      </c>
      <c r="J55" s="665" t="str">
        <f>IF('Invt Machines'!J55="","",'Invt Machines'!J55)</f>
        <v>Fixe</v>
      </c>
      <c r="K55" s="630" t="str">
        <f>IF('Invt Machines'!X55="","NON","OUI")</f>
        <v>NON</v>
      </c>
      <c r="L55" s="630"/>
      <c r="M55" s="258">
        <v>3</v>
      </c>
      <c r="N55" s="95">
        <v>2021</v>
      </c>
      <c r="O55" s="860">
        <v>1000</v>
      </c>
      <c r="P55" s="861"/>
      <c r="Q55" s="865">
        <v>4</v>
      </c>
      <c r="R55" s="871">
        <v>8</v>
      </c>
      <c r="S55" s="972"/>
      <c r="T55" s="675" t="str">
        <f>IF('Invt Machines'!AF55="","",'Invt Machines'!AF55)</f>
        <v/>
      </c>
      <c r="V55" s="672"/>
      <c r="W55" s="672"/>
      <c r="X55" s="672"/>
      <c r="Y55" s="672"/>
      <c r="AB55" s="102" t="str">
        <f t="shared" si="0"/>
        <v/>
      </c>
      <c r="AC55" s="95" t="str">
        <f t="shared" si="1"/>
        <v/>
      </c>
      <c r="AD55" s="95" t="str">
        <f t="shared" si="2"/>
        <v/>
      </c>
      <c r="AE55" s="95">
        <f t="shared" si="3"/>
        <v>1</v>
      </c>
      <c r="AF55" s="122" t="str">
        <f t="shared" si="4"/>
        <v/>
      </c>
      <c r="AG55" s="890" t="str">
        <f t="shared" si="5"/>
        <v/>
      </c>
      <c r="AH55" s="891" t="str">
        <f t="shared" si="6"/>
        <v/>
      </c>
      <c r="AI55" s="891" t="str">
        <f t="shared" si="7"/>
        <v/>
      </c>
      <c r="AJ55" s="891">
        <f t="shared" si="8"/>
        <v>1000</v>
      </c>
      <c r="AK55" s="892" t="str">
        <f t="shared" si="9"/>
        <v/>
      </c>
    </row>
    <row r="56" spans="1:37" s="70" customFormat="1" ht="45" x14ac:dyDescent="0.25">
      <c r="A56" s="542">
        <f>'Invt Machines'!A56</f>
        <v>44</v>
      </c>
      <c r="B56" s="629" t="str">
        <f>IF('Invt Machines'!B56="","",'Invt Machines'!B56)</f>
        <v>Channel</v>
      </c>
      <c r="C56" s="861">
        <v>11</v>
      </c>
      <c r="D56" s="958">
        <f>IF('Invt Machines'!D56="","",'Invt Machines'!D56)</f>
        <v>16</v>
      </c>
      <c r="E56" s="630" t="str">
        <f>IF('Invt Machines'!E56="","",'Invt Machines'!E56)</f>
        <v>70</v>
      </c>
      <c r="F56" s="632">
        <f>IF('Invt Machines'!F56="","",'Invt Machines'!F56)</f>
        <v>3186395</v>
      </c>
      <c r="G56" s="633" t="str">
        <f>IF('Invt Machines'!G56="","",'Invt Machines'!G56)</f>
        <v>CN</v>
      </c>
      <c r="H56" s="630" t="str">
        <f>IF('Invt Machines'!H56="","",'Invt Machines'!H56)</f>
        <v>EMA</v>
      </c>
      <c r="I56" s="634" t="str">
        <f>IF('Invt Machines'!I56="","",'Invt Machines'!I56)</f>
        <v>Trempe denture et piste</v>
      </c>
      <c r="J56" s="665" t="str">
        <f>IF('Invt Machines'!J56="","",'Invt Machines'!J56)</f>
        <v>Fixe</v>
      </c>
      <c r="K56" s="630" t="str">
        <f>IF('Invt Machines'!X56="","NON","OUI")</f>
        <v>OUI</v>
      </c>
      <c r="L56" s="963" t="s">
        <v>1472</v>
      </c>
      <c r="M56" s="258">
        <v>2</v>
      </c>
      <c r="N56" s="95">
        <v>2020</v>
      </c>
      <c r="O56" s="662">
        <v>8000</v>
      </c>
      <c r="P56" s="861"/>
      <c r="Q56" s="865">
        <v>4</v>
      </c>
      <c r="R56" s="866">
        <v>16</v>
      </c>
      <c r="S56" s="972"/>
      <c r="T56" s="675" t="str">
        <f>IF('Invt Machines'!AF56="","",'Invt Machines'!AF56)</f>
        <v>Chiffrage en cours</v>
      </c>
      <c r="V56" s="672"/>
      <c r="W56" s="672"/>
      <c r="X56" s="672"/>
      <c r="Y56" s="672"/>
      <c r="AB56" s="102" t="str">
        <f t="shared" si="0"/>
        <v/>
      </c>
      <c r="AC56" s="95" t="str">
        <f t="shared" si="1"/>
        <v/>
      </c>
      <c r="AD56" s="95">
        <f t="shared" si="2"/>
        <v>1</v>
      </c>
      <c r="AE56" s="95" t="str">
        <f t="shared" si="3"/>
        <v/>
      </c>
      <c r="AF56" s="122" t="str">
        <f t="shared" si="4"/>
        <v/>
      </c>
      <c r="AG56" s="890" t="str">
        <f t="shared" si="5"/>
        <v/>
      </c>
      <c r="AH56" s="891" t="str">
        <f t="shared" si="6"/>
        <v/>
      </c>
      <c r="AI56" s="891">
        <f t="shared" si="7"/>
        <v>8000</v>
      </c>
      <c r="AJ56" s="891" t="str">
        <f t="shared" si="8"/>
        <v/>
      </c>
      <c r="AK56" s="892" t="str">
        <f t="shared" si="9"/>
        <v/>
      </c>
    </row>
    <row r="57" spans="1:37" s="70" customFormat="1" ht="45" x14ac:dyDescent="0.25">
      <c r="A57" s="542">
        <f>'Invt Machines'!A57</f>
        <v>45</v>
      </c>
      <c r="B57" s="629" t="str">
        <f>IF('Invt Machines'!B57="","",'Invt Machines'!B57)</f>
        <v>Usine</v>
      </c>
      <c r="C57" s="861">
        <v>11</v>
      </c>
      <c r="D57" s="647">
        <f>IF('Invt Machines'!D57="","",'Invt Machines'!D57)</f>
        <v>16</v>
      </c>
      <c r="E57" s="630">
        <f>IF('Invt Machines'!E57="","",'Invt Machines'!E57)</f>
        <v>313</v>
      </c>
      <c r="F57" s="632">
        <f>IF('Invt Machines'!F57="","",'Invt Machines'!F57)</f>
        <v>3635752</v>
      </c>
      <c r="G57" s="633" t="str">
        <f>IF('Invt Machines'!G57="","",'Invt Machines'!G57)</f>
        <v>BAC LIQUIDE DE TREMPS (Station de pompage)</v>
      </c>
      <c r="H57" s="634" t="str">
        <f>IF('Invt Machines'!H57="","",'Invt Machines'!H57)</f>
        <v>OMSAT</v>
      </c>
      <c r="I57" s="634" t="str">
        <f>IF('Invt Machines'!I57="","",'Invt Machines'!I57)</f>
        <v>Station de pompage</v>
      </c>
      <c r="J57" s="665" t="str">
        <f>IF('Invt Machines'!J57="","",'Invt Machines'!J57)</f>
        <v>Fixe</v>
      </c>
      <c r="K57" s="630" t="str">
        <f>IF('Invt Machines'!X57="","NON","OUI")</f>
        <v>NON</v>
      </c>
      <c r="L57" s="377" t="s">
        <v>1476</v>
      </c>
      <c r="M57" s="258">
        <v>3</v>
      </c>
      <c r="N57" s="95">
        <v>2021</v>
      </c>
      <c r="O57" s="860">
        <v>6000</v>
      </c>
      <c r="P57" s="861"/>
      <c r="Q57" s="865">
        <v>8</v>
      </c>
      <c r="R57" s="871">
        <v>12</v>
      </c>
      <c r="S57" s="971"/>
      <c r="T57" s="674" t="str">
        <f>IF('Invt Machines'!AF57="","",'Invt Machines'!AF57)</f>
        <v>Au delà de la conformité machine, la sécurisation des accès est commandé à la société Joussot qui doit programmer son intervention avec SKF.</v>
      </c>
      <c r="U57" s="78"/>
      <c r="V57" s="672"/>
      <c r="W57" s="672"/>
      <c r="X57" s="672"/>
      <c r="Y57" s="672"/>
      <c r="AB57" s="102" t="str">
        <f t="shared" si="0"/>
        <v/>
      </c>
      <c r="AC57" s="95" t="str">
        <f t="shared" si="1"/>
        <v/>
      </c>
      <c r="AD57" s="95" t="str">
        <f t="shared" si="2"/>
        <v/>
      </c>
      <c r="AE57" s="95">
        <f t="shared" si="3"/>
        <v>1</v>
      </c>
      <c r="AF57" s="122" t="str">
        <f t="shared" si="4"/>
        <v/>
      </c>
      <c r="AG57" s="890" t="str">
        <f t="shared" si="5"/>
        <v/>
      </c>
      <c r="AH57" s="891" t="str">
        <f t="shared" si="6"/>
        <v/>
      </c>
      <c r="AI57" s="891" t="str">
        <f t="shared" si="7"/>
        <v/>
      </c>
      <c r="AJ57" s="891">
        <f t="shared" si="8"/>
        <v>6000</v>
      </c>
      <c r="AK57" s="892" t="str">
        <f t="shared" si="9"/>
        <v/>
      </c>
    </row>
    <row r="58" spans="1:37" s="70" customFormat="1" ht="30" customHeight="1" x14ac:dyDescent="0.25">
      <c r="A58" s="542">
        <f>'Invt Machines'!A58</f>
        <v>46</v>
      </c>
      <c r="B58" s="999" t="str">
        <f>IF('Invt Machines'!B58="","",'Invt Machines'!B58)</f>
        <v>CMI</v>
      </c>
      <c r="C58" s="855">
        <v>11</v>
      </c>
      <c r="D58" s="958">
        <f>IF('Invt Machines'!D58="","",'Invt Machines'!D58)</f>
        <v>16</v>
      </c>
      <c r="E58" s="630">
        <f>IF('Invt Machines'!E58="","",'Invt Machines'!E58)</f>
        <v>762</v>
      </c>
      <c r="F58" s="977" t="str">
        <f>IF('Invt Machines'!F58="","",'Invt Machines'!F58)</f>
        <v/>
      </c>
      <c r="G58" s="633" t="str">
        <f>IF('Invt Machines'!G58="","",'Invt Machines'!G58)</f>
        <v>TABLE DE CONTRÔLE</v>
      </c>
      <c r="H58" s="976" t="str">
        <f>IF('Invt Machines'!H58="","",'Invt Machines'!H58)</f>
        <v>?</v>
      </c>
      <c r="I58" s="634" t="str">
        <f>IF('Invt Machines'!I58="","",'Invt Machines'!I58)</f>
        <v>Table de contrôle</v>
      </c>
      <c r="J58" s="665" t="str">
        <f>IF('Invt Machines'!J58="","",'Invt Machines'!J58)</f>
        <v>Fixe</v>
      </c>
      <c r="K58" s="630" t="str">
        <f>IF('Invt Machines'!X58="","NON","OUI")</f>
        <v>NON</v>
      </c>
      <c r="L58" s="630"/>
      <c r="M58" s="258">
        <v>3</v>
      </c>
      <c r="N58" s="95">
        <v>2021</v>
      </c>
      <c r="O58" s="860">
        <v>1000</v>
      </c>
      <c r="P58" s="861"/>
      <c r="Q58" s="865">
        <v>4</v>
      </c>
      <c r="R58" s="871">
        <v>8</v>
      </c>
      <c r="S58" s="971"/>
      <c r="T58" s="674" t="str">
        <f>IF('Invt Machines'!AF58="","",'Invt Machines'!AF58)</f>
        <v/>
      </c>
      <c r="U58" s="78"/>
      <c r="V58" s="672"/>
      <c r="W58" s="672"/>
      <c r="X58" s="672"/>
      <c r="Y58" s="672"/>
      <c r="AB58" s="102" t="str">
        <f t="shared" si="0"/>
        <v/>
      </c>
      <c r="AC58" s="95" t="str">
        <f t="shared" si="1"/>
        <v/>
      </c>
      <c r="AD58" s="95" t="str">
        <f t="shared" si="2"/>
        <v/>
      </c>
      <c r="AE58" s="95">
        <f t="shared" si="3"/>
        <v>1</v>
      </c>
      <c r="AF58" s="122" t="str">
        <f t="shared" si="4"/>
        <v/>
      </c>
      <c r="AG58" s="890" t="str">
        <f t="shared" si="5"/>
        <v/>
      </c>
      <c r="AH58" s="891" t="str">
        <f t="shared" si="6"/>
        <v/>
      </c>
      <c r="AI58" s="891" t="str">
        <f t="shared" si="7"/>
        <v/>
      </c>
      <c r="AJ58" s="891">
        <f t="shared" si="8"/>
        <v>1000</v>
      </c>
      <c r="AK58" s="892" t="str">
        <f t="shared" si="9"/>
        <v/>
      </c>
    </row>
    <row r="59" spans="1:37" s="70" customFormat="1" ht="50.1" customHeight="1" x14ac:dyDescent="0.25">
      <c r="A59" s="542">
        <f>'Invt Machines'!A59</f>
        <v>47</v>
      </c>
      <c r="B59" s="629" t="str">
        <f>IF('Invt Machines'!B59="","",'Invt Machines'!B59)</f>
        <v>Channel</v>
      </c>
      <c r="C59" s="630">
        <v>11</v>
      </c>
      <c r="D59" s="647">
        <f>IF('Invt Machines'!D59="","",'Invt Machines'!D59)</f>
        <v>20</v>
      </c>
      <c r="E59" s="630" t="str">
        <f>IF('Invt Machines'!E59="","",'Invt Machines'!E59)</f>
        <v>ASSEMB01</v>
      </c>
      <c r="F59" s="632">
        <f>IF('Invt Machines'!F59="","",'Invt Machines'!F59)</f>
        <v>3190107</v>
      </c>
      <c r="G59" s="633" t="str">
        <f>IF('Invt Machines'!G59="","",'Invt Machines'!G59)</f>
        <v>MONTAGE C14</v>
      </c>
      <c r="H59" s="630" t="str">
        <f>IF('Invt Machines'!H59="","",'Invt Machines'!H59)</f>
        <v>AS2i</v>
      </c>
      <c r="I59" s="634" t="str">
        <f>IF('Invt Machines'!I59="","",'Invt Machines'!I59)</f>
        <v>Table de montage</v>
      </c>
      <c r="J59" s="665" t="str">
        <f>IF('Invt Machines'!J59="","",'Invt Machines'!J59)</f>
        <v>Fixe</v>
      </c>
      <c r="K59" s="630" t="str">
        <f>IF('Invt Machines'!X59="","NON","OUI")</f>
        <v>OUI</v>
      </c>
      <c r="L59" s="377" t="s">
        <v>1476</v>
      </c>
      <c r="M59" s="258">
        <v>2</v>
      </c>
      <c r="N59" s="95">
        <v>2020</v>
      </c>
      <c r="O59" s="860">
        <v>6000</v>
      </c>
      <c r="P59" s="861"/>
      <c r="Q59" s="865">
        <v>8</v>
      </c>
      <c r="R59" s="866">
        <v>16</v>
      </c>
      <c r="S59" s="972"/>
      <c r="T59" s="676" t="str">
        <f>IF('Invt Machines'!AF59="","",'Invt Machines'!AF59)</f>
        <v>Chiffrage en cours</v>
      </c>
      <c r="V59" s="672"/>
      <c r="W59" s="672"/>
      <c r="X59" s="672"/>
      <c r="Y59" s="672"/>
      <c r="AB59" s="102" t="str">
        <f t="shared" si="0"/>
        <v/>
      </c>
      <c r="AC59" s="95" t="str">
        <f t="shared" si="1"/>
        <v/>
      </c>
      <c r="AD59" s="95">
        <f t="shared" si="2"/>
        <v>1</v>
      </c>
      <c r="AE59" s="95" t="str">
        <f t="shared" si="3"/>
        <v/>
      </c>
      <c r="AF59" s="122" t="str">
        <f t="shared" si="4"/>
        <v/>
      </c>
      <c r="AG59" s="890" t="str">
        <f t="shared" si="5"/>
        <v/>
      </c>
      <c r="AH59" s="891" t="str">
        <f t="shared" si="6"/>
        <v/>
      </c>
      <c r="AI59" s="891">
        <f t="shared" si="7"/>
        <v>6000</v>
      </c>
      <c r="AJ59" s="891" t="str">
        <f t="shared" si="8"/>
        <v/>
      </c>
      <c r="AK59" s="892" t="str">
        <f t="shared" si="9"/>
        <v/>
      </c>
    </row>
    <row r="60" spans="1:37" s="70" customFormat="1" ht="45" x14ac:dyDescent="0.25">
      <c r="A60" s="542">
        <f>'Invt Machines'!A60</f>
        <v>48</v>
      </c>
      <c r="B60" s="629" t="str">
        <f>IF('Invt Machines'!B60="","",'Invt Machines'!B60)</f>
        <v>Channel</v>
      </c>
      <c r="C60" s="630">
        <v>11</v>
      </c>
      <c r="D60" s="630">
        <f>IF('Invt Machines'!D60="","",'Invt Machines'!D60)</f>
        <v>20</v>
      </c>
      <c r="E60" s="647" t="str">
        <f>IF('Invt Machines'!E60="","",'Invt Machines'!E60)</f>
        <v>ASSEMB01</v>
      </c>
      <c r="F60" s="632" t="str">
        <f>IF('Invt Machines'!F60="","",'Invt Machines'!F60)</f>
        <v/>
      </c>
      <c r="G60" s="633" t="str">
        <f>IF('Invt Machines'!G60="","",'Invt Machines'!G60)</f>
        <v>APPAREIL DE MESURE DE PROFIL</v>
      </c>
      <c r="H60" s="630" t="str">
        <f>IF('Invt Machines'!H60="","",'Invt Machines'!H60)</f>
        <v>MAHR</v>
      </c>
      <c r="I60" s="634" t="str">
        <f>IF('Invt Machines'!I60="","",'Invt Machines'!I60)</f>
        <v>Appareil de mesure</v>
      </c>
      <c r="J60" s="665" t="str">
        <f>IF('Invt Machines'!J60="","",'Invt Machines'!J60)</f>
        <v>Fixe</v>
      </c>
      <c r="K60" s="630" t="str">
        <f>IF('Invt Machines'!X60="","NON","OUI")</f>
        <v>NON</v>
      </c>
      <c r="L60" s="377" t="s">
        <v>1476</v>
      </c>
      <c r="M60" s="258">
        <v>3</v>
      </c>
      <c r="N60" s="95">
        <v>2021</v>
      </c>
      <c r="O60" s="860">
        <v>1000</v>
      </c>
      <c r="P60" s="861"/>
      <c r="Q60" s="865">
        <v>4</v>
      </c>
      <c r="R60" s="871">
        <v>8</v>
      </c>
      <c r="S60" s="972"/>
      <c r="T60" s="676" t="str">
        <f>IF('Invt Machines'!AF60="","",'Invt Machines'!AF60)</f>
        <v/>
      </c>
      <c r="V60" s="672"/>
      <c r="W60" s="672"/>
      <c r="X60" s="672"/>
      <c r="Y60" s="672"/>
      <c r="AB60" s="102" t="str">
        <f t="shared" si="0"/>
        <v/>
      </c>
      <c r="AC60" s="95" t="str">
        <f t="shared" si="1"/>
        <v/>
      </c>
      <c r="AD60" s="95" t="str">
        <f t="shared" si="2"/>
        <v/>
      </c>
      <c r="AE60" s="95">
        <f t="shared" si="3"/>
        <v>1</v>
      </c>
      <c r="AF60" s="122" t="str">
        <f t="shared" si="4"/>
        <v/>
      </c>
      <c r="AG60" s="890" t="str">
        <f t="shared" si="5"/>
        <v/>
      </c>
      <c r="AH60" s="891" t="str">
        <f t="shared" si="6"/>
        <v/>
      </c>
      <c r="AI60" s="891" t="str">
        <f t="shared" si="7"/>
        <v/>
      </c>
      <c r="AJ60" s="891">
        <f t="shared" si="8"/>
        <v>1000</v>
      </c>
      <c r="AK60" s="892" t="str">
        <f t="shared" si="9"/>
        <v/>
      </c>
    </row>
    <row r="61" spans="1:37" s="70" customFormat="1" ht="30" customHeight="1" x14ac:dyDescent="0.25">
      <c r="A61" s="542">
        <f>'Invt Machines'!A61</f>
        <v>49</v>
      </c>
      <c r="B61" s="629" t="str">
        <f>IF('Invt Machines'!B61="","",'Invt Machines'!B61)</f>
        <v>Channel</v>
      </c>
      <c r="C61" s="861">
        <v>11</v>
      </c>
      <c r="D61" s="958">
        <f>IF('Invt Machines'!D61="","",'Invt Machines'!D61)</f>
        <v>20</v>
      </c>
      <c r="E61" s="630" t="str">
        <f>IF('Invt Machines'!E61="","",'Invt Machines'!E61)</f>
        <v>FOU36</v>
      </c>
      <c r="F61" s="632">
        <f>IF('Invt Machines'!F61="","",'Invt Machines'!F61)</f>
        <v>3186043</v>
      </c>
      <c r="G61" s="633" t="str">
        <f>IF('Invt Machines'!G61="","",'Invt Machines'!G61)</f>
        <v>FOUR SAT (354)</v>
      </c>
      <c r="H61" s="630" t="str">
        <f>IF('Invt Machines'!H61="","",'Invt Machines'!H61)</f>
        <v>SAT</v>
      </c>
      <c r="I61" s="634" t="str">
        <f>IF('Invt Machines'!I61="","",'Invt Machines'!I61)</f>
        <v>Four</v>
      </c>
      <c r="J61" s="665" t="str">
        <f>IF('Invt Machines'!J61="","",'Invt Machines'!J61)</f>
        <v>Fixe</v>
      </c>
      <c r="K61" s="630" t="str">
        <f>IF('Invt Machines'!X61="","NON","OUI")</f>
        <v>NON</v>
      </c>
      <c r="L61" s="630"/>
      <c r="M61" s="258">
        <v>3</v>
      </c>
      <c r="N61" s="95">
        <v>2021</v>
      </c>
      <c r="O61" s="662">
        <v>4000</v>
      </c>
      <c r="P61" s="861"/>
      <c r="Q61" s="865">
        <v>4</v>
      </c>
      <c r="R61" s="866">
        <v>16</v>
      </c>
      <c r="S61" s="972"/>
      <c r="T61" s="675" t="str">
        <f>IF('Invt Machines'!AF61="","",'Invt Machines'!AF61)</f>
        <v/>
      </c>
      <c r="V61" s="672"/>
      <c r="W61" s="672"/>
      <c r="X61" s="672"/>
      <c r="Y61" s="672"/>
      <c r="AB61" s="102" t="str">
        <f t="shared" si="0"/>
        <v/>
      </c>
      <c r="AC61" s="95" t="str">
        <f t="shared" si="1"/>
        <v/>
      </c>
      <c r="AD61" s="95" t="str">
        <f t="shared" si="2"/>
        <v/>
      </c>
      <c r="AE61" s="95">
        <f t="shared" si="3"/>
        <v>1</v>
      </c>
      <c r="AF61" s="122" t="str">
        <f t="shared" si="4"/>
        <v/>
      </c>
      <c r="AG61" s="890" t="str">
        <f t="shared" si="5"/>
        <v/>
      </c>
      <c r="AH61" s="891" t="str">
        <f t="shared" si="6"/>
        <v/>
      </c>
      <c r="AI61" s="891" t="str">
        <f t="shared" si="7"/>
        <v/>
      </c>
      <c r="AJ61" s="891">
        <f t="shared" si="8"/>
        <v>4000</v>
      </c>
      <c r="AK61" s="892" t="str">
        <f t="shared" si="9"/>
        <v/>
      </c>
    </row>
    <row r="62" spans="1:37" s="70" customFormat="1" ht="50.1" customHeight="1" x14ac:dyDescent="0.25">
      <c r="A62" s="542">
        <f>'Invt Machines'!A62</f>
        <v>50</v>
      </c>
      <c r="B62" s="629" t="str">
        <f>IF('Invt Machines'!B62="","",'Invt Machines'!B62)</f>
        <v>Channel</v>
      </c>
      <c r="C62" s="630">
        <v>11</v>
      </c>
      <c r="D62" s="630">
        <f>IF('Invt Machines'!D62="","",'Invt Machines'!D62)</f>
        <v>20</v>
      </c>
      <c r="E62" s="630">
        <f>IF('Invt Machines'!E62="","",'Invt Machines'!E62)</f>
        <v>341</v>
      </c>
      <c r="F62" s="632">
        <f>IF('Invt Machines'!F62="","",'Invt Machines'!F62)</f>
        <v>3187619</v>
      </c>
      <c r="G62" s="633" t="str">
        <f>IF('Invt Machines'!G62="","",'Invt Machines'!G62)</f>
        <v>EMA Piste</v>
      </c>
      <c r="H62" s="630" t="str">
        <f>IF('Invt Machines'!H62="","",'Invt Machines'!H62)</f>
        <v>EMA</v>
      </c>
      <c r="I62" s="634" t="str">
        <f>IF('Invt Machines'!I62="","",'Invt Machines'!I62)</f>
        <v>Trempe denture et piste</v>
      </c>
      <c r="J62" s="665" t="str">
        <f>IF('Invt Machines'!J62="","",'Invt Machines'!J62)</f>
        <v>Fixe</v>
      </c>
      <c r="K62" s="630" t="str">
        <f>IF('Invt Machines'!X62="","NON","OUI")</f>
        <v>OUI</v>
      </c>
      <c r="L62" s="650" t="s">
        <v>2473</v>
      </c>
      <c r="M62" s="852" t="s">
        <v>821</v>
      </c>
      <c r="N62" s="95"/>
      <c r="O62" s="860">
        <v>3000</v>
      </c>
      <c r="P62" s="861"/>
      <c r="Q62" s="865">
        <v>40</v>
      </c>
      <c r="R62" s="866">
        <v>8</v>
      </c>
      <c r="S62" s="972"/>
      <c r="T62" s="675" t="str">
        <f>IF('Invt Machines'!AF62="","",'Invt Machines'!AF62)</f>
        <v>Rétrofit en cours, réception conditionnée à la conformité par bureau de contrôle. Prévoir en mise en conformité, l'accès sécurisé à la fosse machine</v>
      </c>
      <c r="V62" s="672"/>
      <c r="W62" s="672"/>
      <c r="X62" s="672"/>
      <c r="Y62" s="672"/>
      <c r="AB62" s="102" t="str">
        <f t="shared" si="0"/>
        <v/>
      </c>
      <c r="AC62" s="95" t="str">
        <f t="shared" si="1"/>
        <v/>
      </c>
      <c r="AD62" s="95" t="str">
        <f t="shared" si="2"/>
        <v/>
      </c>
      <c r="AE62" s="95" t="str">
        <f t="shared" si="3"/>
        <v/>
      </c>
      <c r="AF62" s="122" t="str">
        <f t="shared" si="4"/>
        <v/>
      </c>
      <c r="AG62" s="890" t="str">
        <f t="shared" si="5"/>
        <v/>
      </c>
      <c r="AH62" s="891" t="str">
        <f t="shared" si="6"/>
        <v/>
      </c>
      <c r="AI62" s="891" t="str">
        <f t="shared" si="7"/>
        <v/>
      </c>
      <c r="AJ62" s="891" t="str">
        <f t="shared" si="8"/>
        <v/>
      </c>
      <c r="AK62" s="892" t="str">
        <f t="shared" si="9"/>
        <v/>
      </c>
    </row>
    <row r="63" spans="1:37" s="70" customFormat="1" ht="60" x14ac:dyDescent="0.25">
      <c r="A63" s="542">
        <f>'Invt Machines'!A63</f>
        <v>51</v>
      </c>
      <c r="B63" s="629" t="str">
        <f>IF('Invt Machines'!B63="","",'Invt Machines'!B63)</f>
        <v>Channel</v>
      </c>
      <c r="C63" s="861">
        <v>11</v>
      </c>
      <c r="D63" s="958">
        <f>IF('Invt Machines'!D63="","",'Invt Machines'!D63)</f>
        <v>20</v>
      </c>
      <c r="E63" s="630" t="str">
        <f>IF('Invt Machines'!E63="","",'Invt Machines'!E63)</f>
        <v>TAILL3500</v>
      </c>
      <c r="F63" s="632">
        <f>IF('Invt Machines'!F63="","",'Invt Machines'!F63)</f>
        <v>3188283</v>
      </c>
      <c r="G63" s="633" t="str">
        <f>IF('Invt Machines'!G63="","",'Invt Machines'!G63)</f>
        <v>LC3500</v>
      </c>
      <c r="H63" s="630" t="str">
        <f>IF('Invt Machines'!H63="","",'Invt Machines'!H63)</f>
        <v>LIEBHERR</v>
      </c>
      <c r="I63" s="634" t="str">
        <f>IF('Invt Machines'!I63="","",'Invt Machines'!I63)</f>
        <v>Tailleuse</v>
      </c>
      <c r="J63" s="665" t="str">
        <f>IF('Invt Machines'!J63="","",'Invt Machines'!J63)</f>
        <v>Fixe</v>
      </c>
      <c r="K63" s="630" t="str">
        <f>IF('Invt Machines'!X63="","NON","OUI")</f>
        <v>OUI</v>
      </c>
      <c r="L63" s="650" t="s">
        <v>2145</v>
      </c>
      <c r="M63" s="258">
        <v>3</v>
      </c>
      <c r="N63" s="95">
        <v>2021</v>
      </c>
      <c r="O63" s="860">
        <v>1000</v>
      </c>
      <c r="P63" s="861"/>
      <c r="Q63" s="865">
        <v>4</v>
      </c>
      <c r="R63" s="871">
        <v>8</v>
      </c>
      <c r="S63" s="972"/>
      <c r="T63" s="675" t="str">
        <f>IF('Invt Machines'!AF63="","",'Invt Machines'!AF63)</f>
        <v>Chiffrage en cours.
Communiquer le rapport de contrôle du "safety integrated" au prochain tiers expert afin qu'il finalise la vérification de conformité.</v>
      </c>
      <c r="V63" s="672"/>
      <c r="W63" s="672"/>
      <c r="X63" s="672"/>
      <c r="Y63" s="672"/>
      <c r="AB63" s="102" t="str">
        <f t="shared" si="0"/>
        <v/>
      </c>
      <c r="AC63" s="95" t="str">
        <f t="shared" si="1"/>
        <v/>
      </c>
      <c r="AD63" s="95" t="str">
        <f t="shared" si="2"/>
        <v/>
      </c>
      <c r="AE63" s="95">
        <f t="shared" si="3"/>
        <v>1</v>
      </c>
      <c r="AF63" s="122" t="str">
        <f t="shared" si="4"/>
        <v/>
      </c>
      <c r="AG63" s="890" t="str">
        <f t="shared" si="5"/>
        <v/>
      </c>
      <c r="AH63" s="891" t="str">
        <f t="shared" si="6"/>
        <v/>
      </c>
      <c r="AI63" s="891" t="str">
        <f t="shared" si="7"/>
        <v/>
      </c>
      <c r="AJ63" s="891">
        <f t="shared" si="8"/>
        <v>1000</v>
      </c>
      <c r="AK63" s="892" t="str">
        <f t="shared" si="9"/>
        <v/>
      </c>
    </row>
    <row r="64" spans="1:37" s="70" customFormat="1" ht="30" customHeight="1" x14ac:dyDescent="0.25">
      <c r="A64" s="542">
        <f>'Invt Machines'!A64</f>
        <v>52</v>
      </c>
      <c r="B64" s="629" t="str">
        <f>IF('Invt Machines'!B64="","",'Invt Machines'!B64)</f>
        <v>Channel</v>
      </c>
      <c r="C64" s="861">
        <v>11</v>
      </c>
      <c r="D64" s="958">
        <f>IF('Invt Machines'!D64="","",'Invt Machines'!D64)</f>
        <v>20</v>
      </c>
      <c r="E64" s="630" t="str">
        <f>IF('Invt Machines'!E64="","",'Invt Machines'!E64)</f>
        <v>LAVAG14</v>
      </c>
      <c r="F64" s="632">
        <f>IF('Invt Machines'!F64="","",'Invt Machines'!F64)</f>
        <v>3635264</v>
      </c>
      <c r="G64" s="633" t="str">
        <f>IF('Invt Machines'!G64="","",'Invt Machines'!G64)</f>
        <v>MACHINE A LAVER</v>
      </c>
      <c r="H64" s="630" t="str">
        <f>IF('Invt Machines'!H64="","",'Invt Machines'!H64)</f>
        <v>BREL (IM Idea Machine)</v>
      </c>
      <c r="I64" s="634" t="str">
        <f>IF('Invt Machines'!I64="","",'Invt Machines'!I64)</f>
        <v>Machine à laver</v>
      </c>
      <c r="J64" s="665" t="str">
        <f>IF('Invt Machines'!J64="","",'Invt Machines'!J64)</f>
        <v>Fixe</v>
      </c>
      <c r="K64" s="630" t="str">
        <f>IF('Invt Machines'!X64="","NON","OUI")</f>
        <v>NON</v>
      </c>
      <c r="L64" s="630"/>
      <c r="M64" s="258">
        <v>3</v>
      </c>
      <c r="N64" s="95">
        <v>2021</v>
      </c>
      <c r="O64" s="860">
        <v>1000</v>
      </c>
      <c r="P64" s="861"/>
      <c r="Q64" s="865">
        <v>4</v>
      </c>
      <c r="R64" s="871">
        <v>8</v>
      </c>
      <c r="S64" s="972"/>
      <c r="T64" s="675" t="str">
        <f>IF('Invt Machines'!AF64="","",'Invt Machines'!AF64)</f>
        <v/>
      </c>
      <c r="V64" s="672"/>
      <c r="W64" s="672"/>
      <c r="X64" s="672"/>
      <c r="Y64" s="672"/>
      <c r="AB64" s="102" t="str">
        <f t="shared" si="0"/>
        <v/>
      </c>
      <c r="AC64" s="95" t="str">
        <f t="shared" si="1"/>
        <v/>
      </c>
      <c r="AD64" s="95" t="str">
        <f t="shared" si="2"/>
        <v/>
      </c>
      <c r="AE64" s="95">
        <f t="shared" si="3"/>
        <v>1</v>
      </c>
      <c r="AF64" s="122" t="str">
        <f t="shared" si="4"/>
        <v/>
      </c>
      <c r="AG64" s="890" t="str">
        <f t="shared" si="5"/>
        <v/>
      </c>
      <c r="AH64" s="891" t="str">
        <f t="shared" si="6"/>
        <v/>
      </c>
      <c r="AI64" s="891" t="str">
        <f t="shared" si="7"/>
        <v/>
      </c>
      <c r="AJ64" s="891">
        <f t="shared" si="8"/>
        <v>1000</v>
      </c>
      <c r="AK64" s="892" t="str">
        <f t="shared" si="9"/>
        <v/>
      </c>
    </row>
    <row r="65" spans="1:37" s="70" customFormat="1" ht="30" customHeight="1" x14ac:dyDescent="0.25">
      <c r="A65" s="542">
        <f>'Invt Machines'!A65</f>
        <v>53</v>
      </c>
      <c r="B65" s="635" t="str">
        <f>IF('Invt Machines'!B65="","",'Invt Machines'!B65)</f>
        <v>Channel</v>
      </c>
      <c r="C65" s="636">
        <v>11</v>
      </c>
      <c r="D65" s="636">
        <f>IF('Invt Machines'!D65="","",'Invt Machines'!D65)</f>
        <v>20</v>
      </c>
      <c r="E65" s="636">
        <f>IF('Invt Machines'!E65="","",'Invt Machines'!E65)</f>
        <v>634</v>
      </c>
      <c r="F65" s="636">
        <f>IF('Invt Machines'!F65="","",'Invt Machines'!F65)</f>
        <v>3188667</v>
      </c>
      <c r="G65" s="637" t="str">
        <f>IF('Invt Machines'!G65="","",'Invt Machines'!G65)</f>
        <v>DRH3200</v>
      </c>
      <c r="H65" s="636" t="str">
        <f>IF('Invt Machines'!H65="","",'Invt Machines'!H65)</f>
        <v>Matra Schneider</v>
      </c>
      <c r="I65" s="638" t="str">
        <f>IF('Invt Machines'!I65="","",'Invt Machines'!I65)</f>
        <v>Rectifieuse</v>
      </c>
      <c r="J65" s="666" t="str">
        <f>IF('Invt Machines'!J65="","",'Invt Machines'!J65)</f>
        <v>Fixe</v>
      </c>
      <c r="K65" s="636" t="str">
        <f>IF('Invt Machines'!X65="","NON","OUI")</f>
        <v>NON</v>
      </c>
      <c r="L65" s="636"/>
      <c r="M65" s="819" t="s">
        <v>821</v>
      </c>
      <c r="N65" s="321"/>
      <c r="O65" s="819" t="s">
        <v>821</v>
      </c>
      <c r="P65" s="819" t="s">
        <v>821</v>
      </c>
      <c r="Q65" s="867"/>
      <c r="R65" s="868"/>
      <c r="S65" s="972"/>
      <c r="T65" s="678" t="str">
        <f>IF('Invt Machines'!AF65="","",'Invt Machines'!AF65)</f>
        <v>non concernée du fait du projet de la sortir du parc</v>
      </c>
      <c r="V65" s="672"/>
      <c r="W65" s="672"/>
      <c r="X65" s="672"/>
      <c r="Y65" s="672"/>
      <c r="AB65" s="102" t="str">
        <f t="shared" si="0"/>
        <v/>
      </c>
      <c r="AC65" s="95" t="str">
        <f t="shared" si="1"/>
        <v/>
      </c>
      <c r="AD65" s="95" t="str">
        <f t="shared" si="2"/>
        <v/>
      </c>
      <c r="AE65" s="95" t="str">
        <f t="shared" si="3"/>
        <v/>
      </c>
      <c r="AF65" s="122" t="str">
        <f t="shared" si="4"/>
        <v/>
      </c>
      <c r="AG65" s="890" t="str">
        <f t="shared" si="5"/>
        <v/>
      </c>
      <c r="AH65" s="891" t="str">
        <f t="shared" si="6"/>
        <v/>
      </c>
      <c r="AI65" s="891" t="str">
        <f t="shared" si="7"/>
        <v/>
      </c>
      <c r="AJ65" s="891" t="str">
        <f t="shared" si="8"/>
        <v/>
      </c>
      <c r="AK65" s="892" t="str">
        <f t="shared" si="9"/>
        <v/>
      </c>
    </row>
    <row r="66" spans="1:37" s="70" customFormat="1" ht="30" customHeight="1" x14ac:dyDescent="0.25">
      <c r="A66" s="542">
        <f>'Invt Machines'!A66</f>
        <v>54</v>
      </c>
      <c r="B66" s="629" t="str">
        <f>IF('Invt Machines'!B66="","",'Invt Machines'!B66)</f>
        <v>Channel</v>
      </c>
      <c r="C66" s="861">
        <v>11</v>
      </c>
      <c r="D66" s="958">
        <f>IF('Invt Machines'!D66="","",'Invt Machines'!D66)</f>
        <v>20</v>
      </c>
      <c r="E66" s="630" t="str">
        <f>IF('Invt Machines'!E66="","",'Invt Machines'!E66)</f>
        <v>TOUAC361</v>
      </c>
      <c r="F66" s="632">
        <f>IF('Invt Machines'!F66="","",'Invt Machines'!F66)</f>
        <v>3188483</v>
      </c>
      <c r="G66" s="633" t="str">
        <f>IF('Invt Machines'!G66="","",'Invt Machines'!G66)</f>
        <v>AC36 TMTM-3200</v>
      </c>
      <c r="H66" s="630" t="str">
        <f>IF('Invt Machines'!H66="","",'Invt Machines'!H66)</f>
        <v>PIETRO CARNAGHI</v>
      </c>
      <c r="I66" s="634" t="str">
        <f>IF('Invt Machines'!I66="","",'Invt Machines'!I66)</f>
        <v>Tour vertical / perceuse et rectif</v>
      </c>
      <c r="J66" s="665" t="str">
        <f>IF('Invt Machines'!J66="","",'Invt Machines'!J66)</f>
        <v>Fixe</v>
      </c>
      <c r="K66" s="630" t="str">
        <f>IF('Invt Machines'!X66="","NON","OUI")</f>
        <v>NON</v>
      </c>
      <c r="L66" s="630"/>
      <c r="M66" s="258">
        <v>3</v>
      </c>
      <c r="N66" s="95">
        <v>2021</v>
      </c>
      <c r="O66" s="860">
        <v>6000</v>
      </c>
      <c r="P66" s="861"/>
      <c r="Q66" s="865">
        <v>8</v>
      </c>
      <c r="R66" s="866">
        <v>16</v>
      </c>
      <c r="S66" s="972"/>
      <c r="T66" s="676" t="str">
        <f>IF('Invt Machines'!AF66="","",'Invt Machines'!AF66)</f>
        <v/>
      </c>
      <c r="V66" s="672"/>
      <c r="W66" s="672"/>
      <c r="X66" s="672"/>
      <c r="Y66" s="672"/>
      <c r="AB66" s="102" t="str">
        <f t="shared" si="0"/>
        <v/>
      </c>
      <c r="AC66" s="95" t="str">
        <f t="shared" si="1"/>
        <v/>
      </c>
      <c r="AD66" s="95" t="str">
        <f t="shared" si="2"/>
        <v/>
      </c>
      <c r="AE66" s="95">
        <f t="shared" si="3"/>
        <v>1</v>
      </c>
      <c r="AF66" s="122" t="str">
        <f t="shared" si="4"/>
        <v/>
      </c>
      <c r="AG66" s="890" t="str">
        <f t="shared" si="5"/>
        <v/>
      </c>
      <c r="AH66" s="891" t="str">
        <f t="shared" si="6"/>
        <v/>
      </c>
      <c r="AI66" s="891" t="str">
        <f t="shared" si="7"/>
        <v/>
      </c>
      <c r="AJ66" s="891">
        <f t="shared" si="8"/>
        <v>6000</v>
      </c>
      <c r="AK66" s="892" t="str">
        <f t="shared" si="9"/>
        <v/>
      </c>
    </row>
    <row r="67" spans="1:37" s="70" customFormat="1" ht="60" x14ac:dyDescent="0.25">
      <c r="A67" s="542">
        <f>'Invt Machines'!A67</f>
        <v>55</v>
      </c>
      <c r="B67" s="629" t="str">
        <f>IF('Invt Machines'!B67="","",'Invt Machines'!B67)</f>
        <v>Channel</v>
      </c>
      <c r="C67" s="861">
        <v>11</v>
      </c>
      <c r="D67" s="958">
        <f>IF('Invt Machines'!D67="","",'Invt Machines'!D67)</f>
        <v>20</v>
      </c>
      <c r="E67" s="630" t="str">
        <f>IF('Invt Machines'!E67="","",'Invt Machines'!E67)</f>
        <v>TOUAC362</v>
      </c>
      <c r="F67" s="632">
        <f>IF('Invt Machines'!F67="","",'Invt Machines'!F67)</f>
        <v>3188475</v>
      </c>
      <c r="G67" s="633" t="str">
        <f>IF('Invt Machines'!G67="","",'Invt Machines'!G67)</f>
        <v>AC36 TMTM-3200</v>
      </c>
      <c r="H67" s="630" t="str">
        <f>IF('Invt Machines'!H67="","",'Invt Machines'!H67)</f>
        <v>PIETRO CARNAGHI</v>
      </c>
      <c r="I67" s="634" t="str">
        <f>IF('Invt Machines'!I67="","",'Invt Machines'!I67)</f>
        <v>Tour vertical / perceuse et rectif</v>
      </c>
      <c r="J67" s="665" t="str">
        <f>IF('Invt Machines'!J67="","",'Invt Machines'!J67)</f>
        <v>Fixe</v>
      </c>
      <c r="K67" s="630" t="str">
        <f>IF('Invt Machines'!X67="","NON","OUI")</f>
        <v>OUI</v>
      </c>
      <c r="L67" s="650" t="s">
        <v>2145</v>
      </c>
      <c r="M67" s="258">
        <v>3</v>
      </c>
      <c r="N67" s="95">
        <v>2021</v>
      </c>
      <c r="O67" s="662">
        <v>6000</v>
      </c>
      <c r="P67" s="630"/>
      <c r="Q67" s="865">
        <v>8</v>
      </c>
      <c r="R67" s="866">
        <v>16</v>
      </c>
      <c r="S67" s="972"/>
      <c r="T67" s="676" t="str">
        <f>IF('Invt Machines'!AF67="","",'Invt Machines'!AF67)</f>
        <v>Communiquer le rapport de contrôle du "safety integrated" au prochain tiers expert afin qu'il finalise la vérification de conformité.</v>
      </c>
      <c r="V67" s="672"/>
      <c r="W67" s="672"/>
      <c r="X67" s="672"/>
      <c r="Y67" s="672"/>
      <c r="AB67" s="102" t="str">
        <f t="shared" si="0"/>
        <v/>
      </c>
      <c r="AC67" s="95" t="str">
        <f t="shared" si="1"/>
        <v/>
      </c>
      <c r="AD67" s="95" t="str">
        <f t="shared" si="2"/>
        <v/>
      </c>
      <c r="AE67" s="95">
        <f t="shared" si="3"/>
        <v>1</v>
      </c>
      <c r="AF67" s="122" t="str">
        <f t="shared" si="4"/>
        <v/>
      </c>
      <c r="AG67" s="890" t="str">
        <f t="shared" si="5"/>
        <v/>
      </c>
      <c r="AH67" s="891" t="str">
        <f t="shared" si="6"/>
        <v/>
      </c>
      <c r="AI67" s="891" t="str">
        <f t="shared" si="7"/>
        <v/>
      </c>
      <c r="AJ67" s="891">
        <f t="shared" si="8"/>
        <v>6000</v>
      </c>
      <c r="AK67" s="892" t="str">
        <f t="shared" si="9"/>
        <v/>
      </c>
    </row>
    <row r="68" spans="1:37" s="70" customFormat="1" ht="30" customHeight="1" x14ac:dyDescent="0.25">
      <c r="A68" s="542">
        <f>'Invt Machines'!A68</f>
        <v>56</v>
      </c>
      <c r="B68" s="635" t="str">
        <f>IF('Invt Machines'!B68="","",'Invt Machines'!B68)</f>
        <v>Channel</v>
      </c>
      <c r="C68" s="636">
        <v>11</v>
      </c>
      <c r="D68" s="636">
        <f>IF('Invt Machines'!D68="","",'Invt Machines'!D68)</f>
        <v>20</v>
      </c>
      <c r="E68" s="636" t="str">
        <f>IF('Invt Machines'!E68="","",'Invt Machines'!E68)</f>
        <v>PERC3500</v>
      </c>
      <c r="F68" s="636">
        <f>IF('Invt Machines'!F68="","",'Invt Machines'!F68)</f>
        <v>3188499</v>
      </c>
      <c r="G68" s="637" t="str">
        <f>IF('Invt Machines'!G68="","",'Invt Machines'!G68)</f>
        <v>IBARMIA</v>
      </c>
      <c r="H68" s="636" t="str">
        <f>IF('Invt Machines'!H68="","",'Invt Machines'!H68)</f>
        <v>IBARMIA INNOVATER</v>
      </c>
      <c r="I68" s="638" t="str">
        <f>IF('Invt Machines'!I68="","",'Invt Machines'!I68)</f>
        <v>Perceuse</v>
      </c>
      <c r="J68" s="666" t="str">
        <f>IF('Invt Machines'!J68="","",'Invt Machines'!J68)</f>
        <v>Fixe</v>
      </c>
      <c r="K68" s="636" t="str">
        <f>IF('Invt Machines'!X68="","NON","OUI")</f>
        <v>NON</v>
      </c>
      <c r="L68" s="636"/>
      <c r="M68" s="819" t="s">
        <v>821</v>
      </c>
      <c r="N68" s="757"/>
      <c r="O68" s="819" t="s">
        <v>821</v>
      </c>
      <c r="P68" s="819" t="s">
        <v>821</v>
      </c>
      <c r="Q68" s="867"/>
      <c r="R68" s="868"/>
      <c r="S68" s="972"/>
      <c r="T68" s="675" t="str">
        <f>IF('Invt Machines'!AF68="","",'Invt Machines'!AF68)</f>
        <v>non concernée du fait du projet de la sortir du parc</v>
      </c>
      <c r="V68" s="672"/>
      <c r="W68" s="672"/>
      <c r="X68" s="672"/>
      <c r="Y68" s="672"/>
      <c r="AB68" s="102" t="str">
        <f t="shared" si="0"/>
        <v/>
      </c>
      <c r="AC68" s="95" t="str">
        <f t="shared" si="1"/>
        <v/>
      </c>
      <c r="AD68" s="95" t="str">
        <f t="shared" si="2"/>
        <v/>
      </c>
      <c r="AE68" s="95" t="str">
        <f t="shared" si="3"/>
        <v/>
      </c>
      <c r="AF68" s="122" t="str">
        <f t="shared" si="4"/>
        <v/>
      </c>
      <c r="AG68" s="890" t="str">
        <f t="shared" si="5"/>
        <v/>
      </c>
      <c r="AH68" s="891" t="str">
        <f t="shared" si="6"/>
        <v/>
      </c>
      <c r="AI68" s="891" t="str">
        <f t="shared" si="7"/>
        <v/>
      </c>
      <c r="AJ68" s="891" t="str">
        <f t="shared" si="8"/>
        <v/>
      </c>
      <c r="AK68" s="892" t="str">
        <f t="shared" si="9"/>
        <v/>
      </c>
    </row>
    <row r="69" spans="1:37" s="70" customFormat="1" ht="30" customHeight="1" x14ac:dyDescent="0.25">
      <c r="A69" s="542">
        <f>'Invt Machines'!A69</f>
        <v>57</v>
      </c>
      <c r="B69" s="821" t="str">
        <f>IF('Invt Machines'!B69="","",'Invt Machines'!B69)</f>
        <v>Channel</v>
      </c>
      <c r="C69" s="822">
        <v>11</v>
      </c>
      <c r="D69" s="822">
        <f>IF('Invt Machines'!D69="","",'Invt Machines'!D69)</f>
        <v>20</v>
      </c>
      <c r="E69" s="822" t="str">
        <f>IF('Invt Machines'!E69="","",'Invt Machines'!E69)</f>
        <v>0014.4</v>
      </c>
      <c r="F69" s="839" t="str">
        <f>IF('Invt Machines'!F69="","",'Invt Machines'!F69)</f>
        <v/>
      </c>
      <c r="G69" s="840" t="str">
        <f>IF('Invt Machines'!G69="","",'Invt Machines'!G69)</f>
        <v>POSTE EBAVURAGE</v>
      </c>
      <c r="H69" s="822" t="str">
        <f>IF('Invt Machines'!H69="","",'Invt Machines'!H69)</f>
        <v>?</v>
      </c>
      <c r="I69" s="841" t="str">
        <f>IF('Invt Machines'!I69="","",'Invt Machines'!I69)</f>
        <v>Ebavurage</v>
      </c>
      <c r="J69" s="842" t="str">
        <f>IF('Invt Machines'!J69="","",'Invt Machines'!J69)</f>
        <v>Appareil portatif</v>
      </c>
      <c r="K69" s="822" t="str">
        <f>IF('Invt Machines'!X69="","NON","OUI")</f>
        <v>NON</v>
      </c>
      <c r="L69" s="822"/>
      <c r="M69" s="823" t="s">
        <v>821</v>
      </c>
      <c r="N69" s="744"/>
      <c r="O69" s="823" t="s">
        <v>821</v>
      </c>
      <c r="P69" s="822" t="s">
        <v>821</v>
      </c>
      <c r="Q69" s="872" t="s">
        <v>821</v>
      </c>
      <c r="R69" s="873" t="s">
        <v>821</v>
      </c>
      <c r="S69" s="972"/>
      <c r="T69" s="816" t="str">
        <f>IF('Invt Machines'!AF69="","",'Invt Machines'!AF69)</f>
        <v>Pas opportun selon bureau de contrôle, outil portatif / mobile avec CE en série</v>
      </c>
      <c r="V69" s="672"/>
      <c r="W69" s="672"/>
      <c r="X69" s="672"/>
      <c r="Y69" s="672"/>
      <c r="AB69" s="102" t="str">
        <f t="shared" si="0"/>
        <v/>
      </c>
      <c r="AC69" s="95" t="str">
        <f t="shared" si="1"/>
        <v/>
      </c>
      <c r="AD69" s="95" t="str">
        <f t="shared" si="2"/>
        <v/>
      </c>
      <c r="AE69" s="95" t="str">
        <f t="shared" si="3"/>
        <v/>
      </c>
      <c r="AF69" s="122" t="str">
        <f t="shared" si="4"/>
        <v/>
      </c>
      <c r="AG69" s="890" t="str">
        <f t="shared" si="5"/>
        <v/>
      </c>
      <c r="AH69" s="891" t="str">
        <f t="shared" si="6"/>
        <v/>
      </c>
      <c r="AI69" s="891" t="str">
        <f t="shared" si="7"/>
        <v/>
      </c>
      <c r="AJ69" s="891" t="str">
        <f t="shared" si="8"/>
        <v/>
      </c>
      <c r="AK69" s="892" t="str">
        <f t="shared" si="9"/>
        <v/>
      </c>
    </row>
    <row r="70" spans="1:37" s="70" customFormat="1" ht="60" x14ac:dyDescent="0.25">
      <c r="A70" s="542">
        <f>'Invt Machines'!A70</f>
        <v>58</v>
      </c>
      <c r="B70" s="629" t="str">
        <f>IF('Invt Machines'!B70="","",'Invt Machines'!B70)</f>
        <v>Channel</v>
      </c>
      <c r="C70" s="630">
        <v>11</v>
      </c>
      <c r="D70" s="630">
        <f>IF('Invt Machines'!D70="","",'Invt Machines'!D70)</f>
        <v>21</v>
      </c>
      <c r="E70" s="644" t="str">
        <f>IF('Invt Machines'!E70="","",'Invt Machines'!E70)</f>
        <v>ASSEMB752</v>
      </c>
      <c r="F70" s="632">
        <f>IF('Invt Machines'!F70="","",'Invt Machines'!F70)</f>
        <v>3197923</v>
      </c>
      <c r="G70" s="633" t="str">
        <f>IF('Invt Machines'!G70="","",'Invt Machines'!G70)</f>
        <v>MONTAGE C21</v>
      </c>
      <c r="H70" s="630" t="str">
        <f>IF('Invt Machines'!H70="","",'Invt Machines'!H70)</f>
        <v>AS2i/SKF</v>
      </c>
      <c r="I70" s="634" t="str">
        <f>IF('Invt Machines'!I70="","",'Invt Machines'!I70)</f>
        <v>Table de montage</v>
      </c>
      <c r="J70" s="665" t="str">
        <f>IF('Invt Machines'!J70="","",'Invt Machines'!J70)</f>
        <v>Fixe</v>
      </c>
      <c r="K70" s="981" t="str">
        <f>IF('Invt Machines'!X70="","NON","OUI")</f>
        <v>OUI</v>
      </c>
      <c r="L70" s="650" t="s">
        <v>2146</v>
      </c>
      <c r="M70" s="818"/>
      <c r="N70" s="95">
        <v>2018</v>
      </c>
      <c r="O70" s="966">
        <v>4815</v>
      </c>
      <c r="P70" s="969">
        <v>540</v>
      </c>
      <c r="Q70" s="865">
        <v>20</v>
      </c>
      <c r="R70" s="866">
        <v>20</v>
      </c>
      <c r="S70" s="972"/>
      <c r="T70" s="676" t="str">
        <f>IF('Invt Machines'!AF70="","",'Invt Machines'!AF70)</f>
        <v>Actémium à réaliser la levée des réserves du rapport de DEKRA. Une visite de réception a été réalisée par DEKRA le 08/11/2018. Seule une observation administrative perdure et n'est pas résolvable. Elle ne caractérise pas de risque pour l'opérateur. La machine est jugée conforme.</v>
      </c>
      <c r="V70" s="672"/>
      <c r="W70" s="672"/>
      <c r="X70" s="672"/>
      <c r="Y70" s="672"/>
      <c r="AB70" s="102">
        <f t="shared" si="0"/>
        <v>1</v>
      </c>
      <c r="AC70" s="95" t="str">
        <f t="shared" si="1"/>
        <v/>
      </c>
      <c r="AD70" s="95" t="str">
        <f t="shared" si="2"/>
        <v/>
      </c>
      <c r="AE70" s="95" t="str">
        <f t="shared" si="3"/>
        <v/>
      </c>
      <c r="AF70" s="122" t="str">
        <f t="shared" si="4"/>
        <v/>
      </c>
      <c r="AG70" s="890">
        <f t="shared" si="5"/>
        <v>4815</v>
      </c>
      <c r="AH70" s="891" t="str">
        <f t="shared" si="6"/>
        <v/>
      </c>
      <c r="AI70" s="891" t="str">
        <f t="shared" si="7"/>
        <v/>
      </c>
      <c r="AJ70" s="891" t="str">
        <f t="shared" si="8"/>
        <v/>
      </c>
      <c r="AK70" s="892" t="str">
        <f t="shared" si="9"/>
        <v/>
      </c>
    </row>
    <row r="71" spans="1:37" s="70" customFormat="1" ht="30" customHeight="1" x14ac:dyDescent="0.25">
      <c r="A71" s="542">
        <f>'Invt Machines'!A71</f>
        <v>59</v>
      </c>
      <c r="B71" s="629" t="str">
        <f>IF('Invt Machines'!B71="","",'Invt Machines'!B71)</f>
        <v>Channel</v>
      </c>
      <c r="C71" s="861">
        <v>11</v>
      </c>
      <c r="D71" s="861">
        <f>IF('Invt Machines'!D71="","",'Invt Machines'!D71)</f>
        <v>21</v>
      </c>
      <c r="E71" s="630">
        <f>IF('Invt Machines'!E71="","",'Invt Machines'!E71)</f>
        <v>253</v>
      </c>
      <c r="F71" s="632">
        <f>IF('Invt Machines'!F71="","",'Invt Machines'!F71)</f>
        <v>3186971</v>
      </c>
      <c r="G71" s="633" t="str">
        <f>IF('Invt Machines'!G71="","",'Invt Machines'!G71)</f>
        <v>BM225</v>
      </c>
      <c r="H71" s="630" t="str">
        <f>IF('Invt Machines'!H71="","",'Invt Machines'!H71)</f>
        <v>BERTHIEZ</v>
      </c>
      <c r="I71" s="634" t="str">
        <f>IF('Invt Machines'!I71="","",'Invt Machines'!I71)</f>
        <v>Tour</v>
      </c>
      <c r="J71" s="665" t="str">
        <f>IF('Invt Machines'!J71="","",'Invt Machines'!J71)</f>
        <v>Fixe</v>
      </c>
      <c r="K71" s="630" t="str">
        <f>IF('Invt Machines'!X71="","NON","OUI")</f>
        <v>NON</v>
      </c>
      <c r="L71" s="630"/>
      <c r="M71" s="258">
        <v>1</v>
      </c>
      <c r="N71" s="95">
        <v>2019</v>
      </c>
      <c r="O71" s="860">
        <v>10000</v>
      </c>
      <c r="P71" s="861"/>
      <c r="Q71" s="865">
        <v>16</v>
      </c>
      <c r="R71" s="866">
        <v>40</v>
      </c>
      <c r="S71" s="971"/>
      <c r="T71" s="674" t="str">
        <f>IF('Invt Machines'!AF71="","",'Invt Machines'!AF71)</f>
        <v/>
      </c>
      <c r="U71" s="78"/>
      <c r="V71" s="672"/>
      <c r="W71" s="672"/>
      <c r="X71" s="672"/>
      <c r="Y71" s="672"/>
      <c r="AB71" s="102" t="str">
        <f t="shared" si="0"/>
        <v/>
      </c>
      <c r="AC71" s="95">
        <f t="shared" si="1"/>
        <v>1</v>
      </c>
      <c r="AD71" s="95" t="str">
        <f t="shared" si="2"/>
        <v/>
      </c>
      <c r="AE71" s="95" t="str">
        <f t="shared" si="3"/>
        <v/>
      </c>
      <c r="AF71" s="122" t="str">
        <f t="shared" si="4"/>
        <v/>
      </c>
      <c r="AG71" s="890" t="str">
        <f t="shared" si="5"/>
        <v/>
      </c>
      <c r="AH71" s="891">
        <f t="shared" si="6"/>
        <v>10000</v>
      </c>
      <c r="AI71" s="891" t="str">
        <f t="shared" si="7"/>
        <v/>
      </c>
      <c r="AJ71" s="891" t="str">
        <f t="shared" si="8"/>
        <v/>
      </c>
      <c r="AK71" s="892" t="str">
        <f t="shared" si="9"/>
        <v/>
      </c>
    </row>
    <row r="72" spans="1:37" s="70" customFormat="1" ht="30" customHeight="1" x14ac:dyDescent="0.25">
      <c r="A72" s="542">
        <f>'Invt Machines'!A72</f>
        <v>60</v>
      </c>
      <c r="B72" s="847" t="str">
        <f>IF('Invt Machines'!B72="","",'Invt Machines'!B72)</f>
        <v>Channel</v>
      </c>
      <c r="C72" s="640">
        <v>11</v>
      </c>
      <c r="D72" s="974">
        <f>IF('Invt Machines'!D72="","",'Invt Machines'!D72)</f>
        <v>21</v>
      </c>
      <c r="E72" s="974">
        <f>IF('Invt Machines'!E72="","",'Invt Machines'!E72)</f>
        <v>568</v>
      </c>
      <c r="F72" s="974">
        <f>IF('Invt Machines'!F72="","",'Invt Machines'!F72)</f>
        <v>3188563</v>
      </c>
      <c r="G72" s="850" t="str">
        <f>IF('Invt Machines'!G72="","",'Invt Machines'!G72)</f>
        <v>DUFIEUX TB</v>
      </c>
      <c r="H72" s="974" t="str">
        <f>IF('Invt Machines'!H72="","",'Invt Machines'!H72)</f>
        <v>DUFIEUX</v>
      </c>
      <c r="I72" s="848" t="str">
        <f>IF('Invt Machines'!I72="","",'Invt Machines'!I72)</f>
        <v>Perceuse</v>
      </c>
      <c r="J72" s="851" t="str">
        <f>IF('Invt Machines'!J72="","",'Invt Machines'!J72)</f>
        <v>Fixe</v>
      </c>
      <c r="K72" s="974" t="str">
        <f>IF('Invt Machines'!X72="","NON","OUI")</f>
        <v>NON</v>
      </c>
      <c r="L72" s="640"/>
      <c r="M72" s="820" t="s">
        <v>821</v>
      </c>
      <c r="N72" s="323"/>
      <c r="O72" s="820" t="s">
        <v>821</v>
      </c>
      <c r="P72" s="640" t="s">
        <v>821</v>
      </c>
      <c r="Q72" s="869"/>
      <c r="R72" s="870"/>
      <c r="S72" s="971"/>
      <c r="T72" s="677" t="str">
        <f>IF('Invt Machines'!AF72="","",'Invt Machines'!AF72)</f>
        <v>Sortie du parc. Bon de ferraillage et sortie immob au 25/07/2017</v>
      </c>
      <c r="U72" s="78"/>
      <c r="V72" s="672"/>
      <c r="W72" s="672"/>
      <c r="X72" s="672"/>
      <c r="Y72" s="672"/>
      <c r="AB72" s="102" t="str">
        <f t="shared" si="0"/>
        <v/>
      </c>
      <c r="AC72" s="95" t="str">
        <f t="shared" si="1"/>
        <v/>
      </c>
      <c r="AD72" s="95" t="str">
        <f t="shared" si="2"/>
        <v/>
      </c>
      <c r="AE72" s="95" t="str">
        <f t="shared" si="3"/>
        <v/>
      </c>
      <c r="AF72" s="122" t="str">
        <f t="shared" si="4"/>
        <v/>
      </c>
      <c r="AG72" s="890" t="str">
        <f t="shared" si="5"/>
        <v/>
      </c>
      <c r="AH72" s="891" t="str">
        <f t="shared" si="6"/>
        <v/>
      </c>
      <c r="AI72" s="891" t="str">
        <f t="shared" si="7"/>
        <v/>
      </c>
      <c r="AJ72" s="891" t="str">
        <f t="shared" si="8"/>
        <v/>
      </c>
      <c r="AK72" s="892" t="str">
        <f t="shared" si="9"/>
        <v/>
      </c>
    </row>
    <row r="73" spans="1:37" s="70" customFormat="1" ht="30" customHeight="1" x14ac:dyDescent="0.25">
      <c r="A73" s="542">
        <f>'Invt Machines'!A73</f>
        <v>61</v>
      </c>
      <c r="B73" s="629" t="str">
        <f>IF('Invt Machines'!B73="","",'Invt Machines'!B73)</f>
        <v>Channel</v>
      </c>
      <c r="C73" s="861">
        <v>11</v>
      </c>
      <c r="D73" s="958">
        <f>IF('Invt Machines'!D73="","",'Invt Machines'!D73)</f>
        <v>16</v>
      </c>
      <c r="E73" s="630" t="str">
        <f>IF('Invt Machines'!E73="","",'Invt Machines'!E73)</f>
        <v>PE600</v>
      </c>
      <c r="F73" s="632">
        <f>IF('Invt Machines'!F73="","",'Invt Machines'!F73)</f>
        <v>3192051</v>
      </c>
      <c r="G73" s="633" t="str">
        <f>IF('Invt Machines'!G73="","",'Invt Machines'!G73)</f>
        <v>GSP Radiale 46016 N° 928</v>
      </c>
      <c r="H73" s="630" t="str">
        <f>IF('Invt Machines'!H73="","",'Invt Machines'!H73)</f>
        <v>GSP</v>
      </c>
      <c r="I73" s="634" t="str">
        <f>IF('Invt Machines'!I73="","",'Invt Machines'!I73)</f>
        <v>Perceuse</v>
      </c>
      <c r="J73" s="665" t="str">
        <f>IF('Invt Machines'!J73="","",'Invt Machines'!J73)</f>
        <v>Fixe</v>
      </c>
      <c r="K73" s="630" t="str">
        <f>IF('Invt Machines'!X73="","NON","OUI")</f>
        <v>NON</v>
      </c>
      <c r="L73" s="630"/>
      <c r="M73" s="258">
        <v>2</v>
      </c>
      <c r="N73" s="95">
        <v>2020</v>
      </c>
      <c r="O73" s="860">
        <v>5000</v>
      </c>
      <c r="P73" s="861"/>
      <c r="Q73" s="865">
        <v>4</v>
      </c>
      <c r="R73" s="871">
        <v>8</v>
      </c>
      <c r="S73" s="971"/>
      <c r="T73" s="674" t="str">
        <f>IF('Invt Machines'!AF73="","",'Invt Machines'!AF73)</f>
        <v/>
      </c>
      <c r="U73" s="78"/>
      <c r="V73" s="672"/>
      <c r="W73" s="672"/>
      <c r="X73" s="672"/>
      <c r="Y73" s="672"/>
      <c r="AB73" s="102" t="str">
        <f t="shared" si="0"/>
        <v/>
      </c>
      <c r="AC73" s="95" t="str">
        <f t="shared" si="1"/>
        <v/>
      </c>
      <c r="AD73" s="95">
        <f t="shared" si="2"/>
        <v>1</v>
      </c>
      <c r="AE73" s="95" t="str">
        <f t="shared" si="3"/>
        <v/>
      </c>
      <c r="AF73" s="122" t="str">
        <f t="shared" si="4"/>
        <v/>
      </c>
      <c r="AG73" s="890" t="str">
        <f t="shared" si="5"/>
        <v/>
      </c>
      <c r="AH73" s="891" t="str">
        <f t="shared" si="6"/>
        <v/>
      </c>
      <c r="AI73" s="891">
        <f t="shared" si="7"/>
        <v>5000</v>
      </c>
      <c r="AJ73" s="891" t="str">
        <f t="shared" si="8"/>
        <v/>
      </c>
      <c r="AK73" s="892" t="str">
        <f t="shared" si="9"/>
        <v/>
      </c>
    </row>
    <row r="74" spans="1:37" s="70" customFormat="1" ht="30" customHeight="1" x14ac:dyDescent="0.25">
      <c r="A74" s="542">
        <f>'Invt Machines'!A74</f>
        <v>62</v>
      </c>
      <c r="B74" s="986" t="str">
        <f>IF('Invt Machines'!B74="","",'Invt Machines'!B74)</f>
        <v>Channel</v>
      </c>
      <c r="C74" s="822">
        <v>11</v>
      </c>
      <c r="D74" s="987">
        <f>IF('Invt Machines'!D74="","",'Invt Machines'!D74)</f>
        <v>21</v>
      </c>
      <c r="E74" s="987">
        <f>IF('Invt Machines'!E74="","",'Invt Machines'!E74)</f>
        <v>752</v>
      </c>
      <c r="F74" s="988" t="str">
        <f>IF('Invt Machines'!F74="","",'Invt Machines'!F74)</f>
        <v/>
      </c>
      <c r="G74" s="989" t="str">
        <f>IF('Invt Machines'!G74="","",'Invt Machines'!G74)</f>
        <v>MACHINE A LAVER</v>
      </c>
      <c r="H74" s="987" t="str">
        <f>IF('Invt Machines'!H74="","",'Invt Machines'!H74)</f>
        <v>FUCHS</v>
      </c>
      <c r="I74" s="990" t="str">
        <f>IF('Invt Machines'!I74="","",'Invt Machines'!I74)</f>
        <v>Machine à laver</v>
      </c>
      <c r="J74" s="991" t="str">
        <f>IF('Invt Machines'!J74="","",'Invt Machines'!J74)</f>
        <v>Fixe</v>
      </c>
      <c r="K74" s="987" t="str">
        <f>IF('Invt Machines'!X74="","NON","OUI")</f>
        <v>NON</v>
      </c>
      <c r="L74" s="822"/>
      <c r="M74" s="823" t="s">
        <v>821</v>
      </c>
      <c r="N74" s="744"/>
      <c r="O74" s="823" t="s">
        <v>821</v>
      </c>
      <c r="P74" s="822" t="s">
        <v>821</v>
      </c>
      <c r="Q74" s="872" t="s">
        <v>821</v>
      </c>
      <c r="R74" s="873" t="s">
        <v>821</v>
      </c>
      <c r="S74" s="972"/>
      <c r="T74" s="816" t="str">
        <f>IF('Invt Machines'!AF74="","",'Invt Machines'!AF74)</f>
        <v>Pas opportun selon bureau de contrôle,  machine/outil avec CE en série</v>
      </c>
      <c r="V74" s="672"/>
      <c r="W74" s="672"/>
      <c r="X74" s="672"/>
      <c r="Y74" s="672"/>
      <c r="AB74" s="102" t="str">
        <f t="shared" si="0"/>
        <v/>
      </c>
      <c r="AC74" s="95" t="str">
        <f t="shared" si="1"/>
        <v/>
      </c>
      <c r="AD74" s="95" t="str">
        <f t="shared" si="2"/>
        <v/>
      </c>
      <c r="AE74" s="95" t="str">
        <f t="shared" si="3"/>
        <v/>
      </c>
      <c r="AF74" s="122" t="str">
        <f t="shared" si="4"/>
        <v/>
      </c>
      <c r="AG74" s="890" t="str">
        <f t="shared" si="5"/>
        <v/>
      </c>
      <c r="AH74" s="891" t="str">
        <f t="shared" si="6"/>
        <v/>
      </c>
      <c r="AI74" s="891" t="str">
        <f t="shared" si="7"/>
        <v/>
      </c>
      <c r="AJ74" s="891" t="str">
        <f t="shared" si="8"/>
        <v/>
      </c>
      <c r="AK74" s="892" t="str">
        <f t="shared" si="9"/>
        <v/>
      </c>
    </row>
    <row r="75" spans="1:37" s="70" customFormat="1" ht="30" customHeight="1" x14ac:dyDescent="0.25">
      <c r="A75" s="542">
        <f>'Invt Machines'!A75</f>
        <v>63</v>
      </c>
      <c r="B75" s="821" t="str">
        <f>IF('Invt Machines'!B75="","",'Invt Machines'!B75)</f>
        <v>Channel</v>
      </c>
      <c r="C75" s="822">
        <v>11</v>
      </c>
      <c r="D75" s="822">
        <f>IF('Invt Machines'!D75="","",'Invt Machines'!D75)</f>
        <v>21</v>
      </c>
      <c r="E75" s="822">
        <f>IF('Invt Machines'!E75="","",'Invt Machines'!E75)</f>
        <v>7113</v>
      </c>
      <c r="F75" s="839" t="str">
        <f>IF('Invt Machines'!F75="","",'Invt Machines'!F75)</f>
        <v/>
      </c>
      <c r="G75" s="840" t="str">
        <f>IF('Invt Machines'!G75="","",'Invt Machines'!G75)</f>
        <v>Magnéto</v>
      </c>
      <c r="H75" s="822" t="str">
        <f>IF('Invt Machines'!H75="","",'Invt Machines'!H75)</f>
        <v>SREM TECHNOLOGIES</v>
      </c>
      <c r="I75" s="841" t="str">
        <f>IF('Invt Machines'!I75="","",'Invt Machines'!I75)</f>
        <v>Contrôle par magnétoscopie</v>
      </c>
      <c r="J75" s="845" t="str">
        <f>IF('Invt Machines'!J75="","",'Invt Machines'!J75)</f>
        <v>Appareil mobile</v>
      </c>
      <c r="K75" s="841" t="str">
        <f>IF('Invt Machines'!X75="","NON","OUI")</f>
        <v>NON</v>
      </c>
      <c r="L75" s="841"/>
      <c r="M75" s="823" t="s">
        <v>821</v>
      </c>
      <c r="N75" s="744"/>
      <c r="O75" s="823" t="s">
        <v>821</v>
      </c>
      <c r="P75" s="822" t="s">
        <v>821</v>
      </c>
      <c r="Q75" s="872" t="s">
        <v>821</v>
      </c>
      <c r="R75" s="873" t="s">
        <v>821</v>
      </c>
      <c r="S75" s="972"/>
      <c r="T75" s="816" t="str">
        <f>IF('Invt Machines'!AF75="","",'Invt Machines'!AF75)</f>
        <v>Pas opportun selon bureau de contrôle, outil portatif / mobile avec CE en série</v>
      </c>
      <c r="V75" s="672"/>
      <c r="W75" s="672"/>
      <c r="X75" s="672"/>
      <c r="Y75" s="672"/>
      <c r="AB75" s="102" t="str">
        <f t="shared" si="0"/>
        <v/>
      </c>
      <c r="AC75" s="95" t="str">
        <f t="shared" si="1"/>
        <v/>
      </c>
      <c r="AD75" s="95" t="str">
        <f t="shared" si="2"/>
        <v/>
      </c>
      <c r="AE75" s="95" t="str">
        <f t="shared" si="3"/>
        <v/>
      </c>
      <c r="AF75" s="122" t="str">
        <f t="shared" si="4"/>
        <v/>
      </c>
      <c r="AG75" s="890" t="str">
        <f t="shared" si="5"/>
        <v/>
      </c>
      <c r="AH75" s="891" t="str">
        <f t="shared" si="6"/>
        <v/>
      </c>
      <c r="AI75" s="891" t="str">
        <f t="shared" si="7"/>
        <v/>
      </c>
      <c r="AJ75" s="891" t="str">
        <f t="shared" si="8"/>
        <v/>
      </c>
      <c r="AK75" s="892" t="str">
        <f t="shared" si="9"/>
        <v/>
      </c>
    </row>
    <row r="76" spans="1:37" s="70" customFormat="1" ht="30" customHeight="1" x14ac:dyDescent="0.25">
      <c r="A76" s="542">
        <f>'Invt Machines'!A76</f>
        <v>64</v>
      </c>
      <c r="B76" s="629" t="str">
        <f>IF('Invt Machines'!B76="","",'Invt Machines'!B76)</f>
        <v>Channel</v>
      </c>
      <c r="C76" s="861">
        <v>11</v>
      </c>
      <c r="D76" s="958">
        <f>IF('Invt Machines'!D76="","",'Invt Machines'!D76)</f>
        <v>21</v>
      </c>
      <c r="E76" s="630" t="str">
        <f>IF('Invt Machines'!E76="","",'Invt Machines'!E76)</f>
        <v>13-B</v>
      </c>
      <c r="F76" s="632" t="str">
        <f>IF('Invt Machines'!F76="","",'Invt Machines'!F76)</f>
        <v/>
      </c>
      <c r="G76" s="633" t="str">
        <f>IF('Invt Machines'!G76="","",'Invt Machines'!G76)</f>
        <v>Rouleau entrainement couronne</v>
      </c>
      <c r="H76" s="630" t="str">
        <f>IF('Invt Machines'!H76="","",'Invt Machines'!H76)</f>
        <v>SKF</v>
      </c>
      <c r="I76" s="634" t="str">
        <f>IF('Invt Machines'!I76="","",'Invt Machines'!I76)</f>
        <v>Contrôle par magnétoscopie</v>
      </c>
      <c r="J76" s="667" t="str">
        <f>IF('Invt Machines'!J76="","",'Invt Machines'!J76)</f>
        <v>FIXE</v>
      </c>
      <c r="K76" s="634" t="str">
        <f>IF('Invt Machines'!X76="","NON","OUI")</f>
        <v>NON</v>
      </c>
      <c r="L76" s="634"/>
      <c r="M76" s="258">
        <v>3</v>
      </c>
      <c r="N76" s="95">
        <v>2021</v>
      </c>
      <c r="O76" s="860">
        <v>4000</v>
      </c>
      <c r="P76" s="861"/>
      <c r="Q76" s="865">
        <v>8</v>
      </c>
      <c r="R76" s="866">
        <v>12</v>
      </c>
      <c r="S76" s="972"/>
      <c r="T76" s="675" t="str">
        <f>IF('Invt Machines'!AF76="","",'Invt Machines'!AF76)</f>
        <v>Proto Maréchal</v>
      </c>
      <c r="V76" s="672"/>
      <c r="W76" s="672"/>
      <c r="X76" s="672"/>
      <c r="Y76" s="672"/>
      <c r="AB76" s="102" t="str">
        <f t="shared" si="0"/>
        <v/>
      </c>
      <c r="AC76" s="95" t="str">
        <f t="shared" si="1"/>
        <v/>
      </c>
      <c r="AD76" s="95" t="str">
        <f t="shared" si="2"/>
        <v/>
      </c>
      <c r="AE76" s="95">
        <f t="shared" si="3"/>
        <v>1</v>
      </c>
      <c r="AF76" s="122" t="str">
        <f t="shared" si="4"/>
        <v/>
      </c>
      <c r="AG76" s="890" t="str">
        <f t="shared" si="5"/>
        <v/>
      </c>
      <c r="AH76" s="891" t="str">
        <f t="shared" si="6"/>
        <v/>
      </c>
      <c r="AI76" s="891" t="str">
        <f t="shared" si="7"/>
        <v/>
      </c>
      <c r="AJ76" s="891">
        <f t="shared" si="8"/>
        <v>4000</v>
      </c>
      <c r="AK76" s="892" t="str">
        <f t="shared" si="9"/>
        <v/>
      </c>
    </row>
    <row r="77" spans="1:37" s="70" customFormat="1" ht="45" x14ac:dyDescent="0.25">
      <c r="A77" s="542">
        <f>'Invt Machines'!A77</f>
        <v>65</v>
      </c>
      <c r="B77" s="629" t="str">
        <f>IF('Invt Machines'!B77="","",'Invt Machines'!B77)</f>
        <v>Channel</v>
      </c>
      <c r="C77" s="861">
        <v>11</v>
      </c>
      <c r="D77" s="958">
        <f>IF('Invt Machines'!D77="","",'Invt Machines'!D77)</f>
        <v>21</v>
      </c>
      <c r="E77" s="630" t="str">
        <f>IF('Invt Machines'!E77="","",'Invt Machines'!E77)</f>
        <v>TOUAC46</v>
      </c>
      <c r="F77" s="632">
        <f>IF('Invt Machines'!F77="","",'Invt Machines'!F77)</f>
        <v>3187099</v>
      </c>
      <c r="G77" s="633" t="str">
        <f>IF('Invt Machines'!G77="","",'Invt Machines'!G77)</f>
        <v>AC46</v>
      </c>
      <c r="H77" s="630" t="str">
        <f>IF('Invt Machines'!H77="","",'Invt Machines'!H77)</f>
        <v>PIETRO CARNAGHI</v>
      </c>
      <c r="I77" s="634" t="str">
        <f>IF('Invt Machines'!I77="","",'Invt Machines'!I77)</f>
        <v>Tour vertical / perceuse et rectif</v>
      </c>
      <c r="J77" s="665" t="str">
        <f>IF('Invt Machines'!J77="","",'Invt Machines'!J77)</f>
        <v>Fixe</v>
      </c>
      <c r="K77" s="630" t="str">
        <f>IF('Invt Machines'!X77="","NON","OUI")</f>
        <v>OUI</v>
      </c>
      <c r="L77" s="963" t="s">
        <v>1476</v>
      </c>
      <c r="M77" s="863">
        <v>2</v>
      </c>
      <c r="N77" s="95">
        <v>2020</v>
      </c>
      <c r="O77" s="662">
        <v>3000</v>
      </c>
      <c r="P77" s="861"/>
      <c r="Q77" s="865">
        <v>8</v>
      </c>
      <c r="R77" s="866">
        <v>16</v>
      </c>
      <c r="S77" s="972"/>
      <c r="T77" s="675" t="str">
        <f>IF('Invt Machines'!AF77="","",'Invt Machines'!AF77)</f>
        <v>Chiffrage en cours.
Communiquer le rapport de contrôle du "safety integrated" au prochain tiers expert afin qu'il finalise la vérification de conformité.</v>
      </c>
      <c r="V77" s="672"/>
      <c r="W77" s="672"/>
      <c r="X77" s="672"/>
      <c r="Y77" s="672"/>
      <c r="AB77" s="102" t="str">
        <f t="shared" si="0"/>
        <v/>
      </c>
      <c r="AC77" s="95" t="str">
        <f t="shared" si="1"/>
        <v/>
      </c>
      <c r="AD77" s="95">
        <f t="shared" si="2"/>
        <v>1</v>
      </c>
      <c r="AE77" s="95" t="str">
        <f t="shared" si="3"/>
        <v/>
      </c>
      <c r="AF77" s="122" t="str">
        <f t="shared" si="4"/>
        <v/>
      </c>
      <c r="AG77" s="890" t="str">
        <f t="shared" si="5"/>
        <v/>
      </c>
      <c r="AH77" s="891" t="str">
        <f t="shared" si="6"/>
        <v/>
      </c>
      <c r="AI77" s="891">
        <f t="shared" si="7"/>
        <v>3000</v>
      </c>
      <c r="AJ77" s="891" t="str">
        <f t="shared" si="8"/>
        <v/>
      </c>
      <c r="AK77" s="892" t="str">
        <f t="shared" si="9"/>
        <v/>
      </c>
    </row>
    <row r="78" spans="1:37" s="70" customFormat="1" ht="30" customHeight="1" x14ac:dyDescent="0.25">
      <c r="A78" s="542">
        <f>'Invt Machines'!A78</f>
        <v>66</v>
      </c>
      <c r="B78" s="992" t="str">
        <f>IF('Invt Machines'!B78="","",'Invt Machines'!B78)</f>
        <v>Channel</v>
      </c>
      <c r="C78" s="640">
        <v>11</v>
      </c>
      <c r="D78" s="993">
        <f>IF('Invt Machines'!D78="","",'Invt Machines'!D78)</f>
        <v>21</v>
      </c>
      <c r="E78" s="993">
        <f>IF('Invt Machines'!E78="","",'Invt Machines'!E78)</f>
        <v>752</v>
      </c>
      <c r="F78" s="993" t="str">
        <f>IF('Invt Machines'!F78="","",'Invt Machines'!F78)</f>
        <v/>
      </c>
      <c r="G78" s="994" t="str">
        <f>IF('Invt Machines'!G78="","",'Invt Machines'!G78)</f>
        <v>MONTAGE C21</v>
      </c>
      <c r="H78" s="993" t="str">
        <f>IF('Invt Machines'!H78="","",'Invt Machines'!H78)</f>
        <v>SKF</v>
      </c>
      <c r="I78" s="995" t="str">
        <f>IF('Invt Machines'!I78="","",'Invt Machines'!I78)</f>
        <v>Table de montage</v>
      </c>
      <c r="J78" s="996" t="str">
        <f>IF('Invt Machines'!J78="","",'Invt Machines'!J78)</f>
        <v>Fixe</v>
      </c>
      <c r="K78" s="993" t="str">
        <f>IF('Invt Machines'!X78="","NON","OUI")</f>
        <v>NON</v>
      </c>
      <c r="L78" s="640"/>
      <c r="M78" s="820" t="s">
        <v>821</v>
      </c>
      <c r="N78" s="310"/>
      <c r="O78" s="820" t="s">
        <v>821</v>
      </c>
      <c r="P78" s="820" t="s">
        <v>821</v>
      </c>
      <c r="Q78" s="869"/>
      <c r="R78" s="870"/>
      <c r="S78" s="972"/>
      <c r="T78" s="837" t="str">
        <f>IF('Invt Machines'!AF78="","",'Invt Machines'!AF78)</f>
        <v>Sortie du parc. Bon de ferraillage 11/06/2018</v>
      </c>
      <c r="V78" s="672"/>
      <c r="W78" s="672"/>
      <c r="X78" s="672"/>
      <c r="Y78" s="672"/>
      <c r="AB78" s="102" t="str">
        <f t="shared" ref="AB78:AB141" si="10">IF(N78=2018,1,"")</f>
        <v/>
      </c>
      <c r="AC78" s="95" t="str">
        <f t="shared" ref="AC78:AC141" si="11">IF(N78=2019,1,"")</f>
        <v/>
      </c>
      <c r="AD78" s="95" t="str">
        <f t="shared" ref="AD78:AD141" si="12">IF(N78=2020,1,"")</f>
        <v/>
      </c>
      <c r="AE78" s="95" t="str">
        <f t="shared" ref="AE78:AE141" si="13">IF(N78=2021,1,"")</f>
        <v/>
      </c>
      <c r="AF78" s="122" t="str">
        <f t="shared" ref="AF78:AF141" si="14">IF(N78=2022,1,"")</f>
        <v/>
      </c>
      <c r="AG78" s="890" t="str">
        <f t="shared" ref="AG78:AG141" si="15">IF(N78=2018,O78,"")</f>
        <v/>
      </c>
      <c r="AH78" s="891" t="str">
        <f t="shared" ref="AH78:AH141" si="16">IF(N78=2019,O78,"")</f>
        <v/>
      </c>
      <c r="AI78" s="891" t="str">
        <f t="shared" ref="AI78:AI141" si="17">IF(N78=2020,O78,"")</f>
        <v/>
      </c>
      <c r="AJ78" s="891" t="str">
        <f t="shared" ref="AJ78:AJ141" si="18">IF(N78=2021,O78,"")</f>
        <v/>
      </c>
      <c r="AK78" s="892" t="str">
        <f t="shared" ref="AK78:AK141" si="19">IF(N78=2022,O78,"")</f>
        <v/>
      </c>
    </row>
    <row r="79" spans="1:37" s="70" customFormat="1" ht="45" x14ac:dyDescent="0.25">
      <c r="A79" s="542">
        <f>'Invt Machines'!A79</f>
        <v>67</v>
      </c>
      <c r="B79" s="629" t="str">
        <f>IF('Invt Machines'!B79="","",'Invt Machines'!B79)</f>
        <v>Channel</v>
      </c>
      <c r="C79" s="861">
        <v>11</v>
      </c>
      <c r="D79" s="958">
        <f>IF('Invt Machines'!D79="","",'Invt Machines'!D79)</f>
        <v>21</v>
      </c>
      <c r="E79" s="630" t="str">
        <f>IF('Invt Machines'!E79="","",'Invt Machines'!E79)</f>
        <v>TO200</v>
      </c>
      <c r="F79" s="632">
        <f>IF('Invt Machines'!F79="","",'Invt Machines'!F79)</f>
        <v>3186707</v>
      </c>
      <c r="G79" s="633" t="str">
        <f>IF('Invt Machines'!G79="","",'Invt Machines'!G79)</f>
        <v>SPMO</v>
      </c>
      <c r="H79" s="630" t="str">
        <f>IF('Invt Machines'!H79="","",'Invt Machines'!H79)</f>
        <v>SPMO</v>
      </c>
      <c r="I79" s="634" t="str">
        <f>IF('Invt Machines'!I79="","",'Invt Machines'!I79)</f>
        <v>Tour vertical / perceuse</v>
      </c>
      <c r="J79" s="665" t="str">
        <f>IF('Invt Machines'!J79="","",'Invt Machines'!J79)</f>
        <v>Fixe</v>
      </c>
      <c r="K79" s="630" t="str">
        <f>IF('Invt Machines'!X79="","NON","OUI")</f>
        <v>OUI</v>
      </c>
      <c r="L79" s="963" t="s">
        <v>1476</v>
      </c>
      <c r="M79" s="863">
        <v>1</v>
      </c>
      <c r="N79" s="95">
        <v>2019</v>
      </c>
      <c r="O79" s="662">
        <v>10000</v>
      </c>
      <c r="P79" s="861"/>
      <c r="Q79" s="865">
        <v>8</v>
      </c>
      <c r="R79" s="866">
        <v>24</v>
      </c>
      <c r="S79" s="972"/>
      <c r="T79" s="675" t="str">
        <f>IF('Invt Machines'!AF79="","",'Invt Machines'!AF79)</f>
        <v>Chiffrage en cours.
Communiquer le rapport de contrôle du "safety integrated" au prochain tiers expert afin qu'il finalise la vérification de conformité.</v>
      </c>
      <c r="V79" s="672"/>
      <c r="W79" s="672"/>
      <c r="X79" s="672"/>
      <c r="Y79" s="672"/>
      <c r="AB79" s="102" t="str">
        <f t="shared" si="10"/>
        <v/>
      </c>
      <c r="AC79" s="95">
        <f t="shared" si="11"/>
        <v>1</v>
      </c>
      <c r="AD79" s="95" t="str">
        <f t="shared" si="12"/>
        <v/>
      </c>
      <c r="AE79" s="95" t="str">
        <f t="shared" si="13"/>
        <v/>
      </c>
      <c r="AF79" s="122" t="str">
        <f t="shared" si="14"/>
        <v/>
      </c>
      <c r="AG79" s="890" t="str">
        <f t="shared" si="15"/>
        <v/>
      </c>
      <c r="AH79" s="891">
        <f t="shared" si="16"/>
        <v>10000</v>
      </c>
      <c r="AI79" s="891" t="str">
        <f t="shared" si="17"/>
        <v/>
      </c>
      <c r="AJ79" s="891" t="str">
        <f t="shared" si="18"/>
        <v/>
      </c>
      <c r="AK79" s="892" t="str">
        <f t="shared" si="19"/>
        <v/>
      </c>
    </row>
    <row r="80" spans="1:37" s="70" customFormat="1" ht="45" x14ac:dyDescent="0.25">
      <c r="A80" s="542">
        <f>'Invt Machines'!A80</f>
        <v>68</v>
      </c>
      <c r="B80" s="629" t="str">
        <f>IF('Invt Machines'!B80="","",'Invt Machines'!B80)</f>
        <v>Channel</v>
      </c>
      <c r="C80" s="861">
        <v>11</v>
      </c>
      <c r="D80" s="958">
        <f>IF('Invt Machines'!D80="","",'Invt Machines'!D80)</f>
        <v>21</v>
      </c>
      <c r="E80" s="630" t="str">
        <f>IF('Invt Machines'!E80="","",'Invt Machines'!E80)</f>
        <v>TOUTITAN</v>
      </c>
      <c r="F80" s="632">
        <f>IF('Invt Machines'!F80="","",'Invt Machines'!F80)</f>
        <v>3188491</v>
      </c>
      <c r="G80" s="633" t="str">
        <f>IF('Invt Machines'!G80="","",'Invt Machines'!G80)</f>
        <v>TITAN</v>
      </c>
      <c r="H80" s="630" t="str">
        <f>IF('Invt Machines'!H80="","",'Invt Machines'!H80)</f>
        <v>POPECI</v>
      </c>
      <c r="I80" s="634" t="str">
        <f>IF('Invt Machines'!I80="","",'Invt Machines'!I80)</f>
        <v>Tour vertical / perceuse et rectif</v>
      </c>
      <c r="J80" s="665" t="str">
        <f>IF('Invt Machines'!J80="","",'Invt Machines'!J80)</f>
        <v>Fixe</v>
      </c>
      <c r="K80" s="630" t="str">
        <f>IF('Invt Machines'!X80="","NON","OUI")</f>
        <v>OUI</v>
      </c>
      <c r="L80" s="963" t="s">
        <v>1476</v>
      </c>
      <c r="M80" s="863">
        <v>1</v>
      </c>
      <c r="N80" s="95">
        <v>2019</v>
      </c>
      <c r="O80" s="662">
        <v>10000</v>
      </c>
      <c r="P80" s="861"/>
      <c r="Q80" s="865">
        <v>6</v>
      </c>
      <c r="R80" s="866">
        <v>16</v>
      </c>
      <c r="S80" s="972"/>
      <c r="T80" s="675" t="str">
        <f>IF('Invt Machines'!AF80="","",'Invt Machines'!AF80)</f>
        <v>Chiffrage en cours.</v>
      </c>
      <c r="V80" s="672"/>
      <c r="W80" s="672"/>
      <c r="X80" s="672"/>
      <c r="Y80" s="672"/>
      <c r="AB80" s="102" t="str">
        <f t="shared" si="10"/>
        <v/>
      </c>
      <c r="AC80" s="95">
        <f t="shared" si="11"/>
        <v>1</v>
      </c>
      <c r="AD80" s="95" t="str">
        <f t="shared" si="12"/>
        <v/>
      </c>
      <c r="AE80" s="95" t="str">
        <f t="shared" si="13"/>
        <v/>
      </c>
      <c r="AF80" s="122" t="str">
        <f t="shared" si="14"/>
        <v/>
      </c>
      <c r="AG80" s="890" t="str">
        <f t="shared" si="15"/>
        <v/>
      </c>
      <c r="AH80" s="891">
        <f t="shared" si="16"/>
        <v>10000</v>
      </c>
      <c r="AI80" s="891" t="str">
        <f t="shared" si="17"/>
        <v/>
      </c>
      <c r="AJ80" s="891" t="str">
        <f t="shared" si="18"/>
        <v/>
      </c>
      <c r="AK80" s="892" t="str">
        <f t="shared" si="19"/>
        <v/>
      </c>
    </row>
    <row r="81" spans="1:37" s="70" customFormat="1" ht="30" customHeight="1" x14ac:dyDescent="0.25">
      <c r="A81" s="542">
        <f>'Invt Machines'!A81</f>
        <v>69</v>
      </c>
      <c r="B81" s="629" t="str">
        <f>IF('Invt Machines'!B81="","",'Invt Machines'!B81)</f>
        <v>Channel</v>
      </c>
      <c r="C81" s="861">
        <v>11</v>
      </c>
      <c r="D81" s="958">
        <f>IF('Invt Machines'!D81="","",'Invt Machines'!D81)</f>
        <v>22</v>
      </c>
      <c r="E81" s="630" t="str">
        <f>IF('Invt Machines'!E81="","",'Invt Machines'!E81)</f>
        <v>355</v>
      </c>
      <c r="F81" s="632">
        <f>IF('Invt Machines'!F81="","",'Invt Machines'!F81)</f>
        <v>3186379</v>
      </c>
      <c r="G81" s="633" t="str">
        <f>IF('Invt Machines'!G81="","",'Invt Machines'!G81)</f>
        <v>FOUR CFI</v>
      </c>
      <c r="H81" s="630" t="str">
        <f>IF('Invt Machines'!H81="","",'Invt Machines'!H81)</f>
        <v>CFI</v>
      </c>
      <c r="I81" s="634" t="str">
        <f>IF('Invt Machines'!I81="","",'Invt Machines'!I81)</f>
        <v>Four</v>
      </c>
      <c r="J81" s="665" t="str">
        <f>IF('Invt Machines'!J81="","",'Invt Machines'!J81)</f>
        <v>Fixe</v>
      </c>
      <c r="K81" s="630" t="str">
        <f>IF('Invt Machines'!X81="","NON","OUI")</f>
        <v>OUI</v>
      </c>
      <c r="L81" s="630" t="s">
        <v>2144</v>
      </c>
      <c r="M81" s="863">
        <v>1</v>
      </c>
      <c r="N81" s="95">
        <v>2019</v>
      </c>
      <c r="O81" s="662">
        <v>1000</v>
      </c>
      <c r="P81" s="861"/>
      <c r="Q81" s="865">
        <v>2</v>
      </c>
      <c r="R81" s="866">
        <v>8</v>
      </c>
      <c r="S81" s="972"/>
      <c r="T81" s="675" t="str">
        <f>IF('Invt Machines'!AF81="","",'Invt Machines'!AF81)</f>
        <v>En attente de visite de levée d'observation par Dekra prévue le 31/01/2019</v>
      </c>
      <c r="V81" s="672"/>
      <c r="W81" s="672"/>
      <c r="X81" s="672"/>
      <c r="Y81" s="672"/>
      <c r="AB81" s="102" t="str">
        <f t="shared" si="10"/>
        <v/>
      </c>
      <c r="AC81" s="95">
        <f t="shared" si="11"/>
        <v>1</v>
      </c>
      <c r="AD81" s="95" t="str">
        <f t="shared" si="12"/>
        <v/>
      </c>
      <c r="AE81" s="95" t="str">
        <f t="shared" si="13"/>
        <v/>
      </c>
      <c r="AF81" s="122" t="str">
        <f t="shared" si="14"/>
        <v/>
      </c>
      <c r="AG81" s="890" t="str">
        <f t="shared" si="15"/>
        <v/>
      </c>
      <c r="AH81" s="891">
        <f t="shared" si="16"/>
        <v>1000</v>
      </c>
      <c r="AI81" s="891" t="str">
        <f t="shared" si="17"/>
        <v/>
      </c>
      <c r="AJ81" s="891" t="str">
        <f t="shared" si="18"/>
        <v/>
      </c>
      <c r="AK81" s="892" t="str">
        <f t="shared" si="19"/>
        <v/>
      </c>
    </row>
    <row r="82" spans="1:37" s="70" customFormat="1" ht="30" customHeight="1" x14ac:dyDescent="0.25">
      <c r="A82" s="542">
        <f>'Invt Machines'!A82</f>
        <v>70</v>
      </c>
      <c r="B82" s="639" t="str">
        <f>IF('Invt Machines'!B82="","",'Invt Machines'!B82)</f>
        <v>Channel</v>
      </c>
      <c r="C82" s="640">
        <v>11</v>
      </c>
      <c r="D82" s="640">
        <f>IF('Invt Machines'!D82="","",'Invt Machines'!D82)</f>
        <v>22</v>
      </c>
      <c r="E82" s="640">
        <f>IF('Invt Machines'!E82="","",'Invt Machines'!E82)</f>
        <v>7102</v>
      </c>
      <c r="F82" s="640">
        <f>IF('Invt Machines'!F82="","",'Invt Machines'!F82)</f>
        <v>3192251</v>
      </c>
      <c r="G82" s="641" t="str">
        <f>IF('Invt Machines'!G82="","",'Invt Machines'!G82)</f>
        <v>Laser Tracker</v>
      </c>
      <c r="H82" s="640" t="str">
        <f>IF('Invt Machines'!H82="","",'Invt Machines'!H82)</f>
        <v>LEICA</v>
      </c>
      <c r="I82" s="642" t="str">
        <f>IF('Invt Machines'!I82="","",'Invt Machines'!I82)</f>
        <v>Appareil de mesure</v>
      </c>
      <c r="J82" s="663" t="str">
        <f>IF('Invt Machines'!J82="","",'Invt Machines'!J82)</f>
        <v>Appareil mobile</v>
      </c>
      <c r="K82" s="640" t="str">
        <f>IF('Invt Machines'!X82="","NON","OUI")</f>
        <v>NON</v>
      </c>
      <c r="L82" s="640"/>
      <c r="M82" s="820" t="s">
        <v>821</v>
      </c>
      <c r="N82" s="310"/>
      <c r="O82" s="820" t="s">
        <v>821</v>
      </c>
      <c r="P82" s="820" t="s">
        <v>821</v>
      </c>
      <c r="Q82" s="869"/>
      <c r="R82" s="870"/>
      <c r="S82" s="972"/>
      <c r="T82" s="837" t="str">
        <f>IF('Invt Machines'!AF82="","",'Invt Machines'!AF82)</f>
        <v>Sortie du parc. Bon de ferraillage29/08/2018</v>
      </c>
      <c r="V82" s="672"/>
      <c r="W82" s="672"/>
      <c r="X82" s="672"/>
      <c r="Y82" s="672"/>
      <c r="AB82" s="102" t="str">
        <f t="shared" si="10"/>
        <v/>
      </c>
      <c r="AC82" s="95" t="str">
        <f t="shared" si="11"/>
        <v/>
      </c>
      <c r="AD82" s="95" t="str">
        <f t="shared" si="12"/>
        <v/>
      </c>
      <c r="AE82" s="95" t="str">
        <f t="shared" si="13"/>
        <v/>
      </c>
      <c r="AF82" s="122" t="str">
        <f t="shared" si="14"/>
        <v/>
      </c>
      <c r="AG82" s="890" t="str">
        <f t="shared" si="15"/>
        <v/>
      </c>
      <c r="AH82" s="891" t="str">
        <f t="shared" si="16"/>
        <v/>
      </c>
      <c r="AI82" s="891" t="str">
        <f t="shared" si="17"/>
        <v/>
      </c>
      <c r="AJ82" s="891" t="str">
        <f t="shared" si="18"/>
        <v/>
      </c>
      <c r="AK82" s="892" t="str">
        <f t="shared" si="19"/>
        <v/>
      </c>
    </row>
    <row r="83" spans="1:37" s="70" customFormat="1" ht="30" customHeight="1" x14ac:dyDescent="0.25">
      <c r="A83" s="542">
        <f>'Invt Machines'!A83</f>
        <v>71</v>
      </c>
      <c r="B83" s="821" t="str">
        <f>IF('Invt Machines'!B83="","",'Invt Machines'!B83)</f>
        <v>Channel</v>
      </c>
      <c r="C83" s="822">
        <v>11</v>
      </c>
      <c r="D83" s="822">
        <f>IF('Invt Machines'!D83="","",'Invt Machines'!D83)</f>
        <v>22</v>
      </c>
      <c r="E83" s="822">
        <f>IF('Invt Machines'!E83="","",'Invt Machines'!E83)</f>
        <v>7102</v>
      </c>
      <c r="F83" s="839" t="str">
        <f>IF('Invt Machines'!F83="","",'Invt Machines'!F83)</f>
        <v/>
      </c>
      <c r="G83" s="840" t="str">
        <f>IF('Invt Machines'!G83="","",'Invt Machines'!G83)</f>
        <v>Laser Tracker AT960</v>
      </c>
      <c r="H83" s="822" t="str">
        <f>IF('Invt Machines'!H83="","",'Invt Machines'!H83)</f>
        <v>LEICA</v>
      </c>
      <c r="I83" s="841" t="str">
        <f>IF('Invt Machines'!I83="","",'Invt Machines'!I83)</f>
        <v>Appareil de mesure</v>
      </c>
      <c r="J83" s="842" t="str">
        <f>IF('Invt Machines'!J83="","",'Invt Machines'!J83)</f>
        <v>Mobile</v>
      </c>
      <c r="K83" s="822" t="str">
        <f>IF('Invt Machines'!X83="","NON","OUI")</f>
        <v>NON</v>
      </c>
      <c r="L83" s="822"/>
      <c r="M83" s="823" t="s">
        <v>821</v>
      </c>
      <c r="N83" s="744"/>
      <c r="O83" s="823" t="s">
        <v>821</v>
      </c>
      <c r="P83" s="823" t="s">
        <v>821</v>
      </c>
      <c r="Q83" s="872" t="s">
        <v>821</v>
      </c>
      <c r="R83" s="872" t="s">
        <v>821</v>
      </c>
      <c r="S83" s="972"/>
      <c r="T83" s="816" t="s">
        <v>2179</v>
      </c>
      <c r="V83" s="672"/>
      <c r="W83" s="672"/>
      <c r="X83" s="672"/>
      <c r="Y83" s="672"/>
      <c r="AB83" s="102" t="str">
        <f t="shared" si="10"/>
        <v/>
      </c>
      <c r="AC83" s="95" t="str">
        <f t="shared" si="11"/>
        <v/>
      </c>
      <c r="AD83" s="95" t="str">
        <f t="shared" si="12"/>
        <v/>
      </c>
      <c r="AE83" s="95" t="str">
        <f t="shared" si="13"/>
        <v/>
      </c>
      <c r="AF83" s="122" t="str">
        <f t="shared" si="14"/>
        <v/>
      </c>
      <c r="AG83" s="890" t="str">
        <f t="shared" si="15"/>
        <v/>
      </c>
      <c r="AH83" s="891" t="str">
        <f t="shared" si="16"/>
        <v/>
      </c>
      <c r="AI83" s="891" t="str">
        <f t="shared" si="17"/>
        <v/>
      </c>
      <c r="AJ83" s="891" t="str">
        <f t="shared" si="18"/>
        <v/>
      </c>
      <c r="AK83" s="892" t="str">
        <f t="shared" si="19"/>
        <v/>
      </c>
    </row>
    <row r="84" spans="1:37" s="70" customFormat="1" ht="30" customHeight="1" x14ac:dyDescent="0.25">
      <c r="A84" s="542">
        <f>'Invt Machines'!A84</f>
        <v>72</v>
      </c>
      <c r="B84" s="821" t="str">
        <f>IF('Invt Machines'!B84="","",'Invt Machines'!B84)</f>
        <v>Channel</v>
      </c>
      <c r="C84" s="822">
        <v>11</v>
      </c>
      <c r="D84" s="822">
        <f>IF('Invt Machines'!D84="","",'Invt Machines'!D84)</f>
        <v>22</v>
      </c>
      <c r="E84" s="822">
        <f>IF('Invt Machines'!E84="","",'Invt Machines'!E84)</f>
        <v>7114</v>
      </c>
      <c r="F84" s="839" t="str">
        <f>IF('Invt Machines'!F84="","",'Invt Machines'!F84)</f>
        <v/>
      </c>
      <c r="G84" s="840" t="str">
        <f>IF('Invt Machines'!G84="","",'Invt Machines'!G84)</f>
        <v>Magnéto</v>
      </c>
      <c r="H84" s="822" t="str">
        <f>IF('Invt Machines'!H84="","",'Invt Machines'!H84)</f>
        <v>?</v>
      </c>
      <c r="I84" s="841" t="str">
        <f>IF('Invt Machines'!I84="","",'Invt Machines'!I84)</f>
        <v>Contrôle par magnétoscopie</v>
      </c>
      <c r="J84" s="845" t="str">
        <f>IF('Invt Machines'!J84="","",'Invt Machines'!J84)</f>
        <v>Appareil mobile</v>
      </c>
      <c r="K84" s="841" t="str">
        <f>IF('Invt Machines'!X84="","NON","OUI")</f>
        <v>NON</v>
      </c>
      <c r="L84" s="841"/>
      <c r="M84" s="823" t="s">
        <v>821</v>
      </c>
      <c r="N84" s="744"/>
      <c r="O84" s="823" t="s">
        <v>821</v>
      </c>
      <c r="P84" s="822" t="s">
        <v>821</v>
      </c>
      <c r="Q84" s="872" t="s">
        <v>821</v>
      </c>
      <c r="R84" s="873" t="s">
        <v>821</v>
      </c>
      <c r="S84" s="972"/>
      <c r="T84" s="816" t="str">
        <f>IF('Invt Machines'!AF84="","",'Invt Machines'!AF84)</f>
        <v>Pas opportun selon bureau de contrôle, outil portatif / mobile avec CE en série</v>
      </c>
      <c r="V84" s="672"/>
      <c r="W84" s="672"/>
      <c r="X84" s="672"/>
      <c r="Y84" s="672"/>
      <c r="AB84" s="102" t="str">
        <f t="shared" si="10"/>
        <v/>
      </c>
      <c r="AC84" s="95" t="str">
        <f t="shared" si="11"/>
        <v/>
      </c>
      <c r="AD84" s="95" t="str">
        <f t="shared" si="12"/>
        <v/>
      </c>
      <c r="AE84" s="95" t="str">
        <f t="shared" si="13"/>
        <v/>
      </c>
      <c r="AF84" s="122" t="str">
        <f t="shared" si="14"/>
        <v/>
      </c>
      <c r="AG84" s="890" t="str">
        <f t="shared" si="15"/>
        <v/>
      </c>
      <c r="AH84" s="891" t="str">
        <f t="shared" si="16"/>
        <v/>
      </c>
      <c r="AI84" s="891" t="str">
        <f t="shared" si="17"/>
        <v/>
      </c>
      <c r="AJ84" s="891" t="str">
        <f t="shared" si="18"/>
        <v/>
      </c>
      <c r="AK84" s="892" t="str">
        <f t="shared" si="19"/>
        <v/>
      </c>
    </row>
    <row r="85" spans="1:37" s="70" customFormat="1" ht="30" customHeight="1" x14ac:dyDescent="0.25">
      <c r="A85" s="542">
        <f>'Invt Machines'!A85</f>
        <v>73</v>
      </c>
      <c r="B85" s="629" t="str">
        <f>IF('Invt Machines'!B85="","",'Invt Machines'!B85)</f>
        <v>Channel</v>
      </c>
      <c r="C85" s="861">
        <v>11</v>
      </c>
      <c r="D85" s="958">
        <f>IF('Invt Machines'!D85="","",'Invt Machines'!D85)</f>
        <v>22</v>
      </c>
      <c r="E85" s="630" t="str">
        <f>IF('Invt Machines'!E85="","",'Invt Machines'!E85)</f>
        <v>5T3</v>
      </c>
      <c r="F85" s="632" t="str">
        <f>IF('Invt Machines'!F85="","",'Invt Machines'!F85)</f>
        <v/>
      </c>
      <c r="G85" s="633" t="str">
        <f>IF('Invt Machines'!G85="","",'Invt Machines'!G85)</f>
        <v>Rouleau entrainement couronne</v>
      </c>
      <c r="H85" s="630" t="str">
        <f>IF('Invt Machines'!H85="","",'Invt Machines'!H85)</f>
        <v>SKF</v>
      </c>
      <c r="I85" s="634" t="str">
        <f>IF('Invt Machines'!I85="","",'Invt Machines'!I85)</f>
        <v>Contrôle par magnétoscopie</v>
      </c>
      <c r="J85" s="665" t="str">
        <f>IF('Invt Machines'!J85="","",'Invt Machines'!J85)</f>
        <v>Fixe</v>
      </c>
      <c r="K85" s="630" t="str">
        <f>IF('Invt Machines'!X85="","NON","OUI")</f>
        <v>NON</v>
      </c>
      <c r="L85" s="630"/>
      <c r="M85" s="258">
        <v>3</v>
      </c>
      <c r="N85" s="95">
        <v>2021</v>
      </c>
      <c r="O85" s="860">
        <v>4000</v>
      </c>
      <c r="P85" s="861"/>
      <c r="Q85" s="865">
        <v>8</v>
      </c>
      <c r="R85" s="866">
        <v>12</v>
      </c>
      <c r="S85" s="972"/>
      <c r="T85" s="676" t="str">
        <f>IF('Invt Machines'!AF85="","",'Invt Machines'!AF85)</f>
        <v>Proto Maréchal</v>
      </c>
      <c r="U85" s="78"/>
      <c r="V85" s="672"/>
      <c r="W85" s="672"/>
      <c r="X85" s="672"/>
      <c r="Y85" s="672"/>
      <c r="AB85" s="102" t="str">
        <f t="shared" si="10"/>
        <v/>
      </c>
      <c r="AC85" s="95" t="str">
        <f t="shared" si="11"/>
        <v/>
      </c>
      <c r="AD85" s="95" t="str">
        <f t="shared" si="12"/>
        <v/>
      </c>
      <c r="AE85" s="95">
        <f t="shared" si="13"/>
        <v>1</v>
      </c>
      <c r="AF85" s="122" t="str">
        <f t="shared" si="14"/>
        <v/>
      </c>
      <c r="AG85" s="890" t="str">
        <f t="shared" si="15"/>
        <v/>
      </c>
      <c r="AH85" s="891" t="str">
        <f t="shared" si="16"/>
        <v/>
      </c>
      <c r="AI85" s="891" t="str">
        <f t="shared" si="17"/>
        <v/>
      </c>
      <c r="AJ85" s="891">
        <f t="shared" si="18"/>
        <v>4000</v>
      </c>
      <c r="AK85" s="892" t="str">
        <f t="shared" si="19"/>
        <v/>
      </c>
    </row>
    <row r="86" spans="1:37" s="70" customFormat="1" ht="30" customHeight="1" x14ac:dyDescent="0.25">
      <c r="A86" s="542">
        <f>'Invt Machines'!A86</f>
        <v>74</v>
      </c>
      <c r="B86" s="646" t="str">
        <f>IF('Invt Machines'!B86="","",'Invt Machines'!B86)</f>
        <v>Channel</v>
      </c>
      <c r="C86" s="861">
        <v>11</v>
      </c>
      <c r="D86" s="967">
        <f>IF('Invt Machines'!D86="","",'Invt Machines'!D86)</f>
        <v>22</v>
      </c>
      <c r="E86" s="954">
        <f>IF('Invt Machines'!E86="","",'Invt Machines'!E86)</f>
        <v>471</v>
      </c>
      <c r="F86" s="959">
        <f>IF('Invt Machines'!F86="","",'Invt Machines'!F86)</f>
        <v>3186819</v>
      </c>
      <c r="G86" s="961" t="str">
        <f>IF('Invt Machines'!G86="","",'Invt Machines'!G86)</f>
        <v>MODUL</v>
      </c>
      <c r="H86" s="956" t="str">
        <f>IF('Invt Machines'!H86="","",'Invt Machines'!H86)</f>
        <v>KombinatsbetrieB
MODUL</v>
      </c>
      <c r="I86" s="956" t="str">
        <f>IF('Invt Machines'!I86="","",'Invt Machines'!I86)</f>
        <v>Tailleuse</v>
      </c>
      <c r="J86" s="854" t="str">
        <f>IF('Invt Machines'!J86="","",'Invt Machines'!J86)</f>
        <v>Fixe</v>
      </c>
      <c r="K86" s="954" t="str">
        <f>IF('Invt Machines'!X86="","NON","OUI")</f>
        <v>NON</v>
      </c>
      <c r="L86" s="630"/>
      <c r="M86" s="258">
        <v>1</v>
      </c>
      <c r="N86" s="95">
        <v>2019</v>
      </c>
      <c r="O86" s="860">
        <v>40000</v>
      </c>
      <c r="P86" s="861"/>
      <c r="Q86" s="865">
        <v>24</v>
      </c>
      <c r="R86" s="866">
        <v>40</v>
      </c>
      <c r="S86" s="972"/>
      <c r="T86" s="676" t="str">
        <f>IF('Invt Machines'!AF86="","",'Invt Machines'!AF86)</f>
        <v/>
      </c>
      <c r="U86" s="78"/>
      <c r="V86" s="672"/>
      <c r="W86" s="672"/>
      <c r="X86" s="672"/>
      <c r="Y86" s="672"/>
      <c r="AB86" s="102" t="str">
        <f t="shared" si="10"/>
        <v/>
      </c>
      <c r="AC86" s="95">
        <f t="shared" si="11"/>
        <v>1</v>
      </c>
      <c r="AD86" s="95" t="str">
        <f t="shared" si="12"/>
        <v/>
      </c>
      <c r="AE86" s="95" t="str">
        <f t="shared" si="13"/>
        <v/>
      </c>
      <c r="AF86" s="122" t="str">
        <f t="shared" si="14"/>
        <v/>
      </c>
      <c r="AG86" s="890" t="str">
        <f t="shared" si="15"/>
        <v/>
      </c>
      <c r="AH86" s="891">
        <f t="shared" si="16"/>
        <v>40000</v>
      </c>
      <c r="AI86" s="891" t="str">
        <f t="shared" si="17"/>
        <v/>
      </c>
      <c r="AJ86" s="891" t="str">
        <f t="shared" si="18"/>
        <v/>
      </c>
      <c r="AK86" s="892" t="str">
        <f t="shared" si="19"/>
        <v/>
      </c>
    </row>
    <row r="87" spans="1:37" s="70" customFormat="1" ht="45" customHeight="1" x14ac:dyDescent="0.25">
      <c r="A87" s="542">
        <f>'Invt Machines'!A87</f>
        <v>75</v>
      </c>
      <c r="B87" s="1127" t="str">
        <f>IF('Invt Machines'!B87="","",'Invt Machines'!B87)</f>
        <v>Channel</v>
      </c>
      <c r="C87" s="855">
        <v>11</v>
      </c>
      <c r="D87" s="1116">
        <f>IF('Invt Machines'!D87="","",'Invt Machines'!D87)</f>
        <v>22</v>
      </c>
      <c r="E87" s="1104">
        <f>IF('Invt Machines'!E87="","",'Invt Machines'!E87)</f>
        <v>7102</v>
      </c>
      <c r="F87" s="1129">
        <f>IF('Invt Machines'!F87="","",'Invt Machines'!F87)</f>
        <v>3193483</v>
      </c>
      <c r="G87" s="1131" t="str">
        <f>IF('Invt Machines'!G87="","",'Invt Machines'!G87)</f>
        <v>MONTAGE C22</v>
      </c>
      <c r="H87" s="1104" t="str">
        <f>IF('Invt Machines'!H87="","",'Invt Machines'!H87)</f>
        <v>ERI Automation</v>
      </c>
      <c r="I87" s="1133" t="str">
        <f>IF('Invt Machines'!I87="","",'Invt Machines'!I87)</f>
        <v>Table de montage</v>
      </c>
      <c r="J87" s="1104" t="str">
        <f>IF('Invt Machines'!J87="","",'Invt Machines'!J87)</f>
        <v>Fixe</v>
      </c>
      <c r="K87" s="1104" t="str">
        <f>IF('Invt Machines'!X87="","NON","OUI")</f>
        <v>OUI</v>
      </c>
      <c r="L87" s="1071" t="s">
        <v>1476</v>
      </c>
      <c r="M87" s="1103">
        <v>2</v>
      </c>
      <c r="N87" s="1069">
        <v>2020</v>
      </c>
      <c r="O87" s="1115">
        <v>12000</v>
      </c>
      <c r="P87" s="1116"/>
      <c r="Q87" s="1117">
        <v>24</v>
      </c>
      <c r="R87" s="1117">
        <v>24</v>
      </c>
      <c r="S87" s="971"/>
      <c r="T87" s="1108" t="str">
        <f>IF('Invt Machines'!AF87="","",'Invt Machines'!AF87)</f>
        <v>Prestataire racheté par Groupe CFH / BFI</v>
      </c>
      <c r="U87" s="78"/>
      <c r="V87" s="672"/>
      <c r="W87" s="672"/>
      <c r="X87" s="672"/>
      <c r="Y87" s="672"/>
      <c r="AB87" s="102" t="str">
        <f t="shared" si="10"/>
        <v/>
      </c>
      <c r="AC87" s="95" t="str">
        <f t="shared" si="11"/>
        <v/>
      </c>
      <c r="AD87" s="95">
        <f t="shared" si="12"/>
        <v>1</v>
      </c>
      <c r="AE87" s="95" t="str">
        <f t="shared" si="13"/>
        <v/>
      </c>
      <c r="AF87" s="122" t="str">
        <f t="shared" si="14"/>
        <v/>
      </c>
      <c r="AG87" s="890" t="str">
        <f t="shared" si="15"/>
        <v/>
      </c>
      <c r="AH87" s="891" t="str">
        <f t="shared" si="16"/>
        <v/>
      </c>
      <c r="AI87" s="891">
        <f t="shared" si="17"/>
        <v>12000</v>
      </c>
      <c r="AJ87" s="891" t="str">
        <f t="shared" si="18"/>
        <v/>
      </c>
      <c r="AK87" s="892" t="str">
        <f t="shared" si="19"/>
        <v/>
      </c>
    </row>
    <row r="88" spans="1:37" s="70" customFormat="1" ht="21" customHeight="1" x14ac:dyDescent="0.25">
      <c r="A88" s="542">
        <f>'Invt Machines'!A88</f>
        <v>76</v>
      </c>
      <c r="B88" s="1128"/>
      <c r="C88" s="856">
        <v>11</v>
      </c>
      <c r="D88" s="1126"/>
      <c r="E88" s="1105" t="str">
        <f>IF('Invt Machines'!E88="","",'Invt Machines'!E88)</f>
        <v/>
      </c>
      <c r="F88" s="1130" t="str">
        <f>IF('Invt Machines'!F88="","",'Invt Machines'!F88)</f>
        <v/>
      </c>
      <c r="G88" s="1132" t="str">
        <f>IF('Invt Machines'!G88="","",'Invt Machines'!G88)</f>
        <v/>
      </c>
      <c r="H88" s="1105" t="str">
        <f>IF('Invt Machines'!H88="","",'Invt Machines'!H88)</f>
        <v/>
      </c>
      <c r="I88" s="1134" t="str">
        <f>IF('Invt Machines'!I88="","",'Invt Machines'!I88)</f>
        <v/>
      </c>
      <c r="J88" s="1105"/>
      <c r="K88" s="1105" t="str">
        <f>IF('Invt Machines'!X88="","NON","OUI")</f>
        <v>OUI</v>
      </c>
      <c r="L88" s="1072"/>
      <c r="M88" s="1103"/>
      <c r="N88" s="1070"/>
      <c r="O88" s="1115"/>
      <c r="P88" s="1116"/>
      <c r="Q88" s="1118"/>
      <c r="R88" s="1118"/>
      <c r="S88" s="972"/>
      <c r="T88" s="1109" t="str">
        <f>IF('Invt Machines'!AF88="","",'Invt Machines'!AF88)</f>
        <v/>
      </c>
      <c r="U88" s="78"/>
      <c r="V88" s="672"/>
      <c r="W88" s="672"/>
      <c r="X88" s="672"/>
      <c r="Y88" s="672"/>
      <c r="AB88" s="102" t="str">
        <f t="shared" si="10"/>
        <v/>
      </c>
      <c r="AC88" s="95" t="str">
        <f t="shared" si="11"/>
        <v/>
      </c>
      <c r="AD88" s="95" t="str">
        <f t="shared" si="12"/>
        <v/>
      </c>
      <c r="AE88" s="95" t="str">
        <f t="shared" si="13"/>
        <v/>
      </c>
      <c r="AF88" s="122" t="str">
        <f t="shared" si="14"/>
        <v/>
      </c>
      <c r="AG88" s="890" t="str">
        <f t="shared" si="15"/>
        <v/>
      </c>
      <c r="AH88" s="891" t="str">
        <f t="shared" si="16"/>
        <v/>
      </c>
      <c r="AI88" s="891" t="str">
        <f t="shared" si="17"/>
        <v/>
      </c>
      <c r="AJ88" s="891" t="str">
        <f t="shared" si="18"/>
        <v/>
      </c>
      <c r="AK88" s="892" t="str">
        <f t="shared" si="19"/>
        <v/>
      </c>
    </row>
    <row r="89" spans="1:37" s="70" customFormat="1" ht="30" customHeight="1" x14ac:dyDescent="0.25">
      <c r="A89" s="542">
        <f>'Invt Machines'!A89</f>
        <v>77</v>
      </c>
      <c r="B89" s="629" t="str">
        <f>IF('Invt Machines'!B89="","",'Invt Machines'!B89)</f>
        <v>Channel</v>
      </c>
      <c r="C89" s="861">
        <v>11</v>
      </c>
      <c r="D89" s="958">
        <f>IF('Invt Machines'!D89="","",'Invt Machines'!D89)</f>
        <v>22</v>
      </c>
      <c r="E89" s="630" t="str">
        <f>IF('Invt Machines'!E89="","",'Invt Machines'!E89)</f>
        <v>302</v>
      </c>
      <c r="F89" s="632">
        <f>IF('Invt Machines'!F89="","",'Invt Machines'!F89)</f>
        <v>3186227</v>
      </c>
      <c r="G89" s="633" t="str">
        <f>IF('Invt Machines'!G89="","",'Invt Machines'!G89)</f>
        <v>PEDDINGHAUS</v>
      </c>
      <c r="H89" s="647" t="str">
        <f>IF('Invt Machines'!H89="","",'Invt Machines'!H89)</f>
        <v>PEDDINGHAUS / EMA</v>
      </c>
      <c r="I89" s="634" t="str">
        <f>IF('Invt Machines'!I89="","",'Invt Machines'!I89)</f>
        <v>Trempe piste et denture</v>
      </c>
      <c r="J89" s="665" t="str">
        <f>IF('Invt Machines'!J89="","",'Invt Machines'!J89)</f>
        <v>Fixe</v>
      </c>
      <c r="K89" s="630" t="str">
        <f>IF('Invt Machines'!X89="","NON","OUI")</f>
        <v>OUI</v>
      </c>
      <c r="L89" s="630" t="s">
        <v>2144</v>
      </c>
      <c r="M89" s="258">
        <v>1</v>
      </c>
      <c r="N89" s="95">
        <v>2019</v>
      </c>
      <c r="O89" s="662">
        <v>15000</v>
      </c>
      <c r="P89" s="861"/>
      <c r="Q89" s="865">
        <v>50</v>
      </c>
      <c r="R89" s="866">
        <v>70</v>
      </c>
      <c r="S89" s="972"/>
      <c r="T89" s="676" t="str">
        <f>IF('Invt Machines'!AF89="","",'Invt Machines'!AF89)</f>
        <v>Chiffrage en cours</v>
      </c>
      <c r="V89" s="672"/>
      <c r="W89" s="672"/>
      <c r="X89" s="672"/>
      <c r="Y89" s="672"/>
      <c r="AB89" s="102" t="str">
        <f t="shared" si="10"/>
        <v/>
      </c>
      <c r="AC89" s="95">
        <f t="shared" si="11"/>
        <v>1</v>
      </c>
      <c r="AD89" s="95" t="str">
        <f t="shared" si="12"/>
        <v/>
      </c>
      <c r="AE89" s="95" t="str">
        <f t="shared" si="13"/>
        <v/>
      </c>
      <c r="AF89" s="122" t="str">
        <f t="shared" si="14"/>
        <v/>
      </c>
      <c r="AG89" s="890" t="str">
        <f t="shared" si="15"/>
        <v/>
      </c>
      <c r="AH89" s="891">
        <f t="shared" si="16"/>
        <v>15000</v>
      </c>
      <c r="AI89" s="891" t="str">
        <f t="shared" si="17"/>
        <v/>
      </c>
      <c r="AJ89" s="891" t="str">
        <f t="shared" si="18"/>
        <v/>
      </c>
      <c r="AK89" s="892" t="str">
        <f t="shared" si="19"/>
        <v/>
      </c>
    </row>
    <row r="90" spans="1:37" s="70" customFormat="1" ht="30" customHeight="1" x14ac:dyDescent="0.25">
      <c r="A90" s="542">
        <f>'Invt Machines'!A90</f>
        <v>78</v>
      </c>
      <c r="B90" s="810" t="str">
        <f>IF('Invt Machines'!B90="","",'Invt Machines'!B90)</f>
        <v>Channel</v>
      </c>
      <c r="C90" s="822">
        <v>11</v>
      </c>
      <c r="D90" s="812">
        <f>IF('Invt Machines'!D90="","",'Invt Machines'!D90)</f>
        <v>22</v>
      </c>
      <c r="E90" s="812" t="str">
        <f>IF('Invt Machines'!E90="","",'Invt Machines'!E90)</f>
        <v>0014.3</v>
      </c>
      <c r="F90" s="813" t="str">
        <f>IF('Invt Machines'!F90="","",'Invt Machines'!F90)</f>
        <v/>
      </c>
      <c r="G90" s="846" t="str">
        <f>IF('Invt Machines'!G90="","",'Invt Machines'!G90)</f>
        <v>POSTE EBAVURAGE</v>
      </c>
      <c r="H90" s="812" t="str">
        <f>IF('Invt Machines'!H90="","",'Invt Machines'!H90)</f>
        <v>?</v>
      </c>
      <c r="I90" s="811" t="str">
        <f>IF('Invt Machines'!I90="","",'Invt Machines'!I90)</f>
        <v>Ebavurage</v>
      </c>
      <c r="J90" s="815" t="str">
        <f>IF('Invt Machines'!J90="","",'Invt Machines'!J90)</f>
        <v>Appareil portatif</v>
      </c>
      <c r="K90" s="812" t="str">
        <f>IF('Invt Machines'!X90="","NON","OUI")</f>
        <v>NON</v>
      </c>
      <c r="L90" s="822"/>
      <c r="M90" s="823" t="s">
        <v>821</v>
      </c>
      <c r="N90" s="744"/>
      <c r="O90" s="823" t="s">
        <v>821</v>
      </c>
      <c r="P90" s="822" t="s">
        <v>821</v>
      </c>
      <c r="Q90" s="872" t="s">
        <v>821</v>
      </c>
      <c r="R90" s="873" t="s">
        <v>821</v>
      </c>
      <c r="S90" s="972"/>
      <c r="T90" s="816" t="str">
        <f>IF('Invt Machines'!AF90="","",'Invt Machines'!AF90)</f>
        <v>Pas opportun selon bureau de contrôle, outil portatif / mobile avec CE en série</v>
      </c>
      <c r="V90" s="672"/>
      <c r="W90" s="672"/>
      <c r="X90" s="672"/>
      <c r="Y90" s="672"/>
      <c r="AB90" s="102" t="str">
        <f t="shared" si="10"/>
        <v/>
      </c>
      <c r="AC90" s="95" t="str">
        <f t="shared" si="11"/>
        <v/>
      </c>
      <c r="AD90" s="95" t="str">
        <f t="shared" si="12"/>
        <v/>
      </c>
      <c r="AE90" s="95" t="str">
        <f t="shared" si="13"/>
        <v/>
      </c>
      <c r="AF90" s="122" t="str">
        <f t="shared" si="14"/>
        <v/>
      </c>
      <c r="AG90" s="890" t="str">
        <f t="shared" si="15"/>
        <v/>
      </c>
      <c r="AH90" s="891" t="str">
        <f t="shared" si="16"/>
        <v/>
      </c>
      <c r="AI90" s="891" t="str">
        <f t="shared" si="17"/>
        <v/>
      </c>
      <c r="AJ90" s="891" t="str">
        <f t="shared" si="18"/>
        <v/>
      </c>
      <c r="AK90" s="892" t="str">
        <f t="shared" si="19"/>
        <v/>
      </c>
    </row>
    <row r="91" spans="1:37" s="70" customFormat="1" ht="30" customHeight="1" x14ac:dyDescent="0.25">
      <c r="A91" s="542">
        <f>'Invt Machines'!A91</f>
        <v>79</v>
      </c>
      <c r="B91" s="629" t="str">
        <f>IF('Invt Machines'!B91="","",'Invt Machines'!B91)</f>
        <v>Channel</v>
      </c>
      <c r="C91" s="630">
        <v>11</v>
      </c>
      <c r="D91" s="630">
        <f>IF('Invt Machines'!D91="","",'Invt Machines'!D91)</f>
        <v>22</v>
      </c>
      <c r="E91" s="630">
        <f>IF('Invt Machines'!E91="","",'Invt Machines'!E91)</f>
        <v>7102</v>
      </c>
      <c r="F91" s="632" t="str">
        <f>IF('Invt Machines'!F91="","",'Invt Machines'!F91)</f>
        <v/>
      </c>
      <c r="G91" s="633" t="str">
        <f>IF('Invt Machines'!G91="","",'Invt Machines'!G91)</f>
        <v>SCIE</v>
      </c>
      <c r="H91" s="630" t="str">
        <f>IF('Invt Machines'!H91="","",'Invt Machines'!H91)</f>
        <v>KASTO</v>
      </c>
      <c r="I91" s="634" t="str">
        <f>IF('Invt Machines'!I91="","",'Invt Machines'!I91)</f>
        <v>Scie</v>
      </c>
      <c r="J91" s="665" t="str">
        <f>IF('Invt Machines'!J91="","",'Invt Machines'!J91)</f>
        <v>Fixe</v>
      </c>
      <c r="K91" s="630" t="str">
        <f>IF('Invt Machines'!X91="","NON","OUI")</f>
        <v>NON</v>
      </c>
      <c r="L91" s="630"/>
      <c r="M91" s="864">
        <v>2</v>
      </c>
      <c r="N91" s="95">
        <v>2020</v>
      </c>
      <c r="O91" s="860">
        <v>3000</v>
      </c>
      <c r="P91" s="861"/>
      <c r="Q91" s="865">
        <v>8</v>
      </c>
      <c r="R91" s="866">
        <v>16</v>
      </c>
      <c r="S91" s="972"/>
      <c r="T91" s="675" t="str">
        <f>IF('Invt Machines'!AF91="","",'Invt Machines'!AF91)</f>
        <v/>
      </c>
      <c r="V91" s="672"/>
      <c r="W91" s="672"/>
      <c r="X91" s="672"/>
      <c r="Y91" s="672"/>
      <c r="AB91" s="102" t="str">
        <f t="shared" si="10"/>
        <v/>
      </c>
      <c r="AC91" s="95" t="str">
        <f t="shared" si="11"/>
        <v/>
      </c>
      <c r="AD91" s="95">
        <f t="shared" si="12"/>
        <v>1</v>
      </c>
      <c r="AE91" s="95" t="str">
        <f t="shared" si="13"/>
        <v/>
      </c>
      <c r="AF91" s="122" t="str">
        <f t="shared" si="14"/>
        <v/>
      </c>
      <c r="AG91" s="890" t="str">
        <f t="shared" si="15"/>
        <v/>
      </c>
      <c r="AH91" s="891" t="str">
        <f t="shared" si="16"/>
        <v/>
      </c>
      <c r="AI91" s="891">
        <f t="shared" si="17"/>
        <v>3000</v>
      </c>
      <c r="AJ91" s="891" t="str">
        <f t="shared" si="18"/>
        <v/>
      </c>
      <c r="AK91" s="892" t="str">
        <f t="shared" si="19"/>
        <v/>
      </c>
    </row>
    <row r="92" spans="1:37" s="70" customFormat="1" ht="45" x14ac:dyDescent="0.25">
      <c r="A92" s="542">
        <f>'Invt Machines'!A92</f>
        <v>80</v>
      </c>
      <c r="B92" s="629" t="str">
        <f>IF('Invt Machines'!B92="","",'Invt Machines'!B92)</f>
        <v>Channel</v>
      </c>
      <c r="C92" s="861">
        <v>11</v>
      </c>
      <c r="D92" s="958">
        <f>IF('Invt Machines'!D92="","",'Invt Machines'!D92)</f>
        <v>22</v>
      </c>
      <c r="E92" s="630">
        <f>IF('Invt Machines'!E92="","",'Invt Machines'!E92)</f>
        <v>3546</v>
      </c>
      <c r="F92" s="632">
        <f>IF('Invt Machines'!F92="","",'Invt Machines'!F92)</f>
        <v>3186899</v>
      </c>
      <c r="G92" s="633" t="str">
        <f>IF('Invt Machines'!G92="","",'Invt Machines'!G92)</f>
        <v>SOMEX</v>
      </c>
      <c r="H92" s="630" t="str">
        <f>IF('Invt Machines'!H92="","",'Invt Machines'!H92)</f>
        <v>SOMEX</v>
      </c>
      <c r="I92" s="634" t="str">
        <f>IF('Invt Machines'!I92="","",'Invt Machines'!I92)</f>
        <v>Perceuse</v>
      </c>
      <c r="J92" s="665" t="str">
        <f>IF('Invt Machines'!J92="","",'Invt Machines'!J92)</f>
        <v>Fixe</v>
      </c>
      <c r="K92" s="630" t="str">
        <f>IF('Invt Machines'!X92="","NON","OUI")</f>
        <v>OUI</v>
      </c>
      <c r="L92" s="963" t="s">
        <v>1476</v>
      </c>
      <c r="M92" s="863">
        <v>2</v>
      </c>
      <c r="N92" s="95">
        <v>2020</v>
      </c>
      <c r="O92" s="662">
        <v>15000</v>
      </c>
      <c r="P92" s="861"/>
      <c r="Q92" s="865">
        <v>8</v>
      </c>
      <c r="R92" s="866">
        <v>12</v>
      </c>
      <c r="S92" s="972"/>
      <c r="T92" s="675" t="str">
        <f>IF('Invt Machines'!AF92="","",'Invt Machines'!AF92)</f>
        <v>Communiquer la notice d'utilisation au prochain tiers expert afin qu'il finalise la vérification de conformité</v>
      </c>
      <c r="V92" s="672"/>
      <c r="W92" s="672"/>
      <c r="X92" s="672"/>
      <c r="Y92" s="672"/>
      <c r="AB92" s="102" t="str">
        <f t="shared" si="10"/>
        <v/>
      </c>
      <c r="AC92" s="95" t="str">
        <f t="shared" si="11"/>
        <v/>
      </c>
      <c r="AD92" s="95">
        <f t="shared" si="12"/>
        <v>1</v>
      </c>
      <c r="AE92" s="95" t="str">
        <f t="shared" si="13"/>
        <v/>
      </c>
      <c r="AF92" s="122" t="str">
        <f t="shared" si="14"/>
        <v/>
      </c>
      <c r="AG92" s="890" t="str">
        <f t="shared" si="15"/>
        <v/>
      </c>
      <c r="AH92" s="891" t="str">
        <f t="shared" si="16"/>
        <v/>
      </c>
      <c r="AI92" s="891">
        <f t="shared" si="17"/>
        <v>15000</v>
      </c>
      <c r="AJ92" s="891" t="str">
        <f t="shared" si="18"/>
        <v/>
      </c>
      <c r="AK92" s="892" t="str">
        <f t="shared" si="19"/>
        <v/>
      </c>
    </row>
    <row r="93" spans="1:37" s="70" customFormat="1" ht="30" customHeight="1" x14ac:dyDescent="0.25">
      <c r="A93" s="542">
        <f>'Invt Machines'!A93</f>
        <v>81</v>
      </c>
      <c r="B93" s="1029" t="str">
        <f>IF('Invt Machines'!B93="","",'Invt Machines'!B93)</f>
        <v>Channel</v>
      </c>
      <c r="C93" s="640">
        <v>11</v>
      </c>
      <c r="D93" s="1030">
        <f>IF('Invt Machines'!D93="","",'Invt Machines'!D93)</f>
        <v>22</v>
      </c>
      <c r="E93" s="1030">
        <f>IF('Invt Machines'!E93="","",'Invt Machines'!E93)</f>
        <v>511</v>
      </c>
      <c r="F93" s="1030">
        <f>IF('Invt Machines'!F93="","",'Invt Machines'!F93)</f>
        <v>3187419</v>
      </c>
      <c r="G93" s="1031" t="str">
        <f>IF('Invt Machines'!G93="","",'Invt Machines'!G93)</f>
        <v>VR8</v>
      </c>
      <c r="H93" s="1030" t="str">
        <f>IF('Invt Machines'!H93="","",'Invt Machines'!H93)</f>
        <v>MAS</v>
      </c>
      <c r="I93" s="1032" t="str">
        <f>IF('Invt Machines'!I93="","",'Invt Machines'!I93)</f>
        <v>Perceuse</v>
      </c>
      <c r="J93" s="1033" t="str">
        <f>IF('Invt Machines'!J93="","",'Invt Machines'!J93)</f>
        <v>Fixe</v>
      </c>
      <c r="K93" s="1030" t="str">
        <f>IF('Invt Machines'!X93="","NON","OUI")</f>
        <v>OUI</v>
      </c>
      <c r="L93" s="640" t="s">
        <v>2144</v>
      </c>
      <c r="M93" s="308" t="s">
        <v>821</v>
      </c>
      <c r="N93" s="310">
        <v>2019</v>
      </c>
      <c r="O93" s="1034">
        <v>7000</v>
      </c>
      <c r="P93" s="640"/>
      <c r="Q93" s="869">
        <v>8</v>
      </c>
      <c r="R93" s="870">
        <v>16</v>
      </c>
      <c r="S93" s="972"/>
      <c r="T93" s="1028" t="str">
        <f>IF('Invt Machines'!AF93="","",'Invt Machines'!AF93)</f>
        <v>Sortie du parc. Bon de ferraillage au 19/12/2018</v>
      </c>
      <c r="V93" s="672"/>
      <c r="W93" s="672"/>
      <c r="X93" s="672"/>
      <c r="Y93" s="672"/>
      <c r="AB93" s="102" t="str">
        <f t="shared" si="10"/>
        <v/>
      </c>
      <c r="AC93" s="95">
        <f t="shared" si="11"/>
        <v>1</v>
      </c>
      <c r="AD93" s="95" t="str">
        <f t="shared" si="12"/>
        <v/>
      </c>
      <c r="AE93" s="95" t="str">
        <f t="shared" si="13"/>
        <v/>
      </c>
      <c r="AF93" s="122" t="str">
        <f t="shared" si="14"/>
        <v/>
      </c>
      <c r="AG93" s="890" t="str">
        <f t="shared" si="15"/>
        <v/>
      </c>
      <c r="AH93" s="891">
        <f t="shared" si="16"/>
        <v>7000</v>
      </c>
      <c r="AI93" s="891" t="str">
        <f t="shared" si="17"/>
        <v/>
      </c>
      <c r="AJ93" s="891" t="str">
        <f t="shared" si="18"/>
        <v/>
      </c>
      <c r="AK93" s="892" t="str">
        <f t="shared" si="19"/>
        <v/>
      </c>
    </row>
    <row r="94" spans="1:37" s="70" customFormat="1" ht="30" customHeight="1" x14ac:dyDescent="0.25">
      <c r="A94" s="542">
        <f>'Invt Machines'!A94</f>
        <v>82</v>
      </c>
      <c r="B94" s="629" t="str">
        <f>IF('Invt Machines'!B94="","",'Invt Machines'!B94)</f>
        <v>Channel</v>
      </c>
      <c r="C94" s="861">
        <v>11</v>
      </c>
      <c r="D94" s="958">
        <f>IF('Invt Machines'!D94="","",'Invt Machines'!D94)</f>
        <v>22</v>
      </c>
      <c r="E94" s="630" t="str">
        <f>IF('Invt Machines'!E94="","",'Invt Machines'!E94)</f>
        <v>586</v>
      </c>
      <c r="F94" s="632">
        <f>IF('Invt Machines'!F94="","",'Invt Machines'!F94)</f>
        <v>3187971</v>
      </c>
      <c r="G94" s="633" t="str">
        <f>IF('Invt Machines'!G94="","",'Invt Machines'!G94)</f>
        <v>DUFIEUX CN</v>
      </c>
      <c r="H94" s="630" t="str">
        <f>IF('Invt Machines'!H94="","",'Invt Machines'!H94)</f>
        <v>DUFIEUX</v>
      </c>
      <c r="I94" s="634" t="str">
        <f>IF('Invt Machines'!I94="","",'Invt Machines'!I94)</f>
        <v>Perceuse</v>
      </c>
      <c r="J94" s="665" t="str">
        <f>IF('Invt Machines'!J94="","",'Invt Machines'!J94)</f>
        <v>Fixe</v>
      </c>
      <c r="K94" s="630" t="str">
        <f>IF('Invt Machines'!X94="","NON","OUI")</f>
        <v>OUI</v>
      </c>
      <c r="L94" s="630" t="s">
        <v>2144</v>
      </c>
      <c r="M94" s="258">
        <v>1</v>
      </c>
      <c r="N94" s="95">
        <v>2019</v>
      </c>
      <c r="O94" s="662">
        <v>35000</v>
      </c>
      <c r="P94" s="861"/>
      <c r="Q94" s="865">
        <v>24</v>
      </c>
      <c r="R94" s="866">
        <v>40</v>
      </c>
      <c r="S94" s="972"/>
      <c r="T94" s="675" t="str">
        <f>IF('Invt Machines'!AF94="","",'Invt Machines'!AF94)</f>
        <v>Chiffrage en cours</v>
      </c>
      <c r="V94" s="672"/>
      <c r="W94" s="672"/>
      <c r="X94" s="672"/>
      <c r="Y94" s="672"/>
      <c r="AB94" s="102" t="str">
        <f t="shared" si="10"/>
        <v/>
      </c>
      <c r="AC94" s="95">
        <f t="shared" si="11"/>
        <v>1</v>
      </c>
      <c r="AD94" s="95" t="str">
        <f t="shared" si="12"/>
        <v/>
      </c>
      <c r="AE94" s="95" t="str">
        <f t="shared" si="13"/>
        <v/>
      </c>
      <c r="AF94" s="122" t="str">
        <f t="shared" si="14"/>
        <v/>
      </c>
      <c r="AG94" s="890" t="str">
        <f t="shared" si="15"/>
        <v/>
      </c>
      <c r="AH94" s="891">
        <f t="shared" si="16"/>
        <v>35000</v>
      </c>
      <c r="AI94" s="891" t="str">
        <f t="shared" si="17"/>
        <v/>
      </c>
      <c r="AJ94" s="891" t="str">
        <f t="shared" si="18"/>
        <v/>
      </c>
      <c r="AK94" s="892" t="str">
        <f t="shared" si="19"/>
        <v/>
      </c>
    </row>
    <row r="95" spans="1:37" s="70" customFormat="1" ht="30" customHeight="1" x14ac:dyDescent="0.25">
      <c r="A95" s="542">
        <f>'Invt Machines'!A95</f>
        <v>83</v>
      </c>
      <c r="B95" s="629" t="str">
        <f>IF('Invt Machines'!B95="","",'Invt Machines'!B95)</f>
        <v>Channel</v>
      </c>
      <c r="C95" s="861">
        <v>11</v>
      </c>
      <c r="D95" s="958">
        <f>IF('Invt Machines'!D95="","",'Invt Machines'!D95)</f>
        <v>22</v>
      </c>
      <c r="E95" s="630" t="str">
        <f>IF('Invt Machines'!E95="","",'Invt Machines'!E95)</f>
        <v>693</v>
      </c>
      <c r="F95" s="630">
        <f>IF('Invt Machines'!F95="","",'Invt Machines'!F95)</f>
        <v>3188363</v>
      </c>
      <c r="G95" s="633" t="str">
        <f>IF('Invt Machines'!G95="","",'Invt Machines'!G95)</f>
        <v>AS 65</v>
      </c>
      <c r="H95" s="630" t="str">
        <f>IF('Invt Machines'!H95="","",'Invt Machines'!H95)</f>
        <v>PIETRO CARNAGHI</v>
      </c>
      <c r="I95" s="634" t="str">
        <f>IF('Invt Machines'!I95="","",'Invt Machines'!I95)</f>
        <v>Tour / Rectifieuse</v>
      </c>
      <c r="J95" s="665" t="str">
        <f>IF('Invt Machines'!J95="","",'Invt Machines'!J95)</f>
        <v>Fixe</v>
      </c>
      <c r="K95" s="630" t="str">
        <f>IF('Invt Machines'!X95="","NON","OUI")</f>
        <v>OUI</v>
      </c>
      <c r="L95" s="630" t="s">
        <v>2144</v>
      </c>
      <c r="M95" s="258">
        <v>1</v>
      </c>
      <c r="N95" s="95">
        <v>2018</v>
      </c>
      <c r="O95" s="662">
        <v>100000</v>
      </c>
      <c r="P95" s="861"/>
      <c r="Q95" s="865">
        <v>60</v>
      </c>
      <c r="R95" s="871">
        <v>140</v>
      </c>
      <c r="S95" s="972"/>
      <c r="T95" s="675" t="str">
        <f>IF('Invt Machines'!AF95="","",'Invt Machines'!AF95)</f>
        <v>Chiffrage en cours / IRE validée / doit être réalisée en 2018</v>
      </c>
      <c r="V95" s="672"/>
      <c r="W95" s="672"/>
      <c r="X95" s="672"/>
      <c r="Y95" s="672"/>
      <c r="AB95" s="102">
        <f t="shared" si="10"/>
        <v>1</v>
      </c>
      <c r="AC95" s="95" t="str">
        <f t="shared" si="11"/>
        <v/>
      </c>
      <c r="AD95" s="95" t="str">
        <f t="shared" si="12"/>
        <v/>
      </c>
      <c r="AE95" s="95" t="str">
        <f t="shared" si="13"/>
        <v/>
      </c>
      <c r="AF95" s="122" t="str">
        <f t="shared" si="14"/>
        <v/>
      </c>
      <c r="AG95" s="890">
        <f t="shared" si="15"/>
        <v>100000</v>
      </c>
      <c r="AH95" s="891" t="str">
        <f t="shared" si="16"/>
        <v/>
      </c>
      <c r="AI95" s="891" t="str">
        <f t="shared" si="17"/>
        <v/>
      </c>
      <c r="AJ95" s="891" t="str">
        <f t="shared" si="18"/>
        <v/>
      </c>
      <c r="AK95" s="892" t="str">
        <f t="shared" si="19"/>
        <v/>
      </c>
    </row>
    <row r="96" spans="1:37" s="70" customFormat="1" ht="60" x14ac:dyDescent="0.25">
      <c r="A96" s="542">
        <f>'Invt Machines'!A96</f>
        <v>84</v>
      </c>
      <c r="B96" s="648" t="str">
        <f>IF('Invt Machines'!B96="","",'Invt Machines'!B96)</f>
        <v>Channel</v>
      </c>
      <c r="C96" s="647">
        <v>11</v>
      </c>
      <c r="D96" s="647">
        <f>IF('Invt Machines'!D96="","",'Invt Machines'!D96)</f>
        <v>22</v>
      </c>
      <c r="E96" s="647" t="str">
        <f>IF('Invt Machines'!E96="","",'Invt Machines'!E96)</f>
        <v>TOUAS60</v>
      </c>
      <c r="F96" s="647">
        <f>IF('Invt Machines'!F96="","",'Invt Machines'!F96)</f>
        <v>3187563</v>
      </c>
      <c r="G96" s="649" t="str">
        <f>IF('Invt Machines'!G96="","",'Invt Machines'!G96)</f>
        <v>AS 60</v>
      </c>
      <c r="H96" s="647" t="str">
        <f>IF('Invt Machines'!H96="","",'Invt Machines'!H96)</f>
        <v>PIETRO CARNAGHI</v>
      </c>
      <c r="I96" s="650" t="str">
        <f>IF('Invt Machines'!I96="","",'Invt Machines'!I96)</f>
        <v>Tour vertical / perceuse et rectif</v>
      </c>
      <c r="J96" s="668" t="str">
        <f>IF('Invt Machines'!J96="","",'Invt Machines'!J96)</f>
        <v>Fixe</v>
      </c>
      <c r="K96" s="647" t="str">
        <f>IF('Invt Machines'!X96="","NON","OUI")</f>
        <v>OUI</v>
      </c>
      <c r="L96" s="650" t="s">
        <v>2145</v>
      </c>
      <c r="M96" s="258">
        <v>1</v>
      </c>
      <c r="N96" s="95">
        <v>2019</v>
      </c>
      <c r="O96" s="662">
        <v>25000</v>
      </c>
      <c r="P96" s="647"/>
      <c r="Q96" s="865">
        <v>30</v>
      </c>
      <c r="R96" s="874">
        <v>70</v>
      </c>
      <c r="S96" s="971"/>
      <c r="T96" s="674" t="str">
        <f>IF('Invt Machines'!AF96="","",'Invt Machines'!AF96)</f>
        <v>Chiffrage en cours</v>
      </c>
      <c r="U96" s="78"/>
      <c r="V96" s="672"/>
      <c r="W96" s="672"/>
      <c r="X96" s="672"/>
      <c r="Y96" s="672"/>
      <c r="AB96" s="102" t="str">
        <f t="shared" si="10"/>
        <v/>
      </c>
      <c r="AC96" s="95">
        <f t="shared" si="11"/>
        <v>1</v>
      </c>
      <c r="AD96" s="95" t="str">
        <f t="shared" si="12"/>
        <v/>
      </c>
      <c r="AE96" s="95" t="str">
        <f t="shared" si="13"/>
        <v/>
      </c>
      <c r="AF96" s="122" t="str">
        <f t="shared" si="14"/>
        <v/>
      </c>
      <c r="AG96" s="890" t="str">
        <f t="shared" si="15"/>
        <v/>
      </c>
      <c r="AH96" s="891">
        <f t="shared" si="16"/>
        <v>25000</v>
      </c>
      <c r="AI96" s="891" t="str">
        <f t="shared" si="17"/>
        <v/>
      </c>
      <c r="AJ96" s="891" t="str">
        <f t="shared" si="18"/>
        <v/>
      </c>
      <c r="AK96" s="892" t="str">
        <f t="shared" si="19"/>
        <v/>
      </c>
    </row>
    <row r="97" spans="1:37" s="70" customFormat="1" ht="30" customHeight="1" x14ac:dyDescent="0.25">
      <c r="A97" s="542">
        <f>'Invt Machines'!A97</f>
        <v>85</v>
      </c>
      <c r="B97" s="639" t="str">
        <f>IF('Invt Machines'!B97="","",'Invt Machines'!B97)</f>
        <v>Channel</v>
      </c>
      <c r="C97" s="640">
        <v>11</v>
      </c>
      <c r="D97" s="640">
        <f>IF('Invt Machines'!D97="","",'Invt Machines'!D97)</f>
        <v>22</v>
      </c>
      <c r="E97" s="640" t="str">
        <f>IF('Invt Machines'!E97="","",'Invt Machines'!E97)</f>
        <v>251</v>
      </c>
      <c r="F97" s="640">
        <f>IF('Invt Machines'!F97="","",'Invt Machines'!F97)</f>
        <v>3186827</v>
      </c>
      <c r="G97" s="641" t="str">
        <f>IF('Invt Machines'!G97="","",'Invt Machines'!G97)</f>
        <v>BM225</v>
      </c>
      <c r="H97" s="640" t="str">
        <f>IF('Invt Machines'!H97="","",'Invt Machines'!H97)</f>
        <v>BERTHIEZ</v>
      </c>
      <c r="I97" s="642" t="str">
        <f>IF('Invt Machines'!I97="","",'Invt Machines'!I97)</f>
        <v>Tour</v>
      </c>
      <c r="J97" s="663" t="str">
        <f>IF('Invt Machines'!J97="","",'Invt Machines'!J97)</f>
        <v>Fixe</v>
      </c>
      <c r="K97" s="640" t="str">
        <f>IF('Invt Machines'!X97="","NON","OUI")</f>
        <v>OUI</v>
      </c>
      <c r="L97" s="640" t="s">
        <v>2144</v>
      </c>
      <c r="M97" s="820" t="s">
        <v>821</v>
      </c>
      <c r="N97" s="323"/>
      <c r="O97" s="820" t="s">
        <v>821</v>
      </c>
      <c r="P97" s="640" t="s">
        <v>821</v>
      </c>
      <c r="Q97" s="869"/>
      <c r="R97" s="870"/>
      <c r="S97" s="971"/>
      <c r="T97" s="677" t="str">
        <f>IF('Invt Machines'!AF97="","",'Invt Machines'!AF97)</f>
        <v>Sortie du parc. Bon de ferraillage au 09/03/2018</v>
      </c>
      <c r="U97" s="78"/>
      <c r="V97" s="672"/>
      <c r="W97" s="672"/>
      <c r="X97" s="672"/>
      <c r="Y97" s="672"/>
      <c r="AB97" s="102" t="str">
        <f t="shared" si="10"/>
        <v/>
      </c>
      <c r="AC97" s="95" t="str">
        <f t="shared" si="11"/>
        <v/>
      </c>
      <c r="AD97" s="95" t="str">
        <f t="shared" si="12"/>
        <v/>
      </c>
      <c r="AE97" s="95" t="str">
        <f t="shared" si="13"/>
        <v/>
      </c>
      <c r="AF97" s="122" t="str">
        <f t="shared" si="14"/>
        <v/>
      </c>
      <c r="AG97" s="890" t="str">
        <f t="shared" si="15"/>
        <v/>
      </c>
      <c r="AH97" s="891" t="str">
        <f t="shared" si="16"/>
        <v/>
      </c>
      <c r="AI97" s="891" t="str">
        <f t="shared" si="17"/>
        <v/>
      </c>
      <c r="AJ97" s="891" t="str">
        <f t="shared" si="18"/>
        <v/>
      </c>
      <c r="AK97" s="892" t="str">
        <f t="shared" si="19"/>
        <v/>
      </c>
    </row>
    <row r="98" spans="1:37" s="70" customFormat="1" ht="30" customHeight="1" x14ac:dyDescent="0.25">
      <c r="A98" s="542">
        <f>'Invt Machines'!A98</f>
        <v>86</v>
      </c>
      <c r="B98" s="629" t="str">
        <f>IF('Invt Machines'!B98="","",'Invt Machines'!B98)</f>
        <v>Channel</v>
      </c>
      <c r="C98" s="855">
        <v>11</v>
      </c>
      <c r="D98" s="958">
        <f>IF('Invt Machines'!D98="","",'Invt Machines'!D98)</f>
        <v>25</v>
      </c>
      <c r="E98" s="630" t="str">
        <f>IF('Invt Machines'!E98="","",'Invt Machines'!E98)</f>
        <v>Banc</v>
      </c>
      <c r="F98" s="632">
        <f>IF('Invt Machines'!F98="","",'Invt Machines'!F98)</f>
        <v>3190531</v>
      </c>
      <c r="G98" s="633" t="str">
        <f>IF('Invt Machines'!G98="","",'Invt Machines'!G98)</f>
        <v>Banc de test 01 (SOL)</v>
      </c>
      <c r="H98" s="630" t="str">
        <f>IF('Invt Machines'!H98="","",'Invt Machines'!H98)</f>
        <v>?</v>
      </c>
      <c r="I98" s="634" t="str">
        <f>IF('Invt Machines'!I98="","",'Invt Machines'!I98)</f>
        <v>Banc test / montage</v>
      </c>
      <c r="J98" s="665" t="str">
        <f>IF('Invt Machines'!J98="","",'Invt Machines'!J98)</f>
        <v>Fixe</v>
      </c>
      <c r="K98" s="630" t="str">
        <f>IF('Invt Machines'!X98="","NON","OUI")</f>
        <v>NON</v>
      </c>
      <c r="L98" s="630"/>
      <c r="M98" s="258">
        <v>3</v>
      </c>
      <c r="N98" s="95">
        <v>2021</v>
      </c>
      <c r="O98" s="860">
        <v>6000</v>
      </c>
      <c r="P98" s="861"/>
      <c r="Q98" s="865">
        <v>8</v>
      </c>
      <c r="R98" s="866">
        <v>24</v>
      </c>
      <c r="S98" s="972"/>
      <c r="T98" s="675" t="str">
        <f>IF('Invt Machines'!AF98="","",'Invt Machines'!AF98)</f>
        <v/>
      </c>
      <c r="U98" s="78"/>
      <c r="V98" s="672"/>
      <c r="W98" s="672"/>
      <c r="X98" s="672"/>
      <c r="Y98" s="672"/>
      <c r="AB98" s="102" t="str">
        <f t="shared" si="10"/>
        <v/>
      </c>
      <c r="AC98" s="95" t="str">
        <f t="shared" si="11"/>
        <v/>
      </c>
      <c r="AD98" s="95" t="str">
        <f t="shared" si="12"/>
        <v/>
      </c>
      <c r="AE98" s="95">
        <f t="shared" si="13"/>
        <v>1</v>
      </c>
      <c r="AF98" s="122" t="str">
        <f t="shared" si="14"/>
        <v/>
      </c>
      <c r="AG98" s="890" t="str">
        <f t="shared" si="15"/>
        <v/>
      </c>
      <c r="AH98" s="891" t="str">
        <f t="shared" si="16"/>
        <v/>
      </c>
      <c r="AI98" s="891" t="str">
        <f t="shared" si="17"/>
        <v/>
      </c>
      <c r="AJ98" s="891">
        <f t="shared" si="18"/>
        <v>6000</v>
      </c>
      <c r="AK98" s="892" t="str">
        <f t="shared" si="19"/>
        <v/>
      </c>
    </row>
    <row r="99" spans="1:37" s="70" customFormat="1" ht="30" customHeight="1" x14ac:dyDescent="0.25">
      <c r="A99" s="542">
        <f>'Invt Machines'!A99</f>
        <v>87</v>
      </c>
      <c r="B99" s="629" t="str">
        <f>IF('Invt Machines'!B99="","",'Invt Machines'!B99)</f>
        <v>Channel</v>
      </c>
      <c r="C99" s="855">
        <v>11</v>
      </c>
      <c r="D99" s="958">
        <f>IF('Invt Machines'!D99="","",'Invt Machines'!D99)</f>
        <v>25</v>
      </c>
      <c r="E99" s="630" t="str">
        <f>IF('Invt Machines'!E99="","",'Invt Machines'!E99)</f>
        <v>Banc</v>
      </c>
      <c r="F99" s="632" t="str">
        <f>IF('Invt Machines'!F99="","",'Invt Machines'!F99)</f>
        <v/>
      </c>
      <c r="G99" s="633" t="str">
        <f>IF('Invt Machines'!G99="","",'Invt Machines'!G99)</f>
        <v>Banc de test 02 (EN HAUTEUR)</v>
      </c>
      <c r="H99" s="630" t="str">
        <f>IF('Invt Machines'!H99="","",'Invt Machines'!H99)</f>
        <v>?</v>
      </c>
      <c r="I99" s="634" t="str">
        <f>IF('Invt Machines'!I99="","",'Invt Machines'!I99)</f>
        <v>Banc test / montage</v>
      </c>
      <c r="J99" s="665" t="str">
        <f>IF('Invt Machines'!J99="","",'Invt Machines'!J99)</f>
        <v>Fixe</v>
      </c>
      <c r="K99" s="630" t="str">
        <f>IF('Invt Machines'!X99="","NON","OUI")</f>
        <v>NON</v>
      </c>
      <c r="L99" s="630"/>
      <c r="M99" s="258">
        <v>3</v>
      </c>
      <c r="N99" s="95">
        <v>2021</v>
      </c>
      <c r="O99" s="860">
        <v>6000</v>
      </c>
      <c r="P99" s="861"/>
      <c r="Q99" s="865">
        <v>8</v>
      </c>
      <c r="R99" s="866">
        <v>24</v>
      </c>
      <c r="S99" s="971"/>
      <c r="T99" s="674" t="str">
        <f>IF('Invt Machines'!AF99="","",'Invt Machines'!AF99)</f>
        <v/>
      </c>
      <c r="U99" s="78"/>
      <c r="V99" s="672"/>
      <c r="W99" s="672"/>
      <c r="X99" s="672"/>
      <c r="Y99" s="672"/>
      <c r="AB99" s="102" t="str">
        <f t="shared" si="10"/>
        <v/>
      </c>
      <c r="AC99" s="95" t="str">
        <f t="shared" si="11"/>
        <v/>
      </c>
      <c r="AD99" s="95" t="str">
        <f t="shared" si="12"/>
        <v/>
      </c>
      <c r="AE99" s="95">
        <f t="shared" si="13"/>
        <v>1</v>
      </c>
      <c r="AF99" s="122" t="str">
        <f t="shared" si="14"/>
        <v/>
      </c>
      <c r="AG99" s="890" t="str">
        <f t="shared" si="15"/>
        <v/>
      </c>
      <c r="AH99" s="891" t="str">
        <f t="shared" si="16"/>
        <v/>
      </c>
      <c r="AI99" s="891" t="str">
        <f t="shared" si="17"/>
        <v/>
      </c>
      <c r="AJ99" s="891">
        <f t="shared" si="18"/>
        <v>6000</v>
      </c>
      <c r="AK99" s="892" t="str">
        <f t="shared" si="19"/>
        <v/>
      </c>
    </row>
    <row r="100" spans="1:37" s="70" customFormat="1" ht="30" customHeight="1" x14ac:dyDescent="0.25">
      <c r="A100" s="542">
        <f>'Invt Machines'!A100</f>
        <v>88</v>
      </c>
      <c r="B100" s="810" t="str">
        <f>IF('Invt Machines'!B100="","",'Invt Machines'!B100)</f>
        <v>Usine</v>
      </c>
      <c r="C100" s="812">
        <v>11</v>
      </c>
      <c r="D100" s="812" t="str">
        <f>IF('Invt Machines'!D100="","",'Invt Machines'!D100)</f>
        <v>USINE</v>
      </c>
      <c r="E100" s="812" t="str">
        <f>IF('Invt Machines'!E100="","",'Invt Machines'!E100)</f>
        <v>Ater 01</v>
      </c>
      <c r="F100" s="813" t="str">
        <f>IF('Invt Machines'!F100="","",'Invt Machines'!F100)</f>
        <v/>
      </c>
      <c r="G100" s="846" t="str">
        <f>IF('Invt Machines'!G100="","",'Invt Machines'!G100)</f>
        <v>Appareil test étanchéité roulement</v>
      </c>
      <c r="H100" s="812" t="str">
        <f>IF('Invt Machines'!H100="","",'Invt Machines'!H100)</f>
        <v>?</v>
      </c>
      <c r="I100" s="811" t="str">
        <f>IF('Invt Machines'!I100="","",'Invt Machines'!I100)</f>
        <v/>
      </c>
      <c r="J100" s="815" t="str">
        <f>IF('Invt Machines'!J100="","",'Invt Machines'!J100)</f>
        <v>Appareil mobile</v>
      </c>
      <c r="K100" s="812" t="str">
        <f>IF('Invt Machines'!X100="","NON","OUI")</f>
        <v>NON</v>
      </c>
      <c r="L100" s="822"/>
      <c r="M100" s="823" t="s">
        <v>821</v>
      </c>
      <c r="N100" s="744"/>
      <c r="O100" s="823" t="s">
        <v>821</v>
      </c>
      <c r="P100" s="822" t="s">
        <v>821</v>
      </c>
      <c r="Q100" s="872" t="s">
        <v>821</v>
      </c>
      <c r="R100" s="873" t="s">
        <v>821</v>
      </c>
      <c r="S100" s="972"/>
      <c r="T100" s="816" t="str">
        <f>IF('Invt Machines'!AF100="","",'Invt Machines'!AF100)</f>
        <v>Pas opportun selon bureau de contrôle, outil portatif / mobile avec CE en série</v>
      </c>
      <c r="U100" s="78"/>
      <c r="V100" s="672"/>
      <c r="W100" s="672"/>
      <c r="X100" s="672"/>
      <c r="Y100" s="672"/>
      <c r="AB100" s="102" t="str">
        <f t="shared" si="10"/>
        <v/>
      </c>
      <c r="AC100" s="95" t="str">
        <f t="shared" si="11"/>
        <v/>
      </c>
      <c r="AD100" s="95" t="str">
        <f t="shared" si="12"/>
        <v/>
      </c>
      <c r="AE100" s="95" t="str">
        <f t="shared" si="13"/>
        <v/>
      </c>
      <c r="AF100" s="122" t="str">
        <f t="shared" si="14"/>
        <v/>
      </c>
      <c r="AG100" s="890" t="str">
        <f t="shared" si="15"/>
        <v/>
      </c>
      <c r="AH100" s="891" t="str">
        <f t="shared" si="16"/>
        <v/>
      </c>
      <c r="AI100" s="891" t="str">
        <f t="shared" si="17"/>
        <v/>
      </c>
      <c r="AJ100" s="891" t="str">
        <f t="shared" si="18"/>
        <v/>
      </c>
      <c r="AK100" s="892" t="str">
        <f t="shared" si="19"/>
        <v/>
      </c>
    </row>
    <row r="101" spans="1:37" s="70" customFormat="1" ht="30" customHeight="1" x14ac:dyDescent="0.25">
      <c r="A101" s="542">
        <f>'Invt Machines'!A101</f>
        <v>89</v>
      </c>
      <c r="B101" s="629" t="str">
        <f>IF('Invt Machines'!B101="","",'Invt Machines'!B101)</f>
        <v>Usine</v>
      </c>
      <c r="C101" s="651">
        <v>11</v>
      </c>
      <c r="D101" s="975" t="str">
        <f>IF('Invt Machines'!D101="","",'Invt Machines'!D101)</f>
        <v>ASPROD Atelier</v>
      </c>
      <c r="E101" s="630" t="str">
        <f>IF('Invt Machines'!E101="","",'Invt Machines'!E101)</f>
        <v>62 02 40</v>
      </c>
      <c r="F101" s="632" t="str">
        <f>IF('Invt Machines'!F101="","",'Invt Machines'!F101)</f>
        <v/>
      </c>
      <c r="G101" s="645" t="str">
        <f>IF('Invt Machines'!G101="","",'Invt Machines'!G101)</f>
        <v>TABLE  ASPIRANTE ( POSTE SOUDAGE OXY ACETYLENE)</v>
      </c>
      <c r="H101" s="634" t="str">
        <f>IF('Invt Machines'!H101="","",'Invt Machines'!H101)</f>
        <v>DELTA NEU INTERNATIONAL</v>
      </c>
      <c r="I101" s="634" t="str">
        <f>IF('Invt Machines'!I101="","",'Invt Machines'!I101)</f>
        <v>Aspiration</v>
      </c>
      <c r="J101" s="665" t="str">
        <f>IF('Invt Machines'!J101="","",'Invt Machines'!J101)</f>
        <v>Fixe</v>
      </c>
      <c r="K101" s="630" t="str">
        <f>IF('Invt Machines'!X101="","NON","OUI")</f>
        <v>OUI</v>
      </c>
      <c r="L101" s="630" t="s">
        <v>2144</v>
      </c>
      <c r="M101" s="258">
        <v>3</v>
      </c>
      <c r="N101" s="95">
        <v>2021</v>
      </c>
      <c r="O101" s="860">
        <v>2000</v>
      </c>
      <c r="P101" s="861"/>
      <c r="Q101" s="865">
        <v>2</v>
      </c>
      <c r="R101" s="866">
        <v>8</v>
      </c>
      <c r="S101" s="971"/>
      <c r="T101" s="674" t="str">
        <f>IF('Invt Machines'!AF101="","",'Invt Machines'!AF101)</f>
        <v/>
      </c>
      <c r="U101" s="78"/>
      <c r="V101" s="672"/>
      <c r="W101" s="672"/>
      <c r="X101" s="672"/>
      <c r="Y101" s="672"/>
      <c r="AB101" s="102" t="str">
        <f t="shared" si="10"/>
        <v/>
      </c>
      <c r="AC101" s="95" t="str">
        <f t="shared" si="11"/>
        <v/>
      </c>
      <c r="AD101" s="95" t="str">
        <f t="shared" si="12"/>
        <v/>
      </c>
      <c r="AE101" s="95">
        <f t="shared" si="13"/>
        <v>1</v>
      </c>
      <c r="AF101" s="122" t="str">
        <f t="shared" si="14"/>
        <v/>
      </c>
      <c r="AG101" s="890" t="str">
        <f t="shared" si="15"/>
        <v/>
      </c>
      <c r="AH101" s="891" t="str">
        <f t="shared" si="16"/>
        <v/>
      </c>
      <c r="AI101" s="891" t="str">
        <f t="shared" si="17"/>
        <v/>
      </c>
      <c r="AJ101" s="891">
        <f t="shared" si="18"/>
        <v>2000</v>
      </c>
      <c r="AK101" s="892" t="str">
        <f t="shared" si="19"/>
        <v/>
      </c>
    </row>
    <row r="102" spans="1:37" s="70" customFormat="1" ht="30" customHeight="1" x14ac:dyDescent="0.25">
      <c r="A102" s="542">
        <f>'Invt Machines'!A102</f>
        <v>90</v>
      </c>
      <c r="B102" s="629" t="str">
        <f>IF('Invt Machines'!B102="","",'Invt Machines'!B102)</f>
        <v>Usine</v>
      </c>
      <c r="C102" s="651">
        <v>11</v>
      </c>
      <c r="D102" s="975" t="str">
        <f>IF('Invt Machines'!D102="","",'Invt Machines'!D102)</f>
        <v>ASPROD Affûtage</v>
      </c>
      <c r="E102" s="630" t="str">
        <f>IF('Invt Machines'!E102="","",'Invt Machines'!E102)</f>
        <v/>
      </c>
      <c r="F102" s="977" t="str">
        <f>IF('Invt Machines'!F102="","",'Invt Machines'!F102)</f>
        <v/>
      </c>
      <c r="G102" s="633" t="str">
        <f>IF('Invt Machines'!G102="","",'Invt Machines'!G102)</f>
        <v>PORTE FRAISE</v>
      </c>
      <c r="H102" s="634" t="str">
        <f>IF('Invt Machines'!H102="","",'Invt Machines'!H102)</f>
        <v>?</v>
      </c>
      <c r="I102" s="634" t="str">
        <f>IF('Invt Machines'!I102="","",'Invt Machines'!I102)</f>
        <v>PORTE OUTIL</v>
      </c>
      <c r="J102" s="665" t="str">
        <f>IF('Invt Machines'!J102="","",'Invt Machines'!J102)</f>
        <v>Fixe</v>
      </c>
      <c r="K102" s="630" t="str">
        <f>IF('Invt Machines'!X102="","NON","OUI")</f>
        <v>OUI</v>
      </c>
      <c r="L102" s="630" t="s">
        <v>2144</v>
      </c>
      <c r="M102" s="258">
        <v>3</v>
      </c>
      <c r="N102" s="95">
        <v>2021</v>
      </c>
      <c r="O102" s="860">
        <v>300</v>
      </c>
      <c r="P102" s="861"/>
      <c r="Q102" s="865">
        <v>1</v>
      </c>
      <c r="R102" s="866">
        <v>4</v>
      </c>
      <c r="S102" s="971"/>
      <c r="T102" s="674" t="str">
        <f>IF('Invt Machines'!AF102="","",'Invt Machines'!AF102)</f>
        <v/>
      </c>
      <c r="U102" s="78"/>
      <c r="V102" s="672"/>
      <c r="W102" s="672"/>
      <c r="X102" s="672"/>
      <c r="Y102" s="672"/>
      <c r="AB102" s="102" t="str">
        <f t="shared" si="10"/>
        <v/>
      </c>
      <c r="AC102" s="95" t="str">
        <f t="shared" si="11"/>
        <v/>
      </c>
      <c r="AD102" s="95" t="str">
        <f t="shared" si="12"/>
        <v/>
      </c>
      <c r="AE102" s="95">
        <f t="shared" si="13"/>
        <v>1</v>
      </c>
      <c r="AF102" s="122" t="str">
        <f t="shared" si="14"/>
        <v/>
      </c>
      <c r="AG102" s="890" t="str">
        <f t="shared" si="15"/>
        <v/>
      </c>
      <c r="AH102" s="891" t="str">
        <f t="shared" si="16"/>
        <v/>
      </c>
      <c r="AI102" s="891" t="str">
        <f t="shared" si="17"/>
        <v/>
      </c>
      <c r="AJ102" s="891">
        <f t="shared" si="18"/>
        <v>300</v>
      </c>
      <c r="AK102" s="892" t="str">
        <f t="shared" si="19"/>
        <v/>
      </c>
    </row>
    <row r="103" spans="1:37" s="70" customFormat="1" ht="30" customHeight="1" x14ac:dyDescent="0.25">
      <c r="A103" s="542">
        <f>'Invt Machines'!A103</f>
        <v>91</v>
      </c>
      <c r="B103" s="629" t="str">
        <f>IF('Invt Machines'!B103="","",'Invt Machines'!B103)</f>
        <v>Usine</v>
      </c>
      <c r="C103" s="651">
        <v>11</v>
      </c>
      <c r="D103" s="975" t="str">
        <f>IF('Invt Machines'!D103="","",'Invt Machines'!D103)</f>
        <v>ASPROD Affûtage</v>
      </c>
      <c r="E103" s="630">
        <f>IF('Invt Machines'!E103="","",'Invt Machines'!E103)</f>
        <v>2546112</v>
      </c>
      <c r="F103" s="977" t="str">
        <f>IF('Invt Machines'!F103="","",'Invt Machines'!F103)</f>
        <v/>
      </c>
      <c r="G103" s="633" t="str">
        <f>IF('Invt Machines'!G103="","",'Invt Machines'!G103)</f>
        <v>APPAREIL A MESURER ET A PROJETER</v>
      </c>
      <c r="H103" s="634" t="str">
        <f>IF('Invt Machines'!H103="","",'Invt Machines'!H103)</f>
        <v>SAGEM</v>
      </c>
      <c r="I103" s="634" t="str">
        <f>IF('Invt Machines'!I103="","",'Invt Machines'!I103)</f>
        <v>Appareil de mesure</v>
      </c>
      <c r="J103" s="665" t="str">
        <f>IF('Invt Machines'!J103="","",'Invt Machines'!J103)</f>
        <v>Fixe</v>
      </c>
      <c r="K103" s="630" t="str">
        <f>IF('Invt Machines'!X103="","NON","OUI")</f>
        <v>OUI</v>
      </c>
      <c r="L103" s="630" t="s">
        <v>2144</v>
      </c>
      <c r="M103" s="258">
        <v>3</v>
      </c>
      <c r="N103" s="95">
        <v>2021</v>
      </c>
      <c r="O103" s="860">
        <v>1000</v>
      </c>
      <c r="P103" s="861"/>
      <c r="Q103" s="865">
        <v>1</v>
      </c>
      <c r="R103" s="866">
        <v>3</v>
      </c>
      <c r="S103" s="971"/>
      <c r="T103" s="674" t="str">
        <f>IF('Invt Machines'!AF103="","",'Invt Machines'!AF103)</f>
        <v/>
      </c>
      <c r="U103" s="78"/>
      <c r="V103" s="672"/>
      <c r="W103" s="672"/>
      <c r="X103" s="672"/>
      <c r="Y103" s="672"/>
      <c r="AB103" s="102" t="str">
        <f t="shared" si="10"/>
        <v/>
      </c>
      <c r="AC103" s="95" t="str">
        <f t="shared" si="11"/>
        <v/>
      </c>
      <c r="AD103" s="95" t="str">
        <f t="shared" si="12"/>
        <v/>
      </c>
      <c r="AE103" s="95">
        <f t="shared" si="13"/>
        <v>1</v>
      </c>
      <c r="AF103" s="122" t="str">
        <f t="shared" si="14"/>
        <v/>
      </c>
      <c r="AG103" s="890" t="str">
        <f t="shared" si="15"/>
        <v/>
      </c>
      <c r="AH103" s="891" t="str">
        <f t="shared" si="16"/>
        <v/>
      </c>
      <c r="AI103" s="891" t="str">
        <f t="shared" si="17"/>
        <v/>
      </c>
      <c r="AJ103" s="891">
        <f t="shared" si="18"/>
        <v>1000</v>
      </c>
      <c r="AK103" s="892" t="str">
        <f t="shared" si="19"/>
        <v/>
      </c>
    </row>
    <row r="104" spans="1:37" s="70" customFormat="1" ht="30" customHeight="1" x14ac:dyDescent="0.25">
      <c r="A104" s="542">
        <f>'Invt Machines'!A104</f>
        <v>92</v>
      </c>
      <c r="B104" s="629" t="str">
        <f>IF('Invt Machines'!B104="","",'Invt Machines'!B104)</f>
        <v>Usine</v>
      </c>
      <c r="C104" s="651">
        <v>11</v>
      </c>
      <c r="D104" s="975" t="str">
        <f>IF('Invt Machines'!D104="","",'Invt Machines'!D104)</f>
        <v>ASPROD Métrologie</v>
      </c>
      <c r="E104" s="630">
        <f>IF('Invt Machines'!E104="","",'Invt Machines'!E104)</f>
        <v>2546097</v>
      </c>
      <c r="F104" s="977" t="str">
        <f>IF('Invt Machines'!F104="","",'Invt Machines'!F104)</f>
        <v/>
      </c>
      <c r="G104" s="633" t="str">
        <f>IF('Invt Machines'!G104="","",'Invt Machines'!G104)</f>
        <v>APPAREIL A MESURER ET A PROJETER</v>
      </c>
      <c r="H104" s="634" t="str">
        <f>IF('Invt Machines'!H104="","",'Invt Machines'!H104)</f>
        <v>SAGEM</v>
      </c>
      <c r="I104" s="634" t="str">
        <f>IF('Invt Machines'!I104="","",'Invt Machines'!I104)</f>
        <v>Appareil de mesure</v>
      </c>
      <c r="J104" s="665" t="str">
        <f>IF('Invt Machines'!J104="","",'Invt Machines'!J104)</f>
        <v>Fixe</v>
      </c>
      <c r="K104" s="630" t="str">
        <f>IF('Invt Machines'!X104="","NON","OUI")</f>
        <v>OUI</v>
      </c>
      <c r="L104" s="630" t="s">
        <v>2144</v>
      </c>
      <c r="M104" s="258">
        <v>3</v>
      </c>
      <c r="N104" s="95">
        <v>2021</v>
      </c>
      <c r="O104" s="860">
        <v>1000</v>
      </c>
      <c r="P104" s="861"/>
      <c r="Q104" s="865">
        <v>1</v>
      </c>
      <c r="R104" s="866">
        <v>3</v>
      </c>
      <c r="S104" s="971"/>
      <c r="T104" s="674" t="str">
        <f>IF('Invt Machines'!AF104="","",'Invt Machines'!AF104)</f>
        <v/>
      </c>
      <c r="U104" s="78"/>
      <c r="V104" s="672"/>
      <c r="W104" s="672"/>
      <c r="X104" s="672"/>
      <c r="Y104" s="672"/>
      <c r="AB104" s="102" t="str">
        <f t="shared" si="10"/>
        <v/>
      </c>
      <c r="AC104" s="95" t="str">
        <f t="shared" si="11"/>
        <v/>
      </c>
      <c r="AD104" s="95" t="str">
        <f t="shared" si="12"/>
        <v/>
      </c>
      <c r="AE104" s="95">
        <f t="shared" si="13"/>
        <v>1</v>
      </c>
      <c r="AF104" s="122" t="str">
        <f t="shared" si="14"/>
        <v/>
      </c>
      <c r="AG104" s="890" t="str">
        <f t="shared" si="15"/>
        <v/>
      </c>
      <c r="AH104" s="891" t="str">
        <f t="shared" si="16"/>
        <v/>
      </c>
      <c r="AI104" s="891" t="str">
        <f t="shared" si="17"/>
        <v/>
      </c>
      <c r="AJ104" s="891">
        <f t="shared" si="18"/>
        <v>1000</v>
      </c>
      <c r="AK104" s="892" t="str">
        <f t="shared" si="19"/>
        <v/>
      </c>
    </row>
    <row r="105" spans="1:37" s="70" customFormat="1" ht="30" customHeight="1" x14ac:dyDescent="0.25">
      <c r="A105" s="542">
        <f>'Invt Machines'!A105</f>
        <v>93</v>
      </c>
      <c r="B105" s="847" t="str">
        <f>IF('Invt Machines'!B105="","",'Invt Machines'!B105)</f>
        <v>Usine</v>
      </c>
      <c r="C105" s="848">
        <v>11</v>
      </c>
      <c r="D105" s="848" t="str">
        <f>IF('Invt Machines'!D105="","",'Invt Machines'!D105)</f>
        <v>ASPROD LABO</v>
      </c>
      <c r="E105" s="849" t="str">
        <f>IF('Invt Machines'!E105="","",'Invt Machines'!E105)</f>
        <v>626G 210</v>
      </c>
      <c r="F105" s="849" t="str">
        <f>IF('Invt Machines'!F105="","",'Invt Machines'!F105)</f>
        <v/>
      </c>
      <c r="G105" s="850" t="str">
        <f>IF('Invt Machines'!G105="","",'Invt Machines'!G105)</f>
        <v>TRONCONNEUSE (Exocom)</v>
      </c>
      <c r="H105" s="848" t="str">
        <f>IF('Invt Machines'!H105="","",'Invt Machines'!H105)</f>
        <v>STRUERS</v>
      </c>
      <c r="I105" s="848" t="str">
        <f>IF('Invt Machines'!I105="","",'Invt Machines'!I105)</f>
        <v>Tronçonneuse</v>
      </c>
      <c r="J105" s="851" t="str">
        <f>IF('Invt Machines'!J105="","",'Invt Machines'!J105)</f>
        <v>Fixe</v>
      </c>
      <c r="K105" s="974" t="str">
        <f>IF('Invt Machines'!X105="","NON","OUI")</f>
        <v>NON</v>
      </c>
      <c r="L105" s="640"/>
      <c r="M105" s="820" t="s">
        <v>821</v>
      </c>
      <c r="N105" s="310"/>
      <c r="O105" s="820" t="s">
        <v>821</v>
      </c>
      <c r="P105" s="820" t="s">
        <v>821</v>
      </c>
      <c r="Q105" s="875"/>
      <c r="R105" s="876"/>
      <c r="S105" s="971"/>
      <c r="T105" s="837" t="str">
        <f>IF('Invt Machines'!AF105="","",'Invt Machines'!AF105)</f>
        <v>Sortie du parc. Bon de ferraillage 08/10/2017</v>
      </c>
      <c r="U105" s="78"/>
      <c r="V105" s="672"/>
      <c r="W105" s="672"/>
      <c r="X105" s="672"/>
      <c r="Y105" s="672"/>
      <c r="AB105" s="102" t="str">
        <f t="shared" si="10"/>
        <v/>
      </c>
      <c r="AC105" s="95" t="str">
        <f t="shared" si="11"/>
        <v/>
      </c>
      <c r="AD105" s="95" t="str">
        <f t="shared" si="12"/>
        <v/>
      </c>
      <c r="AE105" s="95" t="str">
        <f t="shared" si="13"/>
        <v/>
      </c>
      <c r="AF105" s="122" t="str">
        <f t="shared" si="14"/>
        <v/>
      </c>
      <c r="AG105" s="890" t="str">
        <f t="shared" si="15"/>
        <v/>
      </c>
      <c r="AH105" s="891" t="str">
        <f t="shared" si="16"/>
        <v/>
      </c>
      <c r="AI105" s="891" t="str">
        <f t="shared" si="17"/>
        <v/>
      </c>
      <c r="AJ105" s="891" t="str">
        <f t="shared" si="18"/>
        <v/>
      </c>
      <c r="AK105" s="892" t="str">
        <f t="shared" si="19"/>
        <v/>
      </c>
    </row>
    <row r="106" spans="1:37" s="70" customFormat="1" ht="30" customHeight="1" x14ac:dyDescent="0.25">
      <c r="A106" s="542">
        <f>'Invt Machines'!A106</f>
        <v>94</v>
      </c>
      <c r="B106" s="847" t="str">
        <f>IF('Invt Machines'!B106="","",'Invt Machines'!B106)</f>
        <v>Usine</v>
      </c>
      <c r="C106" s="848">
        <v>11</v>
      </c>
      <c r="D106" s="848" t="str">
        <f>IF('Invt Machines'!D106="","",'Invt Machines'!D106)</f>
        <v>ASPROD LABO</v>
      </c>
      <c r="E106" s="849" t="str">
        <f>IF('Invt Machines'!E106="","",'Invt Machines'!E106)</f>
        <v>626G 3219</v>
      </c>
      <c r="F106" s="849" t="str">
        <f>IF('Invt Machines'!F106="","",'Invt Machines'!F106)</f>
        <v/>
      </c>
      <c r="G106" s="850" t="str">
        <f>IF('Invt Machines'!G106="","",'Invt Machines'!G106)</f>
        <v>TRONCONNEUSE (Abrasimets 2)</v>
      </c>
      <c r="H106" s="848" t="str">
        <f>IF('Invt Machines'!H106="","",'Invt Machines'!H106)</f>
        <v>BUEHLER</v>
      </c>
      <c r="I106" s="848" t="str">
        <f>IF('Invt Machines'!I106="","",'Invt Machines'!I106)</f>
        <v>Tronçonneuse</v>
      </c>
      <c r="J106" s="851" t="str">
        <f>IF('Invt Machines'!J106="","",'Invt Machines'!J106)</f>
        <v>Fixe</v>
      </c>
      <c r="K106" s="974" t="str">
        <f>IF('Invt Machines'!X106="","NON","OUI")</f>
        <v>NON</v>
      </c>
      <c r="L106" s="640"/>
      <c r="M106" s="820" t="s">
        <v>821</v>
      </c>
      <c r="N106" s="310"/>
      <c r="O106" s="820" t="s">
        <v>821</v>
      </c>
      <c r="P106" s="820" t="s">
        <v>821</v>
      </c>
      <c r="Q106" s="875"/>
      <c r="R106" s="876"/>
      <c r="S106" s="971"/>
      <c r="T106" s="837" t="str">
        <f>IF('Invt Machines'!AF106="","",'Invt Machines'!AF106)</f>
        <v>Sortie du parc. Bon de ferraillage 08/10/2018</v>
      </c>
      <c r="U106" s="78"/>
      <c r="V106" s="672"/>
      <c r="W106" s="672"/>
      <c r="X106" s="672"/>
      <c r="Y106" s="672"/>
      <c r="AB106" s="102" t="str">
        <f t="shared" si="10"/>
        <v/>
      </c>
      <c r="AC106" s="95" t="str">
        <f t="shared" si="11"/>
        <v/>
      </c>
      <c r="AD106" s="95" t="str">
        <f t="shared" si="12"/>
        <v/>
      </c>
      <c r="AE106" s="95" t="str">
        <f t="shared" si="13"/>
        <v/>
      </c>
      <c r="AF106" s="122" t="str">
        <f t="shared" si="14"/>
        <v/>
      </c>
      <c r="AG106" s="890" t="str">
        <f t="shared" si="15"/>
        <v/>
      </c>
      <c r="AH106" s="891" t="str">
        <f t="shared" si="16"/>
        <v/>
      </c>
      <c r="AI106" s="891" t="str">
        <f t="shared" si="17"/>
        <v/>
      </c>
      <c r="AJ106" s="891" t="str">
        <f t="shared" si="18"/>
        <v/>
      </c>
      <c r="AK106" s="892" t="str">
        <f t="shared" si="19"/>
        <v/>
      </c>
    </row>
    <row r="107" spans="1:37" s="70" customFormat="1" ht="30" customHeight="1" x14ac:dyDescent="0.25">
      <c r="A107" s="542">
        <f>'Invt Machines'!A107</f>
        <v>95</v>
      </c>
      <c r="B107" s="629" t="str">
        <f>IF('Invt Machines'!B107="","",'Invt Machines'!B107)</f>
        <v>Usine</v>
      </c>
      <c r="C107" s="651">
        <v>11</v>
      </c>
      <c r="D107" s="975" t="str">
        <f>IF('Invt Machines'!D107="","",'Invt Machines'!D107)</f>
        <v>ASPROD Affûtage</v>
      </c>
      <c r="E107" s="630" t="str">
        <f>IF('Invt Machines'!E107="","",'Invt Machines'!E107)</f>
        <v>A301</v>
      </c>
      <c r="F107" s="977" t="str">
        <f>IF('Invt Machines'!F107="","",'Invt Machines'!F107)</f>
        <v/>
      </c>
      <c r="G107" s="633" t="str">
        <f>IF('Invt Machines'!G107="","",'Invt Machines'!G107)</f>
        <v>TOURET A MEULER</v>
      </c>
      <c r="H107" s="634" t="str">
        <f>IF('Invt Machines'!H107="","",'Invt Machines'!H107)</f>
        <v>MAPE</v>
      </c>
      <c r="I107" s="634" t="str">
        <f>IF('Invt Machines'!I107="","",'Invt Machines'!I107)</f>
        <v>Touret / 2 MEULES</v>
      </c>
      <c r="J107" s="665" t="str">
        <f>IF('Invt Machines'!J107="","",'Invt Machines'!J107)</f>
        <v>Fixe</v>
      </c>
      <c r="K107" s="630" t="str">
        <f>IF('Invt Machines'!X107="","NON","OUI")</f>
        <v>OUI</v>
      </c>
      <c r="L107" s="630" t="s">
        <v>2144</v>
      </c>
      <c r="M107" s="258">
        <v>2</v>
      </c>
      <c r="N107" s="95">
        <v>2020</v>
      </c>
      <c r="O107" s="860">
        <v>300</v>
      </c>
      <c r="P107" s="861"/>
      <c r="Q107" s="865">
        <v>2</v>
      </c>
      <c r="R107" s="866">
        <v>4</v>
      </c>
      <c r="S107" s="971"/>
      <c r="T107" s="674" t="str">
        <f>IF('Invt Machines'!AF107="","",'Invt Machines'!AF107)</f>
        <v/>
      </c>
      <c r="U107" s="78"/>
      <c r="V107" s="672"/>
      <c r="W107" s="672"/>
      <c r="X107" s="672"/>
      <c r="Y107" s="672"/>
      <c r="AB107" s="102" t="str">
        <f t="shared" si="10"/>
        <v/>
      </c>
      <c r="AC107" s="95" t="str">
        <f t="shared" si="11"/>
        <v/>
      </c>
      <c r="AD107" s="95">
        <f t="shared" si="12"/>
        <v>1</v>
      </c>
      <c r="AE107" s="95" t="str">
        <f t="shared" si="13"/>
        <v/>
      </c>
      <c r="AF107" s="122" t="str">
        <f t="shared" si="14"/>
        <v/>
      </c>
      <c r="AG107" s="890" t="str">
        <f t="shared" si="15"/>
        <v/>
      </c>
      <c r="AH107" s="891" t="str">
        <f t="shared" si="16"/>
        <v/>
      </c>
      <c r="AI107" s="891">
        <f t="shared" si="17"/>
        <v>300</v>
      </c>
      <c r="AJ107" s="891" t="str">
        <f t="shared" si="18"/>
        <v/>
      </c>
      <c r="AK107" s="892" t="str">
        <f t="shared" si="19"/>
        <v/>
      </c>
    </row>
    <row r="108" spans="1:37" s="70" customFormat="1" ht="30" customHeight="1" x14ac:dyDescent="0.25">
      <c r="A108" s="542">
        <f>'Invt Machines'!A108</f>
        <v>96</v>
      </c>
      <c r="B108" s="629" t="str">
        <f>IF('Invt Machines'!B108="","",'Invt Machines'!B108)</f>
        <v>Usine</v>
      </c>
      <c r="C108" s="651">
        <v>11</v>
      </c>
      <c r="D108" s="975" t="str">
        <f>IF('Invt Machines'!D108="","",'Invt Machines'!D108)</f>
        <v>ASPROD Affûtage</v>
      </c>
      <c r="E108" s="630" t="str">
        <f>IF('Invt Machines'!E108="","",'Invt Machines'!E108)</f>
        <v>628G 14</v>
      </c>
      <c r="F108" s="977" t="str">
        <f>IF('Invt Machines'!F108="","",'Invt Machines'!F108)</f>
        <v/>
      </c>
      <c r="G108" s="633" t="str">
        <f>IF('Invt Machines'!G108="","",'Invt Machines'!G108)</f>
        <v>TOUR HORIZONTAL HN400</v>
      </c>
      <c r="H108" s="634" t="str">
        <f>IF('Invt Machines'!H108="","",'Invt Machines'!H108)</f>
        <v>H. ERNAULT SOMUA</v>
      </c>
      <c r="I108" s="634" t="str">
        <f>IF('Invt Machines'!I108="","",'Invt Machines'!I108)</f>
        <v>TOUR</v>
      </c>
      <c r="J108" s="665" t="str">
        <f>IF('Invt Machines'!J108="","",'Invt Machines'!J108)</f>
        <v>Fixe</v>
      </c>
      <c r="K108" s="630" t="str">
        <f>IF('Invt Machines'!X108="","NON","OUI")</f>
        <v>OUI</v>
      </c>
      <c r="L108" s="630" t="s">
        <v>2144</v>
      </c>
      <c r="M108" s="258">
        <v>2</v>
      </c>
      <c r="N108" s="95">
        <v>2020</v>
      </c>
      <c r="O108" s="860">
        <v>3000</v>
      </c>
      <c r="P108" s="861"/>
      <c r="Q108" s="865">
        <v>8</v>
      </c>
      <c r="R108" s="866">
        <v>16</v>
      </c>
      <c r="S108" s="971"/>
      <c r="T108" s="674" t="str">
        <f>IF('Invt Machines'!AF108="","",'Invt Machines'!AF108)</f>
        <v/>
      </c>
      <c r="U108" s="78"/>
      <c r="V108" s="672"/>
      <c r="W108" s="672"/>
      <c r="X108" s="672"/>
      <c r="Y108" s="672"/>
      <c r="AB108" s="102" t="str">
        <f t="shared" si="10"/>
        <v/>
      </c>
      <c r="AC108" s="95" t="str">
        <f t="shared" si="11"/>
        <v/>
      </c>
      <c r="AD108" s="95">
        <f t="shared" si="12"/>
        <v>1</v>
      </c>
      <c r="AE108" s="95" t="str">
        <f t="shared" si="13"/>
        <v/>
      </c>
      <c r="AF108" s="122" t="str">
        <f t="shared" si="14"/>
        <v/>
      </c>
      <c r="AG108" s="890" t="str">
        <f t="shared" si="15"/>
        <v/>
      </c>
      <c r="AH108" s="891" t="str">
        <f t="shared" si="16"/>
        <v/>
      </c>
      <c r="AI108" s="891">
        <f t="shared" si="17"/>
        <v>3000</v>
      </c>
      <c r="AJ108" s="891" t="str">
        <f t="shared" si="18"/>
        <v/>
      </c>
      <c r="AK108" s="892" t="str">
        <f t="shared" si="19"/>
        <v/>
      </c>
    </row>
    <row r="109" spans="1:37" s="70" customFormat="1" ht="30" customHeight="1" x14ac:dyDescent="0.25">
      <c r="A109" s="542">
        <f>'Invt Machines'!A109</f>
        <v>97</v>
      </c>
      <c r="B109" s="629" t="str">
        <f>IF('Invt Machines'!B109="","",'Invt Machines'!B109)</f>
        <v>Usine</v>
      </c>
      <c r="C109" s="651">
        <v>11</v>
      </c>
      <c r="D109" s="975" t="str">
        <f>IF('Invt Machines'!D109="","",'Invt Machines'!D109)</f>
        <v>ASPROD Affûtage</v>
      </c>
      <c r="E109" s="630" t="str">
        <f>IF('Invt Machines'!E109="","",'Invt Machines'!E109)</f>
        <v>628G 25</v>
      </c>
      <c r="F109" s="977" t="str">
        <f>IF('Invt Machines'!F109="","",'Invt Machines'!F109)</f>
        <v/>
      </c>
      <c r="G109" s="633" t="str">
        <f>IF('Invt Machines'!G109="","",'Invt Machines'!G109)</f>
        <v>TOURET D'AFFUTAGE</v>
      </c>
      <c r="H109" s="634" t="str">
        <f>IF('Invt Machines'!H109="","",'Invt Machines'!H109)</f>
        <v>RENE HELLE</v>
      </c>
      <c r="I109" s="634" t="str">
        <f>IF('Invt Machines'!I109="","",'Invt Machines'!I109)</f>
        <v>MEULEUSE</v>
      </c>
      <c r="J109" s="665" t="str">
        <f>IF('Invt Machines'!J109="","",'Invt Machines'!J109)</f>
        <v>Fixe</v>
      </c>
      <c r="K109" s="630" t="str">
        <f>IF('Invt Machines'!X109="","NON","OUI")</f>
        <v>OUI</v>
      </c>
      <c r="L109" s="630" t="s">
        <v>2144</v>
      </c>
      <c r="M109" s="258">
        <v>2</v>
      </c>
      <c r="N109" s="95">
        <v>2020</v>
      </c>
      <c r="O109" s="860">
        <v>300</v>
      </c>
      <c r="P109" s="861"/>
      <c r="Q109" s="865">
        <v>2</v>
      </c>
      <c r="R109" s="866">
        <v>4</v>
      </c>
      <c r="S109" s="971"/>
      <c r="T109" s="674" t="str">
        <f>IF('Invt Machines'!AF109="","",'Invt Machines'!AF109)</f>
        <v/>
      </c>
      <c r="U109" s="78"/>
      <c r="V109" s="672"/>
      <c r="W109" s="672"/>
      <c r="X109" s="672"/>
      <c r="Y109" s="672"/>
      <c r="AB109" s="102" t="str">
        <f t="shared" si="10"/>
        <v/>
      </c>
      <c r="AC109" s="95" t="str">
        <f t="shared" si="11"/>
        <v/>
      </c>
      <c r="AD109" s="95">
        <f t="shared" si="12"/>
        <v>1</v>
      </c>
      <c r="AE109" s="95" t="str">
        <f t="shared" si="13"/>
        <v/>
      </c>
      <c r="AF109" s="122" t="str">
        <f t="shared" si="14"/>
        <v/>
      </c>
      <c r="AG109" s="890" t="str">
        <f t="shared" si="15"/>
        <v/>
      </c>
      <c r="AH109" s="891" t="str">
        <f t="shared" si="16"/>
        <v/>
      </c>
      <c r="AI109" s="891">
        <f t="shared" si="17"/>
        <v>300</v>
      </c>
      <c r="AJ109" s="891" t="str">
        <f t="shared" si="18"/>
        <v/>
      </c>
      <c r="AK109" s="892" t="str">
        <f t="shared" si="19"/>
        <v/>
      </c>
    </row>
    <row r="110" spans="1:37" s="70" customFormat="1" ht="50.1" customHeight="1" x14ac:dyDescent="0.25">
      <c r="A110" s="542">
        <f>'Invt Machines'!A110</f>
        <v>98</v>
      </c>
      <c r="B110" s="629" t="str">
        <f>IF('Invt Machines'!B110="","",'Invt Machines'!B110)</f>
        <v>Usine</v>
      </c>
      <c r="C110" s="651">
        <v>11</v>
      </c>
      <c r="D110" s="975" t="str">
        <f>IF('Invt Machines'!D110="","",'Invt Machines'!D110)</f>
        <v>ASPROD Affûtage</v>
      </c>
      <c r="E110" s="630">
        <f>IF('Invt Machines'!E110="","",'Invt Machines'!E110)</f>
        <v>2546180</v>
      </c>
      <c r="F110" s="632" t="str">
        <f>IF('Invt Machines'!F110="","",'Invt Machines'!F110)</f>
        <v/>
      </c>
      <c r="G110" s="633" t="str">
        <f>IF('Invt Machines'!G110="","",'Invt Machines'!G110)</f>
        <v>MARQUEUSE DP3000</v>
      </c>
      <c r="H110" s="634" t="str">
        <f>IF('Invt Machines'!H110="","",'Invt Machines'!H110)</f>
        <v>TECHNIFOR</v>
      </c>
      <c r="I110" s="634" t="str">
        <f>IF('Invt Machines'!I110="","",'Invt Machines'!I110)</f>
        <v>Machine à marquer</v>
      </c>
      <c r="J110" s="665" t="str">
        <f>IF('Invt Machines'!J110="","",'Invt Machines'!J110)</f>
        <v>Fixe</v>
      </c>
      <c r="K110" s="630" t="str">
        <f>IF('Invt Machines'!X110="","NON","OUI")</f>
        <v>OUI</v>
      </c>
      <c r="L110" s="634" t="s">
        <v>2471</v>
      </c>
      <c r="M110" s="258">
        <v>3</v>
      </c>
      <c r="N110" s="95">
        <v>2021</v>
      </c>
      <c r="O110" s="860">
        <v>200</v>
      </c>
      <c r="P110" s="861"/>
      <c r="Q110" s="865">
        <v>2</v>
      </c>
      <c r="R110" s="866">
        <v>0</v>
      </c>
      <c r="S110" s="971"/>
      <c r="T110" s="674" t="str">
        <f>IF('Invt Machines'!AF110="","",'Invt Machines'!AF110)</f>
        <v/>
      </c>
      <c r="U110" s="78"/>
      <c r="V110" s="672"/>
      <c r="W110" s="672"/>
      <c r="X110" s="672"/>
      <c r="Y110" s="672"/>
      <c r="AB110" s="102" t="str">
        <f t="shared" si="10"/>
        <v/>
      </c>
      <c r="AC110" s="95" t="str">
        <f t="shared" si="11"/>
        <v/>
      </c>
      <c r="AD110" s="95" t="str">
        <f t="shared" si="12"/>
        <v/>
      </c>
      <c r="AE110" s="95">
        <f t="shared" si="13"/>
        <v>1</v>
      </c>
      <c r="AF110" s="122" t="str">
        <f t="shared" si="14"/>
        <v/>
      </c>
      <c r="AG110" s="890" t="str">
        <f t="shared" si="15"/>
        <v/>
      </c>
      <c r="AH110" s="891" t="str">
        <f t="shared" si="16"/>
        <v/>
      </c>
      <c r="AI110" s="891" t="str">
        <f t="shared" si="17"/>
        <v/>
      </c>
      <c r="AJ110" s="891">
        <f t="shared" si="18"/>
        <v>200</v>
      </c>
      <c r="AK110" s="892" t="str">
        <f t="shared" si="19"/>
        <v/>
      </c>
    </row>
    <row r="111" spans="1:37" s="70" customFormat="1" ht="30" customHeight="1" x14ac:dyDescent="0.25">
      <c r="A111" s="542">
        <f>'Invt Machines'!A111</f>
        <v>99</v>
      </c>
      <c r="B111" s="810" t="str">
        <f>IF('Invt Machines'!B111="","",'Invt Machines'!B111)</f>
        <v>Usine</v>
      </c>
      <c r="C111" s="811">
        <v>11</v>
      </c>
      <c r="D111" s="811" t="str">
        <f>IF('Invt Machines'!D111="","",'Invt Machines'!D111)</f>
        <v>ASPROD Atelier</v>
      </c>
      <c r="E111" s="812">
        <f>IF('Invt Machines'!E111="","",'Invt Machines'!E111)</f>
        <v>2546179</v>
      </c>
      <c r="F111" s="812" t="str">
        <f>IF('Invt Machines'!F111="","",'Invt Machines'!F111)</f>
        <v/>
      </c>
      <c r="G111" s="814" t="str">
        <f>IF('Invt Machines'!G111="","",'Invt Machines'!G111)</f>
        <v>TOOL MASTER 310-P</v>
      </c>
      <c r="H111" s="811" t="str">
        <f>IF('Invt Machines'!H111="","",'Invt Machines'!H111)</f>
        <v>SECO EPB</v>
      </c>
      <c r="I111" s="811" t="str">
        <f>IF('Invt Machines'!I111="","",'Invt Machines'!I111)</f>
        <v>Appareil de mesure</v>
      </c>
      <c r="J111" s="815" t="str">
        <f>IF('Invt Machines'!J111="","",'Invt Machines'!J111)</f>
        <v>Fixe</v>
      </c>
      <c r="K111" s="812" t="str">
        <f>IF('Invt Machines'!X111="","NON","OUI")</f>
        <v>NON</v>
      </c>
      <c r="L111" s="822"/>
      <c r="M111" s="823" t="s">
        <v>821</v>
      </c>
      <c r="N111" s="744"/>
      <c r="O111" s="823" t="s">
        <v>821</v>
      </c>
      <c r="P111" s="822" t="s">
        <v>821</v>
      </c>
      <c r="Q111" s="872" t="s">
        <v>821</v>
      </c>
      <c r="R111" s="873" t="s">
        <v>821</v>
      </c>
      <c r="S111" s="971"/>
      <c r="T111" s="816" t="str">
        <f>IF('Invt Machines'!AF111="","",'Invt Machines'!AF111)</f>
        <v>N''est pas une machine au sens de la règlementation</v>
      </c>
      <c r="U111" s="78"/>
      <c r="V111" s="672"/>
      <c r="W111" s="672"/>
      <c r="X111" s="672"/>
      <c r="Y111" s="672"/>
      <c r="AB111" s="102" t="str">
        <f t="shared" si="10"/>
        <v/>
      </c>
      <c r="AC111" s="95" t="str">
        <f t="shared" si="11"/>
        <v/>
      </c>
      <c r="AD111" s="95" t="str">
        <f t="shared" si="12"/>
        <v/>
      </c>
      <c r="AE111" s="95" t="str">
        <f t="shared" si="13"/>
        <v/>
      </c>
      <c r="AF111" s="122" t="str">
        <f t="shared" si="14"/>
        <v/>
      </c>
      <c r="AG111" s="890" t="str">
        <f t="shared" si="15"/>
        <v/>
      </c>
      <c r="AH111" s="891" t="str">
        <f t="shared" si="16"/>
        <v/>
      </c>
      <c r="AI111" s="891" t="str">
        <f t="shared" si="17"/>
        <v/>
      </c>
      <c r="AJ111" s="891" t="str">
        <f t="shared" si="18"/>
        <v/>
      </c>
      <c r="AK111" s="892" t="str">
        <f t="shared" si="19"/>
        <v/>
      </c>
    </row>
    <row r="112" spans="1:37" s="70" customFormat="1" ht="50.1" customHeight="1" x14ac:dyDescent="0.25">
      <c r="A112" s="542">
        <f>'Invt Machines'!A112</f>
        <v>100</v>
      </c>
      <c r="B112" s="629" t="str">
        <f>IF('Invt Machines'!B112="","",'Invt Machines'!B112)</f>
        <v>Usine</v>
      </c>
      <c r="C112" s="651">
        <v>11</v>
      </c>
      <c r="D112" s="975" t="str">
        <f>IF('Invt Machines'!D112="","",'Invt Machines'!D112)</f>
        <v>ASPROD Atelier</v>
      </c>
      <c r="E112" s="630">
        <f>IF('Invt Machines'!E112="","",'Invt Machines'!E112)</f>
        <v>2546178</v>
      </c>
      <c r="F112" s="632" t="str">
        <f>IF('Invt Machines'!F112="","",'Invt Machines'!F112)</f>
        <v/>
      </c>
      <c r="G112" s="633" t="str">
        <f>IF('Invt Machines'!G112="","",'Invt Machines'!G112)</f>
        <v>TOURET A MEULER TYPE BSG60</v>
      </c>
      <c r="H112" s="634" t="str">
        <f>IF('Invt Machines'!H112="","",'Invt Machines'!H112)</f>
        <v>KAINDL SCHLEIFTECHNIK Reiling GmbH</v>
      </c>
      <c r="I112" s="634" t="str">
        <f>IF('Invt Machines'!I112="","",'Invt Machines'!I112)</f>
        <v>Touret /1 MEULE</v>
      </c>
      <c r="J112" s="665" t="str">
        <f>IF('Invt Machines'!J112="","",'Invt Machines'!J112)</f>
        <v>Fixe</v>
      </c>
      <c r="K112" s="630" t="str">
        <f>IF('Invt Machines'!X112="","NON","OUI")</f>
        <v>OUI</v>
      </c>
      <c r="L112" s="634" t="s">
        <v>2471</v>
      </c>
      <c r="M112" s="258">
        <v>2</v>
      </c>
      <c r="N112" s="95">
        <v>2020</v>
      </c>
      <c r="O112" s="860">
        <v>300</v>
      </c>
      <c r="P112" s="861"/>
      <c r="Q112" s="865">
        <v>2</v>
      </c>
      <c r="R112" s="866">
        <v>4</v>
      </c>
      <c r="S112" s="971"/>
      <c r="T112" s="674" t="str">
        <f>IF('Invt Machines'!AF112="","",'Invt Machines'!AF112)</f>
        <v/>
      </c>
      <c r="U112" s="78"/>
      <c r="V112" s="672"/>
      <c r="W112" s="672"/>
      <c r="X112" s="672"/>
      <c r="Y112" s="672"/>
      <c r="AB112" s="102" t="str">
        <f t="shared" si="10"/>
        <v/>
      </c>
      <c r="AC112" s="95" t="str">
        <f t="shared" si="11"/>
        <v/>
      </c>
      <c r="AD112" s="95">
        <f t="shared" si="12"/>
        <v>1</v>
      </c>
      <c r="AE112" s="95" t="str">
        <f t="shared" si="13"/>
        <v/>
      </c>
      <c r="AF112" s="122" t="str">
        <f t="shared" si="14"/>
        <v/>
      </c>
      <c r="AG112" s="890" t="str">
        <f t="shared" si="15"/>
        <v/>
      </c>
      <c r="AH112" s="891" t="str">
        <f t="shared" si="16"/>
        <v/>
      </c>
      <c r="AI112" s="891">
        <f t="shared" si="17"/>
        <v>300</v>
      </c>
      <c r="AJ112" s="891" t="str">
        <f t="shared" si="18"/>
        <v/>
      </c>
      <c r="AK112" s="892" t="str">
        <f t="shared" si="19"/>
        <v/>
      </c>
    </row>
    <row r="113" spans="1:37" s="70" customFormat="1" ht="30" customHeight="1" x14ac:dyDescent="0.25">
      <c r="A113" s="542">
        <f>'Invt Machines'!A113</f>
        <v>101</v>
      </c>
      <c r="B113" s="980" t="str">
        <f>IF('Invt Machines'!B113="","",'Invt Machines'!B113)</f>
        <v>Usine</v>
      </c>
      <c r="C113" s="651">
        <v>11</v>
      </c>
      <c r="D113" s="997" t="str">
        <f>IF('Invt Machines'!D113="","",'Invt Machines'!D113)</f>
        <v>ASPROD Atelier</v>
      </c>
      <c r="E113" s="981" t="str">
        <f>IF('Invt Machines'!E113="","",'Invt Machines'!E113)</f>
        <v>628G 148</v>
      </c>
      <c r="F113" s="982" t="str">
        <f>IF('Invt Machines'!F113="","",'Invt Machines'!F113)</f>
        <v/>
      </c>
      <c r="G113" s="983" t="str">
        <f>IF('Invt Machines'!G113="","",'Invt Machines'!G113)</f>
        <v>SCIE A RUBAN</v>
      </c>
      <c r="H113" s="998" t="str">
        <f>IF('Invt Machines'!H113="","",'Invt Machines'!H113)</f>
        <v>?</v>
      </c>
      <c r="I113" s="984" t="str">
        <f>IF('Invt Machines'!I113="","",'Invt Machines'!I113)</f>
        <v>Scie</v>
      </c>
      <c r="J113" s="985" t="str">
        <f>IF('Invt Machines'!J113="","",'Invt Machines'!J113)</f>
        <v>Fixe</v>
      </c>
      <c r="K113" s="981" t="str">
        <f>IF('Invt Machines'!X113="","NON","OUI")</f>
        <v>OUI</v>
      </c>
      <c r="L113" s="630" t="s">
        <v>2144</v>
      </c>
      <c r="M113" s="258">
        <v>1</v>
      </c>
      <c r="N113" s="95">
        <v>2019</v>
      </c>
      <c r="O113" s="860">
        <v>2000</v>
      </c>
      <c r="P113" s="861"/>
      <c r="Q113" s="865">
        <v>2</v>
      </c>
      <c r="R113" s="866">
        <v>8</v>
      </c>
      <c r="S113" s="971"/>
      <c r="T113" s="674" t="str">
        <f>IF('Invt Machines'!AF113="","",'Invt Machines'!AF113)</f>
        <v/>
      </c>
      <c r="U113" s="78"/>
      <c r="V113" s="672"/>
      <c r="W113" s="672"/>
      <c r="X113" s="672"/>
      <c r="Y113" s="672"/>
      <c r="AB113" s="102" t="str">
        <f t="shared" si="10"/>
        <v/>
      </c>
      <c r="AC113" s="95">
        <f t="shared" si="11"/>
        <v>1</v>
      </c>
      <c r="AD113" s="95" t="str">
        <f t="shared" si="12"/>
        <v/>
      </c>
      <c r="AE113" s="95" t="str">
        <f t="shared" si="13"/>
        <v/>
      </c>
      <c r="AF113" s="122" t="str">
        <f t="shared" si="14"/>
        <v/>
      </c>
      <c r="AG113" s="890" t="str">
        <f t="shared" si="15"/>
        <v/>
      </c>
      <c r="AH113" s="891">
        <f t="shared" si="16"/>
        <v>2000</v>
      </c>
      <c r="AI113" s="891" t="str">
        <f t="shared" si="17"/>
        <v/>
      </c>
      <c r="AJ113" s="891" t="str">
        <f t="shared" si="18"/>
        <v/>
      </c>
      <c r="AK113" s="892" t="str">
        <f t="shared" si="19"/>
        <v/>
      </c>
    </row>
    <row r="114" spans="1:37" s="70" customFormat="1" ht="30" customHeight="1" x14ac:dyDescent="0.25">
      <c r="A114" s="542">
        <f>'Invt Machines'!A114</f>
        <v>102</v>
      </c>
      <c r="B114" s="629" t="str">
        <f>IF('Invt Machines'!B114="","",'Invt Machines'!B114)</f>
        <v>Usine</v>
      </c>
      <c r="C114" s="651">
        <v>11</v>
      </c>
      <c r="D114" s="975" t="str">
        <f>IF('Invt Machines'!D114="","",'Invt Machines'!D114)</f>
        <v>ASPROD Atelier</v>
      </c>
      <c r="E114" s="630" t="str">
        <f>IF('Invt Machines'!E114="","",'Invt Machines'!E114)</f>
        <v>628G 33</v>
      </c>
      <c r="F114" s="632" t="str">
        <f>IF('Invt Machines'!F114="","",'Invt Machines'!F114)</f>
        <v/>
      </c>
      <c r="G114" s="633" t="str">
        <f>IF('Invt Machines'!G114="","",'Invt Machines'!G114)</f>
        <v>PERCEUSE A COLONNE</v>
      </c>
      <c r="H114" s="634" t="str">
        <f>IF('Invt Machines'!H114="","",'Invt Machines'!H114)</f>
        <v>PRECIS</v>
      </c>
      <c r="I114" s="634" t="str">
        <f>IF('Invt Machines'!I114="","",'Invt Machines'!I114)</f>
        <v>Perceuse</v>
      </c>
      <c r="J114" s="665" t="str">
        <f>IF('Invt Machines'!J114="","",'Invt Machines'!J114)</f>
        <v>Fixe</v>
      </c>
      <c r="K114" s="630" t="str">
        <f>IF('Invt Machines'!X114="","NON","OUI")</f>
        <v>OUI</v>
      </c>
      <c r="L114" s="630" t="s">
        <v>2144</v>
      </c>
      <c r="M114" s="258">
        <v>2</v>
      </c>
      <c r="N114" s="95">
        <v>2020</v>
      </c>
      <c r="O114" s="860">
        <v>300</v>
      </c>
      <c r="P114" s="861"/>
      <c r="Q114" s="865">
        <v>2</v>
      </c>
      <c r="R114" s="866">
        <v>4</v>
      </c>
      <c r="S114" s="971"/>
      <c r="T114" s="674" t="str">
        <f>IF('Invt Machines'!AF114="","",'Invt Machines'!AF114)</f>
        <v/>
      </c>
      <c r="U114" s="78"/>
      <c r="V114" s="672"/>
      <c r="W114" s="672"/>
      <c r="X114" s="672"/>
      <c r="Y114" s="672"/>
      <c r="AB114" s="102" t="str">
        <f t="shared" si="10"/>
        <v/>
      </c>
      <c r="AC114" s="95" t="str">
        <f t="shared" si="11"/>
        <v/>
      </c>
      <c r="AD114" s="95">
        <f t="shared" si="12"/>
        <v>1</v>
      </c>
      <c r="AE114" s="95" t="str">
        <f t="shared" si="13"/>
        <v/>
      </c>
      <c r="AF114" s="122" t="str">
        <f t="shared" si="14"/>
        <v/>
      </c>
      <c r="AG114" s="890" t="str">
        <f t="shared" si="15"/>
        <v/>
      </c>
      <c r="AH114" s="891" t="str">
        <f t="shared" si="16"/>
        <v/>
      </c>
      <c r="AI114" s="891">
        <f t="shared" si="17"/>
        <v>300</v>
      </c>
      <c r="AJ114" s="891" t="str">
        <f t="shared" si="18"/>
        <v/>
      </c>
      <c r="AK114" s="892" t="str">
        <f t="shared" si="19"/>
        <v/>
      </c>
    </row>
    <row r="115" spans="1:37" s="70" customFormat="1" ht="50.1" customHeight="1" x14ac:dyDescent="0.25">
      <c r="A115" s="542">
        <f>'Invt Machines'!A115</f>
        <v>103</v>
      </c>
      <c r="B115" s="629" t="str">
        <f>IF('Invt Machines'!B115="","",'Invt Machines'!B115)</f>
        <v>Usine</v>
      </c>
      <c r="C115" s="651">
        <v>11</v>
      </c>
      <c r="D115" s="975" t="str">
        <f>IF('Invt Machines'!D115="","",'Invt Machines'!D115)</f>
        <v>ASPROD Atelier</v>
      </c>
      <c r="E115" s="630">
        <f>IF('Invt Machines'!E115="","",'Invt Machines'!E115)</f>
        <v>1002003</v>
      </c>
      <c r="F115" s="632" t="str">
        <f>IF('Invt Machines'!F115="","",'Invt Machines'!F115)</f>
        <v/>
      </c>
      <c r="G115" s="633" t="str">
        <f>IF('Invt Machines'!G115="","",'Invt Machines'!G115)</f>
        <v>PERCEUSE A COLONNE 23 E</v>
      </c>
      <c r="H115" s="634" t="str">
        <f>IF('Invt Machines'!H115="","",'Invt Machines'!H115)</f>
        <v>SIDAMO</v>
      </c>
      <c r="I115" s="634" t="str">
        <f>IF('Invt Machines'!I115="","",'Invt Machines'!I115)</f>
        <v>Perceuse</v>
      </c>
      <c r="J115" s="665" t="str">
        <f>IF('Invt Machines'!J115="","",'Invt Machines'!J115)</f>
        <v>Fixe</v>
      </c>
      <c r="K115" s="630" t="str">
        <f>IF('Invt Machines'!X115="","NON","OUI")</f>
        <v>OUI</v>
      </c>
      <c r="L115" s="634" t="s">
        <v>2472</v>
      </c>
      <c r="M115" s="258">
        <v>2</v>
      </c>
      <c r="N115" s="95">
        <v>2020</v>
      </c>
      <c r="O115" s="860">
        <v>300</v>
      </c>
      <c r="P115" s="861"/>
      <c r="Q115" s="865">
        <v>2</v>
      </c>
      <c r="R115" s="866">
        <v>4</v>
      </c>
      <c r="S115" s="971"/>
      <c r="T115" s="674" t="str">
        <f>IF('Invt Machines'!AF115="","",'Invt Machines'!AF115)</f>
        <v/>
      </c>
      <c r="U115" s="78"/>
      <c r="V115" s="672"/>
      <c r="W115" s="672"/>
      <c r="X115" s="672"/>
      <c r="Y115" s="672"/>
      <c r="AB115" s="102" t="str">
        <f t="shared" si="10"/>
        <v/>
      </c>
      <c r="AC115" s="95" t="str">
        <f t="shared" si="11"/>
        <v/>
      </c>
      <c r="AD115" s="95">
        <f t="shared" si="12"/>
        <v>1</v>
      </c>
      <c r="AE115" s="95" t="str">
        <f t="shared" si="13"/>
        <v/>
      </c>
      <c r="AF115" s="122" t="str">
        <f t="shared" si="14"/>
        <v/>
      </c>
      <c r="AG115" s="890" t="str">
        <f t="shared" si="15"/>
        <v/>
      </c>
      <c r="AH115" s="891" t="str">
        <f t="shared" si="16"/>
        <v/>
      </c>
      <c r="AI115" s="891">
        <f t="shared" si="17"/>
        <v>300</v>
      </c>
      <c r="AJ115" s="891" t="str">
        <f t="shared" si="18"/>
        <v/>
      </c>
      <c r="AK115" s="892" t="str">
        <f t="shared" si="19"/>
        <v/>
      </c>
    </row>
    <row r="116" spans="1:37" s="70" customFormat="1" ht="50.1" customHeight="1" x14ac:dyDescent="0.25">
      <c r="A116" s="542">
        <f>'Invt Machines'!A116</f>
        <v>104</v>
      </c>
      <c r="B116" s="629" t="str">
        <f>IF('Invt Machines'!B116="","",'Invt Machines'!B116)</f>
        <v>Usine</v>
      </c>
      <c r="C116" s="651">
        <v>11</v>
      </c>
      <c r="D116" s="975" t="str">
        <f>IF('Invt Machines'!D116="","",'Invt Machines'!D116)</f>
        <v>ASPROD Atelier</v>
      </c>
      <c r="E116" s="1017" t="str">
        <f>IF('Invt Machines'!E116="","",'Invt Machines'!E116)</f>
        <v xml:space="preserve">OCP M980500192 </v>
      </c>
      <c r="F116" s="1018" t="str">
        <f>IF('Invt Machines'!F116="","",'Invt Machines'!F116)</f>
        <v/>
      </c>
      <c r="G116" s="1019" t="str">
        <f>IF('Invt Machines'!G116="","",'Invt Machines'!G116)</f>
        <v>PONCEUSE EBAVUREUSE A DISQUE</v>
      </c>
      <c r="H116" s="976" t="str">
        <f>IF('Invt Machines'!H116="","",'Invt Machines'!H116)</f>
        <v>?</v>
      </c>
      <c r="I116" s="1020" t="str">
        <f>IF('Invt Machines'!I116="","",'Invt Machines'!I116)</f>
        <v>Ponceuse / ébavureuse</v>
      </c>
      <c r="J116" s="667" t="str">
        <f>IF('Invt Machines'!J116="","",'Invt Machines'!J116)</f>
        <v>Sur table non fixée et sur prise 220</v>
      </c>
      <c r="K116" s="1020" t="str">
        <f>IF('Invt Machines'!X116="","NON","OUI")</f>
        <v>OUI</v>
      </c>
      <c r="L116" s="634" t="s">
        <v>2471</v>
      </c>
      <c r="M116" s="258">
        <v>1</v>
      </c>
      <c r="N116" s="95">
        <v>2019</v>
      </c>
      <c r="O116" s="860">
        <v>300</v>
      </c>
      <c r="P116" s="861"/>
      <c r="Q116" s="865">
        <v>2</v>
      </c>
      <c r="R116" s="866">
        <v>4</v>
      </c>
      <c r="S116" s="971"/>
      <c r="T116" s="674" t="str">
        <f>IF('Invt Machines'!AF116="","",'Invt Machines'!AF116)</f>
        <v/>
      </c>
      <c r="U116" s="78"/>
      <c r="V116" s="672"/>
      <c r="W116" s="672"/>
      <c r="X116" s="672"/>
      <c r="Y116" s="672"/>
      <c r="AB116" s="102" t="str">
        <f t="shared" si="10"/>
        <v/>
      </c>
      <c r="AC116" s="95">
        <f t="shared" si="11"/>
        <v>1</v>
      </c>
      <c r="AD116" s="95" t="str">
        <f t="shared" si="12"/>
        <v/>
      </c>
      <c r="AE116" s="95" t="str">
        <f t="shared" si="13"/>
        <v/>
      </c>
      <c r="AF116" s="122" t="str">
        <f t="shared" si="14"/>
        <v/>
      </c>
      <c r="AG116" s="890" t="str">
        <f t="shared" si="15"/>
        <v/>
      </c>
      <c r="AH116" s="891">
        <f t="shared" si="16"/>
        <v>300</v>
      </c>
      <c r="AI116" s="891" t="str">
        <f t="shared" si="17"/>
        <v/>
      </c>
      <c r="AJ116" s="891" t="str">
        <f t="shared" si="18"/>
        <v/>
      </c>
      <c r="AK116" s="892" t="str">
        <f t="shared" si="19"/>
        <v/>
      </c>
    </row>
    <row r="117" spans="1:37" s="70" customFormat="1" ht="50.1" customHeight="1" x14ac:dyDescent="0.25">
      <c r="A117" s="542">
        <f>'Invt Machines'!A117</f>
        <v>105</v>
      </c>
      <c r="B117" s="629" t="str">
        <f>IF('Invt Machines'!B117="","",'Invt Machines'!B117)</f>
        <v>Usine</v>
      </c>
      <c r="C117" s="651">
        <v>11</v>
      </c>
      <c r="D117" s="975" t="str">
        <f>IF('Invt Machines'!D117="","",'Invt Machines'!D117)</f>
        <v>ASPROD Atelier</v>
      </c>
      <c r="E117" s="630" t="str">
        <f>IF('Invt Machines'!E117="","",'Invt Machines'!E117)</f>
        <v>25FV</v>
      </c>
      <c r="F117" s="632" t="str">
        <f>IF('Invt Machines'!F117="","",'Invt Machines'!F117)</f>
        <v/>
      </c>
      <c r="G117" s="633" t="str">
        <f>IF('Invt Machines'!G117="","",'Invt Machines'!G117)</f>
        <v>PERCEUSE FRAISEUSE</v>
      </c>
      <c r="H117" s="650" t="str">
        <f>IF('Invt Machines'!H117="","",'Invt Machines'!H117)</f>
        <v xml:space="preserve"> SIDAMO</v>
      </c>
      <c r="I117" s="634" t="str">
        <f>IF('Invt Machines'!I117="","",'Invt Machines'!I117)</f>
        <v>Perceuse / Fraiseuse</v>
      </c>
      <c r="J117" s="667" t="str">
        <f>IF('Invt Machines'!J117="","",'Invt Machines'!J117)</f>
        <v>Sur table fixée et sur prise 220</v>
      </c>
      <c r="K117" s="634" t="str">
        <f>IF('Invt Machines'!X117="","NON","OUI")</f>
        <v>OUI</v>
      </c>
      <c r="L117" s="634" t="s">
        <v>2472</v>
      </c>
      <c r="M117" s="258">
        <v>1</v>
      </c>
      <c r="N117" s="95">
        <v>2019</v>
      </c>
      <c r="O117" s="860">
        <v>300</v>
      </c>
      <c r="P117" s="861"/>
      <c r="Q117" s="865">
        <v>2</v>
      </c>
      <c r="R117" s="866">
        <v>4</v>
      </c>
      <c r="S117" s="971"/>
      <c r="T117" s="674" t="str">
        <f>IF('Invt Machines'!AF117="","",'Invt Machines'!AF117)</f>
        <v/>
      </c>
      <c r="U117" s="78"/>
      <c r="V117" s="672"/>
      <c r="W117" s="672"/>
      <c r="X117" s="672"/>
      <c r="Y117" s="672"/>
      <c r="AB117" s="102" t="str">
        <f t="shared" si="10"/>
        <v/>
      </c>
      <c r="AC117" s="95">
        <f t="shared" si="11"/>
        <v>1</v>
      </c>
      <c r="AD117" s="95" t="str">
        <f t="shared" si="12"/>
        <v/>
      </c>
      <c r="AE117" s="95" t="str">
        <f t="shared" si="13"/>
        <v/>
      </c>
      <c r="AF117" s="122" t="str">
        <f t="shared" si="14"/>
        <v/>
      </c>
      <c r="AG117" s="890" t="str">
        <f t="shared" si="15"/>
        <v/>
      </c>
      <c r="AH117" s="891">
        <f t="shared" si="16"/>
        <v>300</v>
      </c>
      <c r="AI117" s="891" t="str">
        <f t="shared" si="17"/>
        <v/>
      </c>
      <c r="AJ117" s="891" t="str">
        <f t="shared" si="18"/>
        <v/>
      </c>
      <c r="AK117" s="892" t="str">
        <f t="shared" si="19"/>
        <v/>
      </c>
    </row>
    <row r="118" spans="1:37" s="70" customFormat="1" ht="50.1" customHeight="1" x14ac:dyDescent="0.25">
      <c r="A118" s="542">
        <f>'Invt Machines'!A118</f>
        <v>106</v>
      </c>
      <c r="B118" s="646" t="str">
        <f>IF('Invt Machines'!B118="","",'Invt Machines'!B118)</f>
        <v>Usine</v>
      </c>
      <c r="C118" s="651">
        <v>11</v>
      </c>
      <c r="D118" s="651" t="str">
        <f>IF('Invt Machines'!D118="","",'Invt Machines'!D118)</f>
        <v>ASPROD Atelier</v>
      </c>
      <c r="E118" s="954">
        <f>IF('Invt Machines'!E118="","",'Invt Machines'!E118)</f>
        <v>230</v>
      </c>
      <c r="F118" s="959" t="str">
        <f>IF('Invt Machines'!F118="","",'Invt Machines'!F118)</f>
        <v/>
      </c>
      <c r="G118" s="961" t="str">
        <f>IF('Invt Machines'!G118="","",'Invt Machines'!G118)</f>
        <v>TOURET A MEULER / PONCEUSE A
BANDE 210</v>
      </c>
      <c r="H118" s="956" t="str">
        <f>IF('Invt Machines'!H118="","",'Invt Machines'!H118)</f>
        <v>PROTECNIC</v>
      </c>
      <c r="I118" s="956" t="str">
        <f>IF('Invt Machines'!I118="","",'Invt Machines'!I118)</f>
        <v>Touret /1 MEULE /
1 BANDE</v>
      </c>
      <c r="J118" s="854" t="str">
        <f>IF('Invt Machines'!J118="","",'Invt Machines'!J118)</f>
        <v>Fixe</v>
      </c>
      <c r="K118" s="954" t="str">
        <f>IF('Invt Machines'!X118="","NON","OUI")</f>
        <v>OUI</v>
      </c>
      <c r="L118" s="634" t="s">
        <v>2471</v>
      </c>
      <c r="M118" s="258">
        <v>1</v>
      </c>
      <c r="N118" s="95">
        <v>2019</v>
      </c>
      <c r="O118" s="860">
        <v>300</v>
      </c>
      <c r="P118" s="861"/>
      <c r="Q118" s="865">
        <v>2</v>
      </c>
      <c r="R118" s="866">
        <v>4</v>
      </c>
      <c r="S118" s="971"/>
      <c r="T118" s="674" t="str">
        <f>IF('Invt Machines'!AF118="","",'Invt Machines'!AF118)</f>
        <v/>
      </c>
      <c r="U118" s="78"/>
      <c r="V118" s="672"/>
      <c r="W118" s="672"/>
      <c r="X118" s="672"/>
      <c r="Y118" s="672"/>
      <c r="AB118" s="102" t="str">
        <f t="shared" si="10"/>
        <v/>
      </c>
      <c r="AC118" s="95">
        <f t="shared" si="11"/>
        <v>1</v>
      </c>
      <c r="AD118" s="95" t="str">
        <f t="shared" si="12"/>
        <v/>
      </c>
      <c r="AE118" s="95" t="str">
        <f t="shared" si="13"/>
        <v/>
      </c>
      <c r="AF118" s="122" t="str">
        <f t="shared" si="14"/>
        <v/>
      </c>
      <c r="AG118" s="890" t="str">
        <f t="shared" si="15"/>
        <v/>
      </c>
      <c r="AH118" s="891">
        <f t="shared" si="16"/>
        <v>300</v>
      </c>
      <c r="AI118" s="891" t="str">
        <f t="shared" si="17"/>
        <v/>
      </c>
      <c r="AJ118" s="891" t="str">
        <f t="shared" si="18"/>
        <v/>
      </c>
      <c r="AK118" s="892" t="str">
        <f t="shared" si="19"/>
        <v/>
      </c>
    </row>
    <row r="119" spans="1:37" s="70" customFormat="1" ht="30" customHeight="1" x14ac:dyDescent="0.25">
      <c r="A119" s="542">
        <f>'Invt Machines'!A119</f>
        <v>107</v>
      </c>
      <c r="B119" s="629" t="str">
        <f>IF('Invt Machines'!B119="","",'Invt Machines'!B119)</f>
        <v>Usine</v>
      </c>
      <c r="C119" s="651">
        <v>11</v>
      </c>
      <c r="D119" s="975" t="str">
        <f>IF('Invt Machines'!D119="","",'Invt Machines'!D119)</f>
        <v>ASPROD Atelier</v>
      </c>
      <c r="E119" s="630" t="str">
        <f>IF('Invt Machines'!E119="","",'Invt Machines'!E119)</f>
        <v>628G 5</v>
      </c>
      <c r="F119" s="632" t="str">
        <f>IF('Invt Machines'!F119="","",'Invt Machines'!F119)</f>
        <v/>
      </c>
      <c r="G119" s="645" t="str">
        <f>IF('Invt Machines'!G119="","",'Invt Machines'!G119)</f>
        <v>TOURET D'AFFUTAGE</v>
      </c>
      <c r="H119" s="634" t="str">
        <f>IF('Invt Machines'!H119="","",'Invt Machines'!H119)</f>
        <v>MAPE</v>
      </c>
      <c r="I119" s="634" t="str">
        <f>IF('Invt Machines'!I119="","",'Invt Machines'!I119)</f>
        <v>Touret /2 MEULES</v>
      </c>
      <c r="J119" s="665" t="str">
        <f>IF('Invt Machines'!J119="","",'Invt Machines'!J119)</f>
        <v>Fixe</v>
      </c>
      <c r="K119" s="630" t="str">
        <f>IF('Invt Machines'!X119="","NON","OUI")</f>
        <v>OUI</v>
      </c>
      <c r="L119" s="630" t="s">
        <v>2144</v>
      </c>
      <c r="M119" s="258">
        <v>2</v>
      </c>
      <c r="N119" s="95">
        <v>2020</v>
      </c>
      <c r="O119" s="860">
        <v>300</v>
      </c>
      <c r="P119" s="861"/>
      <c r="Q119" s="865">
        <v>2</v>
      </c>
      <c r="R119" s="866">
        <v>4</v>
      </c>
      <c r="S119" s="971"/>
      <c r="T119" s="674" t="str">
        <f>IF('Invt Machines'!AF119="","",'Invt Machines'!AF119)</f>
        <v/>
      </c>
      <c r="U119" s="78"/>
      <c r="V119" s="672"/>
      <c r="W119" s="672"/>
      <c r="X119" s="672"/>
      <c r="Y119" s="672"/>
      <c r="AB119" s="102" t="str">
        <f t="shared" si="10"/>
        <v/>
      </c>
      <c r="AC119" s="95" t="str">
        <f t="shared" si="11"/>
        <v/>
      </c>
      <c r="AD119" s="95">
        <f t="shared" si="12"/>
        <v>1</v>
      </c>
      <c r="AE119" s="95" t="str">
        <f t="shared" si="13"/>
        <v/>
      </c>
      <c r="AF119" s="122" t="str">
        <f t="shared" si="14"/>
        <v/>
      </c>
      <c r="AG119" s="890" t="str">
        <f t="shared" si="15"/>
        <v/>
      </c>
      <c r="AH119" s="891" t="str">
        <f t="shared" si="16"/>
        <v/>
      </c>
      <c r="AI119" s="891">
        <f t="shared" si="17"/>
        <v>300</v>
      </c>
      <c r="AJ119" s="891" t="str">
        <f t="shared" si="18"/>
        <v/>
      </c>
      <c r="AK119" s="892" t="str">
        <f t="shared" si="19"/>
        <v/>
      </c>
    </row>
    <row r="120" spans="1:37" s="70" customFormat="1" ht="30" customHeight="1" x14ac:dyDescent="0.25">
      <c r="A120" s="542">
        <f>'Invt Machines'!A120</f>
        <v>108</v>
      </c>
      <c r="B120" s="629" t="str">
        <f>IF('Invt Machines'!B120="","",'Invt Machines'!B120)</f>
        <v>Usine</v>
      </c>
      <c r="C120" s="651">
        <v>11</v>
      </c>
      <c r="D120" s="975" t="str">
        <f>IF('Invt Machines'!D120="","",'Invt Machines'!D120)</f>
        <v>ASPROD Atelier</v>
      </c>
      <c r="E120" s="630" t="str">
        <f>IF('Invt Machines'!E120="","",'Invt Machines'!E120)</f>
        <v>628G 11</v>
      </c>
      <c r="F120" s="632" t="str">
        <f>IF('Invt Machines'!F120="","",'Invt Machines'!F120)</f>
        <v/>
      </c>
      <c r="G120" s="633" t="str">
        <f>IF('Invt Machines'!G120="","",'Invt Machines'!G120)</f>
        <v>TOURET A MEULER</v>
      </c>
      <c r="H120" s="634" t="str">
        <f>IF('Invt Machines'!H120="","",'Invt Machines'!H120)</f>
        <v>HUGLO</v>
      </c>
      <c r="I120" s="634" t="str">
        <f>IF('Invt Machines'!I120="","",'Invt Machines'!I120)</f>
        <v>Touret /1 MEULE</v>
      </c>
      <c r="J120" s="665" t="str">
        <f>IF('Invt Machines'!J120="","",'Invt Machines'!J120)</f>
        <v>Fixe</v>
      </c>
      <c r="K120" s="630" t="str">
        <f>IF('Invt Machines'!X120="","NON","OUI")</f>
        <v>OUI</v>
      </c>
      <c r="L120" s="630" t="s">
        <v>2144</v>
      </c>
      <c r="M120" s="258">
        <v>2</v>
      </c>
      <c r="N120" s="95">
        <v>2020</v>
      </c>
      <c r="O120" s="860">
        <v>300</v>
      </c>
      <c r="P120" s="861"/>
      <c r="Q120" s="865">
        <v>2</v>
      </c>
      <c r="R120" s="866">
        <v>4</v>
      </c>
      <c r="S120" s="971"/>
      <c r="T120" s="674" t="str">
        <f>IF('Invt Machines'!AF120="","",'Invt Machines'!AF120)</f>
        <v/>
      </c>
      <c r="U120" s="78"/>
      <c r="V120" s="672"/>
      <c r="W120" s="672"/>
      <c r="X120" s="672"/>
      <c r="Y120" s="672"/>
      <c r="AB120" s="102" t="str">
        <f t="shared" si="10"/>
        <v/>
      </c>
      <c r="AC120" s="95" t="str">
        <f t="shared" si="11"/>
        <v/>
      </c>
      <c r="AD120" s="95">
        <f t="shared" si="12"/>
        <v>1</v>
      </c>
      <c r="AE120" s="95" t="str">
        <f t="shared" si="13"/>
        <v/>
      </c>
      <c r="AF120" s="122" t="str">
        <f t="shared" si="14"/>
        <v/>
      </c>
      <c r="AG120" s="890" t="str">
        <f t="shared" si="15"/>
        <v/>
      </c>
      <c r="AH120" s="891" t="str">
        <f t="shared" si="16"/>
        <v/>
      </c>
      <c r="AI120" s="891">
        <f t="shared" si="17"/>
        <v>300</v>
      </c>
      <c r="AJ120" s="891" t="str">
        <f t="shared" si="18"/>
        <v/>
      </c>
      <c r="AK120" s="892" t="str">
        <f t="shared" si="19"/>
        <v/>
      </c>
    </row>
    <row r="121" spans="1:37" s="70" customFormat="1" ht="50.1" customHeight="1" x14ac:dyDescent="0.25">
      <c r="A121" s="542">
        <f>'Invt Machines'!A121</f>
        <v>109</v>
      </c>
      <c r="B121" s="629" t="str">
        <f>IF('Invt Machines'!B121="","",'Invt Machines'!B121)</f>
        <v>Usine</v>
      </c>
      <c r="C121" s="855">
        <v>11</v>
      </c>
      <c r="D121" s="975" t="str">
        <f>IF('Invt Machines'!D121="","",'Invt Machines'!D121)</f>
        <v>MAINT. Atelier</v>
      </c>
      <c r="E121" s="647">
        <f>IF('Invt Machines'!E121="","",'Invt Machines'!E121)</f>
        <v>1187</v>
      </c>
      <c r="F121" s="977" t="str">
        <f>IF('Invt Machines'!F121="","",'Invt Machines'!F121)</f>
        <v/>
      </c>
      <c r="G121" s="633" t="str">
        <f>IF('Invt Machines'!G121="","",'Invt Machines'!G121)</f>
        <v>TOURET A POLIR 148</v>
      </c>
      <c r="H121" s="634" t="str">
        <f>IF('Invt Machines'!H121="","",'Invt Machines'!H121)</f>
        <v>PROTECNIC</v>
      </c>
      <c r="I121" s="634" t="str">
        <f>IF('Invt Machines'!I121="","",'Invt Machines'!I121)</f>
        <v>Touret /2 MEULES</v>
      </c>
      <c r="J121" s="665" t="str">
        <f>IF('Invt Machines'!J121="","",'Invt Machines'!J121)</f>
        <v>Fixe</v>
      </c>
      <c r="K121" s="630" t="str">
        <f>IF('Invt Machines'!X121="","NON","OUI")</f>
        <v>OUI</v>
      </c>
      <c r="L121" s="634" t="s">
        <v>2471</v>
      </c>
      <c r="M121" s="258">
        <v>2</v>
      </c>
      <c r="N121" s="95">
        <v>2020</v>
      </c>
      <c r="O121" s="860">
        <v>300</v>
      </c>
      <c r="P121" s="861"/>
      <c r="Q121" s="865">
        <v>2</v>
      </c>
      <c r="R121" s="866">
        <v>4</v>
      </c>
      <c r="S121" s="971"/>
      <c r="T121" s="674" t="str">
        <f>IF('Invt Machines'!AF121="","",'Invt Machines'!AF121)</f>
        <v/>
      </c>
      <c r="U121" s="78"/>
      <c r="V121" s="672"/>
      <c r="W121" s="672"/>
      <c r="X121" s="672"/>
      <c r="Y121" s="672"/>
      <c r="AB121" s="102" t="str">
        <f t="shared" si="10"/>
        <v/>
      </c>
      <c r="AC121" s="95" t="str">
        <f t="shared" si="11"/>
        <v/>
      </c>
      <c r="AD121" s="95">
        <f t="shared" si="12"/>
        <v>1</v>
      </c>
      <c r="AE121" s="95" t="str">
        <f t="shared" si="13"/>
        <v/>
      </c>
      <c r="AF121" s="122" t="str">
        <f t="shared" si="14"/>
        <v/>
      </c>
      <c r="AG121" s="890" t="str">
        <f t="shared" si="15"/>
        <v/>
      </c>
      <c r="AH121" s="891" t="str">
        <f t="shared" si="16"/>
        <v/>
      </c>
      <c r="AI121" s="891">
        <f t="shared" si="17"/>
        <v>300</v>
      </c>
      <c r="AJ121" s="891" t="str">
        <f t="shared" si="18"/>
        <v/>
      </c>
      <c r="AK121" s="892" t="str">
        <f t="shared" si="19"/>
        <v/>
      </c>
    </row>
    <row r="122" spans="1:37" s="70" customFormat="1" ht="30" customHeight="1" x14ac:dyDescent="0.25">
      <c r="A122" s="542">
        <f>'Invt Machines'!A122</f>
        <v>110</v>
      </c>
      <c r="B122" s="629" t="str">
        <f>IF('Invt Machines'!B122="","",'Invt Machines'!B122)</f>
        <v>Usine</v>
      </c>
      <c r="C122" s="855">
        <v>11</v>
      </c>
      <c r="D122" s="975" t="str">
        <f>IF('Invt Machines'!D122="","",'Invt Machines'!D122)</f>
        <v>MAINT. Atelier</v>
      </c>
      <c r="E122" s="647" t="str">
        <f>IF('Invt Machines'!E122="","",'Invt Machines'!E122)</f>
        <v>GL0101W</v>
      </c>
      <c r="F122" s="977" t="str">
        <f>IF('Invt Machines'!F122="","",'Invt Machines'!F122)</f>
        <v/>
      </c>
      <c r="G122" s="633" t="str">
        <f>IF('Invt Machines'!G122="","",'Invt Machines'!G122)</f>
        <v>TOURET A MEULER 131  (233AT2)</v>
      </c>
      <c r="H122" s="634" t="str">
        <f>IF('Invt Machines'!H122="","",'Invt Machines'!H122)</f>
        <v>OUTILLAGE ELECTRIQUE SILEX</v>
      </c>
      <c r="I122" s="634" t="str">
        <f>IF('Invt Machines'!I122="","",'Invt Machines'!I122)</f>
        <v>Touret /2 MEULES</v>
      </c>
      <c r="J122" s="665" t="str">
        <f>IF('Invt Machines'!J122="","",'Invt Machines'!J122)</f>
        <v>Fixe</v>
      </c>
      <c r="K122" s="630" t="str">
        <f>IF('Invt Machines'!X122="","NON","OUI")</f>
        <v>OUI</v>
      </c>
      <c r="L122" s="630" t="s">
        <v>2144</v>
      </c>
      <c r="M122" s="258">
        <v>2</v>
      </c>
      <c r="N122" s="95">
        <v>2020</v>
      </c>
      <c r="O122" s="860">
        <v>300</v>
      </c>
      <c r="P122" s="861"/>
      <c r="Q122" s="865">
        <v>2</v>
      </c>
      <c r="R122" s="866">
        <v>4</v>
      </c>
      <c r="S122" s="971"/>
      <c r="T122" s="674" t="str">
        <f>IF('Invt Machines'!AF122="","",'Invt Machines'!AF122)</f>
        <v/>
      </c>
      <c r="U122" s="78"/>
      <c r="V122" s="672"/>
      <c r="W122" s="672"/>
      <c r="X122" s="672"/>
      <c r="Y122" s="672"/>
      <c r="AB122" s="102" t="str">
        <f t="shared" si="10"/>
        <v/>
      </c>
      <c r="AC122" s="95" t="str">
        <f t="shared" si="11"/>
        <v/>
      </c>
      <c r="AD122" s="95">
        <f t="shared" si="12"/>
        <v>1</v>
      </c>
      <c r="AE122" s="95" t="str">
        <f t="shared" si="13"/>
        <v/>
      </c>
      <c r="AF122" s="122" t="str">
        <f t="shared" si="14"/>
        <v/>
      </c>
      <c r="AG122" s="890" t="str">
        <f t="shared" si="15"/>
        <v/>
      </c>
      <c r="AH122" s="891" t="str">
        <f t="shared" si="16"/>
        <v/>
      </c>
      <c r="AI122" s="891">
        <f t="shared" si="17"/>
        <v>300</v>
      </c>
      <c r="AJ122" s="891" t="str">
        <f t="shared" si="18"/>
        <v/>
      </c>
      <c r="AK122" s="892" t="str">
        <f t="shared" si="19"/>
        <v/>
      </c>
    </row>
    <row r="123" spans="1:37" s="70" customFormat="1" ht="30" customHeight="1" x14ac:dyDescent="0.25">
      <c r="A123" s="542">
        <f>'Invt Machines'!A123</f>
        <v>111</v>
      </c>
      <c r="B123" s="629" t="str">
        <f>IF('Invt Machines'!B123="","",'Invt Machines'!B123)</f>
        <v>Usine</v>
      </c>
      <c r="C123" s="855">
        <v>11</v>
      </c>
      <c r="D123" s="975" t="str">
        <f>IF('Invt Machines'!D123="","",'Invt Machines'!D123)</f>
        <v>MAINT. Atelier</v>
      </c>
      <c r="E123" s="647">
        <f>IF('Invt Machines'!E123="","",'Invt Machines'!E123)</f>
        <v>2546114</v>
      </c>
      <c r="F123" s="977" t="str">
        <f>IF('Invt Machines'!F123="","",'Invt Machines'!F123)</f>
        <v/>
      </c>
      <c r="G123" s="633" t="str">
        <f>IF('Invt Machines'!G123="","",'Invt Machines'!G123)</f>
        <v>PERCEUSE A COLONNE (PTM12)</v>
      </c>
      <c r="H123" s="634" t="str">
        <f>IF('Invt Machines'!H123="","",'Invt Machines'!H123)</f>
        <v>CINCINNATI MILACRON</v>
      </c>
      <c r="I123" s="634" t="str">
        <f>IF('Invt Machines'!I123="","",'Invt Machines'!I123)</f>
        <v>Perceuse</v>
      </c>
      <c r="J123" s="665" t="str">
        <f>IF('Invt Machines'!J123="","",'Invt Machines'!J123)</f>
        <v>Fixe</v>
      </c>
      <c r="K123" s="630" t="str">
        <f>IF('Invt Machines'!X123="","NON","OUI")</f>
        <v>OUI</v>
      </c>
      <c r="L123" s="630" t="s">
        <v>2144</v>
      </c>
      <c r="M123" s="258">
        <v>3</v>
      </c>
      <c r="N123" s="95">
        <v>2021</v>
      </c>
      <c r="O123" s="860">
        <v>300</v>
      </c>
      <c r="P123" s="861"/>
      <c r="Q123" s="865">
        <v>2</v>
      </c>
      <c r="R123" s="866">
        <v>4</v>
      </c>
      <c r="S123" s="971"/>
      <c r="T123" s="674" t="str">
        <f>IF('Invt Machines'!AF123="","",'Invt Machines'!AF123)</f>
        <v/>
      </c>
      <c r="U123" s="78"/>
      <c r="V123" s="672"/>
      <c r="W123" s="672"/>
      <c r="X123" s="672"/>
      <c r="Y123" s="672"/>
      <c r="AB123" s="102" t="str">
        <f t="shared" si="10"/>
        <v/>
      </c>
      <c r="AC123" s="95" t="str">
        <f t="shared" si="11"/>
        <v/>
      </c>
      <c r="AD123" s="95" t="str">
        <f t="shared" si="12"/>
        <v/>
      </c>
      <c r="AE123" s="95">
        <f t="shared" si="13"/>
        <v>1</v>
      </c>
      <c r="AF123" s="122" t="str">
        <f t="shared" si="14"/>
        <v/>
      </c>
      <c r="AG123" s="890" t="str">
        <f t="shared" si="15"/>
        <v/>
      </c>
      <c r="AH123" s="891" t="str">
        <f t="shared" si="16"/>
        <v/>
      </c>
      <c r="AI123" s="891" t="str">
        <f t="shared" si="17"/>
        <v/>
      </c>
      <c r="AJ123" s="891">
        <f t="shared" si="18"/>
        <v>300</v>
      </c>
      <c r="AK123" s="892" t="str">
        <f t="shared" si="19"/>
        <v/>
      </c>
    </row>
    <row r="124" spans="1:37" s="70" customFormat="1" ht="30" customHeight="1" x14ac:dyDescent="0.25">
      <c r="A124" s="542">
        <f>'Invt Machines'!A124</f>
        <v>112</v>
      </c>
      <c r="B124" s="629" t="str">
        <f>IF('Invt Machines'!B124="","",'Invt Machines'!B124)</f>
        <v>Usine</v>
      </c>
      <c r="C124" s="855">
        <v>11</v>
      </c>
      <c r="D124" s="975" t="str">
        <f>IF('Invt Machines'!D124="","",'Invt Machines'!D124)</f>
        <v>MAINT. Atelier</v>
      </c>
      <c r="E124" s="647">
        <f>IF('Invt Machines'!E124="","",'Invt Machines'!E124)</f>
        <v>2546115</v>
      </c>
      <c r="F124" s="977" t="str">
        <f>IF('Invt Machines'!F124="","",'Invt Machines'!F124)</f>
        <v/>
      </c>
      <c r="G124" s="633" t="str">
        <f>IF('Invt Machines'!G124="","",'Invt Machines'!G124)</f>
        <v xml:space="preserve">PERCEUSE A COLONNE (PM17) </v>
      </c>
      <c r="H124" s="634" t="str">
        <f>IF('Invt Machines'!H124="","",'Invt Machines'!H124)</f>
        <v>CINCINNATI MILACRON</v>
      </c>
      <c r="I124" s="634" t="str">
        <f>IF('Invt Machines'!I124="","",'Invt Machines'!I124)</f>
        <v>Perceuse</v>
      </c>
      <c r="J124" s="665" t="str">
        <f>IF('Invt Machines'!J124="","",'Invt Machines'!J124)</f>
        <v>Fixe</v>
      </c>
      <c r="K124" s="630" t="str">
        <f>IF('Invt Machines'!X124="","NON","OUI")</f>
        <v>OUI</v>
      </c>
      <c r="L124" s="630" t="s">
        <v>2144</v>
      </c>
      <c r="M124" s="258">
        <v>3</v>
      </c>
      <c r="N124" s="95">
        <v>2021</v>
      </c>
      <c r="O124" s="860">
        <v>300</v>
      </c>
      <c r="P124" s="861"/>
      <c r="Q124" s="865">
        <v>2</v>
      </c>
      <c r="R124" s="866">
        <v>4</v>
      </c>
      <c r="S124" s="971"/>
      <c r="T124" s="674" t="str">
        <f>IF('Invt Machines'!AF124="","",'Invt Machines'!AF124)</f>
        <v/>
      </c>
      <c r="U124" s="78"/>
      <c r="V124" s="672"/>
      <c r="W124" s="672"/>
      <c r="X124" s="672"/>
      <c r="Y124" s="672"/>
      <c r="AB124" s="102" t="str">
        <f t="shared" si="10"/>
        <v/>
      </c>
      <c r="AC124" s="95" t="str">
        <f t="shared" si="11"/>
        <v/>
      </c>
      <c r="AD124" s="95" t="str">
        <f t="shared" si="12"/>
        <v/>
      </c>
      <c r="AE124" s="95">
        <f t="shared" si="13"/>
        <v>1</v>
      </c>
      <c r="AF124" s="122" t="str">
        <f t="shared" si="14"/>
        <v/>
      </c>
      <c r="AG124" s="890" t="str">
        <f t="shared" si="15"/>
        <v/>
      </c>
      <c r="AH124" s="891" t="str">
        <f t="shared" si="16"/>
        <v/>
      </c>
      <c r="AI124" s="891" t="str">
        <f t="shared" si="17"/>
        <v/>
      </c>
      <c r="AJ124" s="891">
        <f t="shared" si="18"/>
        <v>300</v>
      </c>
      <c r="AK124" s="892" t="str">
        <f t="shared" si="19"/>
        <v/>
      </c>
    </row>
    <row r="125" spans="1:37" s="70" customFormat="1" ht="50.1" customHeight="1" x14ac:dyDescent="0.25">
      <c r="A125" s="542">
        <f>'Invt Machines'!A125</f>
        <v>113</v>
      </c>
      <c r="B125" s="629" t="str">
        <f>IF('Invt Machines'!B125="","",'Invt Machines'!B125)</f>
        <v>Usine</v>
      </c>
      <c r="C125" s="855">
        <v>11</v>
      </c>
      <c r="D125" s="975" t="str">
        <f>IF('Invt Machines'!D125="","",'Invt Machines'!D125)</f>
        <v>MAINT. Atelier</v>
      </c>
      <c r="E125" s="647" t="str">
        <f>IF('Invt Machines'!E125="","",'Invt Machines'!E125)</f>
        <v>W.415</v>
      </c>
      <c r="F125" s="977" t="str">
        <f>IF('Invt Machines'!F125="","",'Invt Machines'!F125)</f>
        <v/>
      </c>
      <c r="G125" s="1019" t="str">
        <f>IF('Invt Machines'!G125="","",'Invt Machines'!G125)</f>
        <v>PRESSSE D'ALTELIER 799060</v>
      </c>
      <c r="H125" s="1020" t="str">
        <f>IF('Invt Machines'!H125="","",'Invt Machines'!H125)</f>
        <v>FACOM</v>
      </c>
      <c r="I125" s="1020" t="str">
        <f>IF('Invt Machines'!I125="","",'Invt Machines'!I125)</f>
        <v>Presse</v>
      </c>
      <c r="J125" s="665" t="str">
        <f>IF('Invt Machines'!J125="","",'Invt Machines'!J125)</f>
        <v>Fixe</v>
      </c>
      <c r="K125" s="1017" t="str">
        <f>IF('Invt Machines'!X125="","NON","OUI")</f>
        <v>OUI</v>
      </c>
      <c r="L125" s="634" t="s">
        <v>2471</v>
      </c>
      <c r="M125" s="258">
        <v>1</v>
      </c>
      <c r="N125" s="95">
        <v>2019</v>
      </c>
      <c r="O125" s="860">
        <v>300</v>
      </c>
      <c r="P125" s="861"/>
      <c r="Q125" s="865">
        <v>2</v>
      </c>
      <c r="R125" s="866">
        <v>4</v>
      </c>
      <c r="S125" s="972"/>
      <c r="T125" s="676" t="str">
        <f>IF('Invt Machines'!AF125="","",'Invt Machines'!AF125)</f>
        <v/>
      </c>
      <c r="V125" s="672"/>
      <c r="W125" s="672"/>
      <c r="X125" s="672"/>
      <c r="Y125" s="672"/>
      <c r="AB125" s="102" t="str">
        <f t="shared" si="10"/>
        <v/>
      </c>
      <c r="AC125" s="95">
        <f t="shared" si="11"/>
        <v>1</v>
      </c>
      <c r="AD125" s="95" t="str">
        <f t="shared" si="12"/>
        <v/>
      </c>
      <c r="AE125" s="95" t="str">
        <f t="shared" si="13"/>
        <v/>
      </c>
      <c r="AF125" s="122" t="str">
        <f t="shared" si="14"/>
        <v/>
      </c>
      <c r="AG125" s="890" t="str">
        <f t="shared" si="15"/>
        <v/>
      </c>
      <c r="AH125" s="891">
        <f t="shared" si="16"/>
        <v>300</v>
      </c>
      <c r="AI125" s="891" t="str">
        <f t="shared" si="17"/>
        <v/>
      </c>
      <c r="AJ125" s="891" t="str">
        <f t="shared" si="18"/>
        <v/>
      </c>
      <c r="AK125" s="892" t="str">
        <f t="shared" si="19"/>
        <v/>
      </c>
    </row>
    <row r="126" spans="1:37" s="70" customFormat="1" ht="30" customHeight="1" x14ac:dyDescent="0.25">
      <c r="A126" s="542">
        <f>'Invt Machines'!A126</f>
        <v>114</v>
      </c>
      <c r="B126" s="629" t="str">
        <f>IF('Invt Machines'!B126="","",'Invt Machines'!B126)</f>
        <v>Usine</v>
      </c>
      <c r="C126" s="630">
        <v>11</v>
      </c>
      <c r="D126" s="634" t="str">
        <f>IF('Invt Machines'!D126="","",'Invt Machines'!D126)</f>
        <v>MAINT. Atelier</v>
      </c>
      <c r="E126" s="630">
        <f>IF('Invt Machines'!E126="","",'Invt Machines'!E126)</f>
        <v>2546166</v>
      </c>
      <c r="F126" s="632" t="str">
        <f>IF('Invt Machines'!F126="","",'Invt Machines'!F126)</f>
        <v/>
      </c>
      <c r="G126" s="633" t="str">
        <f>IF('Invt Machines'!G126="","",'Invt Machines'!G126)</f>
        <v>SCIE</v>
      </c>
      <c r="H126" s="630" t="str">
        <f>IF('Invt Machines'!H126="","",'Invt Machines'!H126)</f>
        <v>KASTO</v>
      </c>
      <c r="I126" s="634" t="str">
        <f>IF('Invt Machines'!I126="","",'Invt Machines'!I126)</f>
        <v>Scie</v>
      </c>
      <c r="J126" s="665" t="str">
        <f>IF('Invt Machines'!J126="","",'Invt Machines'!J126)</f>
        <v>Fixe</v>
      </c>
      <c r="K126" s="630" t="str">
        <f>IF('Invt Machines'!X126="","NON","OUI")</f>
        <v>NON</v>
      </c>
      <c r="L126" s="630"/>
      <c r="M126" s="258">
        <v>2</v>
      </c>
      <c r="N126" s="95">
        <v>2020</v>
      </c>
      <c r="O126" s="860">
        <v>3000</v>
      </c>
      <c r="P126" s="861"/>
      <c r="Q126" s="865">
        <v>8</v>
      </c>
      <c r="R126" s="866">
        <v>16</v>
      </c>
      <c r="S126" s="971"/>
      <c r="T126" s="674" t="str">
        <f>IF('Invt Machines'!AF126="","",'Invt Machines'!AF126)</f>
        <v/>
      </c>
      <c r="U126" s="78"/>
      <c r="V126" s="672"/>
      <c r="W126" s="672"/>
      <c r="X126" s="672"/>
      <c r="Y126" s="672"/>
      <c r="AB126" s="102" t="str">
        <f t="shared" si="10"/>
        <v/>
      </c>
      <c r="AC126" s="95" t="str">
        <f t="shared" si="11"/>
        <v/>
      </c>
      <c r="AD126" s="95">
        <f t="shared" si="12"/>
        <v>1</v>
      </c>
      <c r="AE126" s="95" t="str">
        <f t="shared" si="13"/>
        <v/>
      </c>
      <c r="AF126" s="122" t="str">
        <f t="shared" si="14"/>
        <v/>
      </c>
      <c r="AG126" s="890" t="str">
        <f t="shared" si="15"/>
        <v/>
      </c>
      <c r="AH126" s="891" t="str">
        <f t="shared" si="16"/>
        <v/>
      </c>
      <c r="AI126" s="891">
        <f t="shared" si="17"/>
        <v>3000</v>
      </c>
      <c r="AJ126" s="891" t="str">
        <f t="shared" si="18"/>
        <v/>
      </c>
      <c r="AK126" s="892" t="str">
        <f t="shared" si="19"/>
        <v/>
      </c>
    </row>
    <row r="127" spans="1:37" s="70" customFormat="1" ht="50.1" customHeight="1" x14ac:dyDescent="0.25">
      <c r="A127" s="542">
        <f>'Invt Machines'!A127</f>
        <v>115</v>
      </c>
      <c r="B127" s="629" t="str">
        <f>IF('Invt Machines'!B127="","",'Invt Machines'!B127)</f>
        <v>Usine</v>
      </c>
      <c r="C127" s="855">
        <v>11</v>
      </c>
      <c r="D127" s="958" t="str">
        <f>IF('Invt Machines'!D127="","",'Invt Machines'!D127)</f>
        <v>MAGASIN</v>
      </c>
      <c r="E127" s="630" t="str">
        <f>IF('Invt Machines'!E127="","",'Invt Machines'!E127)</f>
        <v>07077359</v>
      </c>
      <c r="F127" s="632" t="str">
        <f>IF('Invt Machines'!F127="","",'Invt Machines'!F127)</f>
        <v/>
      </c>
      <c r="G127" s="633" t="str">
        <f>IF('Invt Machines'!G127="","",'Invt Machines'!G127)</f>
        <v>MARQUEUSE CN101 P</v>
      </c>
      <c r="H127" s="634" t="str">
        <f>IF('Invt Machines'!H127="","",'Invt Machines'!H127)</f>
        <v>TECHNIFOR</v>
      </c>
      <c r="I127" s="634" t="str">
        <f>IF('Invt Machines'!I127="","",'Invt Machines'!I127)</f>
        <v>Machine à marquer</v>
      </c>
      <c r="J127" s="665" t="str">
        <f>IF('Invt Machines'!J127="","",'Invt Machines'!J127)</f>
        <v>Appareil mobile</v>
      </c>
      <c r="K127" s="630" t="str">
        <f>IF('Invt Machines'!X127="","NON","OUI")</f>
        <v>OUI</v>
      </c>
      <c r="L127" s="634" t="s">
        <v>2471</v>
      </c>
      <c r="M127" s="258">
        <v>3</v>
      </c>
      <c r="N127" s="95">
        <v>2021</v>
      </c>
      <c r="O127" s="860">
        <v>200</v>
      </c>
      <c r="P127" s="861"/>
      <c r="Q127" s="865">
        <v>2</v>
      </c>
      <c r="R127" s="866">
        <v>0</v>
      </c>
      <c r="S127" s="971"/>
      <c r="T127" s="674" t="str">
        <f>IF('Invt Machines'!AF127="","",'Invt Machines'!AF127)</f>
        <v/>
      </c>
      <c r="U127" s="78"/>
      <c r="V127" s="672"/>
      <c r="W127" s="672"/>
      <c r="X127" s="672"/>
      <c r="Y127" s="672"/>
      <c r="AB127" s="102" t="str">
        <f t="shared" si="10"/>
        <v/>
      </c>
      <c r="AC127" s="95" t="str">
        <f t="shared" si="11"/>
        <v/>
      </c>
      <c r="AD127" s="95" t="str">
        <f t="shared" si="12"/>
        <v/>
      </c>
      <c r="AE127" s="95">
        <f t="shared" si="13"/>
        <v>1</v>
      </c>
      <c r="AF127" s="122" t="str">
        <f t="shared" si="14"/>
        <v/>
      </c>
      <c r="AG127" s="890" t="str">
        <f t="shared" si="15"/>
        <v/>
      </c>
      <c r="AH127" s="891" t="str">
        <f t="shared" si="16"/>
        <v/>
      </c>
      <c r="AI127" s="891" t="str">
        <f t="shared" si="17"/>
        <v/>
      </c>
      <c r="AJ127" s="891">
        <f t="shared" si="18"/>
        <v>200</v>
      </c>
      <c r="AK127" s="892" t="str">
        <f t="shared" si="19"/>
        <v/>
      </c>
    </row>
    <row r="128" spans="1:37" s="70" customFormat="1" ht="30" customHeight="1" x14ac:dyDescent="0.25">
      <c r="A128" s="542">
        <f>'Invt Machines'!A128</f>
        <v>116</v>
      </c>
      <c r="B128" s="629" t="str">
        <f>IF('Invt Machines'!B128="","",'Invt Machines'!B128)</f>
        <v>Usine</v>
      </c>
      <c r="C128" s="862">
        <v>11</v>
      </c>
      <c r="D128" s="630">
        <f>IF('Invt Machines'!D128="","",'Invt Machines'!D128)</f>
        <v>16</v>
      </c>
      <c r="E128" s="630">
        <f>IF('Invt Machines'!E128="","",'Invt Machines'!E128)</f>
        <v>313</v>
      </c>
      <c r="F128" s="632">
        <f>IF('Invt Machines'!F128="","",'Invt Machines'!F128)</f>
        <v>3635752</v>
      </c>
      <c r="G128" s="633" t="str">
        <f>IF('Invt Machines'!G128="","",'Invt Machines'!G128)</f>
        <v>BAC LIQUIDE DE TREMPS (Filtration)</v>
      </c>
      <c r="H128" s="634" t="str">
        <f>IF('Invt Machines'!H128="","",'Invt Machines'!H128)</f>
        <v>OMSAT</v>
      </c>
      <c r="I128" s="634" t="str">
        <f>IF('Invt Machines'!I128="","",'Invt Machines'!I128)</f>
        <v>Bac de filtration</v>
      </c>
      <c r="J128" s="665" t="str">
        <f>IF('Invt Machines'!J128="","",'Invt Machines'!J128)</f>
        <v>Fixe</v>
      </c>
      <c r="K128" s="630" t="str">
        <f>IF('Invt Machines'!X128="","NON","OUI")</f>
        <v>NON</v>
      </c>
      <c r="L128" s="630"/>
      <c r="M128" s="258">
        <v>3</v>
      </c>
      <c r="N128" s="95">
        <v>2020</v>
      </c>
      <c r="O128" s="860">
        <v>1000</v>
      </c>
      <c r="P128" s="861"/>
      <c r="Q128" s="865">
        <v>2</v>
      </c>
      <c r="R128" s="866">
        <v>12</v>
      </c>
      <c r="S128" s="971"/>
      <c r="T128" s="674" t="str">
        <f>IF('Invt Machines'!AF128="","",'Invt Machines'!AF128)</f>
        <v/>
      </c>
      <c r="U128" s="78"/>
      <c r="V128" s="672"/>
      <c r="W128" s="672"/>
      <c r="X128" s="672"/>
      <c r="Y128" s="672"/>
      <c r="AB128" s="102" t="str">
        <f t="shared" si="10"/>
        <v/>
      </c>
      <c r="AC128" s="95" t="str">
        <f t="shared" si="11"/>
        <v/>
      </c>
      <c r="AD128" s="95">
        <f t="shared" si="12"/>
        <v>1</v>
      </c>
      <c r="AE128" s="95" t="str">
        <f t="shared" si="13"/>
        <v/>
      </c>
      <c r="AF128" s="122" t="str">
        <f t="shared" si="14"/>
        <v/>
      </c>
      <c r="AG128" s="890" t="str">
        <f t="shared" si="15"/>
        <v/>
      </c>
      <c r="AH128" s="891" t="str">
        <f t="shared" si="16"/>
        <v/>
      </c>
      <c r="AI128" s="891">
        <f t="shared" si="17"/>
        <v>1000</v>
      </c>
      <c r="AJ128" s="891" t="str">
        <f t="shared" si="18"/>
        <v/>
      </c>
      <c r="AK128" s="892" t="str">
        <f t="shared" si="19"/>
        <v/>
      </c>
    </row>
    <row r="129" spans="1:37" s="70" customFormat="1" ht="30" customHeight="1" x14ac:dyDescent="0.25">
      <c r="A129" s="542">
        <f>'Invt Machines'!A129</f>
        <v>117</v>
      </c>
      <c r="B129" s="629" t="str">
        <f>IF('Invt Machines'!B129="","",'Invt Machines'!B129)</f>
        <v>Usine</v>
      </c>
      <c r="C129" s="862">
        <v>11</v>
      </c>
      <c r="D129" s="630" t="str">
        <f>IF('Invt Machines'!D129="","",'Invt Machines'!D129)</f>
        <v>BAT D</v>
      </c>
      <c r="E129" s="630" t="str">
        <f>IF('Invt Machines'!E129="","",'Invt Machines'!E129)</f>
        <v/>
      </c>
      <c r="F129" s="632" t="str">
        <f>IF('Invt Machines'!F129="","",'Invt Machines'!F129)</f>
        <v/>
      </c>
      <c r="G129" s="633" t="str">
        <f>IF('Invt Machines'!G129="","",'Invt Machines'!G129)</f>
        <v>Cabine de sablage YD</v>
      </c>
      <c r="H129" s="634" t="str">
        <f>IF('Invt Machines'!H129="","",'Invt Machines'!H129)</f>
        <v>SCITEEX GENESYS 644C</v>
      </c>
      <c r="I129" s="634" t="str">
        <f>IF('Invt Machines'!I129="","",'Invt Machines'!I129)</f>
        <v>Sableuse</v>
      </c>
      <c r="J129" s="665" t="str">
        <f>IF('Invt Machines'!J129="","",'Invt Machines'!J129)</f>
        <v>Fixe</v>
      </c>
      <c r="K129" s="630" t="str">
        <f>IF('Invt Machines'!X129="","NON","OUI")</f>
        <v>NON</v>
      </c>
      <c r="L129" s="630"/>
      <c r="M129" s="258">
        <v>2</v>
      </c>
      <c r="N129" s="95">
        <v>2020</v>
      </c>
      <c r="O129" s="1036">
        <v>3000</v>
      </c>
      <c r="P129" s="861"/>
      <c r="Q129" s="865">
        <v>8</v>
      </c>
      <c r="R129" s="866">
        <v>24</v>
      </c>
      <c r="S129" s="971"/>
      <c r="T129" s="674" t="str">
        <f>IF('Invt Machines'!AF129="","",'Invt Machines'!AF129)</f>
        <v/>
      </c>
      <c r="U129" s="78"/>
      <c r="V129" s="672"/>
      <c r="W129" s="672"/>
      <c r="X129" s="672"/>
      <c r="Y129" s="672"/>
      <c r="AB129" s="102" t="str">
        <f t="shared" si="10"/>
        <v/>
      </c>
      <c r="AC129" s="95" t="str">
        <f t="shared" si="11"/>
        <v/>
      </c>
      <c r="AD129" s="95">
        <f t="shared" si="12"/>
        <v>1</v>
      </c>
      <c r="AE129" s="95" t="str">
        <f t="shared" si="13"/>
        <v/>
      </c>
      <c r="AF129" s="122" t="str">
        <f t="shared" si="14"/>
        <v/>
      </c>
      <c r="AG129" s="890" t="str">
        <f t="shared" si="15"/>
        <v/>
      </c>
      <c r="AH129" s="891" t="str">
        <f t="shared" si="16"/>
        <v/>
      </c>
      <c r="AI129" s="891">
        <f t="shared" si="17"/>
        <v>3000</v>
      </c>
      <c r="AJ129" s="891" t="str">
        <f t="shared" si="18"/>
        <v/>
      </c>
      <c r="AK129" s="892" t="str">
        <f t="shared" si="19"/>
        <v/>
      </c>
    </row>
    <row r="130" spans="1:37" s="70" customFormat="1" ht="30" customHeight="1" x14ac:dyDescent="0.25">
      <c r="A130" s="542">
        <f>'Invt Machines'!A130</f>
        <v>118</v>
      </c>
      <c r="B130" s="629" t="str">
        <f>IF('Invt Machines'!B130="","",'Invt Machines'!B130)</f>
        <v>Usine</v>
      </c>
      <c r="C130" s="862">
        <v>11</v>
      </c>
      <c r="D130" s="630" t="str">
        <f>IF('Invt Machines'!D130="","",'Invt Machines'!D130)</f>
        <v>BAT D</v>
      </c>
      <c r="E130" s="630" t="str">
        <f>IF('Invt Machines'!E130="","",'Invt Machines'!E130)</f>
        <v>COMPRESSEUR</v>
      </c>
      <c r="F130" s="632" t="str">
        <f>IF('Invt Machines'!F130="","",'Invt Machines'!F130)</f>
        <v/>
      </c>
      <c r="G130" s="633" t="str">
        <f>IF('Invt Machines'!G130="","",'Invt Machines'!G130)</f>
        <v>COMPRESSEUR Yonne Equip</v>
      </c>
      <c r="H130" s="634" t="str">
        <f>IF('Invt Machines'!H130="","",'Invt Machines'!H130)</f>
        <v>ATLAS COPCO GA75VSD</v>
      </c>
      <c r="I130" s="634" t="str">
        <f>IF('Invt Machines'!I130="","",'Invt Machines'!I130)</f>
        <v>Centrale air comprimé</v>
      </c>
      <c r="J130" s="665" t="str">
        <f>IF('Invt Machines'!J130="","",'Invt Machines'!J130)</f>
        <v>Fixe</v>
      </c>
      <c r="K130" s="630" t="str">
        <f>IF('Invt Machines'!X130="","NON","OUI")</f>
        <v>NON</v>
      </c>
      <c r="L130" s="630"/>
      <c r="M130" s="258">
        <v>2</v>
      </c>
      <c r="N130" s="95">
        <v>2020</v>
      </c>
      <c r="O130" s="1036">
        <v>1000</v>
      </c>
      <c r="P130" s="861"/>
      <c r="Q130" s="865">
        <v>2</v>
      </c>
      <c r="R130" s="866">
        <v>8</v>
      </c>
      <c r="S130" s="971"/>
      <c r="T130" s="674" t="str">
        <f>IF('Invt Machines'!AF130="","",'Invt Machines'!AF130)</f>
        <v/>
      </c>
      <c r="U130" s="78"/>
      <c r="V130" s="672"/>
      <c r="W130" s="672"/>
      <c r="X130" s="672"/>
      <c r="Y130" s="672"/>
      <c r="AB130" s="102" t="str">
        <f t="shared" si="10"/>
        <v/>
      </c>
      <c r="AC130" s="95" t="str">
        <f t="shared" si="11"/>
        <v/>
      </c>
      <c r="AD130" s="95">
        <f t="shared" si="12"/>
        <v>1</v>
      </c>
      <c r="AE130" s="95" t="str">
        <f t="shared" si="13"/>
        <v/>
      </c>
      <c r="AF130" s="122" t="str">
        <f t="shared" si="14"/>
        <v/>
      </c>
      <c r="AG130" s="890" t="str">
        <f t="shared" si="15"/>
        <v/>
      </c>
      <c r="AH130" s="891" t="str">
        <f t="shared" si="16"/>
        <v/>
      </c>
      <c r="AI130" s="891">
        <f t="shared" si="17"/>
        <v>1000</v>
      </c>
      <c r="AJ130" s="891" t="str">
        <f t="shared" si="18"/>
        <v/>
      </c>
      <c r="AK130" s="892" t="str">
        <f t="shared" si="19"/>
        <v/>
      </c>
    </row>
    <row r="131" spans="1:37" s="70" customFormat="1" ht="30" customHeight="1" x14ac:dyDescent="0.25">
      <c r="A131" s="542">
        <f>'Invt Machines'!A131</f>
        <v>119</v>
      </c>
      <c r="B131" s="980" t="str">
        <f>IF('Invt Machines'!B131="","",'Invt Machines'!B131)</f>
        <v>Usine</v>
      </c>
      <c r="C131" s="857"/>
      <c r="D131" s="981" t="s">
        <v>792</v>
      </c>
      <c r="E131" s="984"/>
      <c r="F131" s="982"/>
      <c r="G131" s="983" t="s">
        <v>1508</v>
      </c>
      <c r="H131" s="981"/>
      <c r="I131" s="984"/>
      <c r="J131" s="985"/>
      <c r="K131" s="981" t="str">
        <f>IF('Invt Machines'!X131="","NON","OUI")</f>
        <v>NON</v>
      </c>
      <c r="L131" s="630"/>
      <c r="M131" s="258">
        <v>2</v>
      </c>
      <c r="N131" s="95">
        <v>2021</v>
      </c>
      <c r="O131" s="1036">
        <v>2000</v>
      </c>
      <c r="P131" s="861"/>
      <c r="Q131" s="865">
        <v>8</v>
      </c>
      <c r="R131" s="866">
        <v>24</v>
      </c>
      <c r="S131" s="971"/>
      <c r="T131" s="674" t="str">
        <f>IF('Invt Machines'!AF131="","",'Invt Machines'!AF131)</f>
        <v/>
      </c>
      <c r="U131" s="78"/>
      <c r="V131" s="672"/>
      <c r="W131" s="672"/>
      <c r="X131" s="672"/>
      <c r="Y131" s="672"/>
      <c r="AB131" s="102" t="str">
        <f t="shared" si="10"/>
        <v/>
      </c>
      <c r="AC131" s="95" t="str">
        <f t="shared" si="11"/>
        <v/>
      </c>
      <c r="AD131" s="95" t="str">
        <f t="shared" si="12"/>
        <v/>
      </c>
      <c r="AE131" s="95">
        <f t="shared" si="13"/>
        <v>1</v>
      </c>
      <c r="AF131" s="122" t="str">
        <f t="shared" si="14"/>
        <v/>
      </c>
      <c r="AG131" s="890" t="str">
        <f t="shared" si="15"/>
        <v/>
      </c>
      <c r="AH131" s="891" t="str">
        <f t="shared" si="16"/>
        <v/>
      </c>
      <c r="AI131" s="891" t="str">
        <f t="shared" si="17"/>
        <v/>
      </c>
      <c r="AJ131" s="891">
        <f t="shared" si="18"/>
        <v>2000</v>
      </c>
      <c r="AK131" s="892" t="str">
        <f t="shared" si="19"/>
        <v/>
      </c>
    </row>
    <row r="132" spans="1:37" s="70" customFormat="1" ht="30" customHeight="1" x14ac:dyDescent="0.25">
      <c r="A132" s="542">
        <f>'Invt Machines'!A132</f>
        <v>120</v>
      </c>
      <c r="B132" s="646" t="str">
        <f>IF('Invt Machines'!B132="","",'Invt Machines'!B132)</f>
        <v>Usine</v>
      </c>
      <c r="C132" s="857"/>
      <c r="D132" s="857" t="s">
        <v>792</v>
      </c>
      <c r="E132" s="857"/>
      <c r="F132" s="858"/>
      <c r="G132" s="859" t="s">
        <v>1509</v>
      </c>
      <c r="H132" s="857"/>
      <c r="I132" s="862"/>
      <c r="J132" s="854"/>
      <c r="K132" s="954" t="str">
        <f>IF('Invt Machines'!X132="","NON","OUI")</f>
        <v>NON</v>
      </c>
      <c r="L132" s="630"/>
      <c r="M132" s="258"/>
      <c r="N132" s="95"/>
      <c r="O132" s="860"/>
      <c r="P132" s="861"/>
      <c r="Q132" s="865"/>
      <c r="R132" s="866"/>
      <c r="S132" s="971"/>
      <c r="T132" s="674" t="str">
        <f>IF('Invt Machines'!AF132="","",'Invt Machines'!AF132)</f>
        <v>Non intégré en visite initiale de vérification de conformité machine, est-ce a prévoir ?</v>
      </c>
      <c r="U132" s="78"/>
      <c r="V132" s="672"/>
      <c r="W132" s="672"/>
      <c r="X132" s="672"/>
      <c r="Y132" s="672"/>
      <c r="AB132" s="102" t="str">
        <f t="shared" si="10"/>
        <v/>
      </c>
      <c r="AC132" s="95" t="str">
        <f t="shared" si="11"/>
        <v/>
      </c>
      <c r="AD132" s="95" t="str">
        <f t="shared" si="12"/>
        <v/>
      </c>
      <c r="AE132" s="95" t="str">
        <f t="shared" si="13"/>
        <v/>
      </c>
      <c r="AF132" s="122" t="str">
        <f t="shared" si="14"/>
        <v/>
      </c>
      <c r="AG132" s="890" t="str">
        <f t="shared" si="15"/>
        <v/>
      </c>
      <c r="AH132" s="891" t="str">
        <f t="shared" si="16"/>
        <v/>
      </c>
      <c r="AI132" s="891" t="str">
        <f t="shared" si="17"/>
        <v/>
      </c>
      <c r="AJ132" s="891" t="str">
        <f t="shared" si="18"/>
        <v/>
      </c>
      <c r="AK132" s="892" t="str">
        <f t="shared" si="19"/>
        <v/>
      </c>
    </row>
    <row r="133" spans="1:37" s="70" customFormat="1" ht="30" customHeight="1" x14ac:dyDescent="0.25">
      <c r="A133" s="542">
        <f>'Invt Machines'!A133</f>
        <v>121</v>
      </c>
      <c r="B133" s="646" t="str">
        <f>IF('Invt Machines'!B133="","",'Invt Machines'!B133)</f>
        <v>Usine</v>
      </c>
      <c r="C133" s="857"/>
      <c r="D133" s="857" t="s">
        <v>792</v>
      </c>
      <c r="E133" s="857"/>
      <c r="F133" s="858"/>
      <c r="G133" s="859" t="s">
        <v>1510</v>
      </c>
      <c r="H133" s="857"/>
      <c r="I133" s="862"/>
      <c r="J133" s="854"/>
      <c r="K133" s="954" t="str">
        <f>IF('Invt Machines'!X133="","NON","OUI")</f>
        <v>NON</v>
      </c>
      <c r="L133" s="630"/>
      <c r="M133" s="258"/>
      <c r="N133" s="95"/>
      <c r="O133" s="860"/>
      <c r="P133" s="861"/>
      <c r="Q133" s="865"/>
      <c r="R133" s="866"/>
      <c r="S133" s="971"/>
      <c r="T133" s="674" t="str">
        <f>IF('Invt Machines'!AF133="","",'Invt Machines'!AF133)</f>
        <v>Non intégré en visite initiale de vérification de conformité machine, est-ce a prévoir ?</v>
      </c>
      <c r="U133" s="78"/>
      <c r="V133" s="672"/>
      <c r="W133" s="672"/>
      <c r="X133" s="672"/>
      <c r="Y133" s="672"/>
      <c r="AB133" s="102" t="str">
        <f t="shared" si="10"/>
        <v/>
      </c>
      <c r="AC133" s="95" t="str">
        <f t="shared" si="11"/>
        <v/>
      </c>
      <c r="AD133" s="95" t="str">
        <f t="shared" si="12"/>
        <v/>
      </c>
      <c r="AE133" s="95" t="str">
        <f t="shared" si="13"/>
        <v/>
      </c>
      <c r="AF133" s="122" t="str">
        <f t="shared" si="14"/>
        <v/>
      </c>
      <c r="AG133" s="890" t="str">
        <f t="shared" si="15"/>
        <v/>
      </c>
      <c r="AH133" s="891" t="str">
        <f t="shared" si="16"/>
        <v/>
      </c>
      <c r="AI133" s="891" t="str">
        <f t="shared" si="17"/>
        <v/>
      </c>
      <c r="AJ133" s="891" t="str">
        <f t="shared" si="18"/>
        <v/>
      </c>
      <c r="AK133" s="892" t="str">
        <f t="shared" si="19"/>
        <v/>
      </c>
    </row>
    <row r="134" spans="1:37" s="70" customFormat="1" ht="30" customHeight="1" x14ac:dyDescent="0.25">
      <c r="A134" s="542">
        <f>'Invt Machines'!A134</f>
        <v>122</v>
      </c>
      <c r="B134" s="646" t="str">
        <f>IF('Invt Machines'!B134="","",'Invt Machines'!B134)</f>
        <v>Usine</v>
      </c>
      <c r="C134" s="653"/>
      <c r="D134" s="857" t="s">
        <v>792</v>
      </c>
      <c r="E134" s="654"/>
      <c r="F134" s="655"/>
      <c r="G134" s="656" t="s">
        <v>1511</v>
      </c>
      <c r="H134" s="653"/>
      <c r="I134" s="653"/>
      <c r="J134" s="669"/>
      <c r="K134" s="654" t="str">
        <f>IF('Invt Machines'!X134="","NON","OUI")</f>
        <v>NON</v>
      </c>
      <c r="L134" s="1000"/>
      <c r="M134" s="258"/>
      <c r="N134" s="95"/>
      <c r="O134" s="860"/>
      <c r="P134" s="861"/>
      <c r="Q134" s="865"/>
      <c r="R134" s="866"/>
      <c r="S134" s="971"/>
      <c r="T134" s="674" t="str">
        <f>IF('Invt Machines'!AF134="","",'Invt Machines'!AF134)</f>
        <v>Non intégré en visite initiale de vérification de conformité machine, est-ce a prévoir ?</v>
      </c>
      <c r="U134" s="78"/>
      <c r="V134" s="672"/>
      <c r="W134" s="672"/>
      <c r="X134" s="672"/>
      <c r="Y134" s="672"/>
      <c r="AB134" s="102" t="str">
        <f t="shared" si="10"/>
        <v/>
      </c>
      <c r="AC134" s="95" t="str">
        <f t="shared" si="11"/>
        <v/>
      </c>
      <c r="AD134" s="95" t="str">
        <f t="shared" si="12"/>
        <v/>
      </c>
      <c r="AE134" s="95" t="str">
        <f t="shared" si="13"/>
        <v/>
      </c>
      <c r="AF134" s="122" t="str">
        <f t="shared" si="14"/>
        <v/>
      </c>
      <c r="AG134" s="890" t="str">
        <f t="shared" si="15"/>
        <v/>
      </c>
      <c r="AH134" s="891" t="str">
        <f t="shared" si="16"/>
        <v/>
      </c>
      <c r="AI134" s="891" t="str">
        <f t="shared" si="17"/>
        <v/>
      </c>
      <c r="AJ134" s="891" t="str">
        <f t="shared" si="18"/>
        <v/>
      </c>
      <c r="AK134" s="892" t="str">
        <f t="shared" si="19"/>
        <v/>
      </c>
    </row>
    <row r="135" spans="1:37" s="70" customFormat="1" ht="30" customHeight="1" x14ac:dyDescent="0.25">
      <c r="A135" s="542">
        <f>'Invt Machines'!A135</f>
        <v>123</v>
      </c>
      <c r="B135" s="646" t="str">
        <f>IF('Invt Machines'!B135="","",'Invt Machines'!B135)</f>
        <v>Usine</v>
      </c>
      <c r="C135" s="653"/>
      <c r="D135" s="857" t="s">
        <v>792</v>
      </c>
      <c r="E135" s="654"/>
      <c r="F135" s="655"/>
      <c r="G135" s="656" t="s">
        <v>1512</v>
      </c>
      <c r="H135" s="653"/>
      <c r="I135" s="653"/>
      <c r="J135" s="669"/>
      <c r="K135" s="654" t="str">
        <f>IF('Invt Machines'!X135="","NON","OUI")</f>
        <v>NON</v>
      </c>
      <c r="L135" s="1000"/>
      <c r="M135" s="258"/>
      <c r="N135" s="95"/>
      <c r="O135" s="860"/>
      <c r="P135" s="861"/>
      <c r="Q135" s="865"/>
      <c r="R135" s="866"/>
      <c r="S135" s="971"/>
      <c r="T135" s="674" t="str">
        <f>IF('Invt Machines'!AF135="","",'Invt Machines'!AF135)</f>
        <v>Non intégré en visite initiale de vérification de conformité machine, est-ce a prévoir ?</v>
      </c>
      <c r="U135" s="78"/>
      <c r="V135" s="672"/>
      <c r="W135" s="672"/>
      <c r="X135" s="672"/>
      <c r="Y135" s="672"/>
      <c r="AB135" s="102" t="str">
        <f t="shared" si="10"/>
        <v/>
      </c>
      <c r="AC135" s="95" t="str">
        <f t="shared" si="11"/>
        <v/>
      </c>
      <c r="AD135" s="95" t="str">
        <f t="shared" si="12"/>
        <v/>
      </c>
      <c r="AE135" s="95" t="str">
        <f t="shared" si="13"/>
        <v/>
      </c>
      <c r="AF135" s="122" t="str">
        <f t="shared" si="14"/>
        <v/>
      </c>
      <c r="AG135" s="890" t="str">
        <f t="shared" si="15"/>
        <v/>
      </c>
      <c r="AH135" s="891" t="str">
        <f t="shared" si="16"/>
        <v/>
      </c>
      <c r="AI135" s="891" t="str">
        <f t="shared" si="17"/>
        <v/>
      </c>
      <c r="AJ135" s="891" t="str">
        <f t="shared" si="18"/>
        <v/>
      </c>
      <c r="AK135" s="892" t="str">
        <f t="shared" si="19"/>
        <v/>
      </c>
    </row>
    <row r="136" spans="1:37" s="70" customFormat="1" ht="30" customHeight="1" x14ac:dyDescent="0.25">
      <c r="A136" s="542">
        <f>'Invt Machines'!A136</f>
        <v>124</v>
      </c>
      <c r="B136" s="646" t="str">
        <f>IF('Invt Machines'!B136="","",'Invt Machines'!B136)</f>
        <v>Usine</v>
      </c>
      <c r="C136" s="653"/>
      <c r="D136" s="857" t="s">
        <v>792</v>
      </c>
      <c r="E136" s="654"/>
      <c r="F136" s="655"/>
      <c r="G136" s="656" t="s">
        <v>1513</v>
      </c>
      <c r="H136" s="653"/>
      <c r="I136" s="653"/>
      <c r="J136" s="669"/>
      <c r="K136" s="654" t="str">
        <f>IF('Invt Machines'!X136="","NON","OUI")</f>
        <v>NON</v>
      </c>
      <c r="L136" s="1000"/>
      <c r="M136" s="258"/>
      <c r="N136" s="95"/>
      <c r="O136" s="860"/>
      <c r="P136" s="861"/>
      <c r="Q136" s="865"/>
      <c r="R136" s="866"/>
      <c r="S136" s="971"/>
      <c r="T136" s="674" t="str">
        <f>IF('Invt Machines'!AF136="","",'Invt Machines'!AF136)</f>
        <v>Non intégré en visite initiale de vérification de conformité machine, est-ce a prévoir ?</v>
      </c>
      <c r="U136" s="78"/>
      <c r="V136" s="672"/>
      <c r="W136" s="672"/>
      <c r="X136" s="672"/>
      <c r="Y136" s="672"/>
      <c r="AB136" s="102" t="str">
        <f t="shared" si="10"/>
        <v/>
      </c>
      <c r="AC136" s="95" t="str">
        <f t="shared" si="11"/>
        <v/>
      </c>
      <c r="AD136" s="95" t="str">
        <f t="shared" si="12"/>
        <v/>
      </c>
      <c r="AE136" s="95" t="str">
        <f t="shared" si="13"/>
        <v/>
      </c>
      <c r="AF136" s="122" t="str">
        <f t="shared" si="14"/>
        <v/>
      </c>
      <c r="AG136" s="890" t="str">
        <f t="shared" si="15"/>
        <v/>
      </c>
      <c r="AH136" s="891" t="str">
        <f t="shared" si="16"/>
        <v/>
      </c>
      <c r="AI136" s="891" t="str">
        <f t="shared" si="17"/>
        <v/>
      </c>
      <c r="AJ136" s="891" t="str">
        <f t="shared" si="18"/>
        <v/>
      </c>
      <c r="AK136" s="892" t="str">
        <f t="shared" si="19"/>
        <v/>
      </c>
    </row>
    <row r="137" spans="1:37" s="70" customFormat="1" ht="30" customHeight="1" x14ac:dyDescent="0.25">
      <c r="A137" s="542">
        <f>'Invt Machines'!A137</f>
        <v>125</v>
      </c>
      <c r="B137" s="646" t="str">
        <f>IF('Invt Machines'!B137="","",'Invt Machines'!B137)</f>
        <v>Usine</v>
      </c>
      <c r="C137" s="653"/>
      <c r="D137" s="857"/>
      <c r="E137" s="654"/>
      <c r="F137" s="655"/>
      <c r="G137" s="656"/>
      <c r="H137" s="653"/>
      <c r="I137" s="653"/>
      <c r="J137" s="669"/>
      <c r="K137" s="654"/>
      <c r="L137" s="1000"/>
      <c r="M137" s="852"/>
      <c r="N137" s="95"/>
      <c r="O137" s="860"/>
      <c r="P137" s="861"/>
      <c r="Q137" s="865"/>
      <c r="R137" s="866"/>
      <c r="S137" s="971"/>
      <c r="T137" s="674" t="str">
        <f>IF('Invt Machines'!AF137="","",'Invt Machines'!AF137)</f>
        <v>Non intégré en visite initiale de vérification de conformité machine, est-ce a prévoir ?</v>
      </c>
      <c r="U137" s="78"/>
      <c r="V137" s="672"/>
      <c r="W137" s="672"/>
      <c r="X137" s="672"/>
      <c r="Y137" s="672"/>
      <c r="AB137" s="102" t="str">
        <f t="shared" si="10"/>
        <v/>
      </c>
      <c r="AC137" s="95" t="str">
        <f t="shared" si="11"/>
        <v/>
      </c>
      <c r="AD137" s="95" t="str">
        <f t="shared" si="12"/>
        <v/>
      </c>
      <c r="AE137" s="95" t="str">
        <f t="shared" si="13"/>
        <v/>
      </c>
      <c r="AF137" s="122" t="str">
        <f t="shared" si="14"/>
        <v/>
      </c>
      <c r="AG137" s="890" t="str">
        <f t="shared" si="15"/>
        <v/>
      </c>
      <c r="AH137" s="891" t="str">
        <f t="shared" si="16"/>
        <v/>
      </c>
      <c r="AI137" s="891" t="str">
        <f t="shared" si="17"/>
        <v/>
      </c>
      <c r="AJ137" s="891" t="str">
        <f t="shared" si="18"/>
        <v/>
      </c>
      <c r="AK137" s="892" t="str">
        <f t="shared" si="19"/>
        <v/>
      </c>
    </row>
    <row r="138" spans="1:37" s="70" customFormat="1" ht="30" customHeight="1" x14ac:dyDescent="0.25">
      <c r="A138" s="542">
        <f>'Invt Machines'!A138</f>
        <v>126</v>
      </c>
      <c r="B138" s="646" t="str">
        <f>IF('Invt Machines'!B138="","",'Invt Machines'!B138)</f>
        <v/>
      </c>
      <c r="C138" s="653"/>
      <c r="D138" s="857"/>
      <c r="E138" s="654"/>
      <c r="F138" s="655"/>
      <c r="G138" s="656"/>
      <c r="H138" s="653"/>
      <c r="I138" s="653"/>
      <c r="J138" s="669"/>
      <c r="K138" s="654"/>
      <c r="L138" s="1000"/>
      <c r="M138" s="852"/>
      <c r="N138" s="95"/>
      <c r="O138" s="860"/>
      <c r="P138" s="861"/>
      <c r="Q138" s="865"/>
      <c r="R138" s="866"/>
      <c r="S138" s="971"/>
      <c r="T138" s="674" t="str">
        <f>IF('Invt Machines'!AF138="","",'Invt Machines'!AF138)</f>
        <v/>
      </c>
      <c r="U138" s="78"/>
      <c r="V138" s="672"/>
      <c r="W138" s="672"/>
      <c r="X138" s="672"/>
      <c r="Y138" s="672"/>
      <c r="AB138" s="102" t="str">
        <f t="shared" si="10"/>
        <v/>
      </c>
      <c r="AC138" s="95" t="str">
        <f t="shared" si="11"/>
        <v/>
      </c>
      <c r="AD138" s="95" t="str">
        <f t="shared" si="12"/>
        <v/>
      </c>
      <c r="AE138" s="95" t="str">
        <f t="shared" si="13"/>
        <v/>
      </c>
      <c r="AF138" s="122" t="str">
        <f t="shared" si="14"/>
        <v/>
      </c>
      <c r="AG138" s="890" t="str">
        <f t="shared" si="15"/>
        <v/>
      </c>
      <c r="AH138" s="891" t="str">
        <f t="shared" si="16"/>
        <v/>
      </c>
      <c r="AI138" s="891" t="str">
        <f t="shared" si="17"/>
        <v/>
      </c>
      <c r="AJ138" s="891" t="str">
        <f t="shared" si="18"/>
        <v/>
      </c>
      <c r="AK138" s="892" t="str">
        <f t="shared" si="19"/>
        <v/>
      </c>
    </row>
    <row r="139" spans="1:37" s="70" customFormat="1" ht="30" customHeight="1" x14ac:dyDescent="0.25">
      <c r="A139" s="542">
        <f>'Invt Machines'!A139</f>
        <v>127</v>
      </c>
      <c r="B139" s="646" t="str">
        <f>IF('Invt Machines'!B139="","",'Invt Machines'!B139)</f>
        <v/>
      </c>
      <c r="C139" s="653"/>
      <c r="D139" s="654"/>
      <c r="E139" s="654"/>
      <c r="F139" s="655"/>
      <c r="G139" s="656"/>
      <c r="H139" s="653"/>
      <c r="I139" s="653"/>
      <c r="J139" s="669"/>
      <c r="K139" s="654"/>
      <c r="L139" s="1000"/>
      <c r="M139" s="852"/>
      <c r="N139" s="95"/>
      <c r="O139" s="860"/>
      <c r="P139" s="861"/>
      <c r="Q139" s="865"/>
      <c r="R139" s="866"/>
      <c r="S139" s="971"/>
      <c r="T139" s="674" t="str">
        <f>IF('Invt Machines'!AF139="","",'Invt Machines'!AF139)</f>
        <v/>
      </c>
      <c r="U139" s="78"/>
      <c r="V139" s="672"/>
      <c r="W139" s="672"/>
      <c r="X139" s="672"/>
      <c r="Y139" s="672"/>
      <c r="AB139" s="102" t="str">
        <f t="shared" si="10"/>
        <v/>
      </c>
      <c r="AC139" s="95" t="str">
        <f t="shared" si="11"/>
        <v/>
      </c>
      <c r="AD139" s="95" t="str">
        <f t="shared" si="12"/>
        <v/>
      </c>
      <c r="AE139" s="95" t="str">
        <f t="shared" si="13"/>
        <v/>
      </c>
      <c r="AF139" s="122" t="str">
        <f t="shared" si="14"/>
        <v/>
      </c>
      <c r="AG139" s="890" t="str">
        <f t="shared" si="15"/>
        <v/>
      </c>
      <c r="AH139" s="891" t="str">
        <f t="shared" si="16"/>
        <v/>
      </c>
      <c r="AI139" s="891" t="str">
        <f t="shared" si="17"/>
        <v/>
      </c>
      <c r="AJ139" s="891" t="str">
        <f t="shared" si="18"/>
        <v/>
      </c>
      <c r="AK139" s="892" t="str">
        <f t="shared" si="19"/>
        <v/>
      </c>
    </row>
    <row r="140" spans="1:37" s="70" customFormat="1" ht="30" customHeight="1" x14ac:dyDescent="0.25">
      <c r="A140" s="542">
        <f>'Invt Machines'!A140</f>
        <v>128</v>
      </c>
      <c r="B140" s="646" t="str">
        <f>IF('Invt Machines'!B140="","",'Invt Machines'!B140)</f>
        <v/>
      </c>
      <c r="C140" s="654"/>
      <c r="D140" s="654"/>
      <c r="E140" s="654"/>
      <c r="F140" s="655"/>
      <c r="G140" s="656"/>
      <c r="H140" s="653"/>
      <c r="I140" s="653"/>
      <c r="J140" s="669"/>
      <c r="K140" s="654"/>
      <c r="L140" s="1000"/>
      <c r="M140" s="852"/>
      <c r="N140" s="95"/>
      <c r="O140" s="860"/>
      <c r="P140" s="861"/>
      <c r="Q140" s="865"/>
      <c r="R140" s="866"/>
      <c r="S140" s="971"/>
      <c r="T140" s="674" t="str">
        <f>IF('Invt Machines'!AF140="","",'Invt Machines'!AF140)</f>
        <v/>
      </c>
      <c r="U140" s="78"/>
      <c r="V140" s="672"/>
      <c r="W140" s="672"/>
      <c r="X140" s="672"/>
      <c r="Y140" s="672"/>
      <c r="AB140" s="102" t="str">
        <f t="shared" si="10"/>
        <v/>
      </c>
      <c r="AC140" s="95" t="str">
        <f t="shared" si="11"/>
        <v/>
      </c>
      <c r="AD140" s="95" t="str">
        <f t="shared" si="12"/>
        <v/>
      </c>
      <c r="AE140" s="95" t="str">
        <f t="shared" si="13"/>
        <v/>
      </c>
      <c r="AF140" s="122" t="str">
        <f t="shared" si="14"/>
        <v/>
      </c>
      <c r="AG140" s="890" t="str">
        <f t="shared" si="15"/>
        <v/>
      </c>
      <c r="AH140" s="891" t="str">
        <f t="shared" si="16"/>
        <v/>
      </c>
      <c r="AI140" s="891" t="str">
        <f t="shared" si="17"/>
        <v/>
      </c>
      <c r="AJ140" s="891" t="str">
        <f t="shared" si="18"/>
        <v/>
      </c>
      <c r="AK140" s="892" t="str">
        <f t="shared" si="19"/>
        <v/>
      </c>
    </row>
    <row r="141" spans="1:37" s="70" customFormat="1" ht="30" customHeight="1" x14ac:dyDescent="0.25">
      <c r="A141" s="542">
        <f>'Invt Machines'!A141</f>
        <v>129</v>
      </c>
      <c r="B141" s="646" t="str">
        <f>IF('Invt Machines'!B141="","",'Invt Machines'!B141)</f>
        <v/>
      </c>
      <c r="C141" s="654"/>
      <c r="D141" s="654"/>
      <c r="E141" s="653"/>
      <c r="F141" s="655"/>
      <c r="G141" s="656"/>
      <c r="H141" s="654"/>
      <c r="I141" s="653"/>
      <c r="J141" s="669"/>
      <c r="K141" s="654"/>
      <c r="L141" s="1000"/>
      <c r="M141" s="852"/>
      <c r="N141" s="95"/>
      <c r="O141" s="860"/>
      <c r="P141" s="861"/>
      <c r="Q141" s="865"/>
      <c r="R141" s="866"/>
      <c r="S141" s="971"/>
      <c r="T141" s="674" t="str">
        <f>IF('Invt Machines'!AF141="","",'Invt Machines'!AF141)</f>
        <v/>
      </c>
      <c r="U141" s="78"/>
      <c r="V141" s="672"/>
      <c r="W141" s="672"/>
      <c r="X141" s="672"/>
      <c r="Y141" s="672"/>
      <c r="AB141" s="102" t="str">
        <f t="shared" si="10"/>
        <v/>
      </c>
      <c r="AC141" s="95" t="str">
        <f t="shared" si="11"/>
        <v/>
      </c>
      <c r="AD141" s="95" t="str">
        <f t="shared" si="12"/>
        <v/>
      </c>
      <c r="AE141" s="95" t="str">
        <f t="shared" si="13"/>
        <v/>
      </c>
      <c r="AF141" s="122" t="str">
        <f t="shared" si="14"/>
        <v/>
      </c>
      <c r="AG141" s="890" t="str">
        <f t="shared" si="15"/>
        <v/>
      </c>
      <c r="AH141" s="891" t="str">
        <f t="shared" si="16"/>
        <v/>
      </c>
      <c r="AI141" s="891" t="str">
        <f t="shared" si="17"/>
        <v/>
      </c>
      <c r="AJ141" s="891" t="str">
        <f t="shared" si="18"/>
        <v/>
      </c>
      <c r="AK141" s="892" t="str">
        <f t="shared" si="19"/>
        <v/>
      </c>
    </row>
    <row r="142" spans="1:37" s="70" customFormat="1" ht="30" customHeight="1" thickBot="1" x14ac:dyDescent="0.3">
      <c r="A142" s="543">
        <f>'Invt Machines'!A142</f>
        <v>130</v>
      </c>
      <c r="B142" s="688" t="str">
        <f>IF('Invt Machines'!B142="","",'Invt Machines'!B142)</f>
        <v/>
      </c>
      <c r="C142" s="657"/>
      <c r="D142" s="657"/>
      <c r="E142" s="660"/>
      <c r="F142" s="658"/>
      <c r="G142" s="659"/>
      <c r="H142" s="657"/>
      <c r="I142" s="660"/>
      <c r="J142" s="670"/>
      <c r="K142" s="657"/>
      <c r="L142" s="657"/>
      <c r="M142" s="824"/>
      <c r="N142" s="72"/>
      <c r="O142" s="879"/>
      <c r="P142" s="825"/>
      <c r="Q142" s="877"/>
      <c r="R142" s="878"/>
      <c r="S142" s="971"/>
      <c r="T142" s="689" t="str">
        <f>IF('Invt Machines'!AF142="","",'Invt Machines'!AF142)</f>
        <v/>
      </c>
      <c r="U142" s="78"/>
      <c r="V142" s="672"/>
      <c r="W142" s="672"/>
      <c r="X142" s="672"/>
      <c r="Y142" s="672"/>
      <c r="AB142" s="77" t="str">
        <f>IF(N142=2018,1,"")</f>
        <v/>
      </c>
      <c r="AC142" s="72" t="str">
        <f>IF(N142=2019,1,"")</f>
        <v/>
      </c>
      <c r="AD142" s="72" t="str">
        <f>IF(N142=2020,1,"")</f>
        <v/>
      </c>
      <c r="AE142" s="72" t="str">
        <f>IF(N142=2021,1,"")</f>
        <v/>
      </c>
      <c r="AF142" s="71" t="str">
        <f>IF(N142=2022,1,"")</f>
        <v/>
      </c>
      <c r="AG142" s="893" t="str">
        <f>IF(N142=2018,O142,"")</f>
        <v/>
      </c>
      <c r="AH142" s="894" t="str">
        <f>IF(N142=2019,O142,"")</f>
        <v/>
      </c>
      <c r="AI142" s="894" t="str">
        <f>IF(N142=2020,O142,"")</f>
        <v/>
      </c>
      <c r="AJ142" s="894" t="str">
        <f>IF(N142=2021,O142,"")</f>
        <v/>
      </c>
      <c r="AK142" s="895" t="str">
        <f>IF(N142=2022,O142,"")</f>
        <v/>
      </c>
    </row>
    <row r="143" spans="1:37" ht="33.75" customHeight="1" thickBot="1" x14ac:dyDescent="0.3">
      <c r="G143" s="37"/>
      <c r="O143" s="1001">
        <f>SUM(O13:O142)</f>
        <v>520415</v>
      </c>
      <c r="P143" s="687">
        <f>SUM(P13:P142)</f>
        <v>540</v>
      </c>
      <c r="Q143" s="687">
        <f>SUM(Q13:Q142)</f>
        <v>707</v>
      </c>
      <c r="R143" s="687">
        <f>SUM(R13:R142)</f>
        <v>1315</v>
      </c>
      <c r="AB143" s="884">
        <f t="shared" ref="AB143:AK143" si="20">SUM(AB13:AB142)</f>
        <v>2</v>
      </c>
      <c r="AC143" s="885">
        <f t="shared" si="20"/>
        <v>18</v>
      </c>
      <c r="AD143" s="885">
        <f t="shared" si="20"/>
        <v>37</v>
      </c>
      <c r="AE143" s="886">
        <f t="shared" si="20"/>
        <v>27</v>
      </c>
      <c r="AF143" s="899">
        <f t="shared" si="20"/>
        <v>0</v>
      </c>
      <c r="AG143" s="898">
        <f t="shared" si="20"/>
        <v>104815</v>
      </c>
      <c r="AH143" s="896">
        <f t="shared" si="20"/>
        <v>197200</v>
      </c>
      <c r="AI143" s="896">
        <f t="shared" si="20"/>
        <v>146200</v>
      </c>
      <c r="AJ143" s="896">
        <f t="shared" si="20"/>
        <v>69200</v>
      </c>
      <c r="AK143" s="897">
        <f t="shared" si="20"/>
        <v>0</v>
      </c>
    </row>
    <row r="144" spans="1:37" ht="30" customHeight="1" thickBot="1" x14ac:dyDescent="0.3">
      <c r="C144" s="69"/>
      <c r="G144" s="37"/>
      <c r="N144" s="1002" t="s">
        <v>2470</v>
      </c>
      <c r="O144" s="1003">
        <f>O70</f>
        <v>4815</v>
      </c>
      <c r="P144" s="687"/>
    </row>
    <row r="145" spans="7:25" ht="30" customHeight="1" thickBot="1" x14ac:dyDescent="0.3">
      <c r="G145" s="37"/>
    </row>
    <row r="146" spans="7:25" ht="50.25" customHeight="1" x14ac:dyDescent="0.25">
      <c r="G146" s="905" t="s">
        <v>1403</v>
      </c>
      <c r="H146" s="906">
        <v>2018</v>
      </c>
      <c r="I146" s="906">
        <v>2019</v>
      </c>
      <c r="J146" s="906">
        <v>2020</v>
      </c>
      <c r="K146" s="906">
        <v>2021</v>
      </c>
      <c r="L146" s="907">
        <v>2022</v>
      </c>
      <c r="M146" s="907" t="s">
        <v>2187</v>
      </c>
      <c r="T146" s="671"/>
      <c r="U146" s="671"/>
      <c r="X146" s="66"/>
      <c r="Y146" s="66"/>
    </row>
    <row r="147" spans="7:25" ht="30" customHeight="1" x14ac:dyDescent="0.25">
      <c r="G147" s="902" t="s">
        <v>2185</v>
      </c>
      <c r="H147" s="880">
        <f>AB143</f>
        <v>2</v>
      </c>
      <c r="I147" s="880">
        <f>AC143</f>
        <v>18</v>
      </c>
      <c r="J147" s="880">
        <f>AD143</f>
        <v>37</v>
      </c>
      <c r="K147" s="903">
        <f>AE143</f>
        <v>27</v>
      </c>
      <c r="L147" s="904">
        <f>AF143</f>
        <v>0</v>
      </c>
      <c r="M147" s="904">
        <f>SUM(H147:L147)</f>
        <v>84</v>
      </c>
      <c r="T147" s="671"/>
      <c r="U147" s="671"/>
      <c r="X147" s="66"/>
      <c r="Y147" s="66"/>
    </row>
    <row r="148" spans="7:25" ht="30" customHeight="1" thickBot="1" x14ac:dyDescent="0.3">
      <c r="G148" s="902" t="s">
        <v>2184</v>
      </c>
      <c r="H148" s="880">
        <f>AG143</f>
        <v>104815</v>
      </c>
      <c r="I148" s="880">
        <f>AH143</f>
        <v>197200</v>
      </c>
      <c r="J148" s="880">
        <f>AI143</f>
        <v>146200</v>
      </c>
      <c r="K148" s="903">
        <f>AJ143</f>
        <v>69200</v>
      </c>
      <c r="L148" s="904">
        <f>AK143</f>
        <v>0</v>
      </c>
      <c r="M148" s="904">
        <f>SUM(H148:L148)</f>
        <v>517415</v>
      </c>
      <c r="T148" s="671"/>
      <c r="U148" s="671"/>
      <c r="X148" s="66"/>
      <c r="Y148" s="66"/>
    </row>
    <row r="149" spans="7:25" ht="45" customHeight="1" thickBot="1" x14ac:dyDescent="0.3">
      <c r="G149" s="908" t="s">
        <v>2186</v>
      </c>
      <c r="H149" s="910">
        <f>H148/$M$148</f>
        <v>0.20257433588125587</v>
      </c>
      <c r="I149" s="911">
        <f>I148/$M$148</f>
        <v>0.38112540223998143</v>
      </c>
      <c r="J149" s="911">
        <f>J148/$M$148</f>
        <v>0.28255848786757243</v>
      </c>
      <c r="K149" s="911">
        <f>K148/$M$148</f>
        <v>0.13374177401119025</v>
      </c>
      <c r="L149" s="910">
        <f>L148/$M$148</f>
        <v>0</v>
      </c>
      <c r="M149" s="909">
        <f>SUM(H149:L149)</f>
        <v>1</v>
      </c>
      <c r="T149" s="671"/>
      <c r="U149" s="671"/>
      <c r="X149" s="66"/>
      <c r="Y149" s="66"/>
    </row>
    <row r="150" spans="7:25" ht="30" customHeight="1" x14ac:dyDescent="0.25">
      <c r="G150" s="37"/>
    </row>
    <row r="151" spans="7:25" ht="30" customHeight="1" x14ac:dyDescent="0.25"/>
    <row r="152" spans="7:25" ht="30" customHeight="1" x14ac:dyDescent="0.25"/>
    <row r="153" spans="7:25" ht="30" customHeight="1" x14ac:dyDescent="0.25"/>
    <row r="154" spans="7:25" ht="30" customHeight="1" x14ac:dyDescent="0.25"/>
    <row r="155" spans="7:25" ht="30" customHeight="1" x14ac:dyDescent="0.25"/>
    <row r="156" spans="7:25" ht="30" customHeight="1" x14ac:dyDescent="0.25"/>
    <row r="157" spans="7:25" ht="30" customHeight="1" x14ac:dyDescent="0.25"/>
    <row r="158" spans="7:25" ht="30" customHeight="1" x14ac:dyDescent="0.25"/>
    <row r="159" spans="7:25" ht="30" customHeight="1" x14ac:dyDescent="0.25"/>
    <row r="160" spans="7:25" ht="30" customHeight="1" x14ac:dyDescent="0.25"/>
    <row r="161" ht="30" customHeight="1" x14ac:dyDescent="0.25"/>
    <row r="162" ht="30" customHeight="1" x14ac:dyDescent="0.25"/>
    <row r="163" ht="30" customHeight="1" x14ac:dyDescent="0.25"/>
    <row r="164" ht="30" customHeight="1" x14ac:dyDescent="0.25"/>
    <row r="165" ht="30" customHeight="1" x14ac:dyDescent="0.25"/>
    <row r="166" ht="30" customHeight="1" x14ac:dyDescent="0.25"/>
    <row r="167" ht="30" customHeight="1" x14ac:dyDescent="0.25"/>
    <row r="168" ht="30" customHeight="1" x14ac:dyDescent="0.25"/>
    <row r="169" ht="30" customHeight="1" x14ac:dyDescent="0.25"/>
    <row r="170" ht="30" customHeight="1" x14ac:dyDescent="0.25"/>
    <row r="171" ht="30" customHeight="1" x14ac:dyDescent="0.25"/>
    <row r="172" ht="30" customHeight="1" x14ac:dyDescent="0.25"/>
    <row r="173" ht="30" customHeight="1" x14ac:dyDescent="0.25"/>
    <row r="174" ht="30" customHeight="1" x14ac:dyDescent="0.25"/>
    <row r="175" ht="30" customHeight="1" x14ac:dyDescent="0.25"/>
    <row r="176" ht="30" customHeight="1" x14ac:dyDescent="0.25"/>
    <row r="177" ht="30" customHeight="1" x14ac:dyDescent="0.25"/>
    <row r="178" ht="30" customHeight="1" x14ac:dyDescent="0.25"/>
    <row r="179" ht="30" customHeight="1" x14ac:dyDescent="0.25"/>
    <row r="180" ht="30" customHeight="1" x14ac:dyDescent="0.25"/>
    <row r="181" ht="30" customHeight="1" x14ac:dyDescent="0.25"/>
    <row r="182" ht="30" customHeight="1" x14ac:dyDescent="0.25"/>
    <row r="183" ht="30" customHeight="1" x14ac:dyDescent="0.25"/>
    <row r="184" ht="30" customHeight="1" x14ac:dyDescent="0.25"/>
    <row r="185" ht="30" customHeight="1" x14ac:dyDescent="0.25"/>
    <row r="186" ht="30" customHeight="1" x14ac:dyDescent="0.25"/>
    <row r="187" ht="30" customHeight="1" x14ac:dyDescent="0.25"/>
    <row r="188" ht="30" customHeight="1" x14ac:dyDescent="0.25"/>
    <row r="189" ht="30" customHeight="1" x14ac:dyDescent="0.25"/>
    <row r="190" ht="30" customHeight="1" x14ac:dyDescent="0.25"/>
    <row r="191" ht="30" customHeight="1" x14ac:dyDescent="0.25"/>
    <row r="192" ht="30" customHeight="1" x14ac:dyDescent="0.25"/>
    <row r="193" ht="30" customHeight="1" x14ac:dyDescent="0.25"/>
    <row r="194" ht="30" customHeight="1" x14ac:dyDescent="0.25"/>
    <row r="195" ht="30" customHeight="1" x14ac:dyDescent="0.25"/>
    <row r="196" ht="30" customHeight="1" x14ac:dyDescent="0.25"/>
    <row r="197" ht="30" customHeight="1" x14ac:dyDescent="0.25"/>
    <row r="198" ht="30" customHeight="1" x14ac:dyDescent="0.25"/>
    <row r="199" ht="30" customHeight="1" x14ac:dyDescent="0.25"/>
    <row r="200" ht="30" customHeight="1" x14ac:dyDescent="0.25"/>
    <row r="201" ht="30" customHeight="1" x14ac:dyDescent="0.25"/>
    <row r="202" ht="30" customHeight="1" x14ac:dyDescent="0.25"/>
    <row r="203" ht="30" customHeight="1" x14ac:dyDescent="0.25"/>
    <row r="204" ht="30" customHeight="1" x14ac:dyDescent="0.25"/>
    <row r="205" ht="30" customHeight="1" x14ac:dyDescent="0.25"/>
    <row r="206" ht="30" customHeight="1" x14ac:dyDescent="0.25"/>
    <row r="207" ht="30" customHeight="1" x14ac:dyDescent="0.25"/>
    <row r="208" ht="30" customHeight="1" x14ac:dyDescent="0.25"/>
    <row r="209" ht="30" customHeight="1" x14ac:dyDescent="0.25"/>
    <row r="210" ht="30" customHeight="1" x14ac:dyDescent="0.25"/>
    <row r="211" ht="30" customHeight="1" x14ac:dyDescent="0.25"/>
    <row r="212" ht="30" customHeight="1" x14ac:dyDescent="0.25"/>
    <row r="213" ht="30" customHeight="1" x14ac:dyDescent="0.25"/>
    <row r="214" ht="30" customHeight="1" x14ac:dyDescent="0.25"/>
    <row r="215" ht="30" customHeight="1" x14ac:dyDescent="0.25"/>
    <row r="216" ht="30" customHeight="1" x14ac:dyDescent="0.25"/>
    <row r="217" ht="30" customHeight="1" x14ac:dyDescent="0.25"/>
    <row r="218" ht="30" customHeight="1" x14ac:dyDescent="0.25"/>
    <row r="219" ht="30" customHeight="1" x14ac:dyDescent="0.25"/>
    <row r="220" ht="30" customHeight="1" x14ac:dyDescent="0.25"/>
    <row r="221" ht="30" customHeight="1" x14ac:dyDescent="0.25"/>
    <row r="222" ht="30" customHeight="1" x14ac:dyDescent="0.25"/>
    <row r="223" ht="30" customHeight="1" x14ac:dyDescent="0.25"/>
    <row r="224" ht="30" customHeight="1" x14ac:dyDescent="0.25"/>
    <row r="225" ht="30" customHeight="1" x14ac:dyDescent="0.25"/>
    <row r="226" ht="30" customHeight="1" x14ac:dyDescent="0.25"/>
    <row r="227" ht="30" customHeight="1" x14ac:dyDescent="0.25"/>
    <row r="228" ht="30" customHeight="1" x14ac:dyDescent="0.25"/>
    <row r="229" ht="30" customHeight="1" x14ac:dyDescent="0.25"/>
    <row r="230" ht="30" customHeight="1" x14ac:dyDescent="0.25"/>
    <row r="231" ht="30" customHeight="1" x14ac:dyDescent="0.25"/>
    <row r="232" ht="30" customHeight="1" x14ac:dyDescent="0.25"/>
    <row r="233" ht="30" customHeight="1" x14ac:dyDescent="0.25"/>
    <row r="234" ht="30" customHeight="1" x14ac:dyDescent="0.25"/>
    <row r="235" ht="30" customHeight="1" x14ac:dyDescent="0.25"/>
    <row r="236" ht="30" customHeight="1" x14ac:dyDescent="0.25"/>
    <row r="237" ht="30" customHeight="1" x14ac:dyDescent="0.25"/>
    <row r="238" ht="30" customHeight="1" x14ac:dyDescent="0.25"/>
    <row r="239" ht="30" customHeight="1" x14ac:dyDescent="0.25"/>
    <row r="240" ht="30" customHeight="1" x14ac:dyDescent="0.25"/>
    <row r="241" ht="30" customHeight="1" x14ac:dyDescent="0.25"/>
    <row r="242" ht="30" customHeight="1" x14ac:dyDescent="0.25"/>
    <row r="243" ht="30" customHeight="1" x14ac:dyDescent="0.25"/>
    <row r="244" ht="30" customHeight="1" x14ac:dyDescent="0.25"/>
    <row r="245" ht="30" customHeight="1" x14ac:dyDescent="0.25"/>
    <row r="246" ht="30" customHeight="1" x14ac:dyDescent="0.25"/>
    <row r="247" ht="30" customHeight="1" x14ac:dyDescent="0.25"/>
    <row r="248" ht="30" customHeight="1" x14ac:dyDescent="0.25"/>
    <row r="249" ht="30" customHeight="1" x14ac:dyDescent="0.25"/>
    <row r="250" ht="30" customHeight="1" x14ac:dyDescent="0.25"/>
    <row r="251" ht="30" customHeight="1" x14ac:dyDescent="0.25"/>
    <row r="252" ht="30" customHeight="1" x14ac:dyDescent="0.25"/>
    <row r="253" ht="30" customHeight="1" x14ac:dyDescent="0.25"/>
    <row r="254" ht="30" customHeight="1" x14ac:dyDescent="0.25"/>
    <row r="255" ht="30" customHeight="1" x14ac:dyDescent="0.25"/>
    <row r="256" ht="30" customHeight="1" x14ac:dyDescent="0.25"/>
    <row r="257" ht="30" customHeight="1" x14ac:dyDescent="0.25"/>
    <row r="258" ht="30" customHeight="1" x14ac:dyDescent="0.25"/>
    <row r="259" ht="30" customHeight="1" x14ac:dyDescent="0.25"/>
    <row r="260" ht="30" customHeight="1" x14ac:dyDescent="0.25"/>
    <row r="261" ht="30" customHeight="1" x14ac:dyDescent="0.25"/>
    <row r="262" ht="30" customHeight="1" x14ac:dyDescent="0.25"/>
    <row r="263" ht="30" customHeight="1" x14ac:dyDescent="0.25"/>
    <row r="264" ht="30" customHeight="1" x14ac:dyDescent="0.25"/>
    <row r="265" ht="30" customHeight="1" x14ac:dyDescent="0.25"/>
    <row r="266" ht="30" customHeight="1" x14ac:dyDescent="0.25"/>
    <row r="267" ht="30" customHeight="1" x14ac:dyDescent="0.25"/>
    <row r="268" ht="30" customHeight="1" x14ac:dyDescent="0.25"/>
    <row r="269" ht="30" customHeight="1" x14ac:dyDescent="0.25"/>
    <row r="270" ht="30" customHeight="1" x14ac:dyDescent="0.25"/>
    <row r="271" ht="30" customHeight="1" x14ac:dyDescent="0.25"/>
    <row r="272" ht="30" customHeight="1" x14ac:dyDescent="0.25"/>
    <row r="273" ht="30" customHeight="1" x14ac:dyDescent="0.25"/>
    <row r="274" ht="30" customHeight="1" x14ac:dyDescent="0.25"/>
    <row r="275" ht="30" customHeight="1" x14ac:dyDescent="0.25"/>
    <row r="276" ht="30" customHeight="1" x14ac:dyDescent="0.25"/>
    <row r="277" ht="30" customHeight="1" x14ac:dyDescent="0.25"/>
    <row r="278" ht="30" customHeight="1" x14ac:dyDescent="0.25"/>
    <row r="279" ht="30" customHeight="1" x14ac:dyDescent="0.25"/>
  </sheetData>
  <autoFilter ref="B12:R144" xr:uid="{A1A9F2F1-EC82-489C-85E8-2625FEC9FFA6}"/>
  <mergeCells count="48">
    <mergeCell ref="D87:D88"/>
    <mergeCell ref="B87:B88"/>
    <mergeCell ref="J87:J88"/>
    <mergeCell ref="E87:E88"/>
    <mergeCell ref="F87:F88"/>
    <mergeCell ref="G87:G88"/>
    <mergeCell ref="H87:H88"/>
    <mergeCell ref="I87:I88"/>
    <mergeCell ref="K87:K88"/>
    <mergeCell ref="K11:K12"/>
    <mergeCell ref="H11:H12"/>
    <mergeCell ref="T87:T88"/>
    <mergeCell ref="O1:P1"/>
    <mergeCell ref="O2:P2"/>
    <mergeCell ref="O3:P3"/>
    <mergeCell ref="O87:O88"/>
    <mergeCell ref="P87:P88"/>
    <mergeCell ref="Q87:Q88"/>
    <mergeCell ref="R87:R88"/>
    <mergeCell ref="N10:R10"/>
    <mergeCell ref="Q11:R11"/>
    <mergeCell ref="N11:N12"/>
    <mergeCell ref="Q1:R1"/>
    <mergeCell ref="Q2:R2"/>
    <mergeCell ref="Q3:R3"/>
    <mergeCell ref="O11:O12"/>
    <mergeCell ref="N87:N88"/>
    <mergeCell ref="L87:L88"/>
    <mergeCell ref="A1:F1"/>
    <mergeCell ref="G1:N1"/>
    <mergeCell ref="A2:F2"/>
    <mergeCell ref="G2:N3"/>
    <mergeCell ref="A3:F3"/>
    <mergeCell ref="A10:A12"/>
    <mergeCell ref="B11:D12"/>
    <mergeCell ref="E11:E12"/>
    <mergeCell ref="F11:F12"/>
    <mergeCell ref="G11:G12"/>
    <mergeCell ref="B10:K10"/>
    <mergeCell ref="M87:M88"/>
    <mergeCell ref="M11:M12"/>
    <mergeCell ref="AG10:AK11"/>
    <mergeCell ref="AB10:AF11"/>
    <mergeCell ref="P11:P12"/>
    <mergeCell ref="I11:I12"/>
    <mergeCell ref="J11:J12"/>
    <mergeCell ref="L11:L12"/>
    <mergeCell ref="T10:T12"/>
  </mergeCells>
  <conditionalFormatting sqref="V15">
    <cfRule type="cellIs" dxfId="432" priority="206" operator="equal">
      <formula>"U 2"</formula>
    </cfRule>
    <cfRule type="cellIs" dxfId="431" priority="207" operator="equal">
      <formula>"U 3"</formula>
    </cfRule>
    <cfRule type="cellIs" dxfId="430" priority="208" operator="equal">
      <formula>"U 1"</formula>
    </cfRule>
  </conditionalFormatting>
  <conditionalFormatting sqref="N7">
    <cfRule type="cellIs" dxfId="429" priority="85" operator="equal">
      <formula>$Z$15</formula>
    </cfRule>
    <cfRule type="cellIs" dxfId="428" priority="86" operator="equal">
      <formula>$Z$14</formula>
    </cfRule>
    <cfRule type="cellIs" dxfId="427" priority="87" operator="equal">
      <formula>$Z$13</formula>
    </cfRule>
  </conditionalFormatting>
  <conditionalFormatting sqref="M7">
    <cfRule type="cellIs" dxfId="426" priority="82" operator="equal">
      <formula>$Z$15</formula>
    </cfRule>
    <cfRule type="cellIs" dxfId="425" priority="83" operator="equal">
      <formula>$Z$14</formula>
    </cfRule>
    <cfRule type="cellIs" dxfId="424" priority="84" operator="equal">
      <formula>$Z$13</formula>
    </cfRule>
  </conditionalFormatting>
  <conditionalFormatting sqref="O7">
    <cfRule type="cellIs" dxfId="423" priority="79" operator="equal">
      <formula>$Z$15</formula>
    </cfRule>
    <cfRule type="cellIs" dxfId="422" priority="80" operator="equal">
      <formula>$Z$14</formula>
    </cfRule>
    <cfRule type="cellIs" dxfId="421" priority="81" operator="equal">
      <formula>$Z$13</formula>
    </cfRule>
  </conditionalFormatting>
  <conditionalFormatting sqref="Z13">
    <cfRule type="cellIs" dxfId="420" priority="76" operator="equal">
      <formula>$Z$15</formula>
    </cfRule>
    <cfRule type="cellIs" dxfId="419" priority="77" operator="equal">
      <formula>$Z$14</formula>
    </cfRule>
    <cfRule type="cellIs" dxfId="418" priority="78" operator="equal">
      <formula>$Z$13</formula>
    </cfRule>
  </conditionalFormatting>
  <conditionalFormatting sqref="Z14">
    <cfRule type="cellIs" dxfId="417" priority="73" operator="equal">
      <formula>$Z$15</formula>
    </cfRule>
    <cfRule type="cellIs" dxfId="416" priority="74" operator="equal">
      <formula>$Z$14</formula>
    </cfRule>
    <cfRule type="cellIs" dxfId="415" priority="75" operator="equal">
      <formula>$Z$13</formula>
    </cfRule>
  </conditionalFormatting>
  <conditionalFormatting sqref="Z15">
    <cfRule type="cellIs" dxfId="414" priority="70" operator="equal">
      <formula>$Z$15</formula>
    </cfRule>
    <cfRule type="cellIs" dxfId="413" priority="71" operator="equal">
      <formula>$Z$14</formula>
    </cfRule>
    <cfRule type="cellIs" dxfId="412" priority="72" operator="equal">
      <formula>$Z$13</formula>
    </cfRule>
  </conditionalFormatting>
  <conditionalFormatting sqref="M24">
    <cfRule type="cellIs" dxfId="411" priority="1" operator="equal">
      <formula>$Z$15</formula>
    </cfRule>
    <cfRule type="cellIs" dxfId="410" priority="2" operator="equal">
      <formula>$Z$14</formula>
    </cfRule>
    <cfRule type="cellIs" dxfId="409" priority="3" operator="equal">
      <formula>$Z$13</formula>
    </cfRule>
  </conditionalFormatting>
  <conditionalFormatting sqref="M13:M23 M100 M111 M137:M142 M105:M106 M25:M97">
    <cfRule type="cellIs" dxfId="408" priority="64" operator="equal">
      <formula>$Z$15</formula>
    </cfRule>
    <cfRule type="cellIs" dxfId="407" priority="65" operator="equal">
      <formula>$Z$14</formula>
    </cfRule>
    <cfRule type="cellIs" dxfId="406" priority="66" operator="equal">
      <formula>$Z$13</formula>
    </cfRule>
  </conditionalFormatting>
  <conditionalFormatting sqref="O83:R83">
    <cfRule type="cellIs" dxfId="405" priority="61" operator="equal">
      <formula>$Z$15</formula>
    </cfRule>
    <cfRule type="cellIs" dxfId="404" priority="62" operator="equal">
      <formula>$Z$14</formula>
    </cfRule>
    <cfRule type="cellIs" dxfId="403" priority="63" operator="equal">
      <formula>$Z$13</formula>
    </cfRule>
  </conditionalFormatting>
  <conditionalFormatting sqref="M98:M99">
    <cfRule type="cellIs" dxfId="402" priority="58" operator="equal">
      <formula>$Z$15</formula>
    </cfRule>
    <cfRule type="cellIs" dxfId="401" priority="59" operator="equal">
      <formula>$Z$14</formula>
    </cfRule>
    <cfRule type="cellIs" dxfId="400" priority="60" operator="equal">
      <formula>$Z$13</formula>
    </cfRule>
  </conditionalFormatting>
  <conditionalFormatting sqref="M101:M104">
    <cfRule type="cellIs" dxfId="399" priority="55" operator="equal">
      <formula>$Z$15</formula>
    </cfRule>
    <cfRule type="cellIs" dxfId="398" priority="56" operator="equal">
      <formula>$Z$14</formula>
    </cfRule>
    <cfRule type="cellIs" dxfId="397" priority="57" operator="equal">
      <formula>$Z$13</formula>
    </cfRule>
  </conditionalFormatting>
  <conditionalFormatting sqref="M107:M109">
    <cfRule type="cellIs" dxfId="396" priority="52" operator="equal">
      <formula>$Z$15</formula>
    </cfRule>
    <cfRule type="cellIs" dxfId="395" priority="53" operator="equal">
      <formula>$Z$14</formula>
    </cfRule>
    <cfRule type="cellIs" dxfId="394" priority="54" operator="equal">
      <formula>$Z$13</formula>
    </cfRule>
  </conditionalFormatting>
  <conditionalFormatting sqref="M110">
    <cfRule type="cellIs" dxfId="393" priority="49" operator="equal">
      <formula>$Z$15</formula>
    </cfRule>
    <cfRule type="cellIs" dxfId="392" priority="50" operator="equal">
      <formula>$Z$14</formula>
    </cfRule>
    <cfRule type="cellIs" dxfId="391" priority="51" operator="equal">
      <formula>$Z$13</formula>
    </cfRule>
  </conditionalFormatting>
  <conditionalFormatting sqref="M112">
    <cfRule type="cellIs" dxfId="390" priority="46" operator="equal">
      <formula>$Z$15</formula>
    </cfRule>
    <cfRule type="cellIs" dxfId="389" priority="47" operator="equal">
      <formula>$Z$14</formula>
    </cfRule>
    <cfRule type="cellIs" dxfId="388" priority="48" operator="equal">
      <formula>$Z$13</formula>
    </cfRule>
  </conditionalFormatting>
  <conditionalFormatting sqref="M113">
    <cfRule type="cellIs" dxfId="387" priority="43" operator="equal">
      <formula>$Z$15</formula>
    </cfRule>
    <cfRule type="cellIs" dxfId="386" priority="44" operator="equal">
      <formula>$Z$14</formula>
    </cfRule>
    <cfRule type="cellIs" dxfId="385" priority="45" operator="equal">
      <formula>$Z$13</formula>
    </cfRule>
  </conditionalFormatting>
  <conditionalFormatting sqref="M114:M115">
    <cfRule type="cellIs" dxfId="384" priority="40" operator="equal">
      <formula>$Z$15</formula>
    </cfRule>
    <cfRule type="cellIs" dxfId="383" priority="41" operator="equal">
      <formula>$Z$14</formula>
    </cfRule>
    <cfRule type="cellIs" dxfId="382" priority="42" operator="equal">
      <formula>$Z$13</formula>
    </cfRule>
  </conditionalFormatting>
  <conditionalFormatting sqref="M116">
    <cfRule type="cellIs" dxfId="381" priority="37" operator="equal">
      <formula>$Z$15</formula>
    </cfRule>
    <cfRule type="cellIs" dxfId="380" priority="38" operator="equal">
      <formula>$Z$14</formula>
    </cfRule>
    <cfRule type="cellIs" dxfId="379" priority="39" operator="equal">
      <formula>$Z$13</formula>
    </cfRule>
  </conditionalFormatting>
  <conditionalFormatting sqref="M117">
    <cfRule type="cellIs" dxfId="378" priority="34" operator="equal">
      <formula>$Z$15</formula>
    </cfRule>
    <cfRule type="cellIs" dxfId="377" priority="35" operator="equal">
      <formula>$Z$14</formula>
    </cfRule>
    <cfRule type="cellIs" dxfId="376" priority="36" operator="equal">
      <formula>$Z$13</formula>
    </cfRule>
  </conditionalFormatting>
  <conditionalFormatting sqref="M118">
    <cfRule type="cellIs" dxfId="375" priority="31" operator="equal">
      <formula>$Z$15</formula>
    </cfRule>
    <cfRule type="cellIs" dxfId="374" priority="32" operator="equal">
      <formula>$Z$14</formula>
    </cfRule>
    <cfRule type="cellIs" dxfId="373" priority="33" operator="equal">
      <formula>$Z$13</formula>
    </cfRule>
  </conditionalFormatting>
  <conditionalFormatting sqref="M119:M122">
    <cfRule type="cellIs" dxfId="372" priority="28" operator="equal">
      <formula>$Z$15</formula>
    </cfRule>
    <cfRule type="cellIs" dxfId="371" priority="29" operator="equal">
      <formula>$Z$14</formula>
    </cfRule>
    <cfRule type="cellIs" dxfId="370" priority="30" operator="equal">
      <formula>$Z$13</formula>
    </cfRule>
  </conditionalFormatting>
  <conditionalFormatting sqref="M123:M124">
    <cfRule type="cellIs" dxfId="369" priority="25" operator="equal">
      <formula>$Z$15</formula>
    </cfRule>
    <cfRule type="cellIs" dxfId="368" priority="26" operator="equal">
      <formula>$Z$14</formula>
    </cfRule>
    <cfRule type="cellIs" dxfId="367" priority="27" operator="equal">
      <formula>$Z$13</formula>
    </cfRule>
  </conditionalFormatting>
  <conditionalFormatting sqref="M125">
    <cfRule type="cellIs" dxfId="366" priority="22" operator="equal">
      <formula>$Z$15</formula>
    </cfRule>
    <cfRule type="cellIs" dxfId="365" priority="23" operator="equal">
      <formula>$Z$14</formula>
    </cfRule>
    <cfRule type="cellIs" dxfId="364" priority="24" operator="equal">
      <formula>$Z$13</formula>
    </cfRule>
  </conditionalFormatting>
  <conditionalFormatting sqref="M127">
    <cfRule type="cellIs" dxfId="363" priority="19" operator="equal">
      <formula>$Z$15</formula>
    </cfRule>
    <cfRule type="cellIs" dxfId="362" priority="20" operator="equal">
      <formula>$Z$14</formula>
    </cfRule>
    <cfRule type="cellIs" dxfId="361" priority="21" operator="equal">
      <formula>$Z$13</formula>
    </cfRule>
  </conditionalFormatting>
  <conditionalFormatting sqref="M128">
    <cfRule type="cellIs" dxfId="360" priority="16" operator="equal">
      <formula>$Z$15</formula>
    </cfRule>
    <cfRule type="cellIs" dxfId="359" priority="17" operator="equal">
      <formula>$Z$14</formula>
    </cfRule>
    <cfRule type="cellIs" dxfId="358" priority="18" operator="equal">
      <formula>$Z$13</formula>
    </cfRule>
  </conditionalFormatting>
  <conditionalFormatting sqref="M129">
    <cfRule type="cellIs" dxfId="357" priority="13" operator="equal">
      <formula>$Z$15</formula>
    </cfRule>
    <cfRule type="cellIs" dxfId="356" priority="14" operator="equal">
      <formula>$Z$14</formula>
    </cfRule>
    <cfRule type="cellIs" dxfId="355" priority="15" operator="equal">
      <formula>$Z$13</formula>
    </cfRule>
  </conditionalFormatting>
  <conditionalFormatting sqref="M130:M131">
    <cfRule type="cellIs" dxfId="354" priority="10" operator="equal">
      <formula>$Z$15</formula>
    </cfRule>
    <cfRule type="cellIs" dxfId="353" priority="11" operator="equal">
      <formula>$Z$14</formula>
    </cfRule>
    <cfRule type="cellIs" dxfId="352" priority="12" operator="equal">
      <formula>$Z$13</formula>
    </cfRule>
  </conditionalFormatting>
  <conditionalFormatting sqref="M132:M136">
    <cfRule type="cellIs" dxfId="351" priority="7" operator="equal">
      <formula>$Z$15</formula>
    </cfRule>
    <cfRule type="cellIs" dxfId="350" priority="8" operator="equal">
      <formula>$Z$14</formula>
    </cfRule>
    <cfRule type="cellIs" dxfId="349" priority="9" operator="equal">
      <formula>$Z$13</formula>
    </cfRule>
  </conditionalFormatting>
  <conditionalFormatting sqref="M126">
    <cfRule type="cellIs" dxfId="348" priority="4" operator="equal">
      <formula>$Z$15</formula>
    </cfRule>
    <cfRule type="cellIs" dxfId="347" priority="5" operator="equal">
      <formula>$Z$14</formula>
    </cfRule>
    <cfRule type="cellIs" dxfId="346" priority="6" operator="equal">
      <formula>$Z$13</formula>
    </cfRule>
  </conditionalFormatting>
  <printOptions horizontalCentered="1"/>
  <pageMargins left="0.19685039370078741" right="0.19685039370078741" top="0.39370078740157483" bottom="0.39370078740157483" header="0.31496062992125984" footer="0.31496062992125984"/>
  <pageSetup paperSize="9" scale="16" fitToHeight="2"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C8A5A-2D76-4790-A801-AF6FE51C722F}">
  <dimension ref="A1"/>
  <sheetViews>
    <sheetView zoomScale="70" zoomScaleNormal="70" workbookViewId="0">
      <selection activeCell="C17" sqref="C17"/>
    </sheetView>
  </sheetViews>
  <sheetFormatPr baseColWidth="10" defaultRowHeight="15" x14ac:dyDescent="0.2"/>
  <cols>
    <col min="1" max="1" width="11.42578125" style="1007"/>
    <col min="2" max="16384" width="11.42578125" style="9"/>
  </cols>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filterMode="1">
    <pageSetUpPr fitToPage="1"/>
  </sheetPr>
  <dimension ref="A1:AQ1008"/>
  <sheetViews>
    <sheetView zoomScale="60" zoomScaleNormal="60" workbookViewId="0">
      <pane xSplit="11" ySplit="7" topLeftCell="O8" activePane="bottomRight" state="frozenSplit"/>
      <selection activeCell="I9" sqref="I9"/>
      <selection pane="topRight" activeCell="I9" sqref="I9"/>
      <selection pane="bottomLeft" activeCell="I9" sqref="I9"/>
      <selection pane="bottomRight" activeCell="S1" sqref="S1:X3"/>
    </sheetView>
  </sheetViews>
  <sheetFormatPr baseColWidth="10" defaultColWidth="11.42578125" defaultRowHeight="69.95" customHeight="1" x14ac:dyDescent="0.3"/>
  <cols>
    <col min="1" max="1" width="8.140625" style="1012" customWidth="1"/>
    <col min="2" max="2" width="7.28515625" style="148" customWidth="1"/>
    <col min="3" max="3" width="10.140625" style="148" customWidth="1"/>
    <col min="4" max="4" width="11.42578125" style="148" customWidth="1"/>
    <col min="5" max="5" width="15.42578125" style="148" customWidth="1"/>
    <col min="6" max="6" width="17" style="157" customWidth="1"/>
    <col min="7" max="7" width="22" style="157" customWidth="1"/>
    <col min="8" max="8" width="15.5703125" style="148" customWidth="1"/>
    <col min="9" max="9" width="12.42578125" style="148" customWidth="1"/>
    <col min="10" max="10" width="17" style="148" customWidth="1"/>
    <col min="11" max="11" width="16.5703125" style="148" customWidth="1"/>
    <col min="12" max="12" width="14.42578125" style="148" customWidth="1"/>
    <col min="13" max="13" width="13.140625" style="148" customWidth="1"/>
    <col min="14" max="14" width="57.42578125" style="156" customWidth="1"/>
    <col min="15" max="15" width="112.85546875" style="148" customWidth="1"/>
    <col min="16" max="16" width="24.5703125" style="148" customWidth="1"/>
    <col min="17" max="17" width="9.85546875" style="148" customWidth="1"/>
    <col min="18" max="18" width="15.140625" style="148" customWidth="1"/>
    <col min="19" max="20" width="17" style="148" customWidth="1"/>
    <col min="21" max="21" width="14" style="148" customWidth="1"/>
    <col min="22" max="22" width="34.42578125" style="148" customWidth="1"/>
    <col min="23" max="23" width="10" style="148" customWidth="1"/>
    <col min="24" max="24" width="18.28515625" style="148" customWidth="1"/>
    <col min="25" max="27" width="11.42578125" style="148" customWidth="1"/>
    <col min="28" max="33" width="23.7109375" style="390" customWidth="1"/>
    <col min="34" max="34" width="3.85546875" style="9" customWidth="1"/>
    <col min="35" max="35" width="11.42578125" style="148" customWidth="1"/>
    <col min="36" max="42" width="11.42578125" style="148"/>
    <col min="43" max="43" width="11.42578125" style="148" customWidth="1"/>
    <col min="44" max="267" width="11.42578125" style="148"/>
    <col min="268" max="268" width="8.140625" style="148" customWidth="1"/>
    <col min="269" max="269" width="10.7109375" style="148" customWidth="1"/>
    <col min="270" max="270" width="17.140625" style="148" customWidth="1"/>
    <col min="271" max="271" width="15.85546875" style="148" customWidth="1"/>
    <col min="272" max="272" width="11.28515625" style="148" customWidth="1"/>
    <col min="273" max="273" width="9.85546875" style="148" customWidth="1"/>
    <col min="274" max="274" width="38.28515625" style="148" customWidth="1"/>
    <col min="275" max="275" width="46.28515625" style="148" customWidth="1"/>
    <col min="276" max="276" width="16.42578125" style="148" customWidth="1"/>
    <col min="277" max="277" width="11.140625" style="148" customWidth="1"/>
    <col min="278" max="279" width="12.7109375" style="148" customWidth="1"/>
    <col min="280" max="280" width="12.5703125" style="148" customWidth="1"/>
    <col min="281" max="281" width="10" style="148" customWidth="1"/>
    <col min="282" max="282" width="12.7109375" style="148" customWidth="1"/>
    <col min="283" max="290" width="11.42578125" style="148"/>
    <col min="291" max="291" width="13.140625" style="148" customWidth="1"/>
    <col min="292" max="292" width="14.140625" style="148" customWidth="1"/>
    <col min="293" max="293" width="15.85546875" style="148" customWidth="1"/>
    <col min="294" max="294" width="23.28515625" style="148" bestFit="1" customWidth="1"/>
    <col min="295" max="523" width="11.42578125" style="148"/>
    <col min="524" max="524" width="8.140625" style="148" customWidth="1"/>
    <col min="525" max="525" width="10.7109375" style="148" customWidth="1"/>
    <col min="526" max="526" width="17.140625" style="148" customWidth="1"/>
    <col min="527" max="527" width="15.85546875" style="148" customWidth="1"/>
    <col min="528" max="528" width="11.28515625" style="148" customWidth="1"/>
    <col min="529" max="529" width="9.85546875" style="148" customWidth="1"/>
    <col min="530" max="530" width="38.28515625" style="148" customWidth="1"/>
    <col min="531" max="531" width="46.28515625" style="148" customWidth="1"/>
    <col min="532" max="532" width="16.42578125" style="148" customWidth="1"/>
    <col min="533" max="533" width="11.140625" style="148" customWidth="1"/>
    <col min="534" max="535" width="12.7109375" style="148" customWidth="1"/>
    <col min="536" max="536" width="12.5703125" style="148" customWidth="1"/>
    <col min="537" max="537" width="10" style="148" customWidth="1"/>
    <col min="538" max="538" width="12.7109375" style="148" customWidth="1"/>
    <col min="539" max="546" width="11.42578125" style="148"/>
    <col min="547" max="547" width="13.140625" style="148" customWidth="1"/>
    <col min="548" max="548" width="14.140625" style="148" customWidth="1"/>
    <col min="549" max="549" width="15.85546875" style="148" customWidth="1"/>
    <col min="550" max="550" width="23.28515625" style="148" bestFit="1" customWidth="1"/>
    <col min="551" max="779" width="11.42578125" style="148"/>
    <col min="780" max="780" width="8.140625" style="148" customWidth="1"/>
    <col min="781" max="781" width="10.7109375" style="148" customWidth="1"/>
    <col min="782" max="782" width="17.140625" style="148" customWidth="1"/>
    <col min="783" max="783" width="15.85546875" style="148" customWidth="1"/>
    <col min="784" max="784" width="11.28515625" style="148" customWidth="1"/>
    <col min="785" max="785" width="9.85546875" style="148" customWidth="1"/>
    <col min="786" max="786" width="38.28515625" style="148" customWidth="1"/>
    <col min="787" max="787" width="46.28515625" style="148" customWidth="1"/>
    <col min="788" max="788" width="16.42578125" style="148" customWidth="1"/>
    <col min="789" max="789" width="11.140625" style="148" customWidth="1"/>
    <col min="790" max="791" width="12.7109375" style="148" customWidth="1"/>
    <col min="792" max="792" width="12.5703125" style="148" customWidth="1"/>
    <col min="793" max="793" width="10" style="148" customWidth="1"/>
    <col min="794" max="794" width="12.7109375" style="148" customWidth="1"/>
    <col min="795" max="802" width="11.42578125" style="148"/>
    <col min="803" max="803" width="13.140625" style="148" customWidth="1"/>
    <col min="804" max="804" width="14.140625" style="148" customWidth="1"/>
    <col min="805" max="805" width="15.85546875" style="148" customWidth="1"/>
    <col min="806" max="806" width="23.28515625" style="148" bestFit="1" customWidth="1"/>
    <col min="807" max="1035" width="11.42578125" style="148"/>
    <col min="1036" max="1036" width="8.140625" style="148" customWidth="1"/>
    <col min="1037" max="1037" width="10.7109375" style="148" customWidth="1"/>
    <col min="1038" max="1038" width="17.140625" style="148" customWidth="1"/>
    <col min="1039" max="1039" width="15.85546875" style="148" customWidth="1"/>
    <col min="1040" max="1040" width="11.28515625" style="148" customWidth="1"/>
    <col min="1041" max="1041" width="9.85546875" style="148" customWidth="1"/>
    <col min="1042" max="1042" width="38.28515625" style="148" customWidth="1"/>
    <col min="1043" max="1043" width="46.28515625" style="148" customWidth="1"/>
    <col min="1044" max="1044" width="16.42578125" style="148" customWidth="1"/>
    <col min="1045" max="1045" width="11.140625" style="148" customWidth="1"/>
    <col min="1046" max="1047" width="12.7109375" style="148" customWidth="1"/>
    <col min="1048" max="1048" width="12.5703125" style="148" customWidth="1"/>
    <col min="1049" max="1049" width="10" style="148" customWidth="1"/>
    <col min="1050" max="1050" width="12.7109375" style="148" customWidth="1"/>
    <col min="1051" max="1058" width="11.42578125" style="148"/>
    <col min="1059" max="1059" width="13.140625" style="148" customWidth="1"/>
    <col min="1060" max="1060" width="14.140625" style="148" customWidth="1"/>
    <col min="1061" max="1061" width="15.85546875" style="148" customWidth="1"/>
    <col min="1062" max="1062" width="23.28515625" style="148" bestFit="1" customWidth="1"/>
    <col min="1063" max="1291" width="11.42578125" style="148"/>
    <col min="1292" max="1292" width="8.140625" style="148" customWidth="1"/>
    <col min="1293" max="1293" width="10.7109375" style="148" customWidth="1"/>
    <col min="1294" max="1294" width="17.140625" style="148" customWidth="1"/>
    <col min="1295" max="1295" width="15.85546875" style="148" customWidth="1"/>
    <col min="1296" max="1296" width="11.28515625" style="148" customWidth="1"/>
    <col min="1297" max="1297" width="9.85546875" style="148" customWidth="1"/>
    <col min="1298" max="1298" width="38.28515625" style="148" customWidth="1"/>
    <col min="1299" max="1299" width="46.28515625" style="148" customWidth="1"/>
    <col min="1300" max="1300" width="16.42578125" style="148" customWidth="1"/>
    <col min="1301" max="1301" width="11.140625" style="148" customWidth="1"/>
    <col min="1302" max="1303" width="12.7109375" style="148" customWidth="1"/>
    <col min="1304" max="1304" width="12.5703125" style="148" customWidth="1"/>
    <col min="1305" max="1305" width="10" style="148" customWidth="1"/>
    <col min="1306" max="1306" width="12.7109375" style="148" customWidth="1"/>
    <col min="1307" max="1314" width="11.42578125" style="148"/>
    <col min="1315" max="1315" width="13.140625" style="148" customWidth="1"/>
    <col min="1316" max="1316" width="14.140625" style="148" customWidth="1"/>
    <col min="1317" max="1317" width="15.85546875" style="148" customWidth="1"/>
    <col min="1318" max="1318" width="23.28515625" style="148" bestFit="1" customWidth="1"/>
    <col min="1319" max="1547" width="11.42578125" style="148"/>
    <col min="1548" max="1548" width="8.140625" style="148" customWidth="1"/>
    <col min="1549" max="1549" width="10.7109375" style="148" customWidth="1"/>
    <col min="1550" max="1550" width="17.140625" style="148" customWidth="1"/>
    <col min="1551" max="1551" width="15.85546875" style="148" customWidth="1"/>
    <col min="1552" max="1552" width="11.28515625" style="148" customWidth="1"/>
    <col min="1553" max="1553" width="9.85546875" style="148" customWidth="1"/>
    <col min="1554" max="1554" width="38.28515625" style="148" customWidth="1"/>
    <col min="1555" max="1555" width="46.28515625" style="148" customWidth="1"/>
    <col min="1556" max="1556" width="16.42578125" style="148" customWidth="1"/>
    <col min="1557" max="1557" width="11.140625" style="148" customWidth="1"/>
    <col min="1558" max="1559" width="12.7109375" style="148" customWidth="1"/>
    <col min="1560" max="1560" width="12.5703125" style="148" customWidth="1"/>
    <col min="1561" max="1561" width="10" style="148" customWidth="1"/>
    <col min="1562" max="1562" width="12.7109375" style="148" customWidth="1"/>
    <col min="1563" max="1570" width="11.42578125" style="148"/>
    <col min="1571" max="1571" width="13.140625" style="148" customWidth="1"/>
    <col min="1572" max="1572" width="14.140625" style="148" customWidth="1"/>
    <col min="1573" max="1573" width="15.85546875" style="148" customWidth="1"/>
    <col min="1574" max="1574" width="23.28515625" style="148" bestFit="1" customWidth="1"/>
    <col min="1575" max="1803" width="11.42578125" style="148"/>
    <col min="1804" max="1804" width="8.140625" style="148" customWidth="1"/>
    <col min="1805" max="1805" width="10.7109375" style="148" customWidth="1"/>
    <col min="1806" max="1806" width="17.140625" style="148" customWidth="1"/>
    <col min="1807" max="1807" width="15.85546875" style="148" customWidth="1"/>
    <col min="1808" max="1808" width="11.28515625" style="148" customWidth="1"/>
    <col min="1809" max="1809" width="9.85546875" style="148" customWidth="1"/>
    <col min="1810" max="1810" width="38.28515625" style="148" customWidth="1"/>
    <col min="1811" max="1811" width="46.28515625" style="148" customWidth="1"/>
    <col min="1812" max="1812" width="16.42578125" style="148" customWidth="1"/>
    <col min="1813" max="1813" width="11.140625" style="148" customWidth="1"/>
    <col min="1814" max="1815" width="12.7109375" style="148" customWidth="1"/>
    <col min="1816" max="1816" width="12.5703125" style="148" customWidth="1"/>
    <col min="1817" max="1817" width="10" style="148" customWidth="1"/>
    <col min="1818" max="1818" width="12.7109375" style="148" customWidth="1"/>
    <col min="1819" max="1826" width="11.42578125" style="148"/>
    <col min="1827" max="1827" width="13.140625" style="148" customWidth="1"/>
    <col min="1828" max="1828" width="14.140625" style="148" customWidth="1"/>
    <col min="1829" max="1829" width="15.85546875" style="148" customWidth="1"/>
    <col min="1830" max="1830" width="23.28515625" style="148" bestFit="1" customWidth="1"/>
    <col min="1831" max="2059" width="11.42578125" style="148"/>
    <col min="2060" max="2060" width="8.140625" style="148" customWidth="1"/>
    <col min="2061" max="2061" width="10.7109375" style="148" customWidth="1"/>
    <col min="2062" max="2062" width="17.140625" style="148" customWidth="1"/>
    <col min="2063" max="2063" width="15.85546875" style="148" customWidth="1"/>
    <col min="2064" max="2064" width="11.28515625" style="148" customWidth="1"/>
    <col min="2065" max="2065" width="9.85546875" style="148" customWidth="1"/>
    <col min="2066" max="2066" width="38.28515625" style="148" customWidth="1"/>
    <col min="2067" max="2067" width="46.28515625" style="148" customWidth="1"/>
    <col min="2068" max="2068" width="16.42578125" style="148" customWidth="1"/>
    <col min="2069" max="2069" width="11.140625" style="148" customWidth="1"/>
    <col min="2070" max="2071" width="12.7109375" style="148" customWidth="1"/>
    <col min="2072" max="2072" width="12.5703125" style="148" customWidth="1"/>
    <col min="2073" max="2073" width="10" style="148" customWidth="1"/>
    <col min="2074" max="2074" width="12.7109375" style="148" customWidth="1"/>
    <col min="2075" max="2082" width="11.42578125" style="148"/>
    <col min="2083" max="2083" width="13.140625" style="148" customWidth="1"/>
    <col min="2084" max="2084" width="14.140625" style="148" customWidth="1"/>
    <col min="2085" max="2085" width="15.85546875" style="148" customWidth="1"/>
    <col min="2086" max="2086" width="23.28515625" style="148" bestFit="1" customWidth="1"/>
    <col min="2087" max="2315" width="11.42578125" style="148"/>
    <col min="2316" max="2316" width="8.140625" style="148" customWidth="1"/>
    <col min="2317" max="2317" width="10.7109375" style="148" customWidth="1"/>
    <col min="2318" max="2318" width="17.140625" style="148" customWidth="1"/>
    <col min="2319" max="2319" width="15.85546875" style="148" customWidth="1"/>
    <col min="2320" max="2320" width="11.28515625" style="148" customWidth="1"/>
    <col min="2321" max="2321" width="9.85546875" style="148" customWidth="1"/>
    <col min="2322" max="2322" width="38.28515625" style="148" customWidth="1"/>
    <col min="2323" max="2323" width="46.28515625" style="148" customWidth="1"/>
    <col min="2324" max="2324" width="16.42578125" style="148" customWidth="1"/>
    <col min="2325" max="2325" width="11.140625" style="148" customWidth="1"/>
    <col min="2326" max="2327" width="12.7109375" style="148" customWidth="1"/>
    <col min="2328" max="2328" width="12.5703125" style="148" customWidth="1"/>
    <col min="2329" max="2329" width="10" style="148" customWidth="1"/>
    <col min="2330" max="2330" width="12.7109375" style="148" customWidth="1"/>
    <col min="2331" max="2338" width="11.42578125" style="148"/>
    <col min="2339" max="2339" width="13.140625" style="148" customWidth="1"/>
    <col min="2340" max="2340" width="14.140625" style="148" customWidth="1"/>
    <col min="2341" max="2341" width="15.85546875" style="148" customWidth="1"/>
    <col min="2342" max="2342" width="23.28515625" style="148" bestFit="1" customWidth="1"/>
    <col min="2343" max="2571" width="11.42578125" style="148"/>
    <col min="2572" max="2572" width="8.140625" style="148" customWidth="1"/>
    <col min="2573" max="2573" width="10.7109375" style="148" customWidth="1"/>
    <col min="2574" max="2574" width="17.140625" style="148" customWidth="1"/>
    <col min="2575" max="2575" width="15.85546875" style="148" customWidth="1"/>
    <col min="2576" max="2576" width="11.28515625" style="148" customWidth="1"/>
    <col min="2577" max="2577" width="9.85546875" style="148" customWidth="1"/>
    <col min="2578" max="2578" width="38.28515625" style="148" customWidth="1"/>
    <col min="2579" max="2579" width="46.28515625" style="148" customWidth="1"/>
    <col min="2580" max="2580" width="16.42578125" style="148" customWidth="1"/>
    <col min="2581" max="2581" width="11.140625" style="148" customWidth="1"/>
    <col min="2582" max="2583" width="12.7109375" style="148" customWidth="1"/>
    <col min="2584" max="2584" width="12.5703125" style="148" customWidth="1"/>
    <col min="2585" max="2585" width="10" style="148" customWidth="1"/>
    <col min="2586" max="2586" width="12.7109375" style="148" customWidth="1"/>
    <col min="2587" max="2594" width="11.42578125" style="148"/>
    <col min="2595" max="2595" width="13.140625" style="148" customWidth="1"/>
    <col min="2596" max="2596" width="14.140625" style="148" customWidth="1"/>
    <col min="2597" max="2597" width="15.85546875" style="148" customWidth="1"/>
    <col min="2598" max="2598" width="23.28515625" style="148" bestFit="1" customWidth="1"/>
    <col min="2599" max="2827" width="11.42578125" style="148"/>
    <col min="2828" max="2828" width="8.140625" style="148" customWidth="1"/>
    <col min="2829" max="2829" width="10.7109375" style="148" customWidth="1"/>
    <col min="2830" max="2830" width="17.140625" style="148" customWidth="1"/>
    <col min="2831" max="2831" width="15.85546875" style="148" customWidth="1"/>
    <col min="2832" max="2832" width="11.28515625" style="148" customWidth="1"/>
    <col min="2833" max="2833" width="9.85546875" style="148" customWidth="1"/>
    <col min="2834" max="2834" width="38.28515625" style="148" customWidth="1"/>
    <col min="2835" max="2835" width="46.28515625" style="148" customWidth="1"/>
    <col min="2836" max="2836" width="16.42578125" style="148" customWidth="1"/>
    <col min="2837" max="2837" width="11.140625" style="148" customWidth="1"/>
    <col min="2838" max="2839" width="12.7109375" style="148" customWidth="1"/>
    <col min="2840" max="2840" width="12.5703125" style="148" customWidth="1"/>
    <col min="2841" max="2841" width="10" style="148" customWidth="1"/>
    <col min="2842" max="2842" width="12.7109375" style="148" customWidth="1"/>
    <col min="2843" max="2850" width="11.42578125" style="148"/>
    <col min="2851" max="2851" width="13.140625" style="148" customWidth="1"/>
    <col min="2852" max="2852" width="14.140625" style="148" customWidth="1"/>
    <col min="2853" max="2853" width="15.85546875" style="148" customWidth="1"/>
    <col min="2854" max="2854" width="23.28515625" style="148" bestFit="1" customWidth="1"/>
    <col min="2855" max="3083" width="11.42578125" style="148"/>
    <col min="3084" max="3084" width="8.140625" style="148" customWidth="1"/>
    <col min="3085" max="3085" width="10.7109375" style="148" customWidth="1"/>
    <col min="3086" max="3086" width="17.140625" style="148" customWidth="1"/>
    <col min="3087" max="3087" width="15.85546875" style="148" customWidth="1"/>
    <col min="3088" max="3088" width="11.28515625" style="148" customWidth="1"/>
    <col min="3089" max="3089" width="9.85546875" style="148" customWidth="1"/>
    <col min="3090" max="3090" width="38.28515625" style="148" customWidth="1"/>
    <col min="3091" max="3091" width="46.28515625" style="148" customWidth="1"/>
    <col min="3092" max="3092" width="16.42578125" style="148" customWidth="1"/>
    <col min="3093" max="3093" width="11.140625" style="148" customWidth="1"/>
    <col min="3094" max="3095" width="12.7109375" style="148" customWidth="1"/>
    <col min="3096" max="3096" width="12.5703125" style="148" customWidth="1"/>
    <col min="3097" max="3097" width="10" style="148" customWidth="1"/>
    <col min="3098" max="3098" width="12.7109375" style="148" customWidth="1"/>
    <col min="3099" max="3106" width="11.42578125" style="148"/>
    <col min="3107" max="3107" width="13.140625" style="148" customWidth="1"/>
    <col min="3108" max="3108" width="14.140625" style="148" customWidth="1"/>
    <col min="3109" max="3109" width="15.85546875" style="148" customWidth="1"/>
    <col min="3110" max="3110" width="23.28515625" style="148" bestFit="1" customWidth="1"/>
    <col min="3111" max="3339" width="11.42578125" style="148"/>
    <col min="3340" max="3340" width="8.140625" style="148" customWidth="1"/>
    <col min="3341" max="3341" width="10.7109375" style="148" customWidth="1"/>
    <col min="3342" max="3342" width="17.140625" style="148" customWidth="1"/>
    <col min="3343" max="3343" width="15.85546875" style="148" customWidth="1"/>
    <col min="3344" max="3344" width="11.28515625" style="148" customWidth="1"/>
    <col min="3345" max="3345" width="9.85546875" style="148" customWidth="1"/>
    <col min="3346" max="3346" width="38.28515625" style="148" customWidth="1"/>
    <col min="3347" max="3347" width="46.28515625" style="148" customWidth="1"/>
    <col min="3348" max="3348" width="16.42578125" style="148" customWidth="1"/>
    <col min="3349" max="3349" width="11.140625" style="148" customWidth="1"/>
    <col min="3350" max="3351" width="12.7109375" style="148" customWidth="1"/>
    <col min="3352" max="3352" width="12.5703125" style="148" customWidth="1"/>
    <col min="3353" max="3353" width="10" style="148" customWidth="1"/>
    <col min="3354" max="3354" width="12.7109375" style="148" customWidth="1"/>
    <col min="3355" max="3362" width="11.42578125" style="148"/>
    <col min="3363" max="3363" width="13.140625" style="148" customWidth="1"/>
    <col min="3364" max="3364" width="14.140625" style="148" customWidth="1"/>
    <col min="3365" max="3365" width="15.85546875" style="148" customWidth="1"/>
    <col min="3366" max="3366" width="23.28515625" style="148" bestFit="1" customWidth="1"/>
    <col min="3367" max="3595" width="11.42578125" style="148"/>
    <col min="3596" max="3596" width="8.140625" style="148" customWidth="1"/>
    <col min="3597" max="3597" width="10.7109375" style="148" customWidth="1"/>
    <col min="3598" max="3598" width="17.140625" style="148" customWidth="1"/>
    <col min="3599" max="3599" width="15.85546875" style="148" customWidth="1"/>
    <col min="3600" max="3600" width="11.28515625" style="148" customWidth="1"/>
    <col min="3601" max="3601" width="9.85546875" style="148" customWidth="1"/>
    <col min="3602" max="3602" width="38.28515625" style="148" customWidth="1"/>
    <col min="3603" max="3603" width="46.28515625" style="148" customWidth="1"/>
    <col min="3604" max="3604" width="16.42578125" style="148" customWidth="1"/>
    <col min="3605" max="3605" width="11.140625" style="148" customWidth="1"/>
    <col min="3606" max="3607" width="12.7109375" style="148" customWidth="1"/>
    <col min="3608" max="3608" width="12.5703125" style="148" customWidth="1"/>
    <col min="3609" max="3609" width="10" style="148" customWidth="1"/>
    <col min="3610" max="3610" width="12.7109375" style="148" customWidth="1"/>
    <col min="3611" max="3618" width="11.42578125" style="148"/>
    <col min="3619" max="3619" width="13.140625" style="148" customWidth="1"/>
    <col min="3620" max="3620" width="14.140625" style="148" customWidth="1"/>
    <col min="3621" max="3621" width="15.85546875" style="148" customWidth="1"/>
    <col min="3622" max="3622" width="23.28515625" style="148" bestFit="1" customWidth="1"/>
    <col min="3623" max="3851" width="11.42578125" style="148"/>
    <col min="3852" max="3852" width="8.140625" style="148" customWidth="1"/>
    <col min="3853" max="3853" width="10.7109375" style="148" customWidth="1"/>
    <col min="3854" max="3854" width="17.140625" style="148" customWidth="1"/>
    <col min="3855" max="3855" width="15.85546875" style="148" customWidth="1"/>
    <col min="3856" max="3856" width="11.28515625" style="148" customWidth="1"/>
    <col min="3857" max="3857" width="9.85546875" style="148" customWidth="1"/>
    <col min="3858" max="3858" width="38.28515625" style="148" customWidth="1"/>
    <col min="3859" max="3859" width="46.28515625" style="148" customWidth="1"/>
    <col min="3860" max="3860" width="16.42578125" style="148" customWidth="1"/>
    <col min="3861" max="3861" width="11.140625" style="148" customWidth="1"/>
    <col min="3862" max="3863" width="12.7109375" style="148" customWidth="1"/>
    <col min="3864" max="3864" width="12.5703125" style="148" customWidth="1"/>
    <col min="3865" max="3865" width="10" style="148" customWidth="1"/>
    <col min="3866" max="3866" width="12.7109375" style="148" customWidth="1"/>
    <col min="3867" max="3874" width="11.42578125" style="148"/>
    <col min="3875" max="3875" width="13.140625" style="148" customWidth="1"/>
    <col min="3876" max="3876" width="14.140625" style="148" customWidth="1"/>
    <col min="3877" max="3877" width="15.85546875" style="148" customWidth="1"/>
    <col min="3878" max="3878" width="23.28515625" style="148" bestFit="1" customWidth="1"/>
    <col min="3879" max="4107" width="11.42578125" style="148"/>
    <col min="4108" max="4108" width="8.140625" style="148" customWidth="1"/>
    <col min="4109" max="4109" width="10.7109375" style="148" customWidth="1"/>
    <col min="4110" max="4110" width="17.140625" style="148" customWidth="1"/>
    <col min="4111" max="4111" width="15.85546875" style="148" customWidth="1"/>
    <col min="4112" max="4112" width="11.28515625" style="148" customWidth="1"/>
    <col min="4113" max="4113" width="9.85546875" style="148" customWidth="1"/>
    <col min="4114" max="4114" width="38.28515625" style="148" customWidth="1"/>
    <col min="4115" max="4115" width="46.28515625" style="148" customWidth="1"/>
    <col min="4116" max="4116" width="16.42578125" style="148" customWidth="1"/>
    <col min="4117" max="4117" width="11.140625" style="148" customWidth="1"/>
    <col min="4118" max="4119" width="12.7109375" style="148" customWidth="1"/>
    <col min="4120" max="4120" width="12.5703125" style="148" customWidth="1"/>
    <col min="4121" max="4121" width="10" style="148" customWidth="1"/>
    <col min="4122" max="4122" width="12.7109375" style="148" customWidth="1"/>
    <col min="4123" max="4130" width="11.42578125" style="148"/>
    <col min="4131" max="4131" width="13.140625" style="148" customWidth="1"/>
    <col min="4132" max="4132" width="14.140625" style="148" customWidth="1"/>
    <col min="4133" max="4133" width="15.85546875" style="148" customWidth="1"/>
    <col min="4134" max="4134" width="23.28515625" style="148" bestFit="1" customWidth="1"/>
    <col min="4135" max="4363" width="11.42578125" style="148"/>
    <col min="4364" max="4364" width="8.140625" style="148" customWidth="1"/>
    <col min="4365" max="4365" width="10.7109375" style="148" customWidth="1"/>
    <col min="4366" max="4366" width="17.140625" style="148" customWidth="1"/>
    <col min="4367" max="4367" width="15.85546875" style="148" customWidth="1"/>
    <col min="4368" max="4368" width="11.28515625" style="148" customWidth="1"/>
    <col min="4369" max="4369" width="9.85546875" style="148" customWidth="1"/>
    <col min="4370" max="4370" width="38.28515625" style="148" customWidth="1"/>
    <col min="4371" max="4371" width="46.28515625" style="148" customWidth="1"/>
    <col min="4372" max="4372" width="16.42578125" style="148" customWidth="1"/>
    <col min="4373" max="4373" width="11.140625" style="148" customWidth="1"/>
    <col min="4374" max="4375" width="12.7109375" style="148" customWidth="1"/>
    <col min="4376" max="4376" width="12.5703125" style="148" customWidth="1"/>
    <col min="4377" max="4377" width="10" style="148" customWidth="1"/>
    <col min="4378" max="4378" width="12.7109375" style="148" customWidth="1"/>
    <col min="4379" max="4386" width="11.42578125" style="148"/>
    <col min="4387" max="4387" width="13.140625" style="148" customWidth="1"/>
    <col min="4388" max="4388" width="14.140625" style="148" customWidth="1"/>
    <col min="4389" max="4389" width="15.85546875" style="148" customWidth="1"/>
    <col min="4390" max="4390" width="23.28515625" style="148" bestFit="1" customWidth="1"/>
    <col min="4391" max="4619" width="11.42578125" style="148"/>
    <col min="4620" max="4620" width="8.140625" style="148" customWidth="1"/>
    <col min="4621" max="4621" width="10.7109375" style="148" customWidth="1"/>
    <col min="4622" max="4622" width="17.140625" style="148" customWidth="1"/>
    <col min="4623" max="4623" width="15.85546875" style="148" customWidth="1"/>
    <col min="4624" max="4624" width="11.28515625" style="148" customWidth="1"/>
    <col min="4625" max="4625" width="9.85546875" style="148" customWidth="1"/>
    <col min="4626" max="4626" width="38.28515625" style="148" customWidth="1"/>
    <col min="4627" max="4627" width="46.28515625" style="148" customWidth="1"/>
    <col min="4628" max="4628" width="16.42578125" style="148" customWidth="1"/>
    <col min="4629" max="4629" width="11.140625" style="148" customWidth="1"/>
    <col min="4630" max="4631" width="12.7109375" style="148" customWidth="1"/>
    <col min="4632" max="4632" width="12.5703125" style="148" customWidth="1"/>
    <col min="4633" max="4633" width="10" style="148" customWidth="1"/>
    <col min="4634" max="4634" width="12.7109375" style="148" customWidth="1"/>
    <col min="4635" max="4642" width="11.42578125" style="148"/>
    <col min="4643" max="4643" width="13.140625" style="148" customWidth="1"/>
    <col min="4644" max="4644" width="14.140625" style="148" customWidth="1"/>
    <col min="4645" max="4645" width="15.85546875" style="148" customWidth="1"/>
    <col min="4646" max="4646" width="23.28515625" style="148" bestFit="1" customWidth="1"/>
    <col min="4647" max="4875" width="11.42578125" style="148"/>
    <col min="4876" max="4876" width="8.140625" style="148" customWidth="1"/>
    <col min="4877" max="4877" width="10.7109375" style="148" customWidth="1"/>
    <col min="4878" max="4878" width="17.140625" style="148" customWidth="1"/>
    <col min="4879" max="4879" width="15.85546875" style="148" customWidth="1"/>
    <col min="4880" max="4880" width="11.28515625" style="148" customWidth="1"/>
    <col min="4881" max="4881" width="9.85546875" style="148" customWidth="1"/>
    <col min="4882" max="4882" width="38.28515625" style="148" customWidth="1"/>
    <col min="4883" max="4883" width="46.28515625" style="148" customWidth="1"/>
    <col min="4884" max="4884" width="16.42578125" style="148" customWidth="1"/>
    <col min="4885" max="4885" width="11.140625" style="148" customWidth="1"/>
    <col min="4886" max="4887" width="12.7109375" style="148" customWidth="1"/>
    <col min="4888" max="4888" width="12.5703125" style="148" customWidth="1"/>
    <col min="4889" max="4889" width="10" style="148" customWidth="1"/>
    <col min="4890" max="4890" width="12.7109375" style="148" customWidth="1"/>
    <col min="4891" max="4898" width="11.42578125" style="148"/>
    <col min="4899" max="4899" width="13.140625" style="148" customWidth="1"/>
    <col min="4900" max="4900" width="14.140625" style="148" customWidth="1"/>
    <col min="4901" max="4901" width="15.85546875" style="148" customWidth="1"/>
    <col min="4902" max="4902" width="23.28515625" style="148" bestFit="1" customWidth="1"/>
    <col min="4903" max="5131" width="11.42578125" style="148"/>
    <col min="5132" max="5132" width="8.140625" style="148" customWidth="1"/>
    <col min="5133" max="5133" width="10.7109375" style="148" customWidth="1"/>
    <col min="5134" max="5134" width="17.140625" style="148" customWidth="1"/>
    <col min="5135" max="5135" width="15.85546875" style="148" customWidth="1"/>
    <col min="5136" max="5136" width="11.28515625" style="148" customWidth="1"/>
    <col min="5137" max="5137" width="9.85546875" style="148" customWidth="1"/>
    <col min="5138" max="5138" width="38.28515625" style="148" customWidth="1"/>
    <col min="5139" max="5139" width="46.28515625" style="148" customWidth="1"/>
    <col min="5140" max="5140" width="16.42578125" style="148" customWidth="1"/>
    <col min="5141" max="5141" width="11.140625" style="148" customWidth="1"/>
    <col min="5142" max="5143" width="12.7109375" style="148" customWidth="1"/>
    <col min="5144" max="5144" width="12.5703125" style="148" customWidth="1"/>
    <col min="5145" max="5145" width="10" style="148" customWidth="1"/>
    <col min="5146" max="5146" width="12.7109375" style="148" customWidth="1"/>
    <col min="5147" max="5154" width="11.42578125" style="148"/>
    <col min="5155" max="5155" width="13.140625" style="148" customWidth="1"/>
    <col min="5156" max="5156" width="14.140625" style="148" customWidth="1"/>
    <col min="5157" max="5157" width="15.85546875" style="148" customWidth="1"/>
    <col min="5158" max="5158" width="23.28515625" style="148" bestFit="1" customWidth="1"/>
    <col min="5159" max="5387" width="11.42578125" style="148"/>
    <col min="5388" max="5388" width="8.140625" style="148" customWidth="1"/>
    <col min="5389" max="5389" width="10.7109375" style="148" customWidth="1"/>
    <col min="5390" max="5390" width="17.140625" style="148" customWidth="1"/>
    <col min="5391" max="5391" width="15.85546875" style="148" customWidth="1"/>
    <col min="5392" max="5392" width="11.28515625" style="148" customWidth="1"/>
    <col min="5393" max="5393" width="9.85546875" style="148" customWidth="1"/>
    <col min="5394" max="5394" width="38.28515625" style="148" customWidth="1"/>
    <col min="5395" max="5395" width="46.28515625" style="148" customWidth="1"/>
    <col min="5396" max="5396" width="16.42578125" style="148" customWidth="1"/>
    <col min="5397" max="5397" width="11.140625" style="148" customWidth="1"/>
    <col min="5398" max="5399" width="12.7109375" style="148" customWidth="1"/>
    <col min="5400" max="5400" width="12.5703125" style="148" customWidth="1"/>
    <col min="5401" max="5401" width="10" style="148" customWidth="1"/>
    <col min="5402" max="5402" width="12.7109375" style="148" customWidth="1"/>
    <col min="5403" max="5410" width="11.42578125" style="148"/>
    <col min="5411" max="5411" width="13.140625" style="148" customWidth="1"/>
    <col min="5412" max="5412" width="14.140625" style="148" customWidth="1"/>
    <col min="5413" max="5413" width="15.85546875" style="148" customWidth="1"/>
    <col min="5414" max="5414" width="23.28515625" style="148" bestFit="1" customWidth="1"/>
    <col min="5415" max="5643" width="11.42578125" style="148"/>
    <col min="5644" max="5644" width="8.140625" style="148" customWidth="1"/>
    <col min="5645" max="5645" width="10.7109375" style="148" customWidth="1"/>
    <col min="5646" max="5646" width="17.140625" style="148" customWidth="1"/>
    <col min="5647" max="5647" width="15.85546875" style="148" customWidth="1"/>
    <col min="5648" max="5648" width="11.28515625" style="148" customWidth="1"/>
    <col min="5649" max="5649" width="9.85546875" style="148" customWidth="1"/>
    <col min="5650" max="5650" width="38.28515625" style="148" customWidth="1"/>
    <col min="5651" max="5651" width="46.28515625" style="148" customWidth="1"/>
    <col min="5652" max="5652" width="16.42578125" style="148" customWidth="1"/>
    <col min="5653" max="5653" width="11.140625" style="148" customWidth="1"/>
    <col min="5654" max="5655" width="12.7109375" style="148" customWidth="1"/>
    <col min="5656" max="5656" width="12.5703125" style="148" customWidth="1"/>
    <col min="5657" max="5657" width="10" style="148" customWidth="1"/>
    <col min="5658" max="5658" width="12.7109375" style="148" customWidth="1"/>
    <col min="5659" max="5666" width="11.42578125" style="148"/>
    <col min="5667" max="5667" width="13.140625" style="148" customWidth="1"/>
    <col min="5668" max="5668" width="14.140625" style="148" customWidth="1"/>
    <col min="5669" max="5669" width="15.85546875" style="148" customWidth="1"/>
    <col min="5670" max="5670" width="23.28515625" style="148" bestFit="1" customWidth="1"/>
    <col min="5671" max="5899" width="11.42578125" style="148"/>
    <col min="5900" max="5900" width="8.140625" style="148" customWidth="1"/>
    <col min="5901" max="5901" width="10.7109375" style="148" customWidth="1"/>
    <col min="5902" max="5902" width="17.140625" style="148" customWidth="1"/>
    <col min="5903" max="5903" width="15.85546875" style="148" customWidth="1"/>
    <col min="5904" max="5904" width="11.28515625" style="148" customWidth="1"/>
    <col min="5905" max="5905" width="9.85546875" style="148" customWidth="1"/>
    <col min="5906" max="5906" width="38.28515625" style="148" customWidth="1"/>
    <col min="5907" max="5907" width="46.28515625" style="148" customWidth="1"/>
    <col min="5908" max="5908" width="16.42578125" style="148" customWidth="1"/>
    <col min="5909" max="5909" width="11.140625" style="148" customWidth="1"/>
    <col min="5910" max="5911" width="12.7109375" style="148" customWidth="1"/>
    <col min="5912" max="5912" width="12.5703125" style="148" customWidth="1"/>
    <col min="5913" max="5913" width="10" style="148" customWidth="1"/>
    <col min="5914" max="5914" width="12.7109375" style="148" customWidth="1"/>
    <col min="5915" max="5922" width="11.42578125" style="148"/>
    <col min="5923" max="5923" width="13.140625" style="148" customWidth="1"/>
    <col min="5924" max="5924" width="14.140625" style="148" customWidth="1"/>
    <col min="5925" max="5925" width="15.85546875" style="148" customWidth="1"/>
    <col min="5926" max="5926" width="23.28515625" style="148" bestFit="1" customWidth="1"/>
    <col min="5927" max="6155" width="11.42578125" style="148"/>
    <col min="6156" max="6156" width="8.140625" style="148" customWidth="1"/>
    <col min="6157" max="6157" width="10.7109375" style="148" customWidth="1"/>
    <col min="6158" max="6158" width="17.140625" style="148" customWidth="1"/>
    <col min="6159" max="6159" width="15.85546875" style="148" customWidth="1"/>
    <col min="6160" max="6160" width="11.28515625" style="148" customWidth="1"/>
    <col min="6161" max="6161" width="9.85546875" style="148" customWidth="1"/>
    <col min="6162" max="6162" width="38.28515625" style="148" customWidth="1"/>
    <col min="6163" max="6163" width="46.28515625" style="148" customWidth="1"/>
    <col min="6164" max="6164" width="16.42578125" style="148" customWidth="1"/>
    <col min="6165" max="6165" width="11.140625" style="148" customWidth="1"/>
    <col min="6166" max="6167" width="12.7109375" style="148" customWidth="1"/>
    <col min="6168" max="6168" width="12.5703125" style="148" customWidth="1"/>
    <col min="6169" max="6169" width="10" style="148" customWidth="1"/>
    <col min="6170" max="6170" width="12.7109375" style="148" customWidth="1"/>
    <col min="6171" max="6178" width="11.42578125" style="148"/>
    <col min="6179" max="6179" width="13.140625" style="148" customWidth="1"/>
    <col min="6180" max="6180" width="14.140625" style="148" customWidth="1"/>
    <col min="6181" max="6181" width="15.85546875" style="148" customWidth="1"/>
    <col min="6182" max="6182" width="23.28515625" style="148" bestFit="1" customWidth="1"/>
    <col min="6183" max="6411" width="11.42578125" style="148"/>
    <col min="6412" max="6412" width="8.140625" style="148" customWidth="1"/>
    <col min="6413" max="6413" width="10.7109375" style="148" customWidth="1"/>
    <col min="6414" max="6414" width="17.140625" style="148" customWidth="1"/>
    <col min="6415" max="6415" width="15.85546875" style="148" customWidth="1"/>
    <col min="6416" max="6416" width="11.28515625" style="148" customWidth="1"/>
    <col min="6417" max="6417" width="9.85546875" style="148" customWidth="1"/>
    <col min="6418" max="6418" width="38.28515625" style="148" customWidth="1"/>
    <col min="6419" max="6419" width="46.28515625" style="148" customWidth="1"/>
    <col min="6420" max="6420" width="16.42578125" style="148" customWidth="1"/>
    <col min="6421" max="6421" width="11.140625" style="148" customWidth="1"/>
    <col min="6422" max="6423" width="12.7109375" style="148" customWidth="1"/>
    <col min="6424" max="6424" width="12.5703125" style="148" customWidth="1"/>
    <col min="6425" max="6425" width="10" style="148" customWidth="1"/>
    <col min="6426" max="6426" width="12.7109375" style="148" customWidth="1"/>
    <col min="6427" max="6434" width="11.42578125" style="148"/>
    <col min="6435" max="6435" width="13.140625" style="148" customWidth="1"/>
    <col min="6436" max="6436" width="14.140625" style="148" customWidth="1"/>
    <col min="6437" max="6437" width="15.85546875" style="148" customWidth="1"/>
    <col min="6438" max="6438" width="23.28515625" style="148" bestFit="1" customWidth="1"/>
    <col min="6439" max="6667" width="11.42578125" style="148"/>
    <col min="6668" max="6668" width="8.140625" style="148" customWidth="1"/>
    <col min="6669" max="6669" width="10.7109375" style="148" customWidth="1"/>
    <col min="6670" max="6670" width="17.140625" style="148" customWidth="1"/>
    <col min="6671" max="6671" width="15.85546875" style="148" customWidth="1"/>
    <col min="6672" max="6672" width="11.28515625" style="148" customWidth="1"/>
    <col min="6673" max="6673" width="9.85546875" style="148" customWidth="1"/>
    <col min="6674" max="6674" width="38.28515625" style="148" customWidth="1"/>
    <col min="6675" max="6675" width="46.28515625" style="148" customWidth="1"/>
    <col min="6676" max="6676" width="16.42578125" style="148" customWidth="1"/>
    <col min="6677" max="6677" width="11.140625" style="148" customWidth="1"/>
    <col min="6678" max="6679" width="12.7109375" style="148" customWidth="1"/>
    <col min="6680" max="6680" width="12.5703125" style="148" customWidth="1"/>
    <col min="6681" max="6681" width="10" style="148" customWidth="1"/>
    <col min="6682" max="6682" width="12.7109375" style="148" customWidth="1"/>
    <col min="6683" max="6690" width="11.42578125" style="148"/>
    <col min="6691" max="6691" width="13.140625" style="148" customWidth="1"/>
    <col min="6692" max="6692" width="14.140625" style="148" customWidth="1"/>
    <col min="6693" max="6693" width="15.85546875" style="148" customWidth="1"/>
    <col min="6694" max="6694" width="23.28515625" style="148" bestFit="1" customWidth="1"/>
    <col min="6695" max="6923" width="11.42578125" style="148"/>
    <col min="6924" max="6924" width="8.140625" style="148" customWidth="1"/>
    <col min="6925" max="6925" width="10.7109375" style="148" customWidth="1"/>
    <col min="6926" max="6926" width="17.140625" style="148" customWidth="1"/>
    <col min="6927" max="6927" width="15.85546875" style="148" customWidth="1"/>
    <col min="6928" max="6928" width="11.28515625" style="148" customWidth="1"/>
    <col min="6929" max="6929" width="9.85546875" style="148" customWidth="1"/>
    <col min="6930" max="6930" width="38.28515625" style="148" customWidth="1"/>
    <col min="6931" max="6931" width="46.28515625" style="148" customWidth="1"/>
    <col min="6932" max="6932" width="16.42578125" style="148" customWidth="1"/>
    <col min="6933" max="6933" width="11.140625" style="148" customWidth="1"/>
    <col min="6934" max="6935" width="12.7109375" style="148" customWidth="1"/>
    <col min="6936" max="6936" width="12.5703125" style="148" customWidth="1"/>
    <col min="6937" max="6937" width="10" style="148" customWidth="1"/>
    <col min="6938" max="6938" width="12.7109375" style="148" customWidth="1"/>
    <col min="6939" max="6946" width="11.42578125" style="148"/>
    <col min="6947" max="6947" width="13.140625" style="148" customWidth="1"/>
    <col min="6948" max="6948" width="14.140625" style="148" customWidth="1"/>
    <col min="6949" max="6949" width="15.85546875" style="148" customWidth="1"/>
    <col min="6950" max="6950" width="23.28515625" style="148" bestFit="1" customWidth="1"/>
    <col min="6951" max="7179" width="11.42578125" style="148"/>
    <col min="7180" max="7180" width="8.140625" style="148" customWidth="1"/>
    <col min="7181" max="7181" width="10.7109375" style="148" customWidth="1"/>
    <col min="7182" max="7182" width="17.140625" style="148" customWidth="1"/>
    <col min="7183" max="7183" width="15.85546875" style="148" customWidth="1"/>
    <col min="7184" max="7184" width="11.28515625" style="148" customWidth="1"/>
    <col min="7185" max="7185" width="9.85546875" style="148" customWidth="1"/>
    <col min="7186" max="7186" width="38.28515625" style="148" customWidth="1"/>
    <col min="7187" max="7187" width="46.28515625" style="148" customWidth="1"/>
    <col min="7188" max="7188" width="16.42578125" style="148" customWidth="1"/>
    <col min="7189" max="7189" width="11.140625" style="148" customWidth="1"/>
    <col min="7190" max="7191" width="12.7109375" style="148" customWidth="1"/>
    <col min="7192" max="7192" width="12.5703125" style="148" customWidth="1"/>
    <col min="7193" max="7193" width="10" style="148" customWidth="1"/>
    <col min="7194" max="7194" width="12.7109375" style="148" customWidth="1"/>
    <col min="7195" max="7202" width="11.42578125" style="148"/>
    <col min="7203" max="7203" width="13.140625" style="148" customWidth="1"/>
    <col min="7204" max="7204" width="14.140625" style="148" customWidth="1"/>
    <col min="7205" max="7205" width="15.85546875" style="148" customWidth="1"/>
    <col min="7206" max="7206" width="23.28515625" style="148" bestFit="1" customWidth="1"/>
    <col min="7207" max="7435" width="11.42578125" style="148"/>
    <col min="7436" max="7436" width="8.140625" style="148" customWidth="1"/>
    <col min="7437" max="7437" width="10.7109375" style="148" customWidth="1"/>
    <col min="7438" max="7438" width="17.140625" style="148" customWidth="1"/>
    <col min="7439" max="7439" width="15.85546875" style="148" customWidth="1"/>
    <col min="7440" max="7440" width="11.28515625" style="148" customWidth="1"/>
    <col min="7441" max="7441" width="9.85546875" style="148" customWidth="1"/>
    <col min="7442" max="7442" width="38.28515625" style="148" customWidth="1"/>
    <col min="7443" max="7443" width="46.28515625" style="148" customWidth="1"/>
    <col min="7444" max="7444" width="16.42578125" style="148" customWidth="1"/>
    <col min="7445" max="7445" width="11.140625" style="148" customWidth="1"/>
    <col min="7446" max="7447" width="12.7109375" style="148" customWidth="1"/>
    <col min="7448" max="7448" width="12.5703125" style="148" customWidth="1"/>
    <col min="7449" max="7449" width="10" style="148" customWidth="1"/>
    <col min="7450" max="7450" width="12.7109375" style="148" customWidth="1"/>
    <col min="7451" max="7458" width="11.42578125" style="148"/>
    <col min="7459" max="7459" width="13.140625" style="148" customWidth="1"/>
    <col min="7460" max="7460" width="14.140625" style="148" customWidth="1"/>
    <col min="7461" max="7461" width="15.85546875" style="148" customWidth="1"/>
    <col min="7462" max="7462" width="23.28515625" style="148" bestFit="1" customWidth="1"/>
    <col min="7463" max="7691" width="11.42578125" style="148"/>
    <col min="7692" max="7692" width="8.140625" style="148" customWidth="1"/>
    <col min="7693" max="7693" width="10.7109375" style="148" customWidth="1"/>
    <col min="7694" max="7694" width="17.140625" style="148" customWidth="1"/>
    <col min="7695" max="7695" width="15.85546875" style="148" customWidth="1"/>
    <col min="7696" max="7696" width="11.28515625" style="148" customWidth="1"/>
    <col min="7697" max="7697" width="9.85546875" style="148" customWidth="1"/>
    <col min="7698" max="7698" width="38.28515625" style="148" customWidth="1"/>
    <col min="7699" max="7699" width="46.28515625" style="148" customWidth="1"/>
    <col min="7700" max="7700" width="16.42578125" style="148" customWidth="1"/>
    <col min="7701" max="7701" width="11.140625" style="148" customWidth="1"/>
    <col min="7702" max="7703" width="12.7109375" style="148" customWidth="1"/>
    <col min="7704" max="7704" width="12.5703125" style="148" customWidth="1"/>
    <col min="7705" max="7705" width="10" style="148" customWidth="1"/>
    <col min="7706" max="7706" width="12.7109375" style="148" customWidth="1"/>
    <col min="7707" max="7714" width="11.42578125" style="148"/>
    <col min="7715" max="7715" width="13.140625" style="148" customWidth="1"/>
    <col min="7716" max="7716" width="14.140625" style="148" customWidth="1"/>
    <col min="7717" max="7717" width="15.85546875" style="148" customWidth="1"/>
    <col min="7718" max="7718" width="23.28515625" style="148" bestFit="1" customWidth="1"/>
    <col min="7719" max="7947" width="11.42578125" style="148"/>
    <col min="7948" max="7948" width="8.140625" style="148" customWidth="1"/>
    <col min="7949" max="7949" width="10.7109375" style="148" customWidth="1"/>
    <col min="7950" max="7950" width="17.140625" style="148" customWidth="1"/>
    <col min="7951" max="7951" width="15.85546875" style="148" customWidth="1"/>
    <col min="7952" max="7952" width="11.28515625" style="148" customWidth="1"/>
    <col min="7953" max="7953" width="9.85546875" style="148" customWidth="1"/>
    <col min="7954" max="7954" width="38.28515625" style="148" customWidth="1"/>
    <col min="7955" max="7955" width="46.28515625" style="148" customWidth="1"/>
    <col min="7956" max="7956" width="16.42578125" style="148" customWidth="1"/>
    <col min="7957" max="7957" width="11.140625" style="148" customWidth="1"/>
    <col min="7958" max="7959" width="12.7109375" style="148" customWidth="1"/>
    <col min="7960" max="7960" width="12.5703125" style="148" customWidth="1"/>
    <col min="7961" max="7961" width="10" style="148" customWidth="1"/>
    <col min="7962" max="7962" width="12.7109375" style="148" customWidth="1"/>
    <col min="7963" max="7970" width="11.42578125" style="148"/>
    <col min="7971" max="7971" width="13.140625" style="148" customWidth="1"/>
    <col min="7972" max="7972" width="14.140625" style="148" customWidth="1"/>
    <col min="7973" max="7973" width="15.85546875" style="148" customWidth="1"/>
    <col min="7974" max="7974" width="23.28515625" style="148" bestFit="1" customWidth="1"/>
    <col min="7975" max="8203" width="11.42578125" style="148"/>
    <col min="8204" max="8204" width="8.140625" style="148" customWidth="1"/>
    <col min="8205" max="8205" width="10.7109375" style="148" customWidth="1"/>
    <col min="8206" max="8206" width="17.140625" style="148" customWidth="1"/>
    <col min="8207" max="8207" width="15.85546875" style="148" customWidth="1"/>
    <col min="8208" max="8208" width="11.28515625" style="148" customWidth="1"/>
    <col min="8209" max="8209" width="9.85546875" style="148" customWidth="1"/>
    <col min="8210" max="8210" width="38.28515625" style="148" customWidth="1"/>
    <col min="8211" max="8211" width="46.28515625" style="148" customWidth="1"/>
    <col min="8212" max="8212" width="16.42578125" style="148" customWidth="1"/>
    <col min="8213" max="8213" width="11.140625" style="148" customWidth="1"/>
    <col min="8214" max="8215" width="12.7109375" style="148" customWidth="1"/>
    <col min="8216" max="8216" width="12.5703125" style="148" customWidth="1"/>
    <col min="8217" max="8217" width="10" style="148" customWidth="1"/>
    <col min="8218" max="8218" width="12.7109375" style="148" customWidth="1"/>
    <col min="8219" max="8226" width="11.42578125" style="148"/>
    <col min="8227" max="8227" width="13.140625" style="148" customWidth="1"/>
    <col min="8228" max="8228" width="14.140625" style="148" customWidth="1"/>
    <col min="8229" max="8229" width="15.85546875" style="148" customWidth="1"/>
    <col min="8230" max="8230" width="23.28515625" style="148" bestFit="1" customWidth="1"/>
    <col min="8231" max="8459" width="11.42578125" style="148"/>
    <col min="8460" max="8460" width="8.140625" style="148" customWidth="1"/>
    <col min="8461" max="8461" width="10.7109375" style="148" customWidth="1"/>
    <col min="8462" max="8462" width="17.140625" style="148" customWidth="1"/>
    <col min="8463" max="8463" width="15.85546875" style="148" customWidth="1"/>
    <col min="8464" max="8464" width="11.28515625" style="148" customWidth="1"/>
    <col min="8465" max="8465" width="9.85546875" style="148" customWidth="1"/>
    <col min="8466" max="8466" width="38.28515625" style="148" customWidth="1"/>
    <col min="8467" max="8467" width="46.28515625" style="148" customWidth="1"/>
    <col min="8468" max="8468" width="16.42578125" style="148" customWidth="1"/>
    <col min="8469" max="8469" width="11.140625" style="148" customWidth="1"/>
    <col min="8470" max="8471" width="12.7109375" style="148" customWidth="1"/>
    <col min="8472" max="8472" width="12.5703125" style="148" customWidth="1"/>
    <col min="8473" max="8473" width="10" style="148" customWidth="1"/>
    <col min="8474" max="8474" width="12.7109375" style="148" customWidth="1"/>
    <col min="8475" max="8482" width="11.42578125" style="148"/>
    <col min="8483" max="8483" width="13.140625" style="148" customWidth="1"/>
    <col min="8484" max="8484" width="14.140625" style="148" customWidth="1"/>
    <col min="8485" max="8485" width="15.85546875" style="148" customWidth="1"/>
    <col min="8486" max="8486" width="23.28515625" style="148" bestFit="1" customWidth="1"/>
    <col min="8487" max="8715" width="11.42578125" style="148"/>
    <col min="8716" max="8716" width="8.140625" style="148" customWidth="1"/>
    <col min="8717" max="8717" width="10.7109375" style="148" customWidth="1"/>
    <col min="8718" max="8718" width="17.140625" style="148" customWidth="1"/>
    <col min="8719" max="8719" width="15.85546875" style="148" customWidth="1"/>
    <col min="8720" max="8720" width="11.28515625" style="148" customWidth="1"/>
    <col min="8721" max="8721" width="9.85546875" style="148" customWidth="1"/>
    <col min="8722" max="8722" width="38.28515625" style="148" customWidth="1"/>
    <col min="8723" max="8723" width="46.28515625" style="148" customWidth="1"/>
    <col min="8724" max="8724" width="16.42578125" style="148" customWidth="1"/>
    <col min="8725" max="8725" width="11.140625" style="148" customWidth="1"/>
    <col min="8726" max="8727" width="12.7109375" style="148" customWidth="1"/>
    <col min="8728" max="8728" width="12.5703125" style="148" customWidth="1"/>
    <col min="8729" max="8729" width="10" style="148" customWidth="1"/>
    <col min="8730" max="8730" width="12.7109375" style="148" customWidth="1"/>
    <col min="8731" max="8738" width="11.42578125" style="148"/>
    <col min="8739" max="8739" width="13.140625" style="148" customWidth="1"/>
    <col min="8740" max="8740" width="14.140625" style="148" customWidth="1"/>
    <col min="8741" max="8741" width="15.85546875" style="148" customWidth="1"/>
    <col min="8742" max="8742" width="23.28515625" style="148" bestFit="1" customWidth="1"/>
    <col min="8743" max="8971" width="11.42578125" style="148"/>
    <col min="8972" max="8972" width="8.140625" style="148" customWidth="1"/>
    <col min="8973" max="8973" width="10.7109375" style="148" customWidth="1"/>
    <col min="8974" max="8974" width="17.140625" style="148" customWidth="1"/>
    <col min="8975" max="8975" width="15.85546875" style="148" customWidth="1"/>
    <col min="8976" max="8976" width="11.28515625" style="148" customWidth="1"/>
    <col min="8977" max="8977" width="9.85546875" style="148" customWidth="1"/>
    <col min="8978" max="8978" width="38.28515625" style="148" customWidth="1"/>
    <col min="8979" max="8979" width="46.28515625" style="148" customWidth="1"/>
    <col min="8980" max="8980" width="16.42578125" style="148" customWidth="1"/>
    <col min="8981" max="8981" width="11.140625" style="148" customWidth="1"/>
    <col min="8982" max="8983" width="12.7109375" style="148" customWidth="1"/>
    <col min="8984" max="8984" width="12.5703125" style="148" customWidth="1"/>
    <col min="8985" max="8985" width="10" style="148" customWidth="1"/>
    <col min="8986" max="8986" width="12.7109375" style="148" customWidth="1"/>
    <col min="8987" max="8994" width="11.42578125" style="148"/>
    <col min="8995" max="8995" width="13.140625" style="148" customWidth="1"/>
    <col min="8996" max="8996" width="14.140625" style="148" customWidth="1"/>
    <col min="8997" max="8997" width="15.85546875" style="148" customWidth="1"/>
    <col min="8998" max="8998" width="23.28515625" style="148" bestFit="1" customWidth="1"/>
    <col min="8999" max="9227" width="11.42578125" style="148"/>
    <col min="9228" max="9228" width="8.140625" style="148" customWidth="1"/>
    <col min="9229" max="9229" width="10.7109375" style="148" customWidth="1"/>
    <col min="9230" max="9230" width="17.140625" style="148" customWidth="1"/>
    <col min="9231" max="9231" width="15.85546875" style="148" customWidth="1"/>
    <col min="9232" max="9232" width="11.28515625" style="148" customWidth="1"/>
    <col min="9233" max="9233" width="9.85546875" style="148" customWidth="1"/>
    <col min="9234" max="9234" width="38.28515625" style="148" customWidth="1"/>
    <col min="9235" max="9235" width="46.28515625" style="148" customWidth="1"/>
    <col min="9236" max="9236" width="16.42578125" style="148" customWidth="1"/>
    <col min="9237" max="9237" width="11.140625" style="148" customWidth="1"/>
    <col min="9238" max="9239" width="12.7109375" style="148" customWidth="1"/>
    <col min="9240" max="9240" width="12.5703125" style="148" customWidth="1"/>
    <col min="9241" max="9241" width="10" style="148" customWidth="1"/>
    <col min="9242" max="9242" width="12.7109375" style="148" customWidth="1"/>
    <col min="9243" max="9250" width="11.42578125" style="148"/>
    <col min="9251" max="9251" width="13.140625" style="148" customWidth="1"/>
    <col min="9252" max="9252" width="14.140625" style="148" customWidth="1"/>
    <col min="9253" max="9253" width="15.85546875" style="148" customWidth="1"/>
    <col min="9254" max="9254" width="23.28515625" style="148" bestFit="1" customWidth="1"/>
    <col min="9255" max="9483" width="11.42578125" style="148"/>
    <col min="9484" max="9484" width="8.140625" style="148" customWidth="1"/>
    <col min="9485" max="9485" width="10.7109375" style="148" customWidth="1"/>
    <col min="9486" max="9486" width="17.140625" style="148" customWidth="1"/>
    <col min="9487" max="9487" width="15.85546875" style="148" customWidth="1"/>
    <col min="9488" max="9488" width="11.28515625" style="148" customWidth="1"/>
    <col min="9489" max="9489" width="9.85546875" style="148" customWidth="1"/>
    <col min="9490" max="9490" width="38.28515625" style="148" customWidth="1"/>
    <col min="9491" max="9491" width="46.28515625" style="148" customWidth="1"/>
    <col min="9492" max="9492" width="16.42578125" style="148" customWidth="1"/>
    <col min="9493" max="9493" width="11.140625" style="148" customWidth="1"/>
    <col min="9494" max="9495" width="12.7109375" style="148" customWidth="1"/>
    <col min="9496" max="9496" width="12.5703125" style="148" customWidth="1"/>
    <col min="9497" max="9497" width="10" style="148" customWidth="1"/>
    <col min="9498" max="9498" width="12.7109375" style="148" customWidth="1"/>
    <col min="9499" max="9506" width="11.42578125" style="148"/>
    <col min="9507" max="9507" width="13.140625" style="148" customWidth="1"/>
    <col min="9508" max="9508" width="14.140625" style="148" customWidth="1"/>
    <col min="9509" max="9509" width="15.85546875" style="148" customWidth="1"/>
    <col min="9510" max="9510" width="23.28515625" style="148" bestFit="1" customWidth="1"/>
    <col min="9511" max="9739" width="11.42578125" style="148"/>
    <col min="9740" max="9740" width="8.140625" style="148" customWidth="1"/>
    <col min="9741" max="9741" width="10.7109375" style="148" customWidth="1"/>
    <col min="9742" max="9742" width="17.140625" style="148" customWidth="1"/>
    <col min="9743" max="9743" width="15.85546875" style="148" customWidth="1"/>
    <col min="9744" max="9744" width="11.28515625" style="148" customWidth="1"/>
    <col min="9745" max="9745" width="9.85546875" style="148" customWidth="1"/>
    <col min="9746" max="9746" width="38.28515625" style="148" customWidth="1"/>
    <col min="9747" max="9747" width="46.28515625" style="148" customWidth="1"/>
    <col min="9748" max="9748" width="16.42578125" style="148" customWidth="1"/>
    <col min="9749" max="9749" width="11.140625" style="148" customWidth="1"/>
    <col min="9750" max="9751" width="12.7109375" style="148" customWidth="1"/>
    <col min="9752" max="9752" width="12.5703125" style="148" customWidth="1"/>
    <col min="9753" max="9753" width="10" style="148" customWidth="1"/>
    <col min="9754" max="9754" width="12.7109375" style="148" customWidth="1"/>
    <col min="9755" max="9762" width="11.42578125" style="148"/>
    <col min="9763" max="9763" width="13.140625" style="148" customWidth="1"/>
    <col min="9764" max="9764" width="14.140625" style="148" customWidth="1"/>
    <col min="9765" max="9765" width="15.85546875" style="148" customWidth="1"/>
    <col min="9766" max="9766" width="23.28515625" style="148" bestFit="1" customWidth="1"/>
    <col min="9767" max="9995" width="11.42578125" style="148"/>
    <col min="9996" max="9996" width="8.140625" style="148" customWidth="1"/>
    <col min="9997" max="9997" width="10.7109375" style="148" customWidth="1"/>
    <col min="9998" max="9998" width="17.140625" style="148" customWidth="1"/>
    <col min="9999" max="9999" width="15.85546875" style="148" customWidth="1"/>
    <col min="10000" max="10000" width="11.28515625" style="148" customWidth="1"/>
    <col min="10001" max="10001" width="9.85546875" style="148" customWidth="1"/>
    <col min="10002" max="10002" width="38.28515625" style="148" customWidth="1"/>
    <col min="10003" max="10003" width="46.28515625" style="148" customWidth="1"/>
    <col min="10004" max="10004" width="16.42578125" style="148" customWidth="1"/>
    <col min="10005" max="10005" width="11.140625" style="148" customWidth="1"/>
    <col min="10006" max="10007" width="12.7109375" style="148" customWidth="1"/>
    <col min="10008" max="10008" width="12.5703125" style="148" customWidth="1"/>
    <col min="10009" max="10009" width="10" style="148" customWidth="1"/>
    <col min="10010" max="10010" width="12.7109375" style="148" customWidth="1"/>
    <col min="10011" max="10018" width="11.42578125" style="148"/>
    <col min="10019" max="10019" width="13.140625" style="148" customWidth="1"/>
    <col min="10020" max="10020" width="14.140625" style="148" customWidth="1"/>
    <col min="10021" max="10021" width="15.85546875" style="148" customWidth="1"/>
    <col min="10022" max="10022" width="23.28515625" style="148" bestFit="1" customWidth="1"/>
    <col min="10023" max="10251" width="11.42578125" style="148"/>
    <col min="10252" max="10252" width="8.140625" style="148" customWidth="1"/>
    <col min="10253" max="10253" width="10.7109375" style="148" customWidth="1"/>
    <col min="10254" max="10254" width="17.140625" style="148" customWidth="1"/>
    <col min="10255" max="10255" width="15.85546875" style="148" customWidth="1"/>
    <col min="10256" max="10256" width="11.28515625" style="148" customWidth="1"/>
    <col min="10257" max="10257" width="9.85546875" style="148" customWidth="1"/>
    <col min="10258" max="10258" width="38.28515625" style="148" customWidth="1"/>
    <col min="10259" max="10259" width="46.28515625" style="148" customWidth="1"/>
    <col min="10260" max="10260" width="16.42578125" style="148" customWidth="1"/>
    <col min="10261" max="10261" width="11.140625" style="148" customWidth="1"/>
    <col min="10262" max="10263" width="12.7109375" style="148" customWidth="1"/>
    <col min="10264" max="10264" width="12.5703125" style="148" customWidth="1"/>
    <col min="10265" max="10265" width="10" style="148" customWidth="1"/>
    <col min="10266" max="10266" width="12.7109375" style="148" customWidth="1"/>
    <col min="10267" max="10274" width="11.42578125" style="148"/>
    <col min="10275" max="10275" width="13.140625" style="148" customWidth="1"/>
    <col min="10276" max="10276" width="14.140625" style="148" customWidth="1"/>
    <col min="10277" max="10277" width="15.85546875" style="148" customWidth="1"/>
    <col min="10278" max="10278" width="23.28515625" style="148" bestFit="1" customWidth="1"/>
    <col min="10279" max="10507" width="11.42578125" style="148"/>
    <col min="10508" max="10508" width="8.140625" style="148" customWidth="1"/>
    <col min="10509" max="10509" width="10.7109375" style="148" customWidth="1"/>
    <col min="10510" max="10510" width="17.140625" style="148" customWidth="1"/>
    <col min="10511" max="10511" width="15.85546875" style="148" customWidth="1"/>
    <col min="10512" max="10512" width="11.28515625" style="148" customWidth="1"/>
    <col min="10513" max="10513" width="9.85546875" style="148" customWidth="1"/>
    <col min="10514" max="10514" width="38.28515625" style="148" customWidth="1"/>
    <col min="10515" max="10515" width="46.28515625" style="148" customWidth="1"/>
    <col min="10516" max="10516" width="16.42578125" style="148" customWidth="1"/>
    <col min="10517" max="10517" width="11.140625" style="148" customWidth="1"/>
    <col min="10518" max="10519" width="12.7109375" style="148" customWidth="1"/>
    <col min="10520" max="10520" width="12.5703125" style="148" customWidth="1"/>
    <col min="10521" max="10521" width="10" style="148" customWidth="1"/>
    <col min="10522" max="10522" width="12.7109375" style="148" customWidth="1"/>
    <col min="10523" max="10530" width="11.42578125" style="148"/>
    <col min="10531" max="10531" width="13.140625" style="148" customWidth="1"/>
    <col min="10532" max="10532" width="14.140625" style="148" customWidth="1"/>
    <col min="10533" max="10533" width="15.85546875" style="148" customWidth="1"/>
    <col min="10534" max="10534" width="23.28515625" style="148" bestFit="1" customWidth="1"/>
    <col min="10535" max="10763" width="11.42578125" style="148"/>
    <col min="10764" max="10764" width="8.140625" style="148" customWidth="1"/>
    <col min="10765" max="10765" width="10.7109375" style="148" customWidth="1"/>
    <col min="10766" max="10766" width="17.140625" style="148" customWidth="1"/>
    <col min="10767" max="10767" width="15.85546875" style="148" customWidth="1"/>
    <col min="10768" max="10768" width="11.28515625" style="148" customWidth="1"/>
    <col min="10769" max="10769" width="9.85546875" style="148" customWidth="1"/>
    <col min="10770" max="10770" width="38.28515625" style="148" customWidth="1"/>
    <col min="10771" max="10771" width="46.28515625" style="148" customWidth="1"/>
    <col min="10772" max="10772" width="16.42578125" style="148" customWidth="1"/>
    <col min="10773" max="10773" width="11.140625" style="148" customWidth="1"/>
    <col min="10774" max="10775" width="12.7109375" style="148" customWidth="1"/>
    <col min="10776" max="10776" width="12.5703125" style="148" customWidth="1"/>
    <col min="10777" max="10777" width="10" style="148" customWidth="1"/>
    <col min="10778" max="10778" width="12.7109375" style="148" customWidth="1"/>
    <col min="10779" max="10786" width="11.42578125" style="148"/>
    <col min="10787" max="10787" width="13.140625" style="148" customWidth="1"/>
    <col min="10788" max="10788" width="14.140625" style="148" customWidth="1"/>
    <col min="10789" max="10789" width="15.85546875" style="148" customWidth="1"/>
    <col min="10790" max="10790" width="23.28515625" style="148" bestFit="1" customWidth="1"/>
    <col min="10791" max="11019" width="11.42578125" style="148"/>
    <col min="11020" max="11020" width="8.140625" style="148" customWidth="1"/>
    <col min="11021" max="11021" width="10.7109375" style="148" customWidth="1"/>
    <col min="11022" max="11022" width="17.140625" style="148" customWidth="1"/>
    <col min="11023" max="11023" width="15.85546875" style="148" customWidth="1"/>
    <col min="11024" max="11024" width="11.28515625" style="148" customWidth="1"/>
    <col min="11025" max="11025" width="9.85546875" style="148" customWidth="1"/>
    <col min="11026" max="11026" width="38.28515625" style="148" customWidth="1"/>
    <col min="11027" max="11027" width="46.28515625" style="148" customWidth="1"/>
    <col min="11028" max="11028" width="16.42578125" style="148" customWidth="1"/>
    <col min="11029" max="11029" width="11.140625" style="148" customWidth="1"/>
    <col min="11030" max="11031" width="12.7109375" style="148" customWidth="1"/>
    <col min="11032" max="11032" width="12.5703125" style="148" customWidth="1"/>
    <col min="11033" max="11033" width="10" style="148" customWidth="1"/>
    <col min="11034" max="11034" width="12.7109375" style="148" customWidth="1"/>
    <col min="11035" max="11042" width="11.42578125" style="148"/>
    <col min="11043" max="11043" width="13.140625" style="148" customWidth="1"/>
    <col min="11044" max="11044" width="14.140625" style="148" customWidth="1"/>
    <col min="11045" max="11045" width="15.85546875" style="148" customWidth="1"/>
    <col min="11046" max="11046" width="23.28515625" style="148" bestFit="1" customWidth="1"/>
    <col min="11047" max="11275" width="11.42578125" style="148"/>
    <col min="11276" max="11276" width="8.140625" style="148" customWidth="1"/>
    <col min="11277" max="11277" width="10.7109375" style="148" customWidth="1"/>
    <col min="11278" max="11278" width="17.140625" style="148" customWidth="1"/>
    <col min="11279" max="11279" width="15.85546875" style="148" customWidth="1"/>
    <col min="11280" max="11280" width="11.28515625" style="148" customWidth="1"/>
    <col min="11281" max="11281" width="9.85546875" style="148" customWidth="1"/>
    <col min="11282" max="11282" width="38.28515625" style="148" customWidth="1"/>
    <col min="11283" max="11283" width="46.28515625" style="148" customWidth="1"/>
    <col min="11284" max="11284" width="16.42578125" style="148" customWidth="1"/>
    <col min="11285" max="11285" width="11.140625" style="148" customWidth="1"/>
    <col min="11286" max="11287" width="12.7109375" style="148" customWidth="1"/>
    <col min="11288" max="11288" width="12.5703125" style="148" customWidth="1"/>
    <col min="11289" max="11289" width="10" style="148" customWidth="1"/>
    <col min="11290" max="11290" width="12.7109375" style="148" customWidth="1"/>
    <col min="11291" max="11298" width="11.42578125" style="148"/>
    <col min="11299" max="11299" width="13.140625" style="148" customWidth="1"/>
    <col min="11300" max="11300" width="14.140625" style="148" customWidth="1"/>
    <col min="11301" max="11301" width="15.85546875" style="148" customWidth="1"/>
    <col min="11302" max="11302" width="23.28515625" style="148" bestFit="1" customWidth="1"/>
    <col min="11303" max="11531" width="11.42578125" style="148"/>
    <col min="11532" max="11532" width="8.140625" style="148" customWidth="1"/>
    <col min="11533" max="11533" width="10.7109375" style="148" customWidth="1"/>
    <col min="11534" max="11534" width="17.140625" style="148" customWidth="1"/>
    <col min="11535" max="11535" width="15.85546875" style="148" customWidth="1"/>
    <col min="11536" max="11536" width="11.28515625" style="148" customWidth="1"/>
    <col min="11537" max="11537" width="9.85546875" style="148" customWidth="1"/>
    <col min="11538" max="11538" width="38.28515625" style="148" customWidth="1"/>
    <col min="11539" max="11539" width="46.28515625" style="148" customWidth="1"/>
    <col min="11540" max="11540" width="16.42578125" style="148" customWidth="1"/>
    <col min="11541" max="11541" width="11.140625" style="148" customWidth="1"/>
    <col min="11542" max="11543" width="12.7109375" style="148" customWidth="1"/>
    <col min="11544" max="11544" width="12.5703125" style="148" customWidth="1"/>
    <col min="11545" max="11545" width="10" style="148" customWidth="1"/>
    <col min="11546" max="11546" width="12.7109375" style="148" customWidth="1"/>
    <col min="11547" max="11554" width="11.42578125" style="148"/>
    <col min="11555" max="11555" width="13.140625" style="148" customWidth="1"/>
    <col min="11556" max="11556" width="14.140625" style="148" customWidth="1"/>
    <col min="11557" max="11557" width="15.85546875" style="148" customWidth="1"/>
    <col min="11558" max="11558" width="23.28515625" style="148" bestFit="1" customWidth="1"/>
    <col min="11559" max="11787" width="11.42578125" style="148"/>
    <col min="11788" max="11788" width="8.140625" style="148" customWidth="1"/>
    <col min="11789" max="11789" width="10.7109375" style="148" customWidth="1"/>
    <col min="11790" max="11790" width="17.140625" style="148" customWidth="1"/>
    <col min="11791" max="11791" width="15.85546875" style="148" customWidth="1"/>
    <col min="11792" max="11792" width="11.28515625" style="148" customWidth="1"/>
    <col min="11793" max="11793" width="9.85546875" style="148" customWidth="1"/>
    <col min="11794" max="11794" width="38.28515625" style="148" customWidth="1"/>
    <col min="11795" max="11795" width="46.28515625" style="148" customWidth="1"/>
    <col min="11796" max="11796" width="16.42578125" style="148" customWidth="1"/>
    <col min="11797" max="11797" width="11.140625" style="148" customWidth="1"/>
    <col min="11798" max="11799" width="12.7109375" style="148" customWidth="1"/>
    <col min="11800" max="11800" width="12.5703125" style="148" customWidth="1"/>
    <col min="11801" max="11801" width="10" style="148" customWidth="1"/>
    <col min="11802" max="11802" width="12.7109375" style="148" customWidth="1"/>
    <col min="11803" max="11810" width="11.42578125" style="148"/>
    <col min="11811" max="11811" width="13.140625" style="148" customWidth="1"/>
    <col min="11812" max="11812" width="14.140625" style="148" customWidth="1"/>
    <col min="11813" max="11813" width="15.85546875" style="148" customWidth="1"/>
    <col min="11814" max="11814" width="23.28515625" style="148" bestFit="1" customWidth="1"/>
    <col min="11815" max="12043" width="11.42578125" style="148"/>
    <col min="12044" max="12044" width="8.140625" style="148" customWidth="1"/>
    <col min="12045" max="12045" width="10.7109375" style="148" customWidth="1"/>
    <col min="12046" max="12046" width="17.140625" style="148" customWidth="1"/>
    <col min="12047" max="12047" width="15.85546875" style="148" customWidth="1"/>
    <col min="12048" max="12048" width="11.28515625" style="148" customWidth="1"/>
    <col min="12049" max="12049" width="9.85546875" style="148" customWidth="1"/>
    <col min="12050" max="12050" width="38.28515625" style="148" customWidth="1"/>
    <col min="12051" max="12051" width="46.28515625" style="148" customWidth="1"/>
    <col min="12052" max="12052" width="16.42578125" style="148" customWidth="1"/>
    <col min="12053" max="12053" width="11.140625" style="148" customWidth="1"/>
    <col min="12054" max="12055" width="12.7109375" style="148" customWidth="1"/>
    <col min="12056" max="12056" width="12.5703125" style="148" customWidth="1"/>
    <col min="12057" max="12057" width="10" style="148" customWidth="1"/>
    <col min="12058" max="12058" width="12.7109375" style="148" customWidth="1"/>
    <col min="12059" max="12066" width="11.42578125" style="148"/>
    <col min="12067" max="12067" width="13.140625" style="148" customWidth="1"/>
    <col min="12068" max="12068" width="14.140625" style="148" customWidth="1"/>
    <col min="12069" max="12069" width="15.85546875" style="148" customWidth="1"/>
    <col min="12070" max="12070" width="23.28515625" style="148" bestFit="1" customWidth="1"/>
    <col min="12071" max="12299" width="11.42578125" style="148"/>
    <col min="12300" max="12300" width="8.140625" style="148" customWidth="1"/>
    <col min="12301" max="12301" width="10.7109375" style="148" customWidth="1"/>
    <col min="12302" max="12302" width="17.140625" style="148" customWidth="1"/>
    <col min="12303" max="12303" width="15.85546875" style="148" customWidth="1"/>
    <col min="12304" max="12304" width="11.28515625" style="148" customWidth="1"/>
    <col min="12305" max="12305" width="9.85546875" style="148" customWidth="1"/>
    <col min="12306" max="12306" width="38.28515625" style="148" customWidth="1"/>
    <col min="12307" max="12307" width="46.28515625" style="148" customWidth="1"/>
    <col min="12308" max="12308" width="16.42578125" style="148" customWidth="1"/>
    <col min="12309" max="12309" width="11.140625" style="148" customWidth="1"/>
    <col min="12310" max="12311" width="12.7109375" style="148" customWidth="1"/>
    <col min="12312" max="12312" width="12.5703125" style="148" customWidth="1"/>
    <col min="12313" max="12313" width="10" style="148" customWidth="1"/>
    <col min="12314" max="12314" width="12.7109375" style="148" customWidth="1"/>
    <col min="12315" max="12322" width="11.42578125" style="148"/>
    <col min="12323" max="12323" width="13.140625" style="148" customWidth="1"/>
    <col min="12324" max="12324" width="14.140625" style="148" customWidth="1"/>
    <col min="12325" max="12325" width="15.85546875" style="148" customWidth="1"/>
    <col min="12326" max="12326" width="23.28515625" style="148" bestFit="1" customWidth="1"/>
    <col min="12327" max="12555" width="11.42578125" style="148"/>
    <col min="12556" max="12556" width="8.140625" style="148" customWidth="1"/>
    <col min="12557" max="12557" width="10.7109375" style="148" customWidth="1"/>
    <col min="12558" max="12558" width="17.140625" style="148" customWidth="1"/>
    <col min="12559" max="12559" width="15.85546875" style="148" customWidth="1"/>
    <col min="12560" max="12560" width="11.28515625" style="148" customWidth="1"/>
    <col min="12561" max="12561" width="9.85546875" style="148" customWidth="1"/>
    <col min="12562" max="12562" width="38.28515625" style="148" customWidth="1"/>
    <col min="12563" max="12563" width="46.28515625" style="148" customWidth="1"/>
    <col min="12564" max="12564" width="16.42578125" style="148" customWidth="1"/>
    <col min="12565" max="12565" width="11.140625" style="148" customWidth="1"/>
    <col min="12566" max="12567" width="12.7109375" style="148" customWidth="1"/>
    <col min="12568" max="12568" width="12.5703125" style="148" customWidth="1"/>
    <col min="12569" max="12569" width="10" style="148" customWidth="1"/>
    <col min="12570" max="12570" width="12.7109375" style="148" customWidth="1"/>
    <col min="12571" max="12578" width="11.42578125" style="148"/>
    <col min="12579" max="12579" width="13.140625" style="148" customWidth="1"/>
    <col min="12580" max="12580" width="14.140625" style="148" customWidth="1"/>
    <col min="12581" max="12581" width="15.85546875" style="148" customWidth="1"/>
    <col min="12582" max="12582" width="23.28515625" style="148" bestFit="1" customWidth="1"/>
    <col min="12583" max="12811" width="11.42578125" style="148"/>
    <col min="12812" max="12812" width="8.140625" style="148" customWidth="1"/>
    <col min="12813" max="12813" width="10.7109375" style="148" customWidth="1"/>
    <col min="12814" max="12814" width="17.140625" style="148" customWidth="1"/>
    <col min="12815" max="12815" width="15.85546875" style="148" customWidth="1"/>
    <col min="12816" max="12816" width="11.28515625" style="148" customWidth="1"/>
    <col min="12817" max="12817" width="9.85546875" style="148" customWidth="1"/>
    <col min="12818" max="12818" width="38.28515625" style="148" customWidth="1"/>
    <col min="12819" max="12819" width="46.28515625" style="148" customWidth="1"/>
    <col min="12820" max="12820" width="16.42578125" style="148" customWidth="1"/>
    <col min="12821" max="12821" width="11.140625" style="148" customWidth="1"/>
    <col min="12822" max="12823" width="12.7109375" style="148" customWidth="1"/>
    <col min="12824" max="12824" width="12.5703125" style="148" customWidth="1"/>
    <col min="12825" max="12825" width="10" style="148" customWidth="1"/>
    <col min="12826" max="12826" width="12.7109375" style="148" customWidth="1"/>
    <col min="12827" max="12834" width="11.42578125" style="148"/>
    <col min="12835" max="12835" width="13.140625" style="148" customWidth="1"/>
    <col min="12836" max="12836" width="14.140625" style="148" customWidth="1"/>
    <col min="12837" max="12837" width="15.85546875" style="148" customWidth="1"/>
    <col min="12838" max="12838" width="23.28515625" style="148" bestFit="1" customWidth="1"/>
    <col min="12839" max="13067" width="11.42578125" style="148"/>
    <col min="13068" max="13068" width="8.140625" style="148" customWidth="1"/>
    <col min="13069" max="13069" width="10.7109375" style="148" customWidth="1"/>
    <col min="13070" max="13070" width="17.140625" style="148" customWidth="1"/>
    <col min="13071" max="13071" width="15.85546875" style="148" customWidth="1"/>
    <col min="13072" max="13072" width="11.28515625" style="148" customWidth="1"/>
    <col min="13073" max="13073" width="9.85546875" style="148" customWidth="1"/>
    <col min="13074" max="13074" width="38.28515625" style="148" customWidth="1"/>
    <col min="13075" max="13075" width="46.28515625" style="148" customWidth="1"/>
    <col min="13076" max="13076" width="16.42578125" style="148" customWidth="1"/>
    <col min="13077" max="13077" width="11.140625" style="148" customWidth="1"/>
    <col min="13078" max="13079" width="12.7109375" style="148" customWidth="1"/>
    <col min="13080" max="13080" width="12.5703125" style="148" customWidth="1"/>
    <col min="13081" max="13081" width="10" style="148" customWidth="1"/>
    <col min="13082" max="13082" width="12.7109375" style="148" customWidth="1"/>
    <col min="13083" max="13090" width="11.42578125" style="148"/>
    <col min="13091" max="13091" width="13.140625" style="148" customWidth="1"/>
    <col min="13092" max="13092" width="14.140625" style="148" customWidth="1"/>
    <col min="13093" max="13093" width="15.85546875" style="148" customWidth="1"/>
    <col min="13094" max="13094" width="23.28515625" style="148" bestFit="1" customWidth="1"/>
    <col min="13095" max="13323" width="11.42578125" style="148"/>
    <col min="13324" max="13324" width="8.140625" style="148" customWidth="1"/>
    <col min="13325" max="13325" width="10.7109375" style="148" customWidth="1"/>
    <col min="13326" max="13326" width="17.140625" style="148" customWidth="1"/>
    <col min="13327" max="13327" width="15.85546875" style="148" customWidth="1"/>
    <col min="13328" max="13328" width="11.28515625" style="148" customWidth="1"/>
    <col min="13329" max="13329" width="9.85546875" style="148" customWidth="1"/>
    <col min="13330" max="13330" width="38.28515625" style="148" customWidth="1"/>
    <col min="13331" max="13331" width="46.28515625" style="148" customWidth="1"/>
    <col min="13332" max="13332" width="16.42578125" style="148" customWidth="1"/>
    <col min="13333" max="13333" width="11.140625" style="148" customWidth="1"/>
    <col min="13334" max="13335" width="12.7109375" style="148" customWidth="1"/>
    <col min="13336" max="13336" width="12.5703125" style="148" customWidth="1"/>
    <col min="13337" max="13337" width="10" style="148" customWidth="1"/>
    <col min="13338" max="13338" width="12.7109375" style="148" customWidth="1"/>
    <col min="13339" max="13346" width="11.42578125" style="148"/>
    <col min="13347" max="13347" width="13.140625" style="148" customWidth="1"/>
    <col min="13348" max="13348" width="14.140625" style="148" customWidth="1"/>
    <col min="13349" max="13349" width="15.85546875" style="148" customWidth="1"/>
    <col min="13350" max="13350" width="23.28515625" style="148" bestFit="1" customWidth="1"/>
    <col min="13351" max="13579" width="11.42578125" style="148"/>
    <col min="13580" max="13580" width="8.140625" style="148" customWidth="1"/>
    <col min="13581" max="13581" width="10.7109375" style="148" customWidth="1"/>
    <col min="13582" max="13582" width="17.140625" style="148" customWidth="1"/>
    <col min="13583" max="13583" width="15.85546875" style="148" customWidth="1"/>
    <col min="13584" max="13584" width="11.28515625" style="148" customWidth="1"/>
    <col min="13585" max="13585" width="9.85546875" style="148" customWidth="1"/>
    <col min="13586" max="13586" width="38.28515625" style="148" customWidth="1"/>
    <col min="13587" max="13587" width="46.28515625" style="148" customWidth="1"/>
    <col min="13588" max="13588" width="16.42578125" style="148" customWidth="1"/>
    <col min="13589" max="13589" width="11.140625" style="148" customWidth="1"/>
    <col min="13590" max="13591" width="12.7109375" style="148" customWidth="1"/>
    <col min="13592" max="13592" width="12.5703125" style="148" customWidth="1"/>
    <col min="13593" max="13593" width="10" style="148" customWidth="1"/>
    <col min="13594" max="13594" width="12.7109375" style="148" customWidth="1"/>
    <col min="13595" max="13602" width="11.42578125" style="148"/>
    <col min="13603" max="13603" width="13.140625" style="148" customWidth="1"/>
    <col min="13604" max="13604" width="14.140625" style="148" customWidth="1"/>
    <col min="13605" max="13605" width="15.85546875" style="148" customWidth="1"/>
    <col min="13606" max="13606" width="23.28515625" style="148" bestFit="1" customWidth="1"/>
    <col min="13607" max="13835" width="11.42578125" style="148"/>
    <col min="13836" max="13836" width="8.140625" style="148" customWidth="1"/>
    <col min="13837" max="13837" width="10.7109375" style="148" customWidth="1"/>
    <col min="13838" max="13838" width="17.140625" style="148" customWidth="1"/>
    <col min="13839" max="13839" width="15.85546875" style="148" customWidth="1"/>
    <col min="13840" max="13840" width="11.28515625" style="148" customWidth="1"/>
    <col min="13841" max="13841" width="9.85546875" style="148" customWidth="1"/>
    <col min="13842" max="13842" width="38.28515625" style="148" customWidth="1"/>
    <col min="13843" max="13843" width="46.28515625" style="148" customWidth="1"/>
    <col min="13844" max="13844" width="16.42578125" style="148" customWidth="1"/>
    <col min="13845" max="13845" width="11.140625" style="148" customWidth="1"/>
    <col min="13846" max="13847" width="12.7109375" style="148" customWidth="1"/>
    <col min="13848" max="13848" width="12.5703125" style="148" customWidth="1"/>
    <col min="13849" max="13849" width="10" style="148" customWidth="1"/>
    <col min="13850" max="13850" width="12.7109375" style="148" customWidth="1"/>
    <col min="13851" max="13858" width="11.42578125" style="148"/>
    <col min="13859" max="13859" width="13.140625" style="148" customWidth="1"/>
    <col min="13860" max="13860" width="14.140625" style="148" customWidth="1"/>
    <col min="13861" max="13861" width="15.85546875" style="148" customWidth="1"/>
    <col min="13862" max="13862" width="23.28515625" style="148" bestFit="1" customWidth="1"/>
    <col min="13863" max="14091" width="11.42578125" style="148"/>
    <col min="14092" max="14092" width="8.140625" style="148" customWidth="1"/>
    <col min="14093" max="14093" width="10.7109375" style="148" customWidth="1"/>
    <col min="14094" max="14094" width="17.140625" style="148" customWidth="1"/>
    <col min="14095" max="14095" width="15.85546875" style="148" customWidth="1"/>
    <col min="14096" max="14096" width="11.28515625" style="148" customWidth="1"/>
    <col min="14097" max="14097" width="9.85546875" style="148" customWidth="1"/>
    <col min="14098" max="14098" width="38.28515625" style="148" customWidth="1"/>
    <col min="14099" max="14099" width="46.28515625" style="148" customWidth="1"/>
    <col min="14100" max="14100" width="16.42578125" style="148" customWidth="1"/>
    <col min="14101" max="14101" width="11.140625" style="148" customWidth="1"/>
    <col min="14102" max="14103" width="12.7109375" style="148" customWidth="1"/>
    <col min="14104" max="14104" width="12.5703125" style="148" customWidth="1"/>
    <col min="14105" max="14105" width="10" style="148" customWidth="1"/>
    <col min="14106" max="14106" width="12.7109375" style="148" customWidth="1"/>
    <col min="14107" max="14114" width="11.42578125" style="148"/>
    <col min="14115" max="14115" width="13.140625" style="148" customWidth="1"/>
    <col min="14116" max="14116" width="14.140625" style="148" customWidth="1"/>
    <col min="14117" max="14117" width="15.85546875" style="148" customWidth="1"/>
    <col min="14118" max="14118" width="23.28515625" style="148" bestFit="1" customWidth="1"/>
    <col min="14119" max="14347" width="11.42578125" style="148"/>
    <col min="14348" max="14348" width="8.140625" style="148" customWidth="1"/>
    <col min="14349" max="14349" width="10.7109375" style="148" customWidth="1"/>
    <col min="14350" max="14350" width="17.140625" style="148" customWidth="1"/>
    <col min="14351" max="14351" width="15.85546875" style="148" customWidth="1"/>
    <col min="14352" max="14352" width="11.28515625" style="148" customWidth="1"/>
    <col min="14353" max="14353" width="9.85546875" style="148" customWidth="1"/>
    <col min="14354" max="14354" width="38.28515625" style="148" customWidth="1"/>
    <col min="14355" max="14355" width="46.28515625" style="148" customWidth="1"/>
    <col min="14356" max="14356" width="16.42578125" style="148" customWidth="1"/>
    <col min="14357" max="14357" width="11.140625" style="148" customWidth="1"/>
    <col min="14358" max="14359" width="12.7109375" style="148" customWidth="1"/>
    <col min="14360" max="14360" width="12.5703125" style="148" customWidth="1"/>
    <col min="14361" max="14361" width="10" style="148" customWidth="1"/>
    <col min="14362" max="14362" width="12.7109375" style="148" customWidth="1"/>
    <col min="14363" max="14370" width="11.42578125" style="148"/>
    <col min="14371" max="14371" width="13.140625" style="148" customWidth="1"/>
    <col min="14372" max="14372" width="14.140625" style="148" customWidth="1"/>
    <col min="14373" max="14373" width="15.85546875" style="148" customWidth="1"/>
    <col min="14374" max="14374" width="23.28515625" style="148" bestFit="1" customWidth="1"/>
    <col min="14375" max="14603" width="11.42578125" style="148"/>
    <col min="14604" max="14604" width="8.140625" style="148" customWidth="1"/>
    <col min="14605" max="14605" width="10.7109375" style="148" customWidth="1"/>
    <col min="14606" max="14606" width="17.140625" style="148" customWidth="1"/>
    <col min="14607" max="14607" width="15.85546875" style="148" customWidth="1"/>
    <col min="14608" max="14608" width="11.28515625" style="148" customWidth="1"/>
    <col min="14609" max="14609" width="9.85546875" style="148" customWidth="1"/>
    <col min="14610" max="14610" width="38.28515625" style="148" customWidth="1"/>
    <col min="14611" max="14611" width="46.28515625" style="148" customWidth="1"/>
    <col min="14612" max="14612" width="16.42578125" style="148" customWidth="1"/>
    <col min="14613" max="14613" width="11.140625" style="148" customWidth="1"/>
    <col min="14614" max="14615" width="12.7109375" style="148" customWidth="1"/>
    <col min="14616" max="14616" width="12.5703125" style="148" customWidth="1"/>
    <col min="14617" max="14617" width="10" style="148" customWidth="1"/>
    <col min="14618" max="14618" width="12.7109375" style="148" customWidth="1"/>
    <col min="14619" max="14626" width="11.42578125" style="148"/>
    <col min="14627" max="14627" width="13.140625" style="148" customWidth="1"/>
    <col min="14628" max="14628" width="14.140625" style="148" customWidth="1"/>
    <col min="14629" max="14629" width="15.85546875" style="148" customWidth="1"/>
    <col min="14630" max="14630" width="23.28515625" style="148" bestFit="1" customWidth="1"/>
    <col min="14631" max="14859" width="11.42578125" style="148"/>
    <col min="14860" max="14860" width="8.140625" style="148" customWidth="1"/>
    <col min="14861" max="14861" width="10.7109375" style="148" customWidth="1"/>
    <col min="14862" max="14862" width="17.140625" style="148" customWidth="1"/>
    <col min="14863" max="14863" width="15.85546875" style="148" customWidth="1"/>
    <col min="14864" max="14864" width="11.28515625" style="148" customWidth="1"/>
    <col min="14865" max="14865" width="9.85546875" style="148" customWidth="1"/>
    <col min="14866" max="14866" width="38.28515625" style="148" customWidth="1"/>
    <col min="14867" max="14867" width="46.28515625" style="148" customWidth="1"/>
    <col min="14868" max="14868" width="16.42578125" style="148" customWidth="1"/>
    <col min="14869" max="14869" width="11.140625" style="148" customWidth="1"/>
    <col min="14870" max="14871" width="12.7109375" style="148" customWidth="1"/>
    <col min="14872" max="14872" width="12.5703125" style="148" customWidth="1"/>
    <col min="14873" max="14873" width="10" style="148" customWidth="1"/>
    <col min="14874" max="14874" width="12.7109375" style="148" customWidth="1"/>
    <col min="14875" max="14882" width="11.42578125" style="148"/>
    <col min="14883" max="14883" width="13.140625" style="148" customWidth="1"/>
    <col min="14884" max="14884" width="14.140625" style="148" customWidth="1"/>
    <col min="14885" max="14885" width="15.85546875" style="148" customWidth="1"/>
    <col min="14886" max="14886" width="23.28515625" style="148" bestFit="1" customWidth="1"/>
    <col min="14887" max="15115" width="11.42578125" style="148"/>
    <col min="15116" max="15116" width="8.140625" style="148" customWidth="1"/>
    <col min="15117" max="15117" width="10.7109375" style="148" customWidth="1"/>
    <col min="15118" max="15118" width="17.140625" style="148" customWidth="1"/>
    <col min="15119" max="15119" width="15.85546875" style="148" customWidth="1"/>
    <col min="15120" max="15120" width="11.28515625" style="148" customWidth="1"/>
    <col min="15121" max="15121" width="9.85546875" style="148" customWidth="1"/>
    <col min="15122" max="15122" width="38.28515625" style="148" customWidth="1"/>
    <col min="15123" max="15123" width="46.28515625" style="148" customWidth="1"/>
    <col min="15124" max="15124" width="16.42578125" style="148" customWidth="1"/>
    <col min="15125" max="15125" width="11.140625" style="148" customWidth="1"/>
    <col min="15126" max="15127" width="12.7109375" style="148" customWidth="1"/>
    <col min="15128" max="15128" width="12.5703125" style="148" customWidth="1"/>
    <col min="15129" max="15129" width="10" style="148" customWidth="1"/>
    <col min="15130" max="15130" width="12.7109375" style="148" customWidth="1"/>
    <col min="15131" max="15138" width="11.42578125" style="148"/>
    <col min="15139" max="15139" width="13.140625" style="148" customWidth="1"/>
    <col min="15140" max="15140" width="14.140625" style="148" customWidth="1"/>
    <col min="15141" max="15141" width="15.85546875" style="148" customWidth="1"/>
    <col min="15142" max="15142" width="23.28515625" style="148" bestFit="1" customWidth="1"/>
    <col min="15143" max="15371" width="11.42578125" style="148"/>
    <col min="15372" max="15372" width="8.140625" style="148" customWidth="1"/>
    <col min="15373" max="15373" width="10.7109375" style="148" customWidth="1"/>
    <col min="15374" max="15374" width="17.140625" style="148" customWidth="1"/>
    <col min="15375" max="15375" width="15.85546875" style="148" customWidth="1"/>
    <col min="15376" max="15376" width="11.28515625" style="148" customWidth="1"/>
    <col min="15377" max="15377" width="9.85546875" style="148" customWidth="1"/>
    <col min="15378" max="15378" width="38.28515625" style="148" customWidth="1"/>
    <col min="15379" max="15379" width="46.28515625" style="148" customWidth="1"/>
    <col min="15380" max="15380" width="16.42578125" style="148" customWidth="1"/>
    <col min="15381" max="15381" width="11.140625" style="148" customWidth="1"/>
    <col min="15382" max="15383" width="12.7109375" style="148" customWidth="1"/>
    <col min="15384" max="15384" width="12.5703125" style="148" customWidth="1"/>
    <col min="15385" max="15385" width="10" style="148" customWidth="1"/>
    <col min="15386" max="15386" width="12.7109375" style="148" customWidth="1"/>
    <col min="15387" max="15394" width="11.42578125" style="148"/>
    <col min="15395" max="15395" width="13.140625" style="148" customWidth="1"/>
    <col min="15396" max="15396" width="14.140625" style="148" customWidth="1"/>
    <col min="15397" max="15397" width="15.85546875" style="148" customWidth="1"/>
    <col min="15398" max="15398" width="23.28515625" style="148" bestFit="1" customWidth="1"/>
    <col min="15399" max="15627" width="11.42578125" style="148"/>
    <col min="15628" max="15628" width="8.140625" style="148" customWidth="1"/>
    <col min="15629" max="15629" width="10.7109375" style="148" customWidth="1"/>
    <col min="15630" max="15630" width="17.140625" style="148" customWidth="1"/>
    <col min="15631" max="15631" width="15.85546875" style="148" customWidth="1"/>
    <col min="15632" max="15632" width="11.28515625" style="148" customWidth="1"/>
    <col min="15633" max="15633" width="9.85546875" style="148" customWidth="1"/>
    <col min="15634" max="15634" width="38.28515625" style="148" customWidth="1"/>
    <col min="15635" max="15635" width="46.28515625" style="148" customWidth="1"/>
    <col min="15636" max="15636" width="16.42578125" style="148" customWidth="1"/>
    <col min="15637" max="15637" width="11.140625" style="148" customWidth="1"/>
    <col min="15638" max="15639" width="12.7109375" style="148" customWidth="1"/>
    <col min="15640" max="15640" width="12.5703125" style="148" customWidth="1"/>
    <col min="15641" max="15641" width="10" style="148" customWidth="1"/>
    <col min="15642" max="15642" width="12.7109375" style="148" customWidth="1"/>
    <col min="15643" max="15650" width="11.42578125" style="148"/>
    <col min="15651" max="15651" width="13.140625" style="148" customWidth="1"/>
    <col min="15652" max="15652" width="14.140625" style="148" customWidth="1"/>
    <col min="15653" max="15653" width="15.85546875" style="148" customWidth="1"/>
    <col min="15654" max="15654" width="23.28515625" style="148" bestFit="1" customWidth="1"/>
    <col min="15655" max="15883" width="11.42578125" style="148"/>
    <col min="15884" max="15884" width="8.140625" style="148" customWidth="1"/>
    <col min="15885" max="15885" width="10.7109375" style="148" customWidth="1"/>
    <col min="15886" max="15886" width="17.140625" style="148" customWidth="1"/>
    <col min="15887" max="15887" width="15.85546875" style="148" customWidth="1"/>
    <col min="15888" max="15888" width="11.28515625" style="148" customWidth="1"/>
    <col min="15889" max="15889" width="9.85546875" style="148" customWidth="1"/>
    <col min="15890" max="15890" width="38.28515625" style="148" customWidth="1"/>
    <col min="15891" max="15891" width="46.28515625" style="148" customWidth="1"/>
    <col min="15892" max="15892" width="16.42578125" style="148" customWidth="1"/>
    <col min="15893" max="15893" width="11.140625" style="148" customWidth="1"/>
    <col min="15894" max="15895" width="12.7109375" style="148" customWidth="1"/>
    <col min="15896" max="15896" width="12.5703125" style="148" customWidth="1"/>
    <col min="15897" max="15897" width="10" style="148" customWidth="1"/>
    <col min="15898" max="15898" width="12.7109375" style="148" customWidth="1"/>
    <col min="15899" max="15906" width="11.42578125" style="148"/>
    <col min="15907" max="15907" width="13.140625" style="148" customWidth="1"/>
    <col min="15908" max="15908" width="14.140625" style="148" customWidth="1"/>
    <col min="15909" max="15909" width="15.85546875" style="148" customWidth="1"/>
    <col min="15910" max="15910" width="23.28515625" style="148" bestFit="1" customWidth="1"/>
    <col min="15911" max="16139" width="11.42578125" style="148"/>
    <col min="16140" max="16140" width="8.140625" style="148" customWidth="1"/>
    <col min="16141" max="16141" width="10.7109375" style="148" customWidth="1"/>
    <col min="16142" max="16142" width="17.140625" style="148" customWidth="1"/>
    <col min="16143" max="16143" width="15.85546875" style="148" customWidth="1"/>
    <col min="16144" max="16144" width="11.28515625" style="148" customWidth="1"/>
    <col min="16145" max="16145" width="9.85546875" style="148" customWidth="1"/>
    <col min="16146" max="16146" width="38.28515625" style="148" customWidth="1"/>
    <col min="16147" max="16147" width="46.28515625" style="148" customWidth="1"/>
    <col min="16148" max="16148" width="16.42578125" style="148" customWidth="1"/>
    <col min="16149" max="16149" width="11.140625" style="148" customWidth="1"/>
    <col min="16150" max="16151" width="12.7109375" style="148" customWidth="1"/>
    <col min="16152" max="16152" width="12.5703125" style="148" customWidth="1"/>
    <col min="16153" max="16153" width="10" style="148" customWidth="1"/>
    <col min="16154" max="16154" width="12.7109375" style="148" customWidth="1"/>
    <col min="16155" max="16162" width="11.42578125" style="148"/>
    <col min="16163" max="16163" width="13.140625" style="148" customWidth="1"/>
    <col min="16164" max="16164" width="14.140625" style="148" customWidth="1"/>
    <col min="16165" max="16165" width="15.85546875" style="148" customWidth="1"/>
    <col min="16166" max="16166" width="23.28515625" style="148" bestFit="1" customWidth="1"/>
    <col min="16167" max="16384" width="11.42578125" style="148"/>
  </cols>
  <sheetData>
    <row r="1" spans="1:43" s="145" customFormat="1" ht="108" customHeight="1" x14ac:dyDescent="0.25">
      <c r="A1" s="1135"/>
      <c r="B1" s="1136"/>
      <c r="C1" s="1136"/>
      <c r="D1" s="1136"/>
      <c r="E1" s="1136"/>
      <c r="F1" s="1137"/>
      <c r="G1" s="1179" t="s">
        <v>470</v>
      </c>
      <c r="H1" s="1180"/>
      <c r="I1" s="1180"/>
      <c r="J1" s="1180"/>
      <c r="K1" s="1180"/>
      <c r="L1" s="1180"/>
      <c r="M1" s="1180"/>
      <c r="N1" s="1180"/>
      <c r="O1" s="1180"/>
      <c r="P1" s="1180"/>
      <c r="Q1" s="1180"/>
      <c r="R1" s="1181"/>
      <c r="S1" s="1156"/>
      <c r="T1" s="1156"/>
      <c r="U1" s="1156"/>
      <c r="V1" s="1156"/>
      <c r="W1" s="1156"/>
      <c r="X1" s="1157"/>
      <c r="AQ1" s="712">
        <f ca="1">TODAY()</f>
        <v>43489</v>
      </c>
    </row>
    <row r="2" spans="1:43" s="145" customFormat="1" ht="24" customHeight="1" x14ac:dyDescent="0.25">
      <c r="A2" s="1138" t="s">
        <v>2936</v>
      </c>
      <c r="B2" s="1139"/>
      <c r="C2" s="1139"/>
      <c r="D2" s="1139"/>
      <c r="E2" s="1139"/>
      <c r="F2" s="1140"/>
      <c r="G2" s="1175" t="s">
        <v>2938</v>
      </c>
      <c r="H2" s="1176"/>
      <c r="I2" s="1176"/>
      <c r="J2" s="1176"/>
      <c r="K2" s="1176"/>
      <c r="L2" s="1176"/>
      <c r="M2" s="1176"/>
      <c r="N2" s="1176"/>
      <c r="O2" s="1176"/>
      <c r="P2" s="1176"/>
      <c r="Q2" s="1176"/>
      <c r="R2" s="1176"/>
      <c r="S2" s="1171"/>
      <c r="T2" s="1172"/>
      <c r="U2" s="1172"/>
      <c r="V2" s="41"/>
      <c r="W2" s="1167"/>
      <c r="X2" s="1168"/>
    </row>
    <row r="3" spans="1:43" s="145" customFormat="1" ht="24" customHeight="1" thickBot="1" x14ac:dyDescent="0.3">
      <c r="A3" s="1141" t="s">
        <v>472</v>
      </c>
      <c r="B3" s="1142"/>
      <c r="C3" s="1142"/>
      <c r="D3" s="1142"/>
      <c r="E3" s="1142"/>
      <c r="F3" s="1143"/>
      <c r="G3" s="1177"/>
      <c r="H3" s="1178"/>
      <c r="I3" s="1178"/>
      <c r="J3" s="1178"/>
      <c r="K3" s="1178"/>
      <c r="L3" s="1178"/>
      <c r="M3" s="1178"/>
      <c r="N3" s="1178"/>
      <c r="O3" s="1178"/>
      <c r="P3" s="1178"/>
      <c r="Q3" s="1178"/>
      <c r="R3" s="1178"/>
      <c r="S3" s="1173"/>
      <c r="T3" s="1174"/>
      <c r="U3" s="1174"/>
      <c r="V3" s="1050"/>
      <c r="W3" s="1169"/>
      <c r="X3" s="1170"/>
    </row>
    <row r="4" spans="1:43" ht="29.25" customHeight="1" thickBot="1" x14ac:dyDescent="0.35">
      <c r="B4" s="146"/>
      <c r="C4" s="146"/>
      <c r="D4" s="146"/>
      <c r="E4" s="146"/>
      <c r="F4" s="148"/>
      <c r="G4" s="789" t="s">
        <v>2906</v>
      </c>
      <c r="H4" s="146"/>
      <c r="K4" s="146"/>
      <c r="L4" s="146"/>
      <c r="M4" s="146"/>
      <c r="N4" s="237"/>
      <c r="O4" s="40"/>
      <c r="Q4" s="605"/>
      <c r="R4" s="790" t="s">
        <v>2135</v>
      </c>
      <c r="S4" s="146"/>
      <c r="T4" s="146"/>
      <c r="U4" s="150"/>
      <c r="V4" s="150"/>
      <c r="W4" s="36"/>
      <c r="X4" s="146"/>
      <c r="Y4" s="155"/>
      <c r="Z4" s="155"/>
      <c r="AB4" s="1182" t="s">
        <v>900</v>
      </c>
      <c r="AC4" s="1183"/>
      <c r="AD4" s="1183"/>
      <c r="AE4" s="1183"/>
      <c r="AF4" s="1183"/>
      <c r="AG4" s="1184"/>
      <c r="AI4" s="1198" t="s">
        <v>2122</v>
      </c>
      <c r="AJ4" s="1199"/>
      <c r="AK4" s="1199"/>
      <c r="AL4" s="1200"/>
      <c r="AN4" s="1198" t="s">
        <v>2126</v>
      </c>
      <c r="AO4" s="1199"/>
      <c r="AP4" s="1199"/>
      <c r="AQ4" s="1200"/>
    </row>
    <row r="5" spans="1:43" ht="47.25" customHeight="1" x14ac:dyDescent="0.3">
      <c r="A5" s="1144" t="s">
        <v>2484</v>
      </c>
      <c r="B5" s="1147" t="s">
        <v>0</v>
      </c>
      <c r="C5" s="1150" t="s">
        <v>1</v>
      </c>
      <c r="D5" s="1150" t="s">
        <v>2</v>
      </c>
      <c r="E5" s="1189" t="s">
        <v>22</v>
      </c>
      <c r="F5" s="1190"/>
      <c r="G5" s="1190"/>
      <c r="H5" s="1190"/>
      <c r="I5" s="1191"/>
      <c r="J5" s="1150" t="s">
        <v>1402</v>
      </c>
      <c r="K5" s="1150" t="s">
        <v>16</v>
      </c>
      <c r="L5" s="1189" t="s">
        <v>20</v>
      </c>
      <c r="M5" s="1191"/>
      <c r="N5" s="1150" t="s">
        <v>3</v>
      </c>
      <c r="O5" s="1150" t="s">
        <v>4</v>
      </c>
      <c r="P5" s="1150" t="s">
        <v>5</v>
      </c>
      <c r="Q5" s="1150" t="s">
        <v>6</v>
      </c>
      <c r="R5" s="1150" t="s">
        <v>949</v>
      </c>
      <c r="S5" s="1150" t="s">
        <v>17</v>
      </c>
      <c r="T5" s="1150" t="s">
        <v>18</v>
      </c>
      <c r="U5" s="1161" t="s">
        <v>7</v>
      </c>
      <c r="V5" s="1150" t="s">
        <v>21</v>
      </c>
      <c r="W5" s="1164" t="s">
        <v>8</v>
      </c>
      <c r="X5" s="1158" t="s">
        <v>977</v>
      </c>
      <c r="AB5" s="1185" t="s">
        <v>2</v>
      </c>
      <c r="AC5" s="1187" t="s">
        <v>366</v>
      </c>
      <c r="AD5" s="1187" t="s">
        <v>973</v>
      </c>
      <c r="AE5" s="1187" t="s">
        <v>970</v>
      </c>
      <c r="AF5" s="1187" t="s">
        <v>971</v>
      </c>
      <c r="AG5" s="1194" t="s">
        <v>972</v>
      </c>
      <c r="AI5" s="1201" t="s">
        <v>1519</v>
      </c>
      <c r="AJ5" s="1203" t="s">
        <v>1520</v>
      </c>
      <c r="AK5" s="1205" t="s">
        <v>1521</v>
      </c>
      <c r="AL5" s="1207" t="s">
        <v>1522</v>
      </c>
      <c r="AN5" s="1192" t="s">
        <v>2123</v>
      </c>
      <c r="AO5" s="1193" t="s">
        <v>2124</v>
      </c>
      <c r="AP5" s="1193" t="s">
        <v>2125</v>
      </c>
      <c r="AQ5" s="1197" t="s">
        <v>2121</v>
      </c>
    </row>
    <row r="6" spans="1:43" ht="30" customHeight="1" x14ac:dyDescent="0.3">
      <c r="A6" s="1145"/>
      <c r="B6" s="1148"/>
      <c r="C6" s="1151"/>
      <c r="D6" s="1151"/>
      <c r="E6" s="1153" t="s">
        <v>9</v>
      </c>
      <c r="F6" s="1154"/>
      <c r="G6" s="1155"/>
      <c r="H6" s="1153" t="s">
        <v>1388</v>
      </c>
      <c r="I6" s="1155"/>
      <c r="J6" s="1151"/>
      <c r="K6" s="1151"/>
      <c r="L6" s="1196" t="s">
        <v>1389</v>
      </c>
      <c r="M6" s="1196" t="s">
        <v>1390</v>
      </c>
      <c r="N6" s="1151"/>
      <c r="O6" s="1151"/>
      <c r="P6" s="1151"/>
      <c r="Q6" s="1151"/>
      <c r="R6" s="1151"/>
      <c r="S6" s="1151"/>
      <c r="T6" s="1151"/>
      <c r="U6" s="1162"/>
      <c r="V6" s="1151"/>
      <c r="W6" s="1165"/>
      <c r="X6" s="1159"/>
      <c r="AB6" s="1185"/>
      <c r="AC6" s="1187"/>
      <c r="AD6" s="1187"/>
      <c r="AE6" s="1187"/>
      <c r="AF6" s="1187"/>
      <c r="AG6" s="1194"/>
      <c r="AI6" s="1202"/>
      <c r="AJ6" s="1204"/>
      <c r="AK6" s="1206"/>
      <c r="AL6" s="1208"/>
      <c r="AN6" s="1192"/>
      <c r="AO6" s="1193"/>
      <c r="AP6" s="1193"/>
      <c r="AQ6" s="1197"/>
    </row>
    <row r="7" spans="1:43" ht="45.75" thickBot="1" x14ac:dyDescent="0.35">
      <c r="A7" s="1146"/>
      <c r="B7" s="1149"/>
      <c r="C7" s="1152"/>
      <c r="D7" s="1152"/>
      <c r="E7" s="1010" t="s">
        <v>850</v>
      </c>
      <c r="F7" s="1011" t="s">
        <v>2416</v>
      </c>
      <c r="G7" s="1011" t="s">
        <v>860</v>
      </c>
      <c r="H7" s="238" t="s">
        <v>204</v>
      </c>
      <c r="I7" s="238" t="s">
        <v>205</v>
      </c>
      <c r="J7" s="1152"/>
      <c r="K7" s="1152"/>
      <c r="L7" s="1152"/>
      <c r="M7" s="1152"/>
      <c r="N7" s="1152"/>
      <c r="O7" s="1152"/>
      <c r="P7" s="1152"/>
      <c r="Q7" s="1152"/>
      <c r="R7" s="1152"/>
      <c r="S7" s="1152"/>
      <c r="T7" s="1152"/>
      <c r="U7" s="1163"/>
      <c r="V7" s="1152"/>
      <c r="W7" s="1166"/>
      <c r="X7" s="1160"/>
      <c r="AB7" s="1186"/>
      <c r="AC7" s="1188"/>
      <c r="AD7" s="1188"/>
      <c r="AE7" s="1188"/>
      <c r="AF7" s="1188"/>
      <c r="AG7" s="1195"/>
      <c r="AI7" s="1202"/>
      <c r="AJ7" s="1204"/>
      <c r="AK7" s="1206"/>
      <c r="AL7" s="1208"/>
      <c r="AN7" s="1192"/>
      <c r="AO7" s="1193"/>
      <c r="AP7" s="1193"/>
      <c r="AQ7" s="1197"/>
    </row>
    <row r="8" spans="1:43" ht="378" hidden="1" customHeight="1" x14ac:dyDescent="0.3">
      <c r="A8" s="1009">
        <v>83</v>
      </c>
      <c r="B8" s="437" t="s">
        <v>990</v>
      </c>
      <c r="C8" s="262">
        <v>42786</v>
      </c>
      <c r="D8" s="239" t="s">
        <v>14</v>
      </c>
      <c r="E8" s="240" t="s">
        <v>27</v>
      </c>
      <c r="F8" s="241">
        <v>693</v>
      </c>
      <c r="G8" s="240" t="s">
        <v>2156</v>
      </c>
      <c r="H8" s="242" t="s">
        <v>851</v>
      </c>
      <c r="I8" s="242" t="s">
        <v>206</v>
      </c>
      <c r="J8" s="425" t="s">
        <v>974</v>
      </c>
      <c r="K8" s="240" t="s">
        <v>28</v>
      </c>
      <c r="L8" s="466" t="s">
        <v>1391</v>
      </c>
      <c r="M8" s="466" t="s">
        <v>1392</v>
      </c>
      <c r="N8" s="243" t="s">
        <v>75</v>
      </c>
      <c r="O8" s="243" t="s">
        <v>1424</v>
      </c>
      <c r="P8" s="244"/>
      <c r="Q8" s="245" t="s">
        <v>633</v>
      </c>
      <c r="R8" s="245" t="s">
        <v>1421</v>
      </c>
      <c r="S8" s="246">
        <v>43343</v>
      </c>
      <c r="T8" s="246"/>
      <c r="U8" s="239" t="s">
        <v>33</v>
      </c>
      <c r="V8" s="427"/>
      <c r="W8" s="247"/>
      <c r="X8" s="248"/>
      <c r="AB8" s="410"/>
      <c r="AC8" s="408"/>
      <c r="AD8" s="408"/>
      <c r="AE8" s="408"/>
      <c r="AF8" s="408"/>
      <c r="AG8" s="422"/>
      <c r="AI8" s="625" t="str">
        <f>IF(AND(U8="Terminé",T8&lt;=S8),1,"")</f>
        <v/>
      </c>
      <c r="AJ8" s="626"/>
      <c r="AK8" s="626"/>
      <c r="AL8" s="627"/>
      <c r="AN8" s="703" t="str">
        <f>IF(U8="","",IF(U8=$AF$9,"oui","non"))</f>
        <v>oui</v>
      </c>
      <c r="AO8" s="704" t="str">
        <f>IF(U8="","",IF(U8=$AF$10,"oui","non"))</f>
        <v>non</v>
      </c>
      <c r="AP8" s="704" t="str">
        <f>IF(U8="","",IF(U8=$AF$11,"oui","non"))</f>
        <v>non</v>
      </c>
      <c r="AQ8" s="705" t="str">
        <f>IF(S8="","",IF(S8&gt;=T8,"non","SI(R8&lt;AP1;""oui"))</f>
        <v>non</v>
      </c>
    </row>
    <row r="9" spans="1:43" ht="71.25" hidden="1" x14ac:dyDescent="0.3">
      <c r="A9" s="1008">
        <v>83</v>
      </c>
      <c r="B9" s="437" t="s">
        <v>991</v>
      </c>
      <c r="C9" s="263">
        <v>42786</v>
      </c>
      <c r="D9" s="249" t="s">
        <v>14</v>
      </c>
      <c r="E9" s="154" t="s">
        <v>27</v>
      </c>
      <c r="F9" s="241">
        <v>693</v>
      </c>
      <c r="G9" s="853" t="s">
        <v>2156</v>
      </c>
      <c r="H9" s="250" t="s">
        <v>851</v>
      </c>
      <c r="I9" s="250" t="s">
        <v>207</v>
      </c>
      <c r="J9" s="258" t="s">
        <v>974</v>
      </c>
      <c r="K9" s="154" t="s">
        <v>28</v>
      </c>
      <c r="L9" s="466" t="s">
        <v>1391</v>
      </c>
      <c r="M9" s="154" t="s">
        <v>1393</v>
      </c>
      <c r="N9" s="251" t="s">
        <v>118</v>
      </c>
      <c r="O9" s="251" t="s">
        <v>201</v>
      </c>
      <c r="P9" s="252"/>
      <c r="Q9" s="253" t="s">
        <v>633</v>
      </c>
      <c r="R9" s="245" t="s">
        <v>1421</v>
      </c>
      <c r="S9" s="246">
        <v>43343</v>
      </c>
      <c r="T9" s="246"/>
      <c r="U9" s="249" t="s">
        <v>12</v>
      </c>
      <c r="V9" s="259" t="s">
        <v>622</v>
      </c>
      <c r="W9" s="255"/>
      <c r="X9" s="256"/>
      <c r="AB9" s="411" t="s">
        <v>15</v>
      </c>
      <c r="AC9" s="405" t="s">
        <v>23</v>
      </c>
      <c r="AD9" s="405" t="s">
        <v>974</v>
      </c>
      <c r="AE9" s="405" t="s">
        <v>28</v>
      </c>
      <c r="AF9" s="405" t="s">
        <v>33</v>
      </c>
      <c r="AG9" s="421" t="s">
        <v>10</v>
      </c>
      <c r="AI9" s="690"/>
      <c r="AJ9" s="691"/>
      <c r="AK9" s="691"/>
      <c r="AL9" s="692"/>
      <c r="AN9" s="706"/>
      <c r="AO9" s="707"/>
      <c r="AP9" s="707"/>
      <c r="AQ9" s="708"/>
    </row>
    <row r="10" spans="1:43" ht="59.25" hidden="1" x14ac:dyDescent="0.3">
      <c r="A10" s="1008">
        <v>83</v>
      </c>
      <c r="B10" s="437" t="s">
        <v>992</v>
      </c>
      <c r="C10" s="263">
        <v>42786</v>
      </c>
      <c r="D10" s="249" t="s">
        <v>14</v>
      </c>
      <c r="E10" s="154" t="s">
        <v>27</v>
      </c>
      <c r="F10" s="241">
        <v>693</v>
      </c>
      <c r="G10" s="853" t="s">
        <v>2156</v>
      </c>
      <c r="H10" s="250" t="s">
        <v>851</v>
      </c>
      <c r="I10" s="250" t="s">
        <v>209</v>
      </c>
      <c r="J10" s="258" t="s">
        <v>974</v>
      </c>
      <c r="K10" s="154" t="s">
        <v>28</v>
      </c>
      <c r="L10" s="466" t="s">
        <v>1391</v>
      </c>
      <c r="M10" s="154" t="s">
        <v>1394</v>
      </c>
      <c r="N10" s="251" t="s">
        <v>208</v>
      </c>
      <c r="O10" s="251" t="s">
        <v>76</v>
      </c>
      <c r="P10" s="252"/>
      <c r="Q10" s="253" t="s">
        <v>633</v>
      </c>
      <c r="R10" s="245" t="s">
        <v>1421</v>
      </c>
      <c r="S10" s="246">
        <v>43343</v>
      </c>
      <c r="T10" s="246"/>
      <c r="U10" s="249" t="s">
        <v>12</v>
      </c>
      <c r="V10" s="259" t="s">
        <v>622</v>
      </c>
      <c r="W10" s="255"/>
      <c r="X10" s="256"/>
      <c r="AB10" s="411" t="s">
        <v>14</v>
      </c>
      <c r="AC10" s="405" t="s">
        <v>24</v>
      </c>
      <c r="AD10" s="405" t="s">
        <v>976</v>
      </c>
      <c r="AE10" s="405" t="s">
        <v>30</v>
      </c>
      <c r="AF10" s="405" t="s">
        <v>12</v>
      </c>
      <c r="AG10" s="421" t="s">
        <v>11</v>
      </c>
      <c r="AI10" s="690"/>
      <c r="AJ10" s="691"/>
      <c r="AK10" s="691"/>
      <c r="AL10" s="692"/>
      <c r="AN10" s="706"/>
      <c r="AO10" s="707"/>
      <c r="AP10" s="707"/>
      <c r="AQ10" s="708"/>
    </row>
    <row r="11" spans="1:43" ht="60" hidden="1" thickBot="1" x14ac:dyDescent="0.35">
      <c r="A11" s="1008">
        <v>83</v>
      </c>
      <c r="B11" s="437" t="s">
        <v>993</v>
      </c>
      <c r="C11" s="263">
        <v>42786</v>
      </c>
      <c r="D11" s="249" t="s">
        <v>14</v>
      </c>
      <c r="E11" s="154" t="s">
        <v>27</v>
      </c>
      <c r="F11" s="241">
        <v>693</v>
      </c>
      <c r="G11" s="853" t="s">
        <v>2156</v>
      </c>
      <c r="H11" s="250" t="s">
        <v>851</v>
      </c>
      <c r="I11" s="250" t="s">
        <v>210</v>
      </c>
      <c r="J11" s="258" t="s">
        <v>974</v>
      </c>
      <c r="K11" s="154" t="s">
        <v>28</v>
      </c>
      <c r="L11" s="466" t="s">
        <v>1391</v>
      </c>
      <c r="M11" s="154" t="s">
        <v>1395</v>
      </c>
      <c r="N11" s="251" t="s">
        <v>77</v>
      </c>
      <c r="O11" s="251" t="s">
        <v>201</v>
      </c>
      <c r="P11" s="252"/>
      <c r="Q11" s="253" t="s">
        <v>633</v>
      </c>
      <c r="R11" s="245" t="s">
        <v>1421</v>
      </c>
      <c r="S11" s="246">
        <v>43343</v>
      </c>
      <c r="T11" s="254"/>
      <c r="U11" s="249" t="s">
        <v>12</v>
      </c>
      <c r="V11" s="259" t="s">
        <v>622</v>
      </c>
      <c r="W11" s="255"/>
      <c r="X11" s="256"/>
      <c r="AB11" s="411" t="s">
        <v>13</v>
      </c>
      <c r="AC11" s="405" t="s">
        <v>25</v>
      </c>
      <c r="AD11" s="414" t="s">
        <v>975</v>
      </c>
      <c r="AE11" s="405" t="s">
        <v>823</v>
      </c>
      <c r="AF11" s="419" t="s">
        <v>34</v>
      </c>
      <c r="AG11" s="423" t="s">
        <v>19</v>
      </c>
      <c r="AI11" s="690"/>
      <c r="AJ11" s="691"/>
      <c r="AK11" s="691"/>
      <c r="AL11" s="692"/>
      <c r="AN11" s="706"/>
      <c r="AO11" s="707"/>
      <c r="AP11" s="707"/>
      <c r="AQ11" s="708"/>
    </row>
    <row r="12" spans="1:43" ht="86.25" hidden="1" thickBot="1" x14ac:dyDescent="0.35">
      <c r="A12" s="1008">
        <v>83</v>
      </c>
      <c r="B12" s="437" t="s">
        <v>994</v>
      </c>
      <c r="C12" s="263">
        <v>42786</v>
      </c>
      <c r="D12" s="249" t="s">
        <v>14</v>
      </c>
      <c r="E12" s="154" t="s">
        <v>27</v>
      </c>
      <c r="F12" s="241">
        <v>693</v>
      </c>
      <c r="G12" s="853" t="s">
        <v>2156</v>
      </c>
      <c r="H12" s="250" t="s">
        <v>851</v>
      </c>
      <c r="I12" s="250" t="s">
        <v>211</v>
      </c>
      <c r="J12" s="258" t="s">
        <v>974</v>
      </c>
      <c r="K12" s="154" t="s">
        <v>30</v>
      </c>
      <c r="L12" s="466" t="s">
        <v>1391</v>
      </c>
      <c r="M12" s="154" t="s">
        <v>1396</v>
      </c>
      <c r="N12" s="251" t="s">
        <v>214</v>
      </c>
      <c r="O12" s="251" t="s">
        <v>119</v>
      </c>
      <c r="P12" s="252"/>
      <c r="Q12" s="253" t="s">
        <v>633</v>
      </c>
      <c r="R12" s="245" t="s">
        <v>1421</v>
      </c>
      <c r="S12" s="246">
        <v>43343</v>
      </c>
      <c r="T12" s="254"/>
      <c r="U12" s="249" t="s">
        <v>12</v>
      </c>
      <c r="V12" s="259" t="s">
        <v>622</v>
      </c>
      <c r="W12" s="255"/>
      <c r="X12" s="256"/>
      <c r="AB12" s="412" t="s">
        <v>969</v>
      </c>
      <c r="AC12" s="406" t="s">
        <v>2904</v>
      </c>
      <c r="AD12" s="424"/>
      <c r="AE12" s="420" t="s">
        <v>29</v>
      </c>
      <c r="AF12" s="407"/>
      <c r="AG12" s="409"/>
      <c r="AI12" s="690"/>
      <c r="AJ12" s="691"/>
      <c r="AK12" s="691"/>
      <c r="AL12" s="692"/>
      <c r="AN12" s="706"/>
      <c r="AO12" s="707"/>
      <c r="AP12" s="707"/>
      <c r="AQ12" s="708"/>
    </row>
    <row r="13" spans="1:43" ht="142.5" hidden="1" x14ac:dyDescent="0.3">
      <c r="A13" s="1008">
        <v>83</v>
      </c>
      <c r="B13" s="437" t="s">
        <v>995</v>
      </c>
      <c r="C13" s="263">
        <v>42786</v>
      </c>
      <c r="D13" s="249" t="s">
        <v>14</v>
      </c>
      <c r="E13" s="154" t="s">
        <v>27</v>
      </c>
      <c r="F13" s="241">
        <v>693</v>
      </c>
      <c r="G13" s="853" t="s">
        <v>2156</v>
      </c>
      <c r="H13" s="250" t="s">
        <v>851</v>
      </c>
      <c r="I13" s="250" t="s">
        <v>213</v>
      </c>
      <c r="J13" s="258" t="s">
        <v>975</v>
      </c>
      <c r="K13" s="154" t="s">
        <v>29</v>
      </c>
      <c r="L13" s="466" t="s">
        <v>1391</v>
      </c>
      <c r="M13" s="154" t="s">
        <v>1397</v>
      </c>
      <c r="N13" s="251" t="s">
        <v>120</v>
      </c>
      <c r="O13" s="251" t="s">
        <v>78</v>
      </c>
      <c r="P13" s="252"/>
      <c r="Q13" s="253" t="s">
        <v>633</v>
      </c>
      <c r="R13" s="245" t="s">
        <v>1421</v>
      </c>
      <c r="S13" s="246">
        <v>43343</v>
      </c>
      <c r="T13" s="254"/>
      <c r="U13" s="249" t="s">
        <v>12</v>
      </c>
      <c r="V13" s="259" t="s">
        <v>622</v>
      </c>
      <c r="W13" s="255"/>
      <c r="X13" s="256"/>
      <c r="AB13" s="417"/>
      <c r="AC13" s="420" t="s">
        <v>26</v>
      </c>
      <c r="AD13" s="417"/>
      <c r="AE13" s="456" t="s">
        <v>814</v>
      </c>
      <c r="AF13" s="404"/>
      <c r="AG13" s="406"/>
      <c r="AI13" s="690"/>
      <c r="AJ13" s="691"/>
      <c r="AK13" s="691"/>
      <c r="AL13" s="692"/>
      <c r="AN13" s="706"/>
      <c r="AO13" s="707"/>
      <c r="AP13" s="707"/>
      <c r="AQ13" s="708"/>
    </row>
    <row r="14" spans="1:43" ht="85.5" hidden="1" x14ac:dyDescent="0.3">
      <c r="A14" s="1008">
        <v>83</v>
      </c>
      <c r="B14" s="437" t="s">
        <v>996</v>
      </c>
      <c r="C14" s="263">
        <v>42786</v>
      </c>
      <c r="D14" s="249" t="s">
        <v>14</v>
      </c>
      <c r="E14" s="154" t="s">
        <v>27</v>
      </c>
      <c r="F14" s="241">
        <v>693</v>
      </c>
      <c r="G14" s="853" t="s">
        <v>2156</v>
      </c>
      <c r="H14" s="250" t="s">
        <v>851</v>
      </c>
      <c r="I14" s="250" t="s">
        <v>213</v>
      </c>
      <c r="J14" s="258" t="s">
        <v>976</v>
      </c>
      <c r="K14" s="154" t="s">
        <v>29</v>
      </c>
      <c r="L14" s="466" t="s">
        <v>1391</v>
      </c>
      <c r="M14" s="154" t="s">
        <v>1397</v>
      </c>
      <c r="N14" s="251" t="s">
        <v>121</v>
      </c>
      <c r="O14" s="251" t="s">
        <v>79</v>
      </c>
      <c r="P14" s="252"/>
      <c r="Q14" s="253" t="s">
        <v>633</v>
      </c>
      <c r="R14" s="245" t="s">
        <v>1421</v>
      </c>
      <c r="S14" s="246">
        <v>43343</v>
      </c>
      <c r="T14" s="254"/>
      <c r="U14" s="249" t="s">
        <v>12</v>
      </c>
      <c r="V14" s="259" t="s">
        <v>622</v>
      </c>
      <c r="W14" s="255"/>
      <c r="X14" s="256"/>
      <c r="AB14" s="1046"/>
      <c r="AC14" s="420" t="s">
        <v>27</v>
      </c>
      <c r="AD14" s="413"/>
      <c r="AE14" s="456" t="s">
        <v>32</v>
      </c>
      <c r="AF14" s="404"/>
      <c r="AG14" s="406"/>
      <c r="AI14" s="690"/>
      <c r="AJ14" s="691"/>
      <c r="AK14" s="691"/>
      <c r="AL14" s="692"/>
      <c r="AN14" s="706"/>
      <c r="AO14" s="707"/>
      <c r="AP14" s="707"/>
      <c r="AQ14" s="708"/>
    </row>
    <row r="15" spans="1:43" ht="114.75" hidden="1" thickBot="1" x14ac:dyDescent="0.35">
      <c r="A15" s="1008">
        <v>83</v>
      </c>
      <c r="B15" s="437" t="s">
        <v>997</v>
      </c>
      <c r="C15" s="263">
        <v>42786</v>
      </c>
      <c r="D15" s="249" t="s">
        <v>14</v>
      </c>
      <c r="E15" s="154" t="s">
        <v>27</v>
      </c>
      <c r="F15" s="241">
        <v>693</v>
      </c>
      <c r="G15" s="853" t="s">
        <v>2156</v>
      </c>
      <c r="H15" s="250" t="s">
        <v>851</v>
      </c>
      <c r="I15" s="250" t="s">
        <v>213</v>
      </c>
      <c r="J15" s="258" t="s">
        <v>976</v>
      </c>
      <c r="K15" s="154" t="s">
        <v>29</v>
      </c>
      <c r="L15" s="466" t="s">
        <v>1391</v>
      </c>
      <c r="M15" s="154" t="s">
        <v>1397</v>
      </c>
      <c r="N15" s="251" t="s">
        <v>623</v>
      </c>
      <c r="O15" s="251" t="s">
        <v>80</v>
      </c>
      <c r="P15" s="252"/>
      <c r="Q15" s="253" t="s">
        <v>633</v>
      </c>
      <c r="R15" s="245" t="s">
        <v>1421</v>
      </c>
      <c r="S15" s="246">
        <v>43343</v>
      </c>
      <c r="T15" s="254"/>
      <c r="U15" s="249" t="s">
        <v>12</v>
      </c>
      <c r="V15" s="259" t="s">
        <v>622</v>
      </c>
      <c r="W15" s="255"/>
      <c r="X15" s="256"/>
      <c r="AB15" s="1047"/>
      <c r="AC15" s="420" t="s">
        <v>2903</v>
      </c>
      <c r="AE15" s="418" t="s">
        <v>969</v>
      </c>
      <c r="AF15" s="415"/>
      <c r="AG15" s="416"/>
      <c r="AI15" s="690"/>
      <c r="AJ15" s="691"/>
      <c r="AK15" s="691"/>
      <c r="AL15" s="692"/>
      <c r="AN15" s="706"/>
      <c r="AO15" s="707"/>
      <c r="AP15" s="707"/>
      <c r="AQ15" s="708"/>
    </row>
    <row r="16" spans="1:43" ht="59.25" hidden="1" x14ac:dyDescent="0.3">
      <c r="A16" s="1008">
        <v>83</v>
      </c>
      <c r="B16" s="437" t="s">
        <v>998</v>
      </c>
      <c r="C16" s="263">
        <v>42786</v>
      </c>
      <c r="D16" s="249" t="s">
        <v>14</v>
      </c>
      <c r="E16" s="154" t="s">
        <v>27</v>
      </c>
      <c r="F16" s="241">
        <v>693</v>
      </c>
      <c r="G16" s="853" t="s">
        <v>2156</v>
      </c>
      <c r="H16" s="250" t="s">
        <v>851</v>
      </c>
      <c r="I16" s="250" t="s">
        <v>215</v>
      </c>
      <c r="J16" s="258" t="s">
        <v>976</v>
      </c>
      <c r="K16" s="154" t="s">
        <v>814</v>
      </c>
      <c r="L16" s="466" t="s">
        <v>1391</v>
      </c>
      <c r="M16" s="154" t="s">
        <v>1398</v>
      </c>
      <c r="N16" s="251" t="s">
        <v>122</v>
      </c>
      <c r="O16" s="251" t="s">
        <v>81</v>
      </c>
      <c r="P16" s="252"/>
      <c r="Q16" s="253" t="s">
        <v>633</v>
      </c>
      <c r="R16" s="245" t="s">
        <v>1421</v>
      </c>
      <c r="S16" s="246">
        <v>43343</v>
      </c>
      <c r="T16" s="254"/>
      <c r="U16" s="249" t="s">
        <v>12</v>
      </c>
      <c r="V16" s="259" t="s">
        <v>622</v>
      </c>
      <c r="W16" s="255"/>
      <c r="X16" s="256"/>
      <c r="AC16" s="420" t="s">
        <v>2460</v>
      </c>
      <c r="AI16" s="690"/>
      <c r="AJ16" s="691"/>
      <c r="AK16" s="691"/>
      <c r="AL16" s="692"/>
      <c r="AN16" s="706"/>
      <c r="AO16" s="707"/>
      <c r="AP16" s="707"/>
      <c r="AQ16" s="708"/>
    </row>
    <row r="17" spans="1:43" ht="59.25" hidden="1" x14ac:dyDescent="0.3">
      <c r="A17" s="1008">
        <v>83</v>
      </c>
      <c r="B17" s="437" t="s">
        <v>999</v>
      </c>
      <c r="C17" s="263">
        <v>42786</v>
      </c>
      <c r="D17" s="249" t="s">
        <v>14</v>
      </c>
      <c r="E17" s="154" t="s">
        <v>27</v>
      </c>
      <c r="F17" s="241">
        <v>693</v>
      </c>
      <c r="G17" s="853" t="s">
        <v>2156</v>
      </c>
      <c r="H17" s="250" t="s">
        <v>851</v>
      </c>
      <c r="I17" s="250" t="s">
        <v>216</v>
      </c>
      <c r="J17" s="258" t="s">
        <v>974</v>
      </c>
      <c r="K17" s="154" t="s">
        <v>814</v>
      </c>
      <c r="L17" s="466" t="s">
        <v>1391</v>
      </c>
      <c r="M17" s="154" t="s">
        <v>1398</v>
      </c>
      <c r="N17" s="251" t="s">
        <v>82</v>
      </c>
      <c r="O17" s="251" t="s">
        <v>624</v>
      </c>
      <c r="P17" s="252"/>
      <c r="Q17" s="253" t="s">
        <v>633</v>
      </c>
      <c r="R17" s="245" t="s">
        <v>1421</v>
      </c>
      <c r="S17" s="246">
        <v>43343</v>
      </c>
      <c r="T17" s="254"/>
      <c r="U17" s="249" t="s">
        <v>12</v>
      </c>
      <c r="V17" s="259" t="s">
        <v>622</v>
      </c>
      <c r="W17" s="255"/>
      <c r="X17" s="256"/>
      <c r="AC17" s="420" t="s">
        <v>1409</v>
      </c>
      <c r="AI17" s="690"/>
      <c r="AJ17" s="691"/>
      <c r="AK17" s="691"/>
      <c r="AL17" s="692"/>
      <c r="AN17" s="706"/>
      <c r="AO17" s="707"/>
      <c r="AP17" s="707"/>
      <c r="AQ17" s="708"/>
    </row>
    <row r="18" spans="1:43" ht="85.5" hidden="1" x14ac:dyDescent="0.3">
      <c r="A18" s="1008">
        <v>83</v>
      </c>
      <c r="B18" s="437" t="s">
        <v>1000</v>
      </c>
      <c r="C18" s="263">
        <v>42786</v>
      </c>
      <c r="D18" s="249" t="s">
        <v>14</v>
      </c>
      <c r="E18" s="154" t="s">
        <v>27</v>
      </c>
      <c r="F18" s="241">
        <v>693</v>
      </c>
      <c r="G18" s="853" t="s">
        <v>2156</v>
      </c>
      <c r="H18" s="250" t="s">
        <v>851</v>
      </c>
      <c r="I18" s="250" t="s">
        <v>227</v>
      </c>
      <c r="J18" s="258" t="s">
        <v>976</v>
      </c>
      <c r="K18" s="154" t="s">
        <v>814</v>
      </c>
      <c r="L18" s="466" t="s">
        <v>1391</v>
      </c>
      <c r="M18" s="154" t="s">
        <v>1399</v>
      </c>
      <c r="N18" s="251" t="s">
        <v>905</v>
      </c>
      <c r="O18" s="251" t="s">
        <v>625</v>
      </c>
      <c r="P18" s="264" t="s">
        <v>1423</v>
      </c>
      <c r="Q18" s="253" t="s">
        <v>633</v>
      </c>
      <c r="R18" s="253" t="s">
        <v>951</v>
      </c>
      <c r="S18" s="246">
        <v>43373</v>
      </c>
      <c r="T18" s="254">
        <v>43340</v>
      </c>
      <c r="U18" s="249" t="s">
        <v>34</v>
      </c>
      <c r="V18" s="259" t="s">
        <v>962</v>
      </c>
      <c r="W18" s="255" t="s">
        <v>880</v>
      </c>
      <c r="X18" s="256" t="s">
        <v>10</v>
      </c>
      <c r="AC18" s="420" t="s">
        <v>1412</v>
      </c>
      <c r="AI18" s="690"/>
      <c r="AJ18" s="691"/>
      <c r="AK18" s="691"/>
      <c r="AL18" s="692"/>
      <c r="AN18" s="706"/>
      <c r="AO18" s="707"/>
      <c r="AP18" s="707"/>
      <c r="AQ18" s="708"/>
    </row>
    <row r="19" spans="1:43" ht="156.75" hidden="1" x14ac:dyDescent="0.3">
      <c r="A19" s="1008">
        <v>83</v>
      </c>
      <c r="B19" s="437" t="s">
        <v>1001</v>
      </c>
      <c r="C19" s="263">
        <v>42786</v>
      </c>
      <c r="D19" s="249" t="s">
        <v>14</v>
      </c>
      <c r="E19" s="154" t="s">
        <v>27</v>
      </c>
      <c r="F19" s="241">
        <v>693</v>
      </c>
      <c r="G19" s="853" t="s">
        <v>2156</v>
      </c>
      <c r="H19" s="250" t="s">
        <v>851</v>
      </c>
      <c r="I19" s="250" t="s">
        <v>217</v>
      </c>
      <c r="J19" s="258" t="s">
        <v>975</v>
      </c>
      <c r="K19" s="154" t="s">
        <v>83</v>
      </c>
      <c r="L19" s="466" t="s">
        <v>1391</v>
      </c>
      <c r="M19" s="154" t="s">
        <v>1400</v>
      </c>
      <c r="N19" s="251" t="s">
        <v>849</v>
      </c>
      <c r="O19" s="251" t="s">
        <v>202</v>
      </c>
      <c r="P19" s="264" t="s">
        <v>2419</v>
      </c>
      <c r="Q19" s="253" t="s">
        <v>633</v>
      </c>
      <c r="R19" s="245" t="s">
        <v>978</v>
      </c>
      <c r="S19" s="246">
        <v>43373</v>
      </c>
      <c r="T19" s="254">
        <v>43402</v>
      </c>
      <c r="U19" s="249" t="s">
        <v>34</v>
      </c>
      <c r="V19" s="259" t="s">
        <v>2417</v>
      </c>
      <c r="W19" s="255"/>
      <c r="X19" s="256"/>
      <c r="AC19" s="420" t="s">
        <v>1411</v>
      </c>
      <c r="AI19" s="690"/>
      <c r="AJ19" s="691"/>
      <c r="AK19" s="691"/>
      <c r="AL19" s="692"/>
      <c r="AN19" s="706"/>
      <c r="AO19" s="707"/>
      <c r="AP19" s="707"/>
      <c r="AQ19" s="708"/>
    </row>
    <row r="20" spans="1:43" ht="85.5" hidden="1" x14ac:dyDescent="0.3">
      <c r="A20" s="1008">
        <v>85</v>
      </c>
      <c r="B20" s="437" t="s">
        <v>527</v>
      </c>
      <c r="C20" s="263">
        <v>42786</v>
      </c>
      <c r="D20" s="249" t="s">
        <v>14</v>
      </c>
      <c r="E20" s="154" t="s">
        <v>27</v>
      </c>
      <c r="F20" s="257">
        <v>251</v>
      </c>
      <c r="G20" s="258" t="s">
        <v>2157</v>
      </c>
      <c r="H20" s="250" t="s">
        <v>851</v>
      </c>
      <c r="I20" s="250" t="s">
        <v>218</v>
      </c>
      <c r="J20" s="258" t="s">
        <v>974</v>
      </c>
      <c r="K20" s="154" t="s">
        <v>28</v>
      </c>
      <c r="L20" s="466" t="s">
        <v>1391</v>
      </c>
      <c r="M20" s="154" t="s">
        <v>1444</v>
      </c>
      <c r="N20" s="251" t="s">
        <v>123</v>
      </c>
      <c r="O20" s="251" t="s">
        <v>203</v>
      </c>
      <c r="P20" s="264" t="s">
        <v>865</v>
      </c>
      <c r="Q20" s="253" t="s">
        <v>633</v>
      </c>
      <c r="R20" s="253" t="s">
        <v>950</v>
      </c>
      <c r="S20" s="254">
        <v>44926</v>
      </c>
      <c r="T20" s="254">
        <v>43168</v>
      </c>
      <c r="U20" s="249" t="s">
        <v>34</v>
      </c>
      <c r="V20" s="259" t="s">
        <v>811</v>
      </c>
      <c r="W20" s="255" t="s">
        <v>638</v>
      </c>
      <c r="X20" s="256" t="s">
        <v>10</v>
      </c>
      <c r="AC20" s="420" t="s">
        <v>1410</v>
      </c>
      <c r="AI20" s="690"/>
      <c r="AJ20" s="691"/>
      <c r="AK20" s="691"/>
      <c r="AL20" s="692"/>
      <c r="AN20" s="706"/>
      <c r="AO20" s="707"/>
      <c r="AP20" s="707"/>
      <c r="AQ20" s="708"/>
    </row>
    <row r="21" spans="1:43" ht="399" hidden="1" x14ac:dyDescent="0.3">
      <c r="A21" s="1008">
        <v>85</v>
      </c>
      <c r="B21" s="437" t="s">
        <v>725</v>
      </c>
      <c r="C21" s="263">
        <v>42786</v>
      </c>
      <c r="D21" s="249" t="s">
        <v>14</v>
      </c>
      <c r="E21" s="154" t="s">
        <v>27</v>
      </c>
      <c r="F21" s="257">
        <v>251</v>
      </c>
      <c r="G21" s="258" t="s">
        <v>2157</v>
      </c>
      <c r="H21" s="250" t="s">
        <v>851</v>
      </c>
      <c r="I21" s="250" t="s">
        <v>220</v>
      </c>
      <c r="J21" s="258" t="s">
        <v>974</v>
      </c>
      <c r="K21" s="154" t="s">
        <v>28</v>
      </c>
      <c r="L21" s="466" t="s">
        <v>1391</v>
      </c>
      <c r="M21" s="154" t="s">
        <v>1392</v>
      </c>
      <c r="N21" s="251" t="s">
        <v>84</v>
      </c>
      <c r="O21" s="251" t="s">
        <v>626</v>
      </c>
      <c r="P21" s="264" t="s">
        <v>865</v>
      </c>
      <c r="Q21" s="253" t="s">
        <v>633</v>
      </c>
      <c r="R21" s="253" t="s">
        <v>950</v>
      </c>
      <c r="S21" s="254">
        <v>44926</v>
      </c>
      <c r="T21" s="254">
        <v>43168</v>
      </c>
      <c r="U21" s="249" t="s">
        <v>34</v>
      </c>
      <c r="V21" s="259" t="s">
        <v>811</v>
      </c>
      <c r="W21" s="255" t="s">
        <v>638</v>
      </c>
      <c r="X21" s="256" t="s">
        <v>10</v>
      </c>
      <c r="AC21" s="420" t="s">
        <v>2458</v>
      </c>
      <c r="AI21" s="690"/>
      <c r="AJ21" s="691"/>
      <c r="AK21" s="691"/>
      <c r="AL21" s="692"/>
      <c r="AN21" s="706"/>
      <c r="AO21" s="707"/>
      <c r="AP21" s="707"/>
      <c r="AQ21" s="708"/>
    </row>
    <row r="22" spans="1:43" ht="59.25" hidden="1" x14ac:dyDescent="0.3">
      <c r="A22" s="1008">
        <v>85</v>
      </c>
      <c r="B22" s="437" t="s">
        <v>1002</v>
      </c>
      <c r="C22" s="263">
        <v>42786</v>
      </c>
      <c r="D22" s="249" t="s">
        <v>14</v>
      </c>
      <c r="E22" s="154" t="s">
        <v>27</v>
      </c>
      <c r="F22" s="257">
        <v>251</v>
      </c>
      <c r="G22" s="258" t="s">
        <v>2157</v>
      </c>
      <c r="H22" s="250" t="s">
        <v>851</v>
      </c>
      <c r="I22" s="250" t="s">
        <v>221</v>
      </c>
      <c r="J22" s="258" t="s">
        <v>974</v>
      </c>
      <c r="K22" s="154" t="s">
        <v>28</v>
      </c>
      <c r="L22" s="466" t="s">
        <v>1391</v>
      </c>
      <c r="M22" s="154" t="s">
        <v>1445</v>
      </c>
      <c r="N22" s="251" t="s">
        <v>124</v>
      </c>
      <c r="O22" s="251" t="s">
        <v>201</v>
      </c>
      <c r="P22" s="264" t="s">
        <v>865</v>
      </c>
      <c r="Q22" s="253" t="s">
        <v>633</v>
      </c>
      <c r="R22" s="253" t="s">
        <v>950</v>
      </c>
      <c r="S22" s="254">
        <v>44926</v>
      </c>
      <c r="T22" s="254">
        <v>43168</v>
      </c>
      <c r="U22" s="249" t="s">
        <v>34</v>
      </c>
      <c r="V22" s="259" t="s">
        <v>811</v>
      </c>
      <c r="W22" s="255" t="s">
        <v>638</v>
      </c>
      <c r="X22" s="256" t="s">
        <v>10</v>
      </c>
      <c r="AC22" s="420" t="s">
        <v>746</v>
      </c>
      <c r="AI22" s="690"/>
      <c r="AJ22" s="691"/>
      <c r="AK22" s="691"/>
      <c r="AL22" s="692"/>
      <c r="AN22" s="706"/>
      <c r="AO22" s="707"/>
      <c r="AP22" s="707"/>
      <c r="AQ22" s="708"/>
    </row>
    <row r="23" spans="1:43" ht="85.5" hidden="1" x14ac:dyDescent="0.3">
      <c r="A23" s="1008">
        <v>85</v>
      </c>
      <c r="B23" s="437" t="s">
        <v>1003</v>
      </c>
      <c r="C23" s="263">
        <v>42786</v>
      </c>
      <c r="D23" s="249" t="s">
        <v>14</v>
      </c>
      <c r="E23" s="154" t="s">
        <v>27</v>
      </c>
      <c r="F23" s="257">
        <v>251</v>
      </c>
      <c r="G23" s="258" t="s">
        <v>2157</v>
      </c>
      <c r="H23" s="250" t="s">
        <v>851</v>
      </c>
      <c r="I23" s="250" t="s">
        <v>222</v>
      </c>
      <c r="J23" s="258" t="s">
        <v>974</v>
      </c>
      <c r="K23" s="154" t="s">
        <v>28</v>
      </c>
      <c r="L23" s="466" t="s">
        <v>1391</v>
      </c>
      <c r="M23" s="154" t="s">
        <v>1446</v>
      </c>
      <c r="N23" s="251" t="s">
        <v>150</v>
      </c>
      <c r="O23" s="251" t="s">
        <v>201</v>
      </c>
      <c r="P23" s="264" t="s">
        <v>865</v>
      </c>
      <c r="Q23" s="253" t="s">
        <v>633</v>
      </c>
      <c r="R23" s="253" t="s">
        <v>950</v>
      </c>
      <c r="S23" s="254">
        <v>44926</v>
      </c>
      <c r="T23" s="254">
        <v>43168</v>
      </c>
      <c r="U23" s="249" t="s">
        <v>34</v>
      </c>
      <c r="V23" s="259" t="s">
        <v>811</v>
      </c>
      <c r="W23" s="255" t="s">
        <v>638</v>
      </c>
      <c r="X23" s="256" t="s">
        <v>10</v>
      </c>
      <c r="AC23" s="420" t="s">
        <v>1413</v>
      </c>
      <c r="AI23" s="690"/>
      <c r="AJ23" s="691"/>
      <c r="AK23" s="691"/>
      <c r="AL23" s="692"/>
      <c r="AN23" s="706"/>
      <c r="AO23" s="707"/>
      <c r="AP23" s="707"/>
      <c r="AQ23" s="708"/>
    </row>
    <row r="24" spans="1:43" ht="85.5" hidden="1" x14ac:dyDescent="0.3">
      <c r="A24" s="1008">
        <v>85</v>
      </c>
      <c r="B24" s="437" t="s">
        <v>1004</v>
      </c>
      <c r="C24" s="263">
        <v>42786</v>
      </c>
      <c r="D24" s="249" t="s">
        <v>14</v>
      </c>
      <c r="E24" s="154" t="s">
        <v>27</v>
      </c>
      <c r="F24" s="257">
        <v>251</v>
      </c>
      <c r="G24" s="258" t="s">
        <v>2157</v>
      </c>
      <c r="H24" s="250" t="s">
        <v>851</v>
      </c>
      <c r="I24" s="250" t="s">
        <v>224</v>
      </c>
      <c r="J24" s="258" t="s">
        <v>974</v>
      </c>
      <c r="K24" s="154" t="s">
        <v>30</v>
      </c>
      <c r="L24" s="466" t="s">
        <v>1391</v>
      </c>
      <c r="M24" s="154" t="s">
        <v>1396</v>
      </c>
      <c r="N24" s="251" t="s">
        <v>225</v>
      </c>
      <c r="O24" s="251" t="s">
        <v>104</v>
      </c>
      <c r="P24" s="264" t="s">
        <v>865</v>
      </c>
      <c r="Q24" s="253" t="s">
        <v>633</v>
      </c>
      <c r="R24" s="253" t="s">
        <v>950</v>
      </c>
      <c r="S24" s="254">
        <v>44926</v>
      </c>
      <c r="T24" s="254">
        <v>43168</v>
      </c>
      <c r="U24" s="249" t="s">
        <v>34</v>
      </c>
      <c r="V24" s="259" t="s">
        <v>811</v>
      </c>
      <c r="W24" s="255" t="s">
        <v>638</v>
      </c>
      <c r="X24" s="256" t="s">
        <v>10</v>
      </c>
      <c r="AC24" s="420" t="s">
        <v>2459</v>
      </c>
      <c r="AI24" s="690"/>
      <c r="AJ24" s="691"/>
      <c r="AK24" s="691"/>
      <c r="AL24" s="692"/>
      <c r="AN24" s="706"/>
      <c r="AO24" s="707"/>
      <c r="AP24" s="707"/>
      <c r="AQ24" s="708"/>
    </row>
    <row r="25" spans="1:43" ht="72" hidden="1" thickBot="1" x14ac:dyDescent="0.35">
      <c r="A25" s="1008">
        <v>85</v>
      </c>
      <c r="B25" s="437" t="s">
        <v>1005</v>
      </c>
      <c r="C25" s="263">
        <v>42786</v>
      </c>
      <c r="D25" s="249" t="s">
        <v>14</v>
      </c>
      <c r="E25" s="154" t="s">
        <v>27</v>
      </c>
      <c r="F25" s="257">
        <v>251</v>
      </c>
      <c r="G25" s="258" t="s">
        <v>2157</v>
      </c>
      <c r="H25" s="250" t="s">
        <v>851</v>
      </c>
      <c r="I25" s="250" t="s">
        <v>226</v>
      </c>
      <c r="J25" s="258" t="s">
        <v>975</v>
      </c>
      <c r="K25" s="154" t="s">
        <v>29</v>
      </c>
      <c r="L25" s="466" t="s">
        <v>1391</v>
      </c>
      <c r="M25" s="154" t="s">
        <v>1397</v>
      </c>
      <c r="N25" s="251" t="s">
        <v>627</v>
      </c>
      <c r="O25" s="251" t="s">
        <v>88</v>
      </c>
      <c r="P25" s="264" t="s">
        <v>865</v>
      </c>
      <c r="Q25" s="253" t="s">
        <v>633</v>
      </c>
      <c r="R25" s="253" t="s">
        <v>950</v>
      </c>
      <c r="S25" s="254">
        <v>44926</v>
      </c>
      <c r="T25" s="254">
        <v>43168</v>
      </c>
      <c r="U25" s="249" t="s">
        <v>34</v>
      </c>
      <c r="V25" s="259" t="s">
        <v>811</v>
      </c>
      <c r="W25" s="255" t="s">
        <v>638</v>
      </c>
      <c r="X25" s="256" t="s">
        <v>10</v>
      </c>
      <c r="AC25" s="418" t="s">
        <v>874</v>
      </c>
      <c r="AI25" s="690"/>
      <c r="AJ25" s="691"/>
      <c r="AK25" s="691"/>
      <c r="AL25" s="692"/>
      <c r="AN25" s="706"/>
      <c r="AO25" s="707"/>
      <c r="AP25" s="707"/>
      <c r="AQ25" s="708"/>
    </row>
    <row r="26" spans="1:43" ht="71.25" hidden="1" x14ac:dyDescent="0.3">
      <c r="A26" s="1008">
        <v>85</v>
      </c>
      <c r="B26" s="437" t="s">
        <v>1006</v>
      </c>
      <c r="C26" s="263">
        <v>42786</v>
      </c>
      <c r="D26" s="249" t="s">
        <v>14</v>
      </c>
      <c r="E26" s="154" t="s">
        <v>27</v>
      </c>
      <c r="F26" s="257">
        <v>251</v>
      </c>
      <c r="G26" s="258" t="s">
        <v>2157</v>
      </c>
      <c r="H26" s="250" t="s">
        <v>851</v>
      </c>
      <c r="I26" s="250" t="s">
        <v>226</v>
      </c>
      <c r="J26" s="258" t="s">
        <v>974</v>
      </c>
      <c r="K26" s="154" t="s">
        <v>29</v>
      </c>
      <c r="L26" s="466" t="s">
        <v>1391</v>
      </c>
      <c r="M26" s="154" t="s">
        <v>1397</v>
      </c>
      <c r="N26" s="251" t="s">
        <v>125</v>
      </c>
      <c r="O26" s="251" t="s">
        <v>87</v>
      </c>
      <c r="P26" s="264" t="s">
        <v>865</v>
      </c>
      <c r="Q26" s="253" t="s">
        <v>633</v>
      </c>
      <c r="R26" s="253" t="s">
        <v>950</v>
      </c>
      <c r="S26" s="254">
        <v>44926</v>
      </c>
      <c r="T26" s="254">
        <v>43168</v>
      </c>
      <c r="U26" s="249" t="s">
        <v>34</v>
      </c>
      <c r="V26" s="259" t="s">
        <v>811</v>
      </c>
      <c r="W26" s="255" t="s">
        <v>638</v>
      </c>
      <c r="X26" s="256" t="s">
        <v>10</v>
      </c>
      <c r="AI26" s="690"/>
      <c r="AJ26" s="691"/>
      <c r="AK26" s="691"/>
      <c r="AL26" s="692"/>
      <c r="AN26" s="706"/>
      <c r="AO26" s="707"/>
      <c r="AP26" s="707"/>
      <c r="AQ26" s="708"/>
    </row>
    <row r="27" spans="1:43" ht="71.25" hidden="1" x14ac:dyDescent="0.3">
      <c r="A27" s="1008">
        <v>85</v>
      </c>
      <c r="B27" s="437" t="s">
        <v>1007</v>
      </c>
      <c r="C27" s="263">
        <v>42786</v>
      </c>
      <c r="D27" s="249" t="s">
        <v>15</v>
      </c>
      <c r="E27" s="154" t="s">
        <v>27</v>
      </c>
      <c r="F27" s="257">
        <v>251</v>
      </c>
      <c r="G27" s="258" t="s">
        <v>2157</v>
      </c>
      <c r="H27" s="250" t="s">
        <v>851</v>
      </c>
      <c r="I27" s="250" t="s">
        <v>228</v>
      </c>
      <c r="J27" s="258" t="s">
        <v>976</v>
      </c>
      <c r="K27" s="154" t="s">
        <v>814</v>
      </c>
      <c r="L27" s="466" t="s">
        <v>1391</v>
      </c>
      <c r="M27" s="154" t="s">
        <v>1447</v>
      </c>
      <c r="N27" s="251" t="s">
        <v>905</v>
      </c>
      <c r="O27" s="251" t="s">
        <v>85</v>
      </c>
      <c r="P27" s="264" t="s">
        <v>865</v>
      </c>
      <c r="Q27" s="253" t="s">
        <v>633</v>
      </c>
      <c r="R27" s="253" t="s">
        <v>950</v>
      </c>
      <c r="S27" s="254">
        <v>44926</v>
      </c>
      <c r="T27" s="254">
        <v>43168</v>
      </c>
      <c r="U27" s="249" t="s">
        <v>34</v>
      </c>
      <c r="V27" s="259" t="s">
        <v>811</v>
      </c>
      <c r="W27" s="255" t="s">
        <v>638</v>
      </c>
      <c r="X27" s="256" t="s">
        <v>10</v>
      </c>
      <c r="AI27" s="690"/>
      <c r="AJ27" s="691"/>
      <c r="AK27" s="691"/>
      <c r="AL27" s="692"/>
      <c r="AN27" s="706"/>
      <c r="AO27" s="707"/>
      <c r="AP27" s="707"/>
      <c r="AQ27" s="708"/>
    </row>
    <row r="28" spans="1:43" ht="59.25" hidden="1" x14ac:dyDescent="0.3">
      <c r="A28" s="1008">
        <v>85</v>
      </c>
      <c r="B28" s="437" t="s">
        <v>1008</v>
      </c>
      <c r="C28" s="263">
        <v>42786</v>
      </c>
      <c r="D28" s="249" t="s">
        <v>14</v>
      </c>
      <c r="E28" s="154" t="s">
        <v>27</v>
      </c>
      <c r="F28" s="257">
        <v>251</v>
      </c>
      <c r="G28" s="258" t="s">
        <v>2157</v>
      </c>
      <c r="H28" s="250" t="s">
        <v>851</v>
      </c>
      <c r="I28" s="250" t="s">
        <v>229</v>
      </c>
      <c r="J28" s="258" t="s">
        <v>975</v>
      </c>
      <c r="K28" s="154" t="s">
        <v>83</v>
      </c>
      <c r="L28" s="466" t="s">
        <v>1391</v>
      </c>
      <c r="M28" s="154" t="s">
        <v>1400</v>
      </c>
      <c r="N28" s="251" t="s">
        <v>902</v>
      </c>
      <c r="O28" s="251" t="s">
        <v>86</v>
      </c>
      <c r="P28" s="264" t="s">
        <v>865</v>
      </c>
      <c r="Q28" s="253" t="s">
        <v>633</v>
      </c>
      <c r="R28" s="253" t="s">
        <v>950</v>
      </c>
      <c r="S28" s="254">
        <v>44926</v>
      </c>
      <c r="T28" s="254">
        <v>43168</v>
      </c>
      <c r="U28" s="249" t="s">
        <v>34</v>
      </c>
      <c r="V28" s="259" t="s">
        <v>811</v>
      </c>
      <c r="W28" s="255" t="s">
        <v>638</v>
      </c>
      <c r="X28" s="256" t="s">
        <v>10</v>
      </c>
      <c r="AI28" s="690"/>
      <c r="AJ28" s="691"/>
      <c r="AK28" s="691"/>
      <c r="AL28" s="692"/>
      <c r="AN28" s="706"/>
      <c r="AO28" s="707"/>
      <c r="AP28" s="707"/>
      <c r="AQ28" s="708"/>
    </row>
    <row r="29" spans="1:43" ht="285" hidden="1" x14ac:dyDescent="0.3">
      <c r="A29" s="1008">
        <v>82</v>
      </c>
      <c r="B29" s="437" t="s">
        <v>1009</v>
      </c>
      <c r="C29" s="263">
        <v>42786</v>
      </c>
      <c r="D29" s="249" t="s">
        <v>14</v>
      </c>
      <c r="E29" s="154" t="s">
        <v>27</v>
      </c>
      <c r="F29" s="257">
        <v>586</v>
      </c>
      <c r="G29" s="258" t="s">
        <v>2159</v>
      </c>
      <c r="H29" s="250" t="s">
        <v>851</v>
      </c>
      <c r="I29" s="250" t="s">
        <v>230</v>
      </c>
      <c r="J29" s="258" t="s">
        <v>974</v>
      </c>
      <c r="K29" s="154" t="s">
        <v>28</v>
      </c>
      <c r="L29" s="466" t="s">
        <v>1391</v>
      </c>
      <c r="M29" s="154" t="s">
        <v>1392</v>
      </c>
      <c r="N29" s="251" t="s">
        <v>89</v>
      </c>
      <c r="O29" s="251" t="s">
        <v>231</v>
      </c>
      <c r="P29" s="252"/>
      <c r="Q29" s="253" t="s">
        <v>633</v>
      </c>
      <c r="R29" s="245" t="s">
        <v>1421</v>
      </c>
      <c r="S29" s="254">
        <v>44926</v>
      </c>
      <c r="T29" s="254"/>
      <c r="U29" s="249" t="s">
        <v>33</v>
      </c>
      <c r="V29" s="259" t="s">
        <v>958</v>
      </c>
      <c r="W29" s="255"/>
      <c r="X29" s="256"/>
      <c r="Y29" s="155"/>
      <c r="Z29" s="155"/>
      <c r="AI29" s="690"/>
      <c r="AJ29" s="691"/>
      <c r="AK29" s="691"/>
      <c r="AL29" s="692"/>
      <c r="AN29" s="706"/>
      <c r="AO29" s="707"/>
      <c r="AP29" s="707"/>
      <c r="AQ29" s="708"/>
    </row>
    <row r="30" spans="1:43" ht="85.5" hidden="1" x14ac:dyDescent="0.3">
      <c r="A30" s="1008">
        <v>82</v>
      </c>
      <c r="B30" s="437" t="s">
        <v>1010</v>
      </c>
      <c r="C30" s="263">
        <v>42786</v>
      </c>
      <c r="D30" s="249" t="s">
        <v>14</v>
      </c>
      <c r="E30" s="154" t="s">
        <v>27</v>
      </c>
      <c r="F30" s="257">
        <v>586</v>
      </c>
      <c r="G30" s="258" t="s">
        <v>2159</v>
      </c>
      <c r="H30" s="250" t="s">
        <v>851</v>
      </c>
      <c r="I30" s="250" t="s">
        <v>232</v>
      </c>
      <c r="J30" s="258" t="s">
        <v>974</v>
      </c>
      <c r="K30" s="154" t="s">
        <v>28</v>
      </c>
      <c r="L30" s="466" t="s">
        <v>1391</v>
      </c>
      <c r="M30" s="154" t="s">
        <v>1446</v>
      </c>
      <c r="N30" s="251" t="s">
        <v>150</v>
      </c>
      <c r="O30" s="251" t="s">
        <v>201</v>
      </c>
      <c r="P30" s="252"/>
      <c r="Q30" s="253" t="s">
        <v>633</v>
      </c>
      <c r="R30" s="245" t="s">
        <v>1421</v>
      </c>
      <c r="S30" s="254">
        <v>44926</v>
      </c>
      <c r="T30" s="254"/>
      <c r="U30" s="249" t="s">
        <v>33</v>
      </c>
      <c r="V30" s="259" t="s">
        <v>958</v>
      </c>
      <c r="W30" s="255"/>
      <c r="X30" s="256"/>
      <c r="Y30" s="155"/>
      <c r="Z30" s="155"/>
      <c r="AI30" s="690"/>
      <c r="AJ30" s="691"/>
      <c r="AK30" s="691"/>
      <c r="AL30" s="692"/>
      <c r="AN30" s="706"/>
      <c r="AO30" s="707"/>
      <c r="AP30" s="707"/>
      <c r="AQ30" s="708"/>
    </row>
    <row r="31" spans="1:43" ht="85.5" hidden="1" x14ac:dyDescent="0.3">
      <c r="A31" s="1008">
        <v>82</v>
      </c>
      <c r="B31" s="437" t="s">
        <v>1011</v>
      </c>
      <c r="C31" s="263">
        <v>42786</v>
      </c>
      <c r="D31" s="249" t="s">
        <v>14</v>
      </c>
      <c r="E31" s="154" t="s">
        <v>27</v>
      </c>
      <c r="F31" s="257">
        <v>586</v>
      </c>
      <c r="G31" s="258" t="s">
        <v>2159</v>
      </c>
      <c r="H31" s="250" t="s">
        <v>851</v>
      </c>
      <c r="I31" s="250" t="s">
        <v>235</v>
      </c>
      <c r="J31" s="258" t="s">
        <v>974</v>
      </c>
      <c r="K31" s="154" t="s">
        <v>30</v>
      </c>
      <c r="L31" s="466" t="s">
        <v>1391</v>
      </c>
      <c r="M31" s="154" t="s">
        <v>1396</v>
      </c>
      <c r="N31" s="251" t="s">
        <v>225</v>
      </c>
      <c r="O31" s="251" t="s">
        <v>234</v>
      </c>
      <c r="P31" s="252"/>
      <c r="Q31" s="253" t="s">
        <v>633</v>
      </c>
      <c r="R31" s="245" t="s">
        <v>1421</v>
      </c>
      <c r="S31" s="254">
        <v>44926</v>
      </c>
      <c r="T31" s="254"/>
      <c r="U31" s="249" t="s">
        <v>33</v>
      </c>
      <c r="V31" s="259" t="s">
        <v>958</v>
      </c>
      <c r="W31" s="255"/>
      <c r="X31" s="256"/>
      <c r="Y31" s="155"/>
      <c r="Z31" s="155"/>
      <c r="AI31" s="690"/>
      <c r="AJ31" s="691"/>
      <c r="AK31" s="691"/>
      <c r="AL31" s="692"/>
      <c r="AN31" s="706"/>
      <c r="AO31" s="707"/>
      <c r="AP31" s="707"/>
      <c r="AQ31" s="708"/>
    </row>
    <row r="32" spans="1:43" ht="71.25" hidden="1" x14ac:dyDescent="0.3">
      <c r="A32" s="1008">
        <v>82</v>
      </c>
      <c r="B32" s="437" t="s">
        <v>1012</v>
      </c>
      <c r="C32" s="263">
        <v>42786</v>
      </c>
      <c r="D32" s="249" t="s">
        <v>14</v>
      </c>
      <c r="E32" s="154" t="s">
        <v>27</v>
      </c>
      <c r="F32" s="257">
        <v>586</v>
      </c>
      <c r="G32" s="258" t="s">
        <v>2159</v>
      </c>
      <c r="H32" s="250" t="s">
        <v>851</v>
      </c>
      <c r="I32" s="250" t="s">
        <v>235</v>
      </c>
      <c r="J32" s="258" t="s">
        <v>974</v>
      </c>
      <c r="K32" s="154" t="s">
        <v>30</v>
      </c>
      <c r="L32" s="466" t="s">
        <v>1391</v>
      </c>
      <c r="M32" s="154" t="s">
        <v>1396</v>
      </c>
      <c r="N32" s="251" t="s">
        <v>126</v>
      </c>
      <c r="O32" s="251" t="s">
        <v>90</v>
      </c>
      <c r="P32" s="252"/>
      <c r="Q32" s="253" t="s">
        <v>633</v>
      </c>
      <c r="R32" s="245" t="s">
        <v>957</v>
      </c>
      <c r="S32" s="254">
        <v>43465</v>
      </c>
      <c r="T32" s="254"/>
      <c r="U32" s="249" t="s">
        <v>33</v>
      </c>
      <c r="V32" s="259"/>
      <c r="W32" s="255"/>
      <c r="X32" s="256"/>
      <c r="Y32" s="155"/>
      <c r="Z32" s="155"/>
      <c r="AI32" s="690"/>
      <c r="AJ32" s="691"/>
      <c r="AK32" s="691"/>
      <c r="AL32" s="692"/>
      <c r="AN32" s="706"/>
      <c r="AO32" s="707"/>
      <c r="AP32" s="707"/>
      <c r="AQ32" s="708"/>
    </row>
    <row r="33" spans="1:43" ht="85.5" hidden="1" x14ac:dyDescent="0.3">
      <c r="A33" s="1008">
        <v>82</v>
      </c>
      <c r="B33" s="437" t="s">
        <v>1013</v>
      </c>
      <c r="C33" s="263">
        <v>42786</v>
      </c>
      <c r="D33" s="249" t="s">
        <v>14</v>
      </c>
      <c r="E33" s="154" t="s">
        <v>27</v>
      </c>
      <c r="F33" s="257">
        <v>586</v>
      </c>
      <c r="G33" s="258" t="s">
        <v>2159</v>
      </c>
      <c r="H33" s="250" t="s">
        <v>851</v>
      </c>
      <c r="I33" s="250" t="s">
        <v>236</v>
      </c>
      <c r="J33" s="258" t="s">
        <v>976</v>
      </c>
      <c r="K33" s="154" t="s">
        <v>814</v>
      </c>
      <c r="L33" s="574" t="s">
        <v>1391</v>
      </c>
      <c r="M33" s="154" t="s">
        <v>1447</v>
      </c>
      <c r="N33" s="251" t="s">
        <v>905</v>
      </c>
      <c r="O33" s="251" t="s">
        <v>127</v>
      </c>
      <c r="P33" s="264" t="s">
        <v>1423</v>
      </c>
      <c r="Q33" s="253" t="s">
        <v>633</v>
      </c>
      <c r="R33" s="253" t="s">
        <v>951</v>
      </c>
      <c r="S33" s="246">
        <v>43373</v>
      </c>
      <c r="T33" s="254">
        <v>43341</v>
      </c>
      <c r="U33" s="249" t="s">
        <v>34</v>
      </c>
      <c r="V33" s="259" t="s">
        <v>962</v>
      </c>
      <c r="W33" s="255" t="s">
        <v>880</v>
      </c>
      <c r="X33" s="256" t="s">
        <v>10</v>
      </c>
      <c r="Y33" s="155"/>
      <c r="Z33" s="155"/>
      <c r="AI33" s="690"/>
      <c r="AJ33" s="691"/>
      <c r="AK33" s="691"/>
      <c r="AL33" s="692"/>
      <c r="AN33" s="706"/>
      <c r="AO33" s="707"/>
      <c r="AP33" s="707"/>
      <c r="AQ33" s="708"/>
    </row>
    <row r="34" spans="1:43" ht="156.75" hidden="1" x14ac:dyDescent="0.3">
      <c r="A34" s="1008">
        <v>82</v>
      </c>
      <c r="B34" s="437" t="s">
        <v>1014</v>
      </c>
      <c r="C34" s="263">
        <v>42786</v>
      </c>
      <c r="D34" s="249" t="s">
        <v>14</v>
      </c>
      <c r="E34" s="154" t="s">
        <v>27</v>
      </c>
      <c r="F34" s="257">
        <v>586</v>
      </c>
      <c r="G34" s="258" t="s">
        <v>2159</v>
      </c>
      <c r="H34" s="250" t="s">
        <v>851</v>
      </c>
      <c r="I34" s="250" t="s">
        <v>2421</v>
      </c>
      <c r="J34" s="258" t="s">
        <v>975</v>
      </c>
      <c r="K34" s="154" t="s">
        <v>83</v>
      </c>
      <c r="L34" s="574" t="s">
        <v>1391</v>
      </c>
      <c r="M34" s="154" t="s">
        <v>1400</v>
      </c>
      <c r="N34" s="251" t="s">
        <v>128</v>
      </c>
      <c r="O34" s="251" t="s">
        <v>91</v>
      </c>
      <c r="P34" s="264" t="s">
        <v>2419</v>
      </c>
      <c r="Q34" s="253" t="s">
        <v>633</v>
      </c>
      <c r="R34" s="245" t="s">
        <v>978</v>
      </c>
      <c r="S34" s="246">
        <v>43373</v>
      </c>
      <c r="T34" s="254">
        <v>43402</v>
      </c>
      <c r="U34" s="249" t="s">
        <v>34</v>
      </c>
      <c r="V34" s="259" t="s">
        <v>2417</v>
      </c>
      <c r="W34" s="255"/>
      <c r="X34" s="256"/>
      <c r="Y34" s="155"/>
      <c r="Z34" s="155"/>
      <c r="AI34" s="690"/>
      <c r="AJ34" s="691"/>
      <c r="AK34" s="691"/>
      <c r="AL34" s="692"/>
      <c r="AN34" s="706"/>
      <c r="AO34" s="707"/>
      <c r="AP34" s="707"/>
      <c r="AQ34" s="708"/>
    </row>
    <row r="35" spans="1:43" ht="285" hidden="1" x14ac:dyDescent="0.3">
      <c r="A35" s="1008">
        <v>80</v>
      </c>
      <c r="B35" s="437" t="s">
        <v>1015</v>
      </c>
      <c r="C35" s="263">
        <v>42786</v>
      </c>
      <c r="D35" s="249" t="s">
        <v>14</v>
      </c>
      <c r="E35" s="154" t="s">
        <v>27</v>
      </c>
      <c r="F35" s="257">
        <v>3546</v>
      </c>
      <c r="G35" s="258" t="s">
        <v>2160</v>
      </c>
      <c r="H35" s="250" t="s">
        <v>851</v>
      </c>
      <c r="I35" s="250" t="s">
        <v>238</v>
      </c>
      <c r="J35" s="258" t="s">
        <v>975</v>
      </c>
      <c r="K35" s="154" t="s">
        <v>83</v>
      </c>
      <c r="L35" s="574" t="s">
        <v>1476</v>
      </c>
      <c r="M35" s="154" t="s">
        <v>1448</v>
      </c>
      <c r="N35" s="251" t="s">
        <v>92</v>
      </c>
      <c r="O35" s="251" t="s">
        <v>93</v>
      </c>
      <c r="P35" s="264" t="s">
        <v>1383</v>
      </c>
      <c r="Q35" s="253" t="s">
        <v>633</v>
      </c>
      <c r="R35" s="253" t="s">
        <v>633</v>
      </c>
      <c r="S35" s="254" t="s">
        <v>952</v>
      </c>
      <c r="T35" s="254">
        <v>43314</v>
      </c>
      <c r="U35" s="249" t="s">
        <v>34</v>
      </c>
      <c r="V35" s="259" t="s">
        <v>2909</v>
      </c>
      <c r="W35" s="255" t="s">
        <v>633</v>
      </c>
      <c r="X35" s="256" t="s">
        <v>19</v>
      </c>
      <c r="Y35" s="155"/>
      <c r="Z35" s="155"/>
      <c r="AI35" s="690"/>
      <c r="AJ35" s="691"/>
      <c r="AK35" s="691"/>
      <c r="AL35" s="692"/>
      <c r="AN35" s="706"/>
      <c r="AO35" s="707"/>
      <c r="AP35" s="707"/>
      <c r="AQ35" s="708"/>
    </row>
    <row r="36" spans="1:43" ht="71.25" x14ac:dyDescent="0.3">
      <c r="A36" s="1008">
        <v>3</v>
      </c>
      <c r="B36" s="437" t="s">
        <v>1016</v>
      </c>
      <c r="C36" s="263">
        <v>42786</v>
      </c>
      <c r="D36" s="249" t="s">
        <v>14</v>
      </c>
      <c r="E36" s="154" t="s">
        <v>25</v>
      </c>
      <c r="F36" s="257">
        <v>742</v>
      </c>
      <c r="G36" s="258" t="s">
        <v>2161</v>
      </c>
      <c r="H36" s="250" t="s">
        <v>852</v>
      </c>
      <c r="I36" s="250" t="s">
        <v>206</v>
      </c>
      <c r="J36" s="258" t="s">
        <v>974</v>
      </c>
      <c r="K36" s="154" t="s">
        <v>28</v>
      </c>
      <c r="L36" s="466" t="s">
        <v>1391</v>
      </c>
      <c r="M36" s="154" t="s">
        <v>1449</v>
      </c>
      <c r="N36" s="251" t="s">
        <v>135</v>
      </c>
      <c r="O36" s="251" t="s">
        <v>36</v>
      </c>
      <c r="P36" s="252"/>
      <c r="Q36" s="253" t="s">
        <v>633</v>
      </c>
      <c r="R36" s="253" t="s">
        <v>953</v>
      </c>
      <c r="S36" s="254">
        <v>43404</v>
      </c>
      <c r="T36" s="254"/>
      <c r="U36" s="249" t="s">
        <v>33</v>
      </c>
      <c r="V36" s="259"/>
      <c r="W36" s="255"/>
      <c r="X36" s="256"/>
      <c r="Y36" s="155"/>
      <c r="Z36" s="155"/>
      <c r="AI36" s="690"/>
      <c r="AJ36" s="691"/>
      <c r="AK36" s="691"/>
      <c r="AL36" s="692"/>
      <c r="AN36" s="706"/>
      <c r="AO36" s="707"/>
      <c r="AP36" s="707"/>
      <c r="AQ36" s="708"/>
    </row>
    <row r="37" spans="1:43" ht="71.25" x14ac:dyDescent="0.3">
      <c r="A37" s="1008">
        <v>3</v>
      </c>
      <c r="B37" s="437" t="s">
        <v>1017</v>
      </c>
      <c r="C37" s="263">
        <v>42786</v>
      </c>
      <c r="D37" s="249" t="s">
        <v>14</v>
      </c>
      <c r="E37" s="154" t="s">
        <v>25</v>
      </c>
      <c r="F37" s="257">
        <v>742</v>
      </c>
      <c r="G37" s="258" t="s">
        <v>2161</v>
      </c>
      <c r="H37" s="250" t="s">
        <v>852</v>
      </c>
      <c r="I37" s="250" t="s">
        <v>239</v>
      </c>
      <c r="J37" s="258" t="s">
        <v>974</v>
      </c>
      <c r="K37" s="154" t="s">
        <v>28</v>
      </c>
      <c r="L37" s="466" t="s">
        <v>1391</v>
      </c>
      <c r="M37" s="154" t="s">
        <v>1393</v>
      </c>
      <c r="N37" s="251" t="s">
        <v>136</v>
      </c>
      <c r="O37" s="251" t="s">
        <v>37</v>
      </c>
      <c r="P37" s="252"/>
      <c r="Q37" s="253" t="s">
        <v>633</v>
      </c>
      <c r="R37" s="253" t="s">
        <v>957</v>
      </c>
      <c r="S37" s="254">
        <v>43404</v>
      </c>
      <c r="T37" s="254"/>
      <c r="U37" s="249" t="s">
        <v>33</v>
      </c>
      <c r="V37" s="259"/>
      <c r="W37" s="255"/>
      <c r="X37" s="256"/>
      <c r="Y37" s="155"/>
      <c r="Z37" s="155"/>
      <c r="AI37" s="690"/>
      <c r="AJ37" s="691"/>
      <c r="AK37" s="691"/>
      <c r="AL37" s="692"/>
      <c r="AN37" s="706"/>
      <c r="AO37" s="707"/>
      <c r="AP37" s="707"/>
      <c r="AQ37" s="708"/>
    </row>
    <row r="38" spans="1:43" ht="71.25" x14ac:dyDescent="0.3">
      <c r="A38" s="1008">
        <v>3</v>
      </c>
      <c r="B38" s="437" t="s">
        <v>1018</v>
      </c>
      <c r="C38" s="263">
        <v>42786</v>
      </c>
      <c r="D38" s="249" t="s">
        <v>14</v>
      </c>
      <c r="E38" s="154" t="s">
        <v>25</v>
      </c>
      <c r="F38" s="257">
        <v>742</v>
      </c>
      <c r="G38" s="258" t="s">
        <v>2161</v>
      </c>
      <c r="H38" s="250" t="s">
        <v>852</v>
      </c>
      <c r="I38" s="250" t="s">
        <v>240</v>
      </c>
      <c r="J38" s="258" t="s">
        <v>975</v>
      </c>
      <c r="K38" s="154" t="s">
        <v>30</v>
      </c>
      <c r="L38" s="466" t="s">
        <v>1391</v>
      </c>
      <c r="M38" s="154" t="s">
        <v>1396</v>
      </c>
      <c r="N38" s="251" t="s">
        <v>38</v>
      </c>
      <c r="O38" s="251" t="s">
        <v>39</v>
      </c>
      <c r="P38" s="252"/>
      <c r="Q38" s="253" t="s">
        <v>633</v>
      </c>
      <c r="R38" s="253" t="s">
        <v>957</v>
      </c>
      <c r="S38" s="254">
        <v>43404</v>
      </c>
      <c r="T38" s="254"/>
      <c r="U38" s="249" t="s">
        <v>33</v>
      </c>
      <c r="V38" s="345" t="s">
        <v>1425</v>
      </c>
      <c r="W38" s="255"/>
      <c r="X38" s="256" t="s">
        <v>19</v>
      </c>
      <c r="Y38" s="155"/>
      <c r="Z38" s="155"/>
      <c r="AI38" s="690"/>
      <c r="AJ38" s="691"/>
      <c r="AK38" s="691"/>
      <c r="AL38" s="692"/>
      <c r="AN38" s="706"/>
      <c r="AO38" s="707"/>
      <c r="AP38" s="707"/>
      <c r="AQ38" s="708"/>
    </row>
    <row r="39" spans="1:43" ht="71.25" x14ac:dyDescent="0.3">
      <c r="A39" s="1008">
        <v>3</v>
      </c>
      <c r="B39" s="437" t="s">
        <v>1019</v>
      </c>
      <c r="C39" s="263">
        <v>42786</v>
      </c>
      <c r="D39" s="249" t="s">
        <v>14</v>
      </c>
      <c r="E39" s="154" t="s">
        <v>25</v>
      </c>
      <c r="F39" s="257">
        <v>742</v>
      </c>
      <c r="G39" s="258" t="s">
        <v>2161</v>
      </c>
      <c r="H39" s="250" t="s">
        <v>852</v>
      </c>
      <c r="I39" s="250" t="s">
        <v>210</v>
      </c>
      <c r="J39" s="258" t="s">
        <v>975</v>
      </c>
      <c r="K39" s="154" t="s">
        <v>31</v>
      </c>
      <c r="L39" s="466" t="s">
        <v>1391</v>
      </c>
      <c r="M39" s="154" t="s">
        <v>1447</v>
      </c>
      <c r="N39" s="251" t="s">
        <v>41</v>
      </c>
      <c r="O39" s="251" t="s">
        <v>40</v>
      </c>
      <c r="P39" s="252"/>
      <c r="Q39" s="253" t="s">
        <v>633</v>
      </c>
      <c r="R39" s="253" t="s">
        <v>957</v>
      </c>
      <c r="S39" s="254">
        <v>43404</v>
      </c>
      <c r="T39" s="254"/>
      <c r="U39" s="249" t="s">
        <v>33</v>
      </c>
      <c r="V39" s="259"/>
      <c r="W39" s="255"/>
      <c r="X39" s="256"/>
      <c r="Y39" s="155"/>
      <c r="Z39" s="155"/>
      <c r="AI39" s="690"/>
      <c r="AJ39" s="691"/>
      <c r="AK39" s="691"/>
      <c r="AL39" s="692"/>
      <c r="AN39" s="706"/>
      <c r="AO39" s="707"/>
      <c r="AP39" s="707"/>
      <c r="AQ39" s="708"/>
    </row>
    <row r="40" spans="1:43" ht="71.25" x14ac:dyDescent="0.3">
      <c r="A40" s="1008">
        <v>3</v>
      </c>
      <c r="B40" s="437" t="s">
        <v>1020</v>
      </c>
      <c r="C40" s="263">
        <v>42786</v>
      </c>
      <c r="D40" s="249" t="s">
        <v>14</v>
      </c>
      <c r="E40" s="154" t="s">
        <v>25</v>
      </c>
      <c r="F40" s="257">
        <v>742</v>
      </c>
      <c r="G40" s="258" t="s">
        <v>2161</v>
      </c>
      <c r="H40" s="250" t="s">
        <v>852</v>
      </c>
      <c r="I40" s="250" t="s">
        <v>211</v>
      </c>
      <c r="J40" s="258" t="s">
        <v>974</v>
      </c>
      <c r="K40" s="154" t="s">
        <v>31</v>
      </c>
      <c r="L40" s="466" t="s">
        <v>1391</v>
      </c>
      <c r="M40" s="154" t="s">
        <v>1450</v>
      </c>
      <c r="N40" s="251" t="s">
        <v>42</v>
      </c>
      <c r="O40" s="251" t="s">
        <v>43</v>
      </c>
      <c r="P40" s="252"/>
      <c r="Q40" s="253" t="s">
        <v>633</v>
      </c>
      <c r="R40" s="253" t="s">
        <v>957</v>
      </c>
      <c r="S40" s="254">
        <v>43404</v>
      </c>
      <c r="T40" s="254"/>
      <c r="U40" s="249" t="s">
        <v>33</v>
      </c>
      <c r="V40" s="259"/>
      <c r="W40" s="255"/>
      <c r="X40" s="256"/>
      <c r="Y40" s="155"/>
      <c r="Z40" s="155"/>
      <c r="AI40" s="690"/>
      <c r="AJ40" s="691"/>
      <c r="AK40" s="691"/>
      <c r="AL40" s="692"/>
      <c r="AN40" s="706"/>
      <c r="AO40" s="707"/>
      <c r="AP40" s="707"/>
      <c r="AQ40" s="708"/>
    </row>
    <row r="41" spans="1:43" ht="72" thickBot="1" x14ac:dyDescent="0.35">
      <c r="A41" s="1008">
        <v>3</v>
      </c>
      <c r="B41" s="437" t="s">
        <v>1021</v>
      </c>
      <c r="C41" s="263">
        <v>42786</v>
      </c>
      <c r="D41" s="249" t="s">
        <v>14</v>
      </c>
      <c r="E41" s="154" t="s">
        <v>25</v>
      </c>
      <c r="F41" s="257">
        <v>742</v>
      </c>
      <c r="G41" s="258" t="s">
        <v>2161</v>
      </c>
      <c r="H41" s="250" t="s">
        <v>852</v>
      </c>
      <c r="I41" s="250" t="s">
        <v>212</v>
      </c>
      <c r="J41" s="258" t="s">
        <v>975</v>
      </c>
      <c r="K41" s="154" t="s">
        <v>814</v>
      </c>
      <c r="L41" s="466" t="s">
        <v>1391</v>
      </c>
      <c r="M41" s="154" t="s">
        <v>1447</v>
      </c>
      <c r="N41" s="251" t="s">
        <v>44</v>
      </c>
      <c r="O41" s="251" t="s">
        <v>45</v>
      </c>
      <c r="P41" s="252"/>
      <c r="Q41" s="253" t="s">
        <v>633</v>
      </c>
      <c r="R41" s="253" t="s">
        <v>957</v>
      </c>
      <c r="S41" s="254">
        <v>43404</v>
      </c>
      <c r="T41" s="254"/>
      <c r="U41" s="249" t="s">
        <v>33</v>
      </c>
      <c r="V41" s="259"/>
      <c r="W41" s="255"/>
      <c r="X41" s="256"/>
      <c r="Y41" s="155"/>
      <c r="Z41" s="155"/>
      <c r="AI41" s="690"/>
      <c r="AJ41" s="691"/>
      <c r="AK41" s="691"/>
      <c r="AL41" s="692"/>
      <c r="AN41" s="706"/>
      <c r="AO41" s="707"/>
      <c r="AP41" s="707"/>
      <c r="AQ41" s="708"/>
    </row>
    <row r="42" spans="1:43" ht="72" hidden="1" thickBot="1" x14ac:dyDescent="0.35">
      <c r="A42" s="1008">
        <v>8</v>
      </c>
      <c r="B42" s="437" t="s">
        <v>1022</v>
      </c>
      <c r="C42" s="263">
        <v>42786</v>
      </c>
      <c r="D42" s="249" t="s">
        <v>14</v>
      </c>
      <c r="E42" s="154" t="s">
        <v>23</v>
      </c>
      <c r="F42" s="257">
        <v>712</v>
      </c>
      <c r="G42" s="258" t="s">
        <v>2162</v>
      </c>
      <c r="H42" s="250" t="s">
        <v>852</v>
      </c>
      <c r="I42" s="250" t="s">
        <v>241</v>
      </c>
      <c r="J42" s="258" t="s">
        <v>974</v>
      </c>
      <c r="K42" s="154" t="s">
        <v>28</v>
      </c>
      <c r="L42" s="466" t="s">
        <v>1391</v>
      </c>
      <c r="M42" s="154" t="s">
        <v>1449</v>
      </c>
      <c r="N42" s="251" t="s">
        <v>35</v>
      </c>
      <c r="O42" s="251" t="s">
        <v>36</v>
      </c>
      <c r="P42" s="264" t="s">
        <v>2491</v>
      </c>
      <c r="Q42" s="253" t="s">
        <v>633</v>
      </c>
      <c r="R42" s="253" t="s">
        <v>953</v>
      </c>
      <c r="S42" s="254">
        <v>43404</v>
      </c>
      <c r="T42" s="254">
        <v>43453</v>
      </c>
      <c r="U42" s="249" t="s">
        <v>34</v>
      </c>
      <c r="V42" s="259" t="s">
        <v>811</v>
      </c>
      <c r="W42" s="255" t="s">
        <v>638</v>
      </c>
      <c r="X42" s="256" t="s">
        <v>10</v>
      </c>
      <c r="Y42" s="155"/>
      <c r="Z42" s="155"/>
      <c r="AI42" s="690"/>
      <c r="AJ42" s="691"/>
      <c r="AK42" s="691"/>
      <c r="AL42" s="692"/>
      <c r="AN42" s="706"/>
      <c r="AO42" s="707"/>
      <c r="AP42" s="707"/>
      <c r="AQ42" s="708"/>
    </row>
    <row r="43" spans="1:43" ht="86.25" hidden="1" thickBot="1" x14ac:dyDescent="0.35">
      <c r="A43" s="1008">
        <v>8</v>
      </c>
      <c r="B43" s="437" t="s">
        <v>1023</v>
      </c>
      <c r="C43" s="263">
        <v>42786</v>
      </c>
      <c r="D43" s="249" t="s">
        <v>14</v>
      </c>
      <c r="E43" s="154" t="s">
        <v>23</v>
      </c>
      <c r="F43" s="257">
        <v>712</v>
      </c>
      <c r="G43" s="258" t="s">
        <v>2162</v>
      </c>
      <c r="H43" s="250" t="s">
        <v>852</v>
      </c>
      <c r="I43" s="250" t="s">
        <v>242</v>
      </c>
      <c r="J43" s="258" t="s">
        <v>974</v>
      </c>
      <c r="K43" s="154" t="s">
        <v>28</v>
      </c>
      <c r="L43" s="466" t="s">
        <v>1391</v>
      </c>
      <c r="M43" s="154" t="s">
        <v>1393</v>
      </c>
      <c r="N43" s="251" t="s">
        <v>137</v>
      </c>
      <c r="O43" s="251" t="s">
        <v>37</v>
      </c>
      <c r="P43" s="264" t="s">
        <v>2491</v>
      </c>
      <c r="Q43" s="253" t="s">
        <v>633</v>
      </c>
      <c r="R43" s="253" t="s">
        <v>957</v>
      </c>
      <c r="S43" s="254">
        <v>43404</v>
      </c>
      <c r="T43" s="254">
        <v>43453</v>
      </c>
      <c r="U43" s="249" t="s">
        <v>34</v>
      </c>
      <c r="V43" s="259" t="s">
        <v>811</v>
      </c>
      <c r="W43" s="255" t="s">
        <v>638</v>
      </c>
      <c r="X43" s="256" t="s">
        <v>10</v>
      </c>
      <c r="Y43" s="155"/>
      <c r="Z43" s="155"/>
      <c r="AI43" s="690"/>
      <c r="AJ43" s="691"/>
      <c r="AK43" s="691"/>
      <c r="AL43" s="692"/>
      <c r="AN43" s="706"/>
      <c r="AO43" s="707"/>
      <c r="AP43" s="707"/>
      <c r="AQ43" s="708"/>
    </row>
    <row r="44" spans="1:43" ht="86.25" hidden="1" thickBot="1" x14ac:dyDescent="0.35">
      <c r="A44" s="1008">
        <v>8</v>
      </c>
      <c r="B44" s="437" t="s">
        <v>1024</v>
      </c>
      <c r="C44" s="263">
        <v>42786</v>
      </c>
      <c r="D44" s="249" t="s">
        <v>14</v>
      </c>
      <c r="E44" s="154" t="s">
        <v>23</v>
      </c>
      <c r="F44" s="257">
        <v>712</v>
      </c>
      <c r="G44" s="258" t="s">
        <v>2162</v>
      </c>
      <c r="H44" s="250" t="s">
        <v>852</v>
      </c>
      <c r="I44" s="250" t="s">
        <v>242</v>
      </c>
      <c r="J44" s="258" t="s">
        <v>974</v>
      </c>
      <c r="K44" s="154" t="s">
        <v>28</v>
      </c>
      <c r="L44" s="466" t="s">
        <v>1391</v>
      </c>
      <c r="M44" s="154" t="s">
        <v>1393</v>
      </c>
      <c r="N44" s="251" t="s">
        <v>137</v>
      </c>
      <c r="O44" s="251" t="s">
        <v>46</v>
      </c>
      <c r="P44" s="264" t="s">
        <v>2491</v>
      </c>
      <c r="Q44" s="253" t="s">
        <v>633</v>
      </c>
      <c r="R44" s="253" t="s">
        <v>957</v>
      </c>
      <c r="S44" s="254">
        <v>43404</v>
      </c>
      <c r="T44" s="254">
        <v>43453</v>
      </c>
      <c r="U44" s="249" t="s">
        <v>34</v>
      </c>
      <c r="V44" s="259" t="s">
        <v>811</v>
      </c>
      <c r="W44" s="255" t="s">
        <v>638</v>
      </c>
      <c r="X44" s="256" t="s">
        <v>10</v>
      </c>
      <c r="Y44" s="155"/>
      <c r="Z44" s="155"/>
      <c r="AI44" s="690"/>
      <c r="AJ44" s="691"/>
      <c r="AK44" s="691"/>
      <c r="AL44" s="692"/>
      <c r="AN44" s="706"/>
      <c r="AO44" s="707"/>
      <c r="AP44" s="707"/>
      <c r="AQ44" s="708"/>
    </row>
    <row r="45" spans="1:43" ht="72" hidden="1" thickBot="1" x14ac:dyDescent="0.35">
      <c r="A45" s="1008">
        <v>8</v>
      </c>
      <c r="B45" s="437" t="s">
        <v>1025</v>
      </c>
      <c r="C45" s="263">
        <v>42786</v>
      </c>
      <c r="D45" s="249" t="s">
        <v>14</v>
      </c>
      <c r="E45" s="154" t="s">
        <v>23</v>
      </c>
      <c r="F45" s="257">
        <v>712</v>
      </c>
      <c r="G45" s="258" t="s">
        <v>2162</v>
      </c>
      <c r="H45" s="250" t="s">
        <v>852</v>
      </c>
      <c r="I45" s="250" t="s">
        <v>243</v>
      </c>
      <c r="J45" s="258" t="s">
        <v>975</v>
      </c>
      <c r="K45" s="154" t="s">
        <v>30</v>
      </c>
      <c r="L45" s="466" t="s">
        <v>1391</v>
      </c>
      <c r="M45" s="154" t="s">
        <v>1396</v>
      </c>
      <c r="N45" s="260" t="s">
        <v>38</v>
      </c>
      <c r="O45" s="251" t="s">
        <v>47</v>
      </c>
      <c r="P45" s="264" t="s">
        <v>2491</v>
      </c>
      <c r="Q45" s="253" t="s">
        <v>633</v>
      </c>
      <c r="R45" s="253" t="s">
        <v>957</v>
      </c>
      <c r="S45" s="254">
        <v>43404</v>
      </c>
      <c r="T45" s="254">
        <v>43453</v>
      </c>
      <c r="U45" s="249" t="s">
        <v>34</v>
      </c>
      <c r="V45" s="259" t="s">
        <v>811</v>
      </c>
      <c r="W45" s="255" t="s">
        <v>638</v>
      </c>
      <c r="X45" s="256" t="s">
        <v>10</v>
      </c>
      <c r="Y45" s="155"/>
      <c r="Z45" s="155"/>
      <c r="AI45" s="690"/>
      <c r="AJ45" s="691"/>
      <c r="AK45" s="691"/>
      <c r="AL45" s="692"/>
      <c r="AN45" s="706"/>
      <c r="AO45" s="707"/>
      <c r="AP45" s="707"/>
      <c r="AQ45" s="708"/>
    </row>
    <row r="46" spans="1:43" ht="72" hidden="1" thickBot="1" x14ac:dyDescent="0.35">
      <c r="A46" s="1008">
        <v>8</v>
      </c>
      <c r="B46" s="437" t="s">
        <v>1026</v>
      </c>
      <c r="C46" s="263">
        <v>42786</v>
      </c>
      <c r="D46" s="249" t="s">
        <v>14</v>
      </c>
      <c r="E46" s="154" t="s">
        <v>23</v>
      </c>
      <c r="F46" s="257">
        <v>712</v>
      </c>
      <c r="G46" s="258" t="s">
        <v>2162</v>
      </c>
      <c r="H46" s="250" t="s">
        <v>852</v>
      </c>
      <c r="I46" s="250" t="s">
        <v>244</v>
      </c>
      <c r="J46" s="258" t="s">
        <v>974</v>
      </c>
      <c r="K46" s="154" t="s">
        <v>30</v>
      </c>
      <c r="L46" s="466" t="s">
        <v>1391</v>
      </c>
      <c r="M46" s="154" t="s">
        <v>1396</v>
      </c>
      <c r="N46" s="260" t="s">
        <v>1420</v>
      </c>
      <c r="O46" s="251" t="s">
        <v>48</v>
      </c>
      <c r="P46" s="264" t="s">
        <v>2491</v>
      </c>
      <c r="Q46" s="253" t="s">
        <v>633</v>
      </c>
      <c r="R46" s="253" t="s">
        <v>957</v>
      </c>
      <c r="S46" s="254">
        <v>43404</v>
      </c>
      <c r="T46" s="254">
        <v>43453</v>
      </c>
      <c r="U46" s="249" t="s">
        <v>34</v>
      </c>
      <c r="V46" s="259" t="s">
        <v>811</v>
      </c>
      <c r="W46" s="255" t="s">
        <v>638</v>
      </c>
      <c r="X46" s="256" t="s">
        <v>10</v>
      </c>
      <c r="Y46" s="155"/>
      <c r="Z46" s="155"/>
      <c r="AI46" s="690"/>
      <c r="AJ46" s="691"/>
      <c r="AK46" s="691"/>
      <c r="AL46" s="692"/>
      <c r="AN46" s="706"/>
      <c r="AO46" s="707"/>
      <c r="AP46" s="707"/>
      <c r="AQ46" s="708"/>
    </row>
    <row r="47" spans="1:43" ht="72" hidden="1" thickBot="1" x14ac:dyDescent="0.35">
      <c r="A47" s="1008">
        <v>8</v>
      </c>
      <c r="B47" s="437" t="s">
        <v>1027</v>
      </c>
      <c r="C47" s="263">
        <v>42786</v>
      </c>
      <c r="D47" s="249" t="s">
        <v>14</v>
      </c>
      <c r="E47" s="154" t="s">
        <v>23</v>
      </c>
      <c r="F47" s="257">
        <v>712</v>
      </c>
      <c r="G47" s="258" t="s">
        <v>2162</v>
      </c>
      <c r="H47" s="250" t="s">
        <v>852</v>
      </c>
      <c r="I47" s="250" t="s">
        <v>245</v>
      </c>
      <c r="J47" s="258" t="s">
        <v>974</v>
      </c>
      <c r="K47" s="154" t="s">
        <v>30</v>
      </c>
      <c r="L47" s="466" t="s">
        <v>1391</v>
      </c>
      <c r="M47" s="154" t="s">
        <v>1451</v>
      </c>
      <c r="N47" s="260" t="s">
        <v>49</v>
      </c>
      <c r="O47" s="251" t="s">
        <v>246</v>
      </c>
      <c r="P47" s="264" t="s">
        <v>2491</v>
      </c>
      <c r="Q47" s="253" t="s">
        <v>633</v>
      </c>
      <c r="R47" s="253" t="s">
        <v>957</v>
      </c>
      <c r="S47" s="254">
        <v>43404</v>
      </c>
      <c r="T47" s="254">
        <v>43453</v>
      </c>
      <c r="U47" s="249" t="s">
        <v>34</v>
      </c>
      <c r="V47" s="259" t="s">
        <v>811</v>
      </c>
      <c r="W47" s="255" t="s">
        <v>638</v>
      </c>
      <c r="X47" s="256" t="s">
        <v>10</v>
      </c>
      <c r="Y47" s="155"/>
      <c r="Z47" s="155"/>
      <c r="AI47" s="690"/>
      <c r="AJ47" s="691"/>
      <c r="AK47" s="691"/>
      <c r="AL47" s="692"/>
      <c r="AN47" s="706"/>
      <c r="AO47" s="707"/>
      <c r="AP47" s="707"/>
      <c r="AQ47" s="708"/>
    </row>
    <row r="48" spans="1:43" ht="72" hidden="1" thickBot="1" x14ac:dyDescent="0.35">
      <c r="A48" s="1008">
        <v>8</v>
      </c>
      <c r="B48" s="437" t="s">
        <v>1028</v>
      </c>
      <c r="C48" s="263">
        <v>42786</v>
      </c>
      <c r="D48" s="249" t="s">
        <v>14</v>
      </c>
      <c r="E48" s="154" t="s">
        <v>23</v>
      </c>
      <c r="F48" s="257">
        <v>712</v>
      </c>
      <c r="G48" s="258" t="s">
        <v>2162</v>
      </c>
      <c r="H48" s="250" t="s">
        <v>852</v>
      </c>
      <c r="I48" s="250" t="s">
        <v>247</v>
      </c>
      <c r="J48" s="258" t="s">
        <v>975</v>
      </c>
      <c r="K48" s="154" t="s">
        <v>31</v>
      </c>
      <c r="L48" s="466" t="s">
        <v>1391</v>
      </c>
      <c r="M48" s="154" t="s">
        <v>1447</v>
      </c>
      <c r="N48" s="251" t="s">
        <v>50</v>
      </c>
      <c r="O48" s="251" t="s">
        <v>51</v>
      </c>
      <c r="P48" s="264" t="s">
        <v>2491</v>
      </c>
      <c r="Q48" s="253" t="s">
        <v>633</v>
      </c>
      <c r="R48" s="253" t="s">
        <v>957</v>
      </c>
      <c r="S48" s="254">
        <v>43404</v>
      </c>
      <c r="T48" s="254">
        <v>43453</v>
      </c>
      <c r="U48" s="249" t="s">
        <v>34</v>
      </c>
      <c r="V48" s="259" t="s">
        <v>811</v>
      </c>
      <c r="W48" s="255" t="s">
        <v>638</v>
      </c>
      <c r="X48" s="256" t="s">
        <v>10</v>
      </c>
      <c r="AI48" s="690"/>
      <c r="AJ48" s="691"/>
      <c r="AK48" s="691"/>
      <c r="AL48" s="692"/>
      <c r="AN48" s="706"/>
      <c r="AO48" s="707"/>
      <c r="AP48" s="707"/>
      <c r="AQ48" s="708"/>
    </row>
    <row r="49" spans="1:43" ht="72" hidden="1" thickBot="1" x14ac:dyDescent="0.35">
      <c r="A49" s="1008">
        <v>8</v>
      </c>
      <c r="B49" s="437" t="s">
        <v>1029</v>
      </c>
      <c r="C49" s="263">
        <v>42786</v>
      </c>
      <c r="D49" s="249" t="s">
        <v>14</v>
      </c>
      <c r="E49" s="154" t="s">
        <v>23</v>
      </c>
      <c r="F49" s="257">
        <v>712</v>
      </c>
      <c r="G49" s="258" t="s">
        <v>2162</v>
      </c>
      <c r="H49" s="250" t="s">
        <v>852</v>
      </c>
      <c r="I49" s="250" t="s">
        <v>247</v>
      </c>
      <c r="J49" s="258" t="s">
        <v>976</v>
      </c>
      <c r="K49" s="154" t="s">
        <v>29</v>
      </c>
      <c r="L49" s="466" t="s">
        <v>1391</v>
      </c>
      <c r="M49" s="154" t="s">
        <v>1397</v>
      </c>
      <c r="N49" s="251" t="s">
        <v>52</v>
      </c>
      <c r="O49" s="251" t="s">
        <v>53</v>
      </c>
      <c r="P49" s="264" t="s">
        <v>2491</v>
      </c>
      <c r="Q49" s="253" t="s">
        <v>633</v>
      </c>
      <c r="R49" s="253" t="s">
        <v>957</v>
      </c>
      <c r="S49" s="254">
        <v>43404</v>
      </c>
      <c r="T49" s="254">
        <v>43453</v>
      </c>
      <c r="U49" s="249" t="s">
        <v>34</v>
      </c>
      <c r="V49" s="259" t="s">
        <v>811</v>
      </c>
      <c r="W49" s="255" t="s">
        <v>638</v>
      </c>
      <c r="X49" s="256" t="s">
        <v>10</v>
      </c>
      <c r="AI49" s="690"/>
      <c r="AJ49" s="691"/>
      <c r="AK49" s="691"/>
      <c r="AL49" s="692"/>
      <c r="AN49" s="706"/>
      <c r="AO49" s="707"/>
      <c r="AP49" s="707"/>
      <c r="AQ49" s="708"/>
    </row>
    <row r="50" spans="1:43" ht="72" hidden="1" thickBot="1" x14ac:dyDescent="0.35">
      <c r="A50" s="1014" t="s">
        <v>2486</v>
      </c>
      <c r="B50" s="437" t="s">
        <v>1030</v>
      </c>
      <c r="C50" s="263">
        <v>42786</v>
      </c>
      <c r="D50" s="249" t="s">
        <v>14</v>
      </c>
      <c r="E50" s="154" t="s">
        <v>27</v>
      </c>
      <c r="F50" s="257">
        <v>7102</v>
      </c>
      <c r="G50" s="154" t="s">
        <v>2158</v>
      </c>
      <c r="H50" s="250" t="s">
        <v>853</v>
      </c>
      <c r="I50" s="250" t="s">
        <v>213</v>
      </c>
      <c r="J50" s="258" t="s">
        <v>974</v>
      </c>
      <c r="K50" s="154" t="s">
        <v>28</v>
      </c>
      <c r="L50" s="466" t="s">
        <v>1391</v>
      </c>
      <c r="M50" s="154" t="s">
        <v>1452</v>
      </c>
      <c r="N50" s="251" t="s">
        <v>843</v>
      </c>
      <c r="O50" s="251" t="s">
        <v>841</v>
      </c>
      <c r="P50" s="252"/>
      <c r="Q50" s="253" t="s">
        <v>633</v>
      </c>
      <c r="R50" s="253" t="s">
        <v>957</v>
      </c>
      <c r="S50" s="254">
        <v>43465</v>
      </c>
      <c r="T50" s="254"/>
      <c r="U50" s="249" t="s">
        <v>33</v>
      </c>
      <c r="V50" s="259"/>
      <c r="W50" s="255"/>
      <c r="X50" s="256"/>
      <c r="AI50" s="690"/>
      <c r="AJ50" s="691"/>
      <c r="AK50" s="691"/>
      <c r="AL50" s="692"/>
      <c r="AN50" s="706"/>
      <c r="AO50" s="707"/>
      <c r="AP50" s="707"/>
      <c r="AQ50" s="708"/>
    </row>
    <row r="51" spans="1:43" ht="72" hidden="1" thickBot="1" x14ac:dyDescent="0.35">
      <c r="A51" s="1014" t="s">
        <v>2486</v>
      </c>
      <c r="B51" s="437" t="s">
        <v>1031</v>
      </c>
      <c r="C51" s="263">
        <v>42786</v>
      </c>
      <c r="D51" s="249" t="s">
        <v>14</v>
      </c>
      <c r="E51" s="154" t="s">
        <v>27</v>
      </c>
      <c r="F51" s="257">
        <v>7102</v>
      </c>
      <c r="G51" s="154" t="s">
        <v>2158</v>
      </c>
      <c r="H51" s="250" t="s">
        <v>853</v>
      </c>
      <c r="I51" s="250" t="s">
        <v>213</v>
      </c>
      <c r="J51" s="258" t="s">
        <v>975</v>
      </c>
      <c r="K51" s="154" t="s">
        <v>32</v>
      </c>
      <c r="L51" s="466" t="s">
        <v>1391</v>
      </c>
      <c r="M51" s="154" t="s">
        <v>1453</v>
      </c>
      <c r="N51" s="251" t="s">
        <v>842</v>
      </c>
      <c r="O51" s="251" t="s">
        <v>840</v>
      </c>
      <c r="P51" s="428" t="s">
        <v>955</v>
      </c>
      <c r="Q51" s="253" t="s">
        <v>633</v>
      </c>
      <c r="R51" s="253" t="s">
        <v>633</v>
      </c>
      <c r="S51" s="254">
        <v>43373</v>
      </c>
      <c r="T51" s="254">
        <v>43326</v>
      </c>
      <c r="U51" s="249" t="s">
        <v>34</v>
      </c>
      <c r="V51" s="259" t="s">
        <v>956</v>
      </c>
      <c r="W51" s="255" t="s">
        <v>633</v>
      </c>
      <c r="X51" s="256" t="s">
        <v>10</v>
      </c>
      <c r="AI51" s="690"/>
      <c r="AJ51" s="691"/>
      <c r="AK51" s="691"/>
      <c r="AL51" s="692"/>
      <c r="AN51" s="706"/>
      <c r="AO51" s="707"/>
      <c r="AP51" s="707"/>
      <c r="AQ51" s="708"/>
    </row>
    <row r="52" spans="1:43" ht="72" hidden="1" thickBot="1" x14ac:dyDescent="0.35">
      <c r="A52" s="1014" t="s">
        <v>2486</v>
      </c>
      <c r="B52" s="437" t="s">
        <v>1032</v>
      </c>
      <c r="C52" s="263">
        <v>42786</v>
      </c>
      <c r="D52" s="249" t="s">
        <v>14</v>
      </c>
      <c r="E52" s="154" t="s">
        <v>27</v>
      </c>
      <c r="F52" s="257">
        <v>7102</v>
      </c>
      <c r="G52" s="154" t="s">
        <v>2158</v>
      </c>
      <c r="H52" s="250" t="s">
        <v>852</v>
      </c>
      <c r="I52" s="250" t="s">
        <v>248</v>
      </c>
      <c r="J52" s="258" t="s">
        <v>974</v>
      </c>
      <c r="K52" s="154" t="s">
        <v>28</v>
      </c>
      <c r="L52" s="574" t="s">
        <v>1476</v>
      </c>
      <c r="M52" s="154" t="s">
        <v>1454</v>
      </c>
      <c r="N52" s="251" t="s">
        <v>908</v>
      </c>
      <c r="O52" s="251" t="s">
        <v>54</v>
      </c>
      <c r="P52" s="252"/>
      <c r="Q52" s="253" t="s">
        <v>633</v>
      </c>
      <c r="R52" s="253" t="s">
        <v>957</v>
      </c>
      <c r="S52" s="254">
        <v>43465</v>
      </c>
      <c r="T52" s="254"/>
      <c r="U52" s="249" t="s">
        <v>33</v>
      </c>
      <c r="V52" s="259"/>
      <c r="W52" s="255"/>
      <c r="X52" s="256"/>
      <c r="AI52" s="690"/>
      <c r="AJ52" s="691"/>
      <c r="AK52" s="691"/>
      <c r="AL52" s="692"/>
      <c r="AN52" s="706"/>
      <c r="AO52" s="707"/>
      <c r="AP52" s="707"/>
      <c r="AQ52" s="708"/>
    </row>
    <row r="53" spans="1:43" ht="72" hidden="1" thickBot="1" x14ac:dyDescent="0.35">
      <c r="A53" s="1014" t="s">
        <v>2486</v>
      </c>
      <c r="B53" s="437" t="s">
        <v>1033</v>
      </c>
      <c r="C53" s="263">
        <v>42786</v>
      </c>
      <c r="D53" s="249" t="s">
        <v>14</v>
      </c>
      <c r="E53" s="154" t="s">
        <v>27</v>
      </c>
      <c r="F53" s="257">
        <v>7102</v>
      </c>
      <c r="G53" s="154" t="s">
        <v>2158</v>
      </c>
      <c r="H53" s="250" t="s">
        <v>852</v>
      </c>
      <c r="I53" s="250" t="s">
        <v>249</v>
      </c>
      <c r="J53" s="258" t="s">
        <v>974</v>
      </c>
      <c r="K53" s="154" t="s">
        <v>28</v>
      </c>
      <c r="L53" s="574" t="s">
        <v>1476</v>
      </c>
      <c r="M53" s="154" t="s">
        <v>1455</v>
      </c>
      <c r="N53" s="251" t="s">
        <v>138</v>
      </c>
      <c r="O53" s="251" t="s">
        <v>55</v>
      </c>
      <c r="P53" s="252"/>
      <c r="Q53" s="253" t="s">
        <v>633</v>
      </c>
      <c r="R53" s="253" t="s">
        <v>957</v>
      </c>
      <c r="S53" s="254">
        <v>43465</v>
      </c>
      <c r="T53" s="254"/>
      <c r="U53" s="249" t="s">
        <v>33</v>
      </c>
      <c r="V53" s="259"/>
      <c r="W53" s="255"/>
      <c r="X53" s="256"/>
      <c r="AI53" s="690"/>
      <c r="AJ53" s="691"/>
      <c r="AK53" s="691"/>
      <c r="AL53" s="692"/>
      <c r="AN53" s="706"/>
      <c r="AO53" s="707"/>
      <c r="AP53" s="707"/>
      <c r="AQ53" s="708"/>
    </row>
    <row r="54" spans="1:43" ht="72" hidden="1" thickBot="1" x14ac:dyDescent="0.35">
      <c r="A54" s="1014" t="s">
        <v>2486</v>
      </c>
      <c r="B54" s="437" t="s">
        <v>1034</v>
      </c>
      <c r="C54" s="263">
        <v>42786</v>
      </c>
      <c r="D54" s="249" t="s">
        <v>14</v>
      </c>
      <c r="E54" s="154" t="s">
        <v>27</v>
      </c>
      <c r="F54" s="257">
        <v>7102</v>
      </c>
      <c r="G54" s="154" t="s">
        <v>2158</v>
      </c>
      <c r="H54" s="250" t="s">
        <v>852</v>
      </c>
      <c r="I54" s="250" t="s">
        <v>250</v>
      </c>
      <c r="J54" s="258" t="s">
        <v>975</v>
      </c>
      <c r="K54" s="154" t="s">
        <v>29</v>
      </c>
      <c r="L54" s="574" t="s">
        <v>1476</v>
      </c>
      <c r="M54" s="154" t="s">
        <v>1456</v>
      </c>
      <c r="N54" s="251" t="s">
        <v>56</v>
      </c>
      <c r="O54" s="251" t="s">
        <v>57</v>
      </c>
      <c r="P54" s="252"/>
      <c r="Q54" s="253" t="s">
        <v>633</v>
      </c>
      <c r="R54" s="253" t="s">
        <v>957</v>
      </c>
      <c r="S54" s="254">
        <v>43465</v>
      </c>
      <c r="T54" s="254"/>
      <c r="U54" s="249" t="s">
        <v>33</v>
      </c>
      <c r="V54" s="259"/>
      <c r="W54" s="255"/>
      <c r="X54" s="256"/>
      <c r="AI54" s="690"/>
      <c r="AJ54" s="691"/>
      <c r="AK54" s="691"/>
      <c r="AL54" s="692"/>
      <c r="AN54" s="706"/>
      <c r="AO54" s="707"/>
      <c r="AP54" s="707"/>
      <c r="AQ54" s="708"/>
    </row>
    <row r="55" spans="1:43" ht="72" hidden="1" thickBot="1" x14ac:dyDescent="0.35">
      <c r="A55" s="1014" t="s">
        <v>2486</v>
      </c>
      <c r="B55" s="437" t="s">
        <v>588</v>
      </c>
      <c r="C55" s="263">
        <v>42786</v>
      </c>
      <c r="D55" s="249" t="s">
        <v>14</v>
      </c>
      <c r="E55" s="154" t="s">
        <v>27</v>
      </c>
      <c r="F55" s="257">
        <v>7102</v>
      </c>
      <c r="G55" s="154" t="s">
        <v>2158</v>
      </c>
      <c r="H55" s="250" t="s">
        <v>852</v>
      </c>
      <c r="I55" s="250" t="s">
        <v>251</v>
      </c>
      <c r="J55" s="258" t="s">
        <v>975</v>
      </c>
      <c r="K55" s="154" t="s">
        <v>29</v>
      </c>
      <c r="L55" s="574" t="s">
        <v>1476</v>
      </c>
      <c r="M55" s="154" t="s">
        <v>1456</v>
      </c>
      <c r="N55" s="251" t="s">
        <v>58</v>
      </c>
      <c r="O55" s="251" t="s">
        <v>59</v>
      </c>
      <c r="P55" s="428" t="s">
        <v>1387</v>
      </c>
      <c r="Q55" s="253" t="s">
        <v>633</v>
      </c>
      <c r="R55" s="253" t="s">
        <v>633</v>
      </c>
      <c r="S55" s="254">
        <v>43373</v>
      </c>
      <c r="T55" s="254">
        <v>43344</v>
      </c>
      <c r="U55" s="249" t="s">
        <v>34</v>
      </c>
      <c r="V55" s="259" t="s">
        <v>1426</v>
      </c>
      <c r="W55" s="255" t="s">
        <v>633</v>
      </c>
      <c r="X55" s="256" t="s">
        <v>10</v>
      </c>
      <c r="AI55" s="690"/>
      <c r="AJ55" s="691"/>
      <c r="AK55" s="691"/>
      <c r="AL55" s="692"/>
      <c r="AN55" s="706"/>
      <c r="AO55" s="707"/>
      <c r="AP55" s="707"/>
      <c r="AQ55" s="708"/>
    </row>
    <row r="56" spans="1:43" ht="72" hidden="1" thickBot="1" x14ac:dyDescent="0.35">
      <c r="A56" s="1014" t="s">
        <v>2486</v>
      </c>
      <c r="B56" s="437" t="s">
        <v>1035</v>
      </c>
      <c r="C56" s="263">
        <v>42786</v>
      </c>
      <c r="D56" s="249" t="s">
        <v>14</v>
      </c>
      <c r="E56" s="154" t="s">
        <v>27</v>
      </c>
      <c r="F56" s="257">
        <v>7102</v>
      </c>
      <c r="G56" s="154" t="s">
        <v>2158</v>
      </c>
      <c r="H56" s="250" t="s">
        <v>852</v>
      </c>
      <c r="I56" s="250" t="s">
        <v>224</v>
      </c>
      <c r="J56" s="258" t="s">
        <v>974</v>
      </c>
      <c r="K56" s="154" t="s">
        <v>814</v>
      </c>
      <c r="L56" s="574" t="s">
        <v>1476</v>
      </c>
      <c r="M56" s="154" t="s">
        <v>1457</v>
      </c>
      <c r="N56" s="251" t="s">
        <v>61</v>
      </c>
      <c r="O56" s="251" t="s">
        <v>60</v>
      </c>
      <c r="P56" s="252"/>
      <c r="Q56" s="253" t="s">
        <v>633</v>
      </c>
      <c r="R56" s="253" t="s">
        <v>953</v>
      </c>
      <c r="S56" s="254">
        <v>43496</v>
      </c>
      <c r="T56" s="254"/>
      <c r="U56" s="249" t="s">
        <v>33</v>
      </c>
      <c r="V56" s="259"/>
      <c r="W56" s="255"/>
      <c r="X56" s="256"/>
      <c r="AI56" s="690"/>
      <c r="AJ56" s="691"/>
      <c r="AK56" s="691"/>
      <c r="AL56" s="692"/>
      <c r="AN56" s="706"/>
      <c r="AO56" s="707"/>
      <c r="AP56" s="707"/>
      <c r="AQ56" s="708"/>
    </row>
    <row r="57" spans="1:43" ht="60" hidden="1" thickBot="1" x14ac:dyDescent="0.35">
      <c r="A57" s="1014">
        <v>47</v>
      </c>
      <c r="B57" s="437" t="s">
        <v>1036</v>
      </c>
      <c r="C57" s="263">
        <v>42786</v>
      </c>
      <c r="D57" s="249" t="s">
        <v>14</v>
      </c>
      <c r="E57" s="154" t="s">
        <v>24</v>
      </c>
      <c r="F57" s="257" t="s">
        <v>533</v>
      </c>
      <c r="G57" s="258" t="s">
        <v>2178</v>
      </c>
      <c r="H57" s="250" t="s">
        <v>852</v>
      </c>
      <c r="I57" s="250" t="s">
        <v>252</v>
      </c>
      <c r="J57" s="258" t="s">
        <v>974</v>
      </c>
      <c r="K57" s="154" t="s">
        <v>62</v>
      </c>
      <c r="L57" s="574" t="s">
        <v>1476</v>
      </c>
      <c r="M57" s="154" t="s">
        <v>1454</v>
      </c>
      <c r="N57" s="251" t="s">
        <v>139</v>
      </c>
      <c r="O57" s="251" t="s">
        <v>63</v>
      </c>
      <c r="P57" s="252"/>
      <c r="Q57" s="253" t="s">
        <v>633</v>
      </c>
      <c r="R57" s="253" t="s">
        <v>953</v>
      </c>
      <c r="S57" s="254">
        <v>43404</v>
      </c>
      <c r="T57" s="254"/>
      <c r="U57" s="249" t="s">
        <v>33</v>
      </c>
      <c r="V57" s="259"/>
      <c r="W57" s="255"/>
      <c r="X57" s="256"/>
      <c r="AI57" s="690"/>
      <c r="AJ57" s="691"/>
      <c r="AK57" s="691"/>
      <c r="AL57" s="692"/>
      <c r="AN57" s="706"/>
      <c r="AO57" s="707"/>
      <c r="AP57" s="707"/>
      <c r="AQ57" s="708"/>
    </row>
    <row r="58" spans="1:43" ht="60" hidden="1" thickBot="1" x14ac:dyDescent="0.35">
      <c r="A58" s="1014">
        <v>47</v>
      </c>
      <c r="B58" s="437" t="s">
        <v>1037</v>
      </c>
      <c r="C58" s="263">
        <v>42786</v>
      </c>
      <c r="D58" s="249" t="s">
        <v>14</v>
      </c>
      <c r="E58" s="154" t="s">
        <v>24</v>
      </c>
      <c r="F58" s="257" t="s">
        <v>533</v>
      </c>
      <c r="G58" s="258" t="s">
        <v>2178</v>
      </c>
      <c r="H58" s="250" t="s">
        <v>852</v>
      </c>
      <c r="I58" s="250" t="s">
        <v>254</v>
      </c>
      <c r="J58" s="258" t="s">
        <v>974</v>
      </c>
      <c r="K58" s="154" t="s">
        <v>62</v>
      </c>
      <c r="L58" s="574" t="s">
        <v>1476</v>
      </c>
      <c r="M58" s="154" t="s">
        <v>1454</v>
      </c>
      <c r="N58" s="251" t="s">
        <v>64</v>
      </c>
      <c r="O58" s="251" t="s">
        <v>1422</v>
      </c>
      <c r="P58" s="252"/>
      <c r="Q58" s="253" t="s">
        <v>633</v>
      </c>
      <c r="R58" s="253" t="s">
        <v>953</v>
      </c>
      <c r="S58" s="254">
        <v>43465</v>
      </c>
      <c r="T58" s="254"/>
      <c r="U58" s="249" t="s">
        <v>33</v>
      </c>
      <c r="V58" s="259" t="s">
        <v>958</v>
      </c>
      <c r="W58" s="255"/>
      <c r="X58" s="256"/>
      <c r="AI58" s="690"/>
      <c r="AJ58" s="691"/>
      <c r="AK58" s="691"/>
      <c r="AL58" s="692"/>
      <c r="AN58" s="706"/>
      <c r="AO58" s="707"/>
      <c r="AP58" s="707"/>
      <c r="AQ58" s="708"/>
    </row>
    <row r="59" spans="1:43" ht="60" hidden="1" thickBot="1" x14ac:dyDescent="0.35">
      <c r="A59" s="1014">
        <v>47</v>
      </c>
      <c r="B59" s="437" t="s">
        <v>1038</v>
      </c>
      <c r="C59" s="263">
        <v>42786</v>
      </c>
      <c r="D59" s="249" t="s">
        <v>14</v>
      </c>
      <c r="E59" s="154" t="s">
        <v>24</v>
      </c>
      <c r="F59" s="257" t="s">
        <v>533</v>
      </c>
      <c r="G59" s="258" t="s">
        <v>2178</v>
      </c>
      <c r="H59" s="250" t="s">
        <v>852</v>
      </c>
      <c r="I59" s="250" t="s">
        <v>253</v>
      </c>
      <c r="J59" s="258" t="s">
        <v>974</v>
      </c>
      <c r="K59" s="154" t="s">
        <v>62</v>
      </c>
      <c r="L59" s="574" t="s">
        <v>1476</v>
      </c>
      <c r="M59" s="154" t="s">
        <v>1455</v>
      </c>
      <c r="N59" s="251" t="s">
        <v>66</v>
      </c>
      <c r="O59" s="251" t="s">
        <v>55</v>
      </c>
      <c r="P59" s="252"/>
      <c r="Q59" s="253" t="s">
        <v>633</v>
      </c>
      <c r="R59" s="253" t="s">
        <v>957</v>
      </c>
      <c r="S59" s="254">
        <v>43465</v>
      </c>
      <c r="T59" s="254"/>
      <c r="U59" s="249" t="s">
        <v>33</v>
      </c>
      <c r="V59" s="259"/>
      <c r="W59" s="255"/>
      <c r="X59" s="256"/>
      <c r="AI59" s="690"/>
      <c r="AJ59" s="691"/>
      <c r="AK59" s="691"/>
      <c r="AL59" s="692"/>
      <c r="AN59" s="706"/>
      <c r="AO59" s="707"/>
      <c r="AP59" s="707"/>
      <c r="AQ59" s="708"/>
    </row>
    <row r="60" spans="1:43" ht="60" hidden="1" thickBot="1" x14ac:dyDescent="0.35">
      <c r="A60" s="1014">
        <v>47</v>
      </c>
      <c r="B60" s="437" t="s">
        <v>1039</v>
      </c>
      <c r="C60" s="263">
        <v>42786</v>
      </c>
      <c r="D60" s="249" t="s">
        <v>14</v>
      </c>
      <c r="E60" s="154" t="s">
        <v>24</v>
      </c>
      <c r="F60" s="257" t="s">
        <v>533</v>
      </c>
      <c r="G60" s="258" t="s">
        <v>2178</v>
      </c>
      <c r="H60" s="250" t="s">
        <v>852</v>
      </c>
      <c r="I60" s="250" t="s">
        <v>255</v>
      </c>
      <c r="J60" s="258" t="s">
        <v>974</v>
      </c>
      <c r="K60" s="154" t="s">
        <v>29</v>
      </c>
      <c r="L60" s="574" t="s">
        <v>1476</v>
      </c>
      <c r="M60" s="154" t="s">
        <v>1456</v>
      </c>
      <c r="N60" s="251" t="s">
        <v>140</v>
      </c>
      <c r="O60" s="251" t="s">
        <v>65</v>
      </c>
      <c r="P60" s="252"/>
      <c r="Q60" s="253" t="s">
        <v>633</v>
      </c>
      <c r="R60" s="253" t="s">
        <v>957</v>
      </c>
      <c r="S60" s="254">
        <v>43465</v>
      </c>
      <c r="T60" s="254"/>
      <c r="U60" s="249" t="s">
        <v>33</v>
      </c>
      <c r="V60" s="259"/>
      <c r="W60" s="255"/>
      <c r="X60" s="256"/>
      <c r="AI60" s="690"/>
      <c r="AJ60" s="691"/>
      <c r="AK60" s="691"/>
      <c r="AL60" s="692"/>
      <c r="AN60" s="706"/>
      <c r="AO60" s="707"/>
      <c r="AP60" s="707"/>
      <c r="AQ60" s="708"/>
    </row>
    <row r="61" spans="1:43" ht="72" hidden="1" thickBot="1" x14ac:dyDescent="0.35">
      <c r="A61" s="1014">
        <v>47</v>
      </c>
      <c r="B61" s="437" t="s">
        <v>1040</v>
      </c>
      <c r="C61" s="263">
        <v>42786</v>
      </c>
      <c r="D61" s="249" t="s">
        <v>14</v>
      </c>
      <c r="E61" s="154" t="s">
        <v>24</v>
      </c>
      <c r="F61" s="257" t="s">
        <v>533</v>
      </c>
      <c r="G61" s="258" t="s">
        <v>2178</v>
      </c>
      <c r="H61" s="250" t="s">
        <v>852</v>
      </c>
      <c r="I61" s="250" t="s">
        <v>256</v>
      </c>
      <c r="J61" s="258" t="s">
        <v>975</v>
      </c>
      <c r="K61" s="154" t="s">
        <v>29</v>
      </c>
      <c r="L61" s="574" t="s">
        <v>1476</v>
      </c>
      <c r="M61" s="154" t="s">
        <v>1456</v>
      </c>
      <c r="N61" s="251" t="s">
        <v>58</v>
      </c>
      <c r="O61" s="251" t="s">
        <v>59</v>
      </c>
      <c r="P61" s="428" t="s">
        <v>1387</v>
      </c>
      <c r="Q61" s="253" t="s">
        <v>633</v>
      </c>
      <c r="R61" s="253" t="s">
        <v>633</v>
      </c>
      <c r="S61" s="254">
        <v>43373</v>
      </c>
      <c r="T61" s="254">
        <v>43344</v>
      </c>
      <c r="U61" s="249" t="s">
        <v>34</v>
      </c>
      <c r="V61" s="259" t="s">
        <v>1426</v>
      </c>
      <c r="W61" s="255" t="s">
        <v>633</v>
      </c>
      <c r="X61" s="256" t="s">
        <v>10</v>
      </c>
      <c r="AI61" s="690"/>
      <c r="AJ61" s="691"/>
      <c r="AK61" s="691"/>
      <c r="AL61" s="692"/>
      <c r="AN61" s="706"/>
      <c r="AO61" s="707"/>
      <c r="AP61" s="707"/>
      <c r="AQ61" s="708"/>
    </row>
    <row r="62" spans="1:43" ht="60" hidden="1" thickBot="1" x14ac:dyDescent="0.35">
      <c r="A62" s="1014">
        <v>6</v>
      </c>
      <c r="B62" s="437" t="s">
        <v>1041</v>
      </c>
      <c r="C62" s="263">
        <v>42786</v>
      </c>
      <c r="D62" s="249" t="s">
        <v>14</v>
      </c>
      <c r="E62" s="154" t="s">
        <v>25</v>
      </c>
      <c r="F62" s="257">
        <v>353</v>
      </c>
      <c r="G62" s="154" t="s">
        <v>861</v>
      </c>
      <c r="H62" s="250" t="s">
        <v>852</v>
      </c>
      <c r="I62" s="250" t="s">
        <v>258</v>
      </c>
      <c r="J62" s="258" t="s">
        <v>974</v>
      </c>
      <c r="K62" s="154" t="s">
        <v>28</v>
      </c>
      <c r="L62" s="466" t="s">
        <v>1391</v>
      </c>
      <c r="M62" s="154" t="s">
        <v>1458</v>
      </c>
      <c r="N62" s="251" t="s">
        <v>141</v>
      </c>
      <c r="O62" s="251" t="s">
        <v>68</v>
      </c>
      <c r="P62" s="252"/>
      <c r="Q62" s="253" t="s">
        <v>633</v>
      </c>
      <c r="R62" s="253" t="s">
        <v>1421</v>
      </c>
      <c r="S62" s="254">
        <v>43465</v>
      </c>
      <c r="T62" s="254"/>
      <c r="U62" s="249" t="s">
        <v>33</v>
      </c>
      <c r="V62" s="259" t="s">
        <v>958</v>
      </c>
      <c r="W62" s="255"/>
      <c r="X62" s="256"/>
      <c r="AI62" s="690"/>
      <c r="AJ62" s="691"/>
      <c r="AK62" s="691"/>
      <c r="AL62" s="692"/>
      <c r="AN62" s="706"/>
      <c r="AO62" s="707"/>
      <c r="AP62" s="707"/>
      <c r="AQ62" s="708"/>
    </row>
    <row r="63" spans="1:43" ht="72" hidden="1" thickBot="1" x14ac:dyDescent="0.35">
      <c r="A63" s="1014">
        <v>6</v>
      </c>
      <c r="B63" s="437" t="s">
        <v>1042</v>
      </c>
      <c r="C63" s="263">
        <v>42786</v>
      </c>
      <c r="D63" s="249" t="s">
        <v>14</v>
      </c>
      <c r="E63" s="154" t="s">
        <v>25</v>
      </c>
      <c r="F63" s="257">
        <v>353</v>
      </c>
      <c r="G63" s="154" t="s">
        <v>861</v>
      </c>
      <c r="H63" s="250" t="s">
        <v>852</v>
      </c>
      <c r="I63" s="250" t="s">
        <v>259</v>
      </c>
      <c r="J63" s="258" t="s">
        <v>974</v>
      </c>
      <c r="K63" s="154" t="s">
        <v>28</v>
      </c>
      <c r="L63" s="466" t="s">
        <v>1391</v>
      </c>
      <c r="M63" s="154" t="s">
        <v>1393</v>
      </c>
      <c r="N63" s="251" t="s">
        <v>142</v>
      </c>
      <c r="O63" s="251" t="s">
        <v>68</v>
      </c>
      <c r="P63" s="252"/>
      <c r="Q63" s="253" t="s">
        <v>633</v>
      </c>
      <c r="R63" s="253" t="s">
        <v>1421</v>
      </c>
      <c r="S63" s="254">
        <v>43465</v>
      </c>
      <c r="T63" s="254"/>
      <c r="U63" s="249" t="s">
        <v>33</v>
      </c>
      <c r="V63" s="259" t="s">
        <v>958</v>
      </c>
      <c r="W63" s="255"/>
      <c r="X63" s="256"/>
      <c r="AI63" s="690"/>
      <c r="AJ63" s="691"/>
      <c r="AK63" s="691"/>
      <c r="AL63" s="692"/>
      <c r="AN63" s="706"/>
      <c r="AO63" s="707"/>
      <c r="AP63" s="707"/>
      <c r="AQ63" s="708"/>
    </row>
    <row r="64" spans="1:43" ht="72" hidden="1" thickBot="1" x14ac:dyDescent="0.35">
      <c r="A64" s="1014">
        <v>6</v>
      </c>
      <c r="B64" s="437" t="s">
        <v>1043</v>
      </c>
      <c r="C64" s="263">
        <v>42786</v>
      </c>
      <c r="D64" s="249" t="s">
        <v>14</v>
      </c>
      <c r="E64" s="154" t="s">
        <v>25</v>
      </c>
      <c r="F64" s="257">
        <v>353</v>
      </c>
      <c r="G64" s="154" t="s">
        <v>861</v>
      </c>
      <c r="H64" s="250" t="s">
        <v>852</v>
      </c>
      <c r="I64" s="250" t="s">
        <v>260</v>
      </c>
      <c r="J64" s="258" t="s">
        <v>974</v>
      </c>
      <c r="K64" s="154" t="s">
        <v>30</v>
      </c>
      <c r="L64" s="466" t="s">
        <v>1391</v>
      </c>
      <c r="M64" s="154" t="s">
        <v>1450</v>
      </c>
      <c r="N64" s="251" t="s">
        <v>143</v>
      </c>
      <c r="O64" s="251" t="s">
        <v>69</v>
      </c>
      <c r="P64" s="252"/>
      <c r="Q64" s="253" t="s">
        <v>633</v>
      </c>
      <c r="R64" s="253" t="s">
        <v>1421</v>
      </c>
      <c r="S64" s="254">
        <v>43465</v>
      </c>
      <c r="T64" s="254"/>
      <c r="U64" s="249" t="s">
        <v>33</v>
      </c>
      <c r="V64" s="259" t="s">
        <v>958</v>
      </c>
      <c r="W64" s="255"/>
      <c r="X64" s="256"/>
      <c r="AI64" s="690"/>
      <c r="AJ64" s="691"/>
      <c r="AK64" s="691"/>
      <c r="AL64" s="692"/>
      <c r="AN64" s="706"/>
      <c r="AO64" s="707"/>
      <c r="AP64" s="707"/>
      <c r="AQ64" s="708"/>
    </row>
    <row r="65" spans="1:43" ht="60" hidden="1" thickBot="1" x14ac:dyDescent="0.35">
      <c r="A65" s="1014">
        <v>6</v>
      </c>
      <c r="B65" s="437" t="s">
        <v>1044</v>
      </c>
      <c r="C65" s="263">
        <v>42786</v>
      </c>
      <c r="D65" s="249" t="s">
        <v>14</v>
      </c>
      <c r="E65" s="154" t="s">
        <v>25</v>
      </c>
      <c r="F65" s="257">
        <v>353</v>
      </c>
      <c r="G65" s="154" t="s">
        <v>861</v>
      </c>
      <c r="H65" s="250" t="s">
        <v>852</v>
      </c>
      <c r="I65" s="250" t="s">
        <v>257</v>
      </c>
      <c r="J65" s="258" t="s">
        <v>976</v>
      </c>
      <c r="K65" s="154" t="s">
        <v>30</v>
      </c>
      <c r="L65" s="466" t="s">
        <v>1391</v>
      </c>
      <c r="M65" s="154" t="s">
        <v>1450</v>
      </c>
      <c r="N65" s="251" t="s">
        <v>70</v>
      </c>
      <c r="O65" s="251" t="s">
        <v>71</v>
      </c>
      <c r="P65" s="252"/>
      <c r="Q65" s="253" t="s">
        <v>633</v>
      </c>
      <c r="R65" s="253" t="s">
        <v>1421</v>
      </c>
      <c r="S65" s="254">
        <v>43465</v>
      </c>
      <c r="T65" s="254"/>
      <c r="U65" s="249" t="s">
        <v>33</v>
      </c>
      <c r="V65" s="259" t="s">
        <v>958</v>
      </c>
      <c r="W65" s="255"/>
      <c r="X65" s="256"/>
      <c r="AI65" s="690"/>
      <c r="AJ65" s="691"/>
      <c r="AK65" s="691"/>
      <c r="AL65" s="692"/>
      <c r="AN65" s="706"/>
      <c r="AO65" s="707"/>
      <c r="AP65" s="707"/>
      <c r="AQ65" s="708"/>
    </row>
    <row r="66" spans="1:43" ht="60" hidden="1" thickBot="1" x14ac:dyDescent="0.35">
      <c r="A66" s="1014">
        <v>6</v>
      </c>
      <c r="B66" s="437" t="s">
        <v>1045</v>
      </c>
      <c r="C66" s="263">
        <v>42786</v>
      </c>
      <c r="D66" s="249" t="s">
        <v>14</v>
      </c>
      <c r="E66" s="154" t="s">
        <v>25</v>
      </c>
      <c r="F66" s="257">
        <v>353</v>
      </c>
      <c r="G66" s="154" t="s">
        <v>861</v>
      </c>
      <c r="H66" s="250" t="s">
        <v>852</v>
      </c>
      <c r="I66" s="250" t="s">
        <v>257</v>
      </c>
      <c r="J66" s="258" t="s">
        <v>976</v>
      </c>
      <c r="K66" s="154" t="s">
        <v>31</v>
      </c>
      <c r="L66" s="466" t="s">
        <v>1391</v>
      </c>
      <c r="M66" s="154" t="s">
        <v>1459</v>
      </c>
      <c r="N66" s="251" t="s">
        <v>72</v>
      </c>
      <c r="O66" s="251" t="s">
        <v>264</v>
      </c>
      <c r="P66" s="252"/>
      <c r="Q66" s="253" t="s">
        <v>633</v>
      </c>
      <c r="R66" s="253" t="s">
        <v>957</v>
      </c>
      <c r="S66" s="254">
        <v>43373</v>
      </c>
      <c r="T66" s="254"/>
      <c r="U66" s="249" t="s">
        <v>33</v>
      </c>
      <c r="V66" s="259"/>
      <c r="W66" s="255"/>
      <c r="X66" s="256"/>
      <c r="AI66" s="690"/>
      <c r="AJ66" s="691"/>
      <c r="AK66" s="691"/>
      <c r="AL66" s="692"/>
      <c r="AN66" s="706"/>
      <c r="AO66" s="707"/>
      <c r="AP66" s="707"/>
      <c r="AQ66" s="708"/>
    </row>
    <row r="67" spans="1:43" ht="60" hidden="1" thickBot="1" x14ac:dyDescent="0.35">
      <c r="A67" s="1014">
        <v>6</v>
      </c>
      <c r="B67" s="437" t="s">
        <v>1046</v>
      </c>
      <c r="C67" s="263">
        <v>42786</v>
      </c>
      <c r="D67" s="249" t="s">
        <v>14</v>
      </c>
      <c r="E67" s="154" t="s">
        <v>25</v>
      </c>
      <c r="F67" s="257">
        <v>353</v>
      </c>
      <c r="G67" s="154" t="s">
        <v>861</v>
      </c>
      <c r="H67" s="250" t="s">
        <v>852</v>
      </c>
      <c r="I67" s="250" t="s">
        <v>263</v>
      </c>
      <c r="J67" s="258" t="s">
        <v>976</v>
      </c>
      <c r="K67" s="154" t="s">
        <v>31</v>
      </c>
      <c r="L67" s="466" t="s">
        <v>1391</v>
      </c>
      <c r="M67" s="154" t="s">
        <v>1460</v>
      </c>
      <c r="N67" s="251" t="s">
        <v>261</v>
      </c>
      <c r="O67" s="251" t="s">
        <v>262</v>
      </c>
      <c r="P67" s="252"/>
      <c r="Q67" s="253" t="s">
        <v>633</v>
      </c>
      <c r="R67" s="253" t="s">
        <v>957</v>
      </c>
      <c r="S67" s="254">
        <v>43373</v>
      </c>
      <c r="T67" s="254"/>
      <c r="U67" s="249" t="s">
        <v>33</v>
      </c>
      <c r="V67" s="259"/>
      <c r="W67" s="255"/>
      <c r="X67" s="256"/>
      <c r="AI67" s="690"/>
      <c r="AJ67" s="691"/>
      <c r="AK67" s="691"/>
      <c r="AL67" s="692"/>
      <c r="AN67" s="706"/>
      <c r="AO67" s="707"/>
      <c r="AP67" s="707"/>
      <c r="AQ67" s="708"/>
    </row>
    <row r="68" spans="1:43" ht="60" hidden="1" thickBot="1" x14ac:dyDescent="0.35">
      <c r="A68" s="1014">
        <v>81</v>
      </c>
      <c r="B68" s="437" t="s">
        <v>1047</v>
      </c>
      <c r="C68" s="263">
        <v>42786</v>
      </c>
      <c r="D68" s="249" t="s">
        <v>14</v>
      </c>
      <c r="E68" s="154" t="s">
        <v>27</v>
      </c>
      <c r="F68" s="257">
        <v>511</v>
      </c>
      <c r="G68" s="154" t="s">
        <v>2163</v>
      </c>
      <c r="H68" s="250" t="s">
        <v>852</v>
      </c>
      <c r="I68" s="250" t="s">
        <v>265</v>
      </c>
      <c r="J68" s="258" t="s">
        <v>974</v>
      </c>
      <c r="K68" s="154" t="s">
        <v>28</v>
      </c>
      <c r="L68" s="466" t="s">
        <v>1391</v>
      </c>
      <c r="M68" s="154" t="s">
        <v>1393</v>
      </c>
      <c r="N68" s="251" t="s">
        <v>908</v>
      </c>
      <c r="O68" s="251" t="s">
        <v>73</v>
      </c>
      <c r="P68" s="264" t="s">
        <v>2491</v>
      </c>
      <c r="Q68" s="253" t="s">
        <v>633</v>
      </c>
      <c r="R68" s="253" t="s">
        <v>953</v>
      </c>
      <c r="S68" s="254">
        <v>43465</v>
      </c>
      <c r="T68" s="254">
        <v>43453</v>
      </c>
      <c r="U68" s="249" t="s">
        <v>34</v>
      </c>
      <c r="V68" s="259" t="s">
        <v>811</v>
      </c>
      <c r="W68" s="255" t="s">
        <v>638</v>
      </c>
      <c r="X68" s="256" t="s">
        <v>10</v>
      </c>
      <c r="AI68" s="690"/>
      <c r="AJ68" s="691"/>
      <c r="AK68" s="691"/>
      <c r="AL68" s="692"/>
      <c r="AN68" s="706"/>
      <c r="AO68" s="707"/>
      <c r="AP68" s="707"/>
      <c r="AQ68" s="708"/>
    </row>
    <row r="69" spans="1:43" ht="60" hidden="1" thickBot="1" x14ac:dyDescent="0.35">
      <c r="A69" s="1014">
        <v>81</v>
      </c>
      <c r="B69" s="437" t="s">
        <v>1048</v>
      </c>
      <c r="C69" s="263">
        <v>42786</v>
      </c>
      <c r="D69" s="249" t="s">
        <v>14</v>
      </c>
      <c r="E69" s="154" t="s">
        <v>27</v>
      </c>
      <c r="F69" s="257">
        <v>511</v>
      </c>
      <c r="G69" s="154" t="s">
        <v>2163</v>
      </c>
      <c r="H69" s="250" t="s">
        <v>852</v>
      </c>
      <c r="I69" s="250" t="s">
        <v>266</v>
      </c>
      <c r="J69" s="258" t="s">
        <v>974</v>
      </c>
      <c r="K69" s="154" t="s">
        <v>30</v>
      </c>
      <c r="L69" s="466" t="s">
        <v>1391</v>
      </c>
      <c r="M69" s="154" t="s">
        <v>1396</v>
      </c>
      <c r="N69" s="251" t="s">
        <v>884</v>
      </c>
      <c r="O69" s="251" t="s">
        <v>74</v>
      </c>
      <c r="P69" s="264" t="s">
        <v>2491</v>
      </c>
      <c r="Q69" s="253" t="s">
        <v>633</v>
      </c>
      <c r="R69" s="253" t="s">
        <v>957</v>
      </c>
      <c r="S69" s="254">
        <v>43434</v>
      </c>
      <c r="T69" s="254">
        <v>43453</v>
      </c>
      <c r="U69" s="249" t="s">
        <v>34</v>
      </c>
      <c r="V69" s="259" t="s">
        <v>811</v>
      </c>
      <c r="W69" s="255" t="s">
        <v>638</v>
      </c>
      <c r="X69" s="256" t="s">
        <v>10</v>
      </c>
      <c r="AI69" s="690"/>
      <c r="AJ69" s="691"/>
      <c r="AK69" s="691"/>
      <c r="AL69" s="692"/>
      <c r="AN69" s="706"/>
      <c r="AO69" s="707"/>
      <c r="AP69" s="707"/>
      <c r="AQ69" s="708"/>
    </row>
    <row r="70" spans="1:43" ht="72" hidden="1" thickBot="1" x14ac:dyDescent="0.35">
      <c r="A70" s="1014">
        <v>81</v>
      </c>
      <c r="B70" s="437" t="s">
        <v>1049</v>
      </c>
      <c r="C70" s="263">
        <v>42786</v>
      </c>
      <c r="D70" s="249" t="s">
        <v>14</v>
      </c>
      <c r="E70" s="154" t="s">
        <v>27</v>
      </c>
      <c r="F70" s="257">
        <v>511</v>
      </c>
      <c r="G70" s="154" t="s">
        <v>2163</v>
      </c>
      <c r="H70" s="250" t="s">
        <v>852</v>
      </c>
      <c r="I70" s="250" t="s">
        <v>266</v>
      </c>
      <c r="J70" s="258" t="s">
        <v>975</v>
      </c>
      <c r="K70" s="154" t="s">
        <v>29</v>
      </c>
      <c r="L70" s="466" t="s">
        <v>1391</v>
      </c>
      <c r="M70" s="154" t="s">
        <v>1397</v>
      </c>
      <c r="N70" s="251" t="s">
        <v>58</v>
      </c>
      <c r="O70" s="251" t="s">
        <v>59</v>
      </c>
      <c r="P70" s="264" t="s">
        <v>1387</v>
      </c>
      <c r="Q70" s="253" t="s">
        <v>633</v>
      </c>
      <c r="R70" s="253" t="s">
        <v>633</v>
      </c>
      <c r="S70" s="254">
        <v>43373</v>
      </c>
      <c r="T70" s="254">
        <v>43344</v>
      </c>
      <c r="U70" s="249" t="s">
        <v>34</v>
      </c>
      <c r="V70" s="259" t="s">
        <v>1426</v>
      </c>
      <c r="W70" s="255" t="s">
        <v>633</v>
      </c>
      <c r="X70" s="256" t="s">
        <v>10</v>
      </c>
      <c r="AI70" s="690"/>
      <c r="AJ70" s="691"/>
      <c r="AK70" s="691"/>
      <c r="AL70" s="692"/>
      <c r="AN70" s="706"/>
      <c r="AO70" s="707"/>
      <c r="AP70" s="707"/>
      <c r="AQ70" s="708"/>
    </row>
    <row r="71" spans="1:43" ht="60" hidden="1" thickBot="1" x14ac:dyDescent="0.35">
      <c r="A71" s="1014">
        <v>81</v>
      </c>
      <c r="B71" s="437" t="s">
        <v>1050</v>
      </c>
      <c r="C71" s="263">
        <v>42786</v>
      </c>
      <c r="D71" s="249" t="s">
        <v>14</v>
      </c>
      <c r="E71" s="154" t="s">
        <v>27</v>
      </c>
      <c r="F71" s="257">
        <v>511</v>
      </c>
      <c r="G71" s="154" t="s">
        <v>2163</v>
      </c>
      <c r="H71" s="250" t="s">
        <v>852</v>
      </c>
      <c r="I71" s="250" t="s">
        <v>267</v>
      </c>
      <c r="J71" s="258" t="s">
        <v>975</v>
      </c>
      <c r="K71" s="154" t="s">
        <v>29</v>
      </c>
      <c r="L71" s="466" t="s">
        <v>1391</v>
      </c>
      <c r="M71" s="154" t="s">
        <v>1397</v>
      </c>
      <c r="N71" s="251" t="s">
        <v>67</v>
      </c>
      <c r="O71" s="251" t="s">
        <v>67</v>
      </c>
      <c r="P71" s="264" t="s">
        <v>2491</v>
      </c>
      <c r="Q71" s="253" t="s">
        <v>633</v>
      </c>
      <c r="R71" s="253" t="s">
        <v>957</v>
      </c>
      <c r="S71" s="254">
        <v>43434</v>
      </c>
      <c r="T71" s="254">
        <v>43453</v>
      </c>
      <c r="U71" s="249" t="s">
        <v>34</v>
      </c>
      <c r="V71" s="259" t="s">
        <v>811</v>
      </c>
      <c r="W71" s="255" t="s">
        <v>638</v>
      </c>
      <c r="X71" s="256" t="s">
        <v>10</v>
      </c>
      <c r="AI71" s="690"/>
      <c r="AJ71" s="691"/>
      <c r="AK71" s="691"/>
      <c r="AL71" s="692"/>
      <c r="AN71" s="706"/>
      <c r="AO71" s="707"/>
      <c r="AP71" s="707"/>
      <c r="AQ71" s="708"/>
    </row>
    <row r="72" spans="1:43" ht="190.5" hidden="1" customHeight="1" x14ac:dyDescent="0.35">
      <c r="A72" s="1014">
        <v>84</v>
      </c>
      <c r="B72" s="437" t="s">
        <v>1051</v>
      </c>
      <c r="C72" s="263">
        <v>42914</v>
      </c>
      <c r="D72" s="249" t="s">
        <v>14</v>
      </c>
      <c r="E72" s="154" t="s">
        <v>27</v>
      </c>
      <c r="F72" s="257" t="s">
        <v>372</v>
      </c>
      <c r="G72" s="258" t="s">
        <v>2165</v>
      </c>
      <c r="H72" s="250" t="s">
        <v>854</v>
      </c>
      <c r="I72" s="250" t="s">
        <v>207</v>
      </c>
      <c r="J72" s="258" t="s">
        <v>974</v>
      </c>
      <c r="K72" s="154" t="s">
        <v>62</v>
      </c>
      <c r="L72" s="574" t="s">
        <v>1476</v>
      </c>
      <c r="M72" s="154" t="s">
        <v>1461</v>
      </c>
      <c r="N72" s="251" t="s">
        <v>106</v>
      </c>
      <c r="O72" s="251" t="s">
        <v>105</v>
      </c>
      <c r="P72" s="252"/>
      <c r="Q72" s="253" t="s">
        <v>633</v>
      </c>
      <c r="R72" s="253" t="s">
        <v>1421</v>
      </c>
      <c r="S72" s="254">
        <v>44926</v>
      </c>
      <c r="T72" s="254"/>
      <c r="U72" s="249" t="s">
        <v>33</v>
      </c>
      <c r="V72" s="259" t="s">
        <v>958</v>
      </c>
      <c r="W72" s="255"/>
      <c r="X72" s="256"/>
      <c r="AI72" s="690"/>
      <c r="AJ72" s="691"/>
      <c r="AK72" s="691"/>
      <c r="AL72" s="692"/>
      <c r="AN72" s="706"/>
      <c r="AO72" s="707"/>
      <c r="AP72" s="707"/>
      <c r="AQ72" s="708"/>
    </row>
    <row r="73" spans="1:43" ht="86.25" hidden="1" thickBot="1" x14ac:dyDescent="0.35">
      <c r="A73" s="1014">
        <v>84</v>
      </c>
      <c r="B73" s="437" t="s">
        <v>1052</v>
      </c>
      <c r="C73" s="263">
        <v>42914</v>
      </c>
      <c r="D73" s="249" t="s">
        <v>14</v>
      </c>
      <c r="E73" s="154" t="s">
        <v>27</v>
      </c>
      <c r="F73" s="257" t="s">
        <v>372</v>
      </c>
      <c r="G73" s="258" t="s">
        <v>2165</v>
      </c>
      <c r="H73" s="250" t="s">
        <v>854</v>
      </c>
      <c r="I73" s="250" t="s">
        <v>269</v>
      </c>
      <c r="J73" s="258" t="s">
        <v>974</v>
      </c>
      <c r="K73" s="154" t="s">
        <v>30</v>
      </c>
      <c r="L73" s="574" t="s">
        <v>1476</v>
      </c>
      <c r="M73" s="154" t="s">
        <v>1462</v>
      </c>
      <c r="N73" s="251" t="s">
        <v>151</v>
      </c>
      <c r="O73" s="251" t="s">
        <v>129</v>
      </c>
      <c r="P73" s="252"/>
      <c r="Q73" s="253" t="s">
        <v>633</v>
      </c>
      <c r="R73" s="253" t="s">
        <v>1421</v>
      </c>
      <c r="S73" s="254">
        <v>44926</v>
      </c>
      <c r="T73" s="254"/>
      <c r="U73" s="249" t="s">
        <v>33</v>
      </c>
      <c r="V73" s="259" t="s">
        <v>958</v>
      </c>
      <c r="W73" s="255"/>
      <c r="X73" s="256"/>
      <c r="AI73" s="690"/>
      <c r="AJ73" s="691"/>
      <c r="AK73" s="691"/>
      <c r="AL73" s="692"/>
      <c r="AN73" s="706"/>
      <c r="AO73" s="707"/>
      <c r="AP73" s="707"/>
      <c r="AQ73" s="708"/>
    </row>
    <row r="74" spans="1:43" ht="86.25" hidden="1" thickBot="1" x14ac:dyDescent="0.35">
      <c r="A74" s="1014">
        <v>84</v>
      </c>
      <c r="B74" s="437" t="s">
        <v>1053</v>
      </c>
      <c r="C74" s="263">
        <v>42914</v>
      </c>
      <c r="D74" s="249" t="s">
        <v>14</v>
      </c>
      <c r="E74" s="154" t="s">
        <v>27</v>
      </c>
      <c r="F74" s="257" t="s">
        <v>372</v>
      </c>
      <c r="G74" s="258" t="s">
        <v>2165</v>
      </c>
      <c r="H74" s="250" t="s">
        <v>854</v>
      </c>
      <c r="I74" s="250" t="s">
        <v>268</v>
      </c>
      <c r="J74" s="258" t="s">
        <v>974</v>
      </c>
      <c r="K74" s="154" t="s">
        <v>29</v>
      </c>
      <c r="L74" s="574" t="s">
        <v>1476</v>
      </c>
      <c r="M74" s="154" t="s">
        <v>1456</v>
      </c>
      <c r="N74" s="251" t="s">
        <v>130</v>
      </c>
      <c r="O74" s="251" t="s">
        <v>94</v>
      </c>
      <c r="P74" s="252"/>
      <c r="Q74" s="253" t="s">
        <v>633</v>
      </c>
      <c r="R74" s="253" t="s">
        <v>957</v>
      </c>
      <c r="S74" s="254">
        <v>43465</v>
      </c>
      <c r="T74" s="254"/>
      <c r="U74" s="249" t="s">
        <v>33</v>
      </c>
      <c r="V74" s="259"/>
      <c r="W74" s="255"/>
      <c r="X74" s="256"/>
      <c r="AI74" s="690"/>
      <c r="AJ74" s="691"/>
      <c r="AK74" s="691"/>
      <c r="AL74" s="692"/>
      <c r="AN74" s="706"/>
      <c r="AO74" s="707"/>
      <c r="AP74" s="707"/>
      <c r="AQ74" s="708"/>
    </row>
    <row r="75" spans="1:43" ht="86.25" hidden="1" thickBot="1" x14ac:dyDescent="0.35">
      <c r="A75" s="1014">
        <v>84</v>
      </c>
      <c r="B75" s="437" t="s">
        <v>1054</v>
      </c>
      <c r="C75" s="263">
        <v>42914</v>
      </c>
      <c r="D75" s="249" t="s">
        <v>14</v>
      </c>
      <c r="E75" s="154" t="s">
        <v>27</v>
      </c>
      <c r="F75" s="257" t="s">
        <v>372</v>
      </c>
      <c r="G75" s="258" t="s">
        <v>2165</v>
      </c>
      <c r="H75" s="250" t="s">
        <v>854</v>
      </c>
      <c r="I75" s="250" t="s">
        <v>270</v>
      </c>
      <c r="J75" s="258" t="s">
        <v>974</v>
      </c>
      <c r="K75" s="154" t="s">
        <v>814</v>
      </c>
      <c r="L75" s="574" t="s">
        <v>1476</v>
      </c>
      <c r="M75" s="154" t="s">
        <v>1457</v>
      </c>
      <c r="N75" s="251" t="s">
        <v>131</v>
      </c>
      <c r="O75" s="251" t="s">
        <v>95</v>
      </c>
      <c r="P75" s="264" t="s">
        <v>2188</v>
      </c>
      <c r="Q75" s="253" t="s">
        <v>633</v>
      </c>
      <c r="R75" s="253" t="s">
        <v>633</v>
      </c>
      <c r="S75" s="254">
        <v>43403</v>
      </c>
      <c r="T75" s="254">
        <v>43378</v>
      </c>
      <c r="U75" s="249" t="s">
        <v>34</v>
      </c>
      <c r="V75" s="259" t="s">
        <v>1492</v>
      </c>
      <c r="W75" s="255" t="s">
        <v>633</v>
      </c>
      <c r="X75" s="256" t="s">
        <v>10</v>
      </c>
      <c r="AI75" s="690"/>
      <c r="AJ75" s="691"/>
      <c r="AK75" s="691"/>
      <c r="AL75" s="692"/>
      <c r="AN75" s="706"/>
      <c r="AO75" s="707"/>
      <c r="AP75" s="707"/>
      <c r="AQ75" s="708"/>
    </row>
    <row r="76" spans="1:43" ht="86.25" hidden="1" thickBot="1" x14ac:dyDescent="0.35">
      <c r="A76" s="1014">
        <v>84</v>
      </c>
      <c r="B76" s="437" t="s">
        <v>1055</v>
      </c>
      <c r="C76" s="263">
        <v>42914</v>
      </c>
      <c r="D76" s="249" t="s">
        <v>14</v>
      </c>
      <c r="E76" s="154" t="s">
        <v>27</v>
      </c>
      <c r="F76" s="257" t="s">
        <v>372</v>
      </c>
      <c r="G76" s="258" t="s">
        <v>2165</v>
      </c>
      <c r="H76" s="250" t="s">
        <v>854</v>
      </c>
      <c r="I76" s="250" t="s">
        <v>272</v>
      </c>
      <c r="J76" s="258" t="s">
        <v>976</v>
      </c>
      <c r="K76" s="154" t="s">
        <v>814</v>
      </c>
      <c r="L76" s="574" t="s">
        <v>1391</v>
      </c>
      <c r="M76" s="154" t="s">
        <v>1399</v>
      </c>
      <c r="N76" s="251" t="s">
        <v>905</v>
      </c>
      <c r="O76" s="251" t="s">
        <v>132</v>
      </c>
      <c r="P76" s="264" t="s">
        <v>1423</v>
      </c>
      <c r="Q76" s="253" t="s">
        <v>633</v>
      </c>
      <c r="R76" s="253" t="s">
        <v>951</v>
      </c>
      <c r="S76" s="246">
        <v>43373</v>
      </c>
      <c r="T76" s="254">
        <v>43340</v>
      </c>
      <c r="U76" s="249" t="s">
        <v>34</v>
      </c>
      <c r="V76" s="259" t="s">
        <v>962</v>
      </c>
      <c r="W76" s="255" t="s">
        <v>880</v>
      </c>
      <c r="X76" s="256" t="s">
        <v>10</v>
      </c>
      <c r="AI76" s="690"/>
      <c r="AJ76" s="691"/>
      <c r="AK76" s="691"/>
      <c r="AL76" s="692"/>
      <c r="AN76" s="706"/>
      <c r="AO76" s="707"/>
      <c r="AP76" s="707"/>
      <c r="AQ76" s="708"/>
    </row>
    <row r="77" spans="1:43" ht="186" hidden="1" thickBot="1" x14ac:dyDescent="0.35">
      <c r="A77" s="1014">
        <v>77</v>
      </c>
      <c r="B77" s="437" t="s">
        <v>1056</v>
      </c>
      <c r="C77" s="263">
        <v>42914</v>
      </c>
      <c r="D77" s="249" t="s">
        <v>14</v>
      </c>
      <c r="E77" s="154" t="s">
        <v>27</v>
      </c>
      <c r="F77" s="257">
        <v>302</v>
      </c>
      <c r="G77" s="258" t="s">
        <v>2164</v>
      </c>
      <c r="H77" s="250" t="s">
        <v>854</v>
      </c>
      <c r="I77" s="250" t="s">
        <v>828</v>
      </c>
      <c r="J77" s="258" t="s">
        <v>974</v>
      </c>
      <c r="K77" s="154" t="s">
        <v>28</v>
      </c>
      <c r="L77" s="466" t="s">
        <v>1391</v>
      </c>
      <c r="M77" s="154" t="s">
        <v>1463</v>
      </c>
      <c r="N77" s="251" t="s">
        <v>827</v>
      </c>
      <c r="O77" s="251" t="s">
        <v>829</v>
      </c>
      <c r="P77" s="252"/>
      <c r="Q77" s="253" t="s">
        <v>633</v>
      </c>
      <c r="R77" s="253" t="s">
        <v>1421</v>
      </c>
      <c r="S77" s="254">
        <v>44926</v>
      </c>
      <c r="T77" s="254"/>
      <c r="U77" s="249" t="s">
        <v>33</v>
      </c>
      <c r="V77" s="259"/>
      <c r="W77" s="255"/>
      <c r="X77" s="256"/>
      <c r="AI77" s="690"/>
      <c r="AJ77" s="691"/>
      <c r="AK77" s="691"/>
      <c r="AL77" s="692"/>
      <c r="AN77" s="706"/>
      <c r="AO77" s="707"/>
      <c r="AP77" s="707"/>
      <c r="AQ77" s="708"/>
    </row>
    <row r="78" spans="1:43" ht="100.5" hidden="1" thickBot="1" x14ac:dyDescent="0.35">
      <c r="A78" s="1014">
        <v>77</v>
      </c>
      <c r="B78" s="437" t="s">
        <v>1057</v>
      </c>
      <c r="C78" s="263">
        <v>42914</v>
      </c>
      <c r="D78" s="249" t="s">
        <v>14</v>
      </c>
      <c r="E78" s="154" t="s">
        <v>27</v>
      </c>
      <c r="F78" s="257">
        <v>302</v>
      </c>
      <c r="G78" s="258" t="s">
        <v>2164</v>
      </c>
      <c r="H78" s="250" t="s">
        <v>854</v>
      </c>
      <c r="I78" s="250" t="s">
        <v>828</v>
      </c>
      <c r="J78" s="258" t="s">
        <v>976</v>
      </c>
      <c r="K78" s="154" t="s">
        <v>28</v>
      </c>
      <c r="L78" s="466" t="s">
        <v>1391</v>
      </c>
      <c r="M78" s="154" t="s">
        <v>1463</v>
      </c>
      <c r="N78" s="251" t="s">
        <v>903</v>
      </c>
      <c r="O78" s="251" t="s">
        <v>830</v>
      </c>
      <c r="P78" s="252"/>
      <c r="Q78" s="253" t="s">
        <v>633</v>
      </c>
      <c r="R78" s="253" t="s">
        <v>1421</v>
      </c>
      <c r="S78" s="254">
        <v>44926</v>
      </c>
      <c r="T78" s="254"/>
      <c r="U78" s="249" t="s">
        <v>33</v>
      </c>
      <c r="V78" s="259"/>
      <c r="W78" s="255"/>
      <c r="X78" s="256"/>
      <c r="AI78" s="690"/>
      <c r="AJ78" s="691"/>
      <c r="AK78" s="691"/>
      <c r="AL78" s="692"/>
      <c r="AN78" s="706"/>
      <c r="AO78" s="707"/>
      <c r="AP78" s="707"/>
      <c r="AQ78" s="708"/>
    </row>
    <row r="79" spans="1:43" ht="86.25" hidden="1" thickBot="1" x14ac:dyDescent="0.35">
      <c r="A79" s="1014">
        <v>77</v>
      </c>
      <c r="B79" s="437" t="s">
        <v>1058</v>
      </c>
      <c r="C79" s="263">
        <v>42914</v>
      </c>
      <c r="D79" s="249" t="s">
        <v>14</v>
      </c>
      <c r="E79" s="154" t="s">
        <v>27</v>
      </c>
      <c r="F79" s="257">
        <v>302</v>
      </c>
      <c r="G79" s="258" t="s">
        <v>2164</v>
      </c>
      <c r="H79" s="250" t="s">
        <v>854</v>
      </c>
      <c r="I79" s="250" t="s">
        <v>273</v>
      </c>
      <c r="J79" s="258" t="s">
        <v>974</v>
      </c>
      <c r="K79" s="154" t="s">
        <v>30</v>
      </c>
      <c r="L79" s="466" t="s">
        <v>1391</v>
      </c>
      <c r="M79" s="154" t="s">
        <v>1396</v>
      </c>
      <c r="N79" s="251" t="s">
        <v>628</v>
      </c>
      <c r="O79" s="251" t="s">
        <v>97</v>
      </c>
      <c r="P79" s="252"/>
      <c r="Q79" s="253" t="s">
        <v>633</v>
      </c>
      <c r="R79" s="253" t="s">
        <v>957</v>
      </c>
      <c r="S79" s="254">
        <v>43465</v>
      </c>
      <c r="T79" s="254"/>
      <c r="U79" s="249" t="s">
        <v>33</v>
      </c>
      <c r="V79" s="259"/>
      <c r="W79" s="255"/>
      <c r="X79" s="256"/>
      <c r="AI79" s="690"/>
      <c r="AJ79" s="691"/>
      <c r="AK79" s="691"/>
      <c r="AL79" s="692"/>
      <c r="AN79" s="706"/>
      <c r="AO79" s="707"/>
      <c r="AP79" s="707"/>
      <c r="AQ79" s="708"/>
    </row>
    <row r="80" spans="1:43" ht="72" hidden="1" thickBot="1" x14ac:dyDescent="0.35">
      <c r="A80" s="1014">
        <v>77</v>
      </c>
      <c r="B80" s="437" t="s">
        <v>1059</v>
      </c>
      <c r="C80" s="263">
        <v>42914</v>
      </c>
      <c r="D80" s="249" t="s">
        <v>14</v>
      </c>
      <c r="E80" s="154" t="s">
        <v>27</v>
      </c>
      <c r="F80" s="257">
        <v>302</v>
      </c>
      <c r="G80" s="258" t="s">
        <v>2164</v>
      </c>
      <c r="H80" s="250" t="s">
        <v>854</v>
      </c>
      <c r="I80" s="250" t="s">
        <v>273</v>
      </c>
      <c r="J80" s="258" t="s">
        <v>974</v>
      </c>
      <c r="K80" s="154" t="s">
        <v>30</v>
      </c>
      <c r="L80" s="466" t="s">
        <v>1391</v>
      </c>
      <c r="M80" s="154" t="s">
        <v>1396</v>
      </c>
      <c r="N80" s="251" t="s">
        <v>133</v>
      </c>
      <c r="O80" s="251" t="s">
        <v>98</v>
      </c>
      <c r="P80" s="252"/>
      <c r="Q80" s="253" t="s">
        <v>633</v>
      </c>
      <c r="R80" s="253" t="s">
        <v>957</v>
      </c>
      <c r="S80" s="254">
        <v>43465</v>
      </c>
      <c r="T80" s="254"/>
      <c r="U80" s="249" t="s">
        <v>33</v>
      </c>
      <c r="V80" s="259"/>
      <c r="W80" s="255"/>
      <c r="X80" s="256"/>
      <c r="AI80" s="690"/>
      <c r="AJ80" s="691"/>
      <c r="AK80" s="691"/>
      <c r="AL80" s="692"/>
      <c r="AN80" s="706"/>
      <c r="AO80" s="707"/>
      <c r="AP80" s="707"/>
      <c r="AQ80" s="708"/>
    </row>
    <row r="81" spans="1:43" ht="143.25" hidden="1" thickBot="1" x14ac:dyDescent="0.35">
      <c r="A81" s="1014">
        <v>77</v>
      </c>
      <c r="B81" s="437" t="s">
        <v>1060</v>
      </c>
      <c r="C81" s="263">
        <v>42914</v>
      </c>
      <c r="D81" s="249" t="s">
        <v>14</v>
      </c>
      <c r="E81" s="154" t="s">
        <v>27</v>
      </c>
      <c r="F81" s="257">
        <v>302</v>
      </c>
      <c r="G81" s="258" t="s">
        <v>2164</v>
      </c>
      <c r="H81" s="250" t="s">
        <v>854</v>
      </c>
      <c r="I81" s="250" t="s">
        <v>274</v>
      </c>
      <c r="J81" s="258" t="s">
        <v>974</v>
      </c>
      <c r="K81" s="154" t="s">
        <v>29</v>
      </c>
      <c r="L81" s="466" t="s">
        <v>1391</v>
      </c>
      <c r="M81" s="154" t="s">
        <v>1397</v>
      </c>
      <c r="N81" s="251" t="s">
        <v>629</v>
      </c>
      <c r="O81" s="251" t="s">
        <v>275</v>
      </c>
      <c r="P81" s="252"/>
      <c r="Q81" s="253" t="s">
        <v>633</v>
      </c>
      <c r="R81" s="253" t="s">
        <v>957</v>
      </c>
      <c r="S81" s="254">
        <v>43465</v>
      </c>
      <c r="T81" s="254"/>
      <c r="U81" s="249" t="s">
        <v>33</v>
      </c>
      <c r="V81" s="259"/>
      <c r="W81" s="255"/>
      <c r="X81" s="256"/>
      <c r="AI81" s="690"/>
      <c r="AJ81" s="691"/>
      <c r="AK81" s="691"/>
      <c r="AL81" s="692"/>
      <c r="AN81" s="706"/>
      <c r="AO81" s="707"/>
      <c r="AP81" s="707"/>
      <c r="AQ81" s="708"/>
    </row>
    <row r="82" spans="1:43" ht="86.25" hidden="1" thickBot="1" x14ac:dyDescent="0.35">
      <c r="A82" s="1014">
        <v>77</v>
      </c>
      <c r="B82" s="437" t="s">
        <v>1061</v>
      </c>
      <c r="C82" s="263">
        <v>42914</v>
      </c>
      <c r="D82" s="249" t="s">
        <v>14</v>
      </c>
      <c r="E82" s="154" t="s">
        <v>27</v>
      </c>
      <c r="F82" s="257">
        <v>302</v>
      </c>
      <c r="G82" s="258" t="s">
        <v>2164</v>
      </c>
      <c r="H82" s="250" t="s">
        <v>854</v>
      </c>
      <c r="I82" s="250" t="s">
        <v>223</v>
      </c>
      <c r="J82" s="258" t="s">
        <v>976</v>
      </c>
      <c r="K82" s="154" t="s">
        <v>83</v>
      </c>
      <c r="L82" s="466" t="s">
        <v>1391</v>
      </c>
      <c r="M82" s="154" t="s">
        <v>1464</v>
      </c>
      <c r="N82" s="251" t="s">
        <v>276</v>
      </c>
      <c r="O82" s="251" t="s">
        <v>195</v>
      </c>
      <c r="P82" s="264" t="s">
        <v>882</v>
      </c>
      <c r="Q82" s="253" t="s">
        <v>633</v>
      </c>
      <c r="R82" s="253" t="s">
        <v>965</v>
      </c>
      <c r="S82" s="254">
        <v>43373</v>
      </c>
      <c r="T82" s="254">
        <v>43343</v>
      </c>
      <c r="U82" s="249" t="s">
        <v>34</v>
      </c>
      <c r="V82" s="259" t="s">
        <v>2148</v>
      </c>
      <c r="W82" s="255" t="s">
        <v>633</v>
      </c>
      <c r="X82" s="256" t="s">
        <v>10</v>
      </c>
      <c r="AI82" s="690"/>
      <c r="AJ82" s="691"/>
      <c r="AK82" s="691"/>
      <c r="AL82" s="692"/>
      <c r="AN82" s="706"/>
      <c r="AO82" s="707"/>
      <c r="AP82" s="707"/>
      <c r="AQ82" s="708"/>
    </row>
    <row r="83" spans="1:43" ht="129" hidden="1" thickBot="1" x14ac:dyDescent="0.35">
      <c r="A83" s="1014">
        <v>77</v>
      </c>
      <c r="B83" s="437" t="s">
        <v>1062</v>
      </c>
      <c r="C83" s="263">
        <v>42914</v>
      </c>
      <c r="D83" s="249" t="s">
        <v>14</v>
      </c>
      <c r="E83" s="154" t="s">
        <v>27</v>
      </c>
      <c r="F83" s="257">
        <v>302</v>
      </c>
      <c r="G83" s="258" t="s">
        <v>2164</v>
      </c>
      <c r="H83" s="250" t="s">
        <v>854</v>
      </c>
      <c r="I83" s="250" t="s">
        <v>223</v>
      </c>
      <c r="J83" s="258" t="s">
        <v>976</v>
      </c>
      <c r="K83" s="154" t="s">
        <v>83</v>
      </c>
      <c r="L83" s="466" t="s">
        <v>1391</v>
      </c>
      <c r="M83" s="154" t="s">
        <v>1464</v>
      </c>
      <c r="N83" s="251" t="s">
        <v>906</v>
      </c>
      <c r="O83" s="251" t="s">
        <v>99</v>
      </c>
      <c r="P83" s="264" t="s">
        <v>883</v>
      </c>
      <c r="Q83" s="253" t="s">
        <v>633</v>
      </c>
      <c r="R83" s="253" t="s">
        <v>965</v>
      </c>
      <c r="S83" s="254">
        <v>43373</v>
      </c>
      <c r="T83" s="254">
        <v>43314</v>
      </c>
      <c r="U83" s="249" t="s">
        <v>34</v>
      </c>
      <c r="V83" s="259" t="s">
        <v>2149</v>
      </c>
      <c r="W83" s="255" t="s">
        <v>633</v>
      </c>
      <c r="X83" s="256" t="s">
        <v>10</v>
      </c>
      <c r="AI83" s="690"/>
      <c r="AJ83" s="691"/>
      <c r="AK83" s="691"/>
      <c r="AL83" s="692"/>
      <c r="AN83" s="706"/>
      <c r="AO83" s="707"/>
      <c r="AP83" s="707"/>
      <c r="AQ83" s="708"/>
    </row>
    <row r="84" spans="1:43" ht="171.75" hidden="1" thickBot="1" x14ac:dyDescent="0.35">
      <c r="A84" s="1014">
        <v>77</v>
      </c>
      <c r="B84" s="437" t="s">
        <v>1063</v>
      </c>
      <c r="C84" s="263">
        <v>42914</v>
      </c>
      <c r="D84" s="249" t="s">
        <v>14</v>
      </c>
      <c r="E84" s="154" t="s">
        <v>27</v>
      </c>
      <c r="F84" s="257">
        <v>302</v>
      </c>
      <c r="G84" s="258" t="s">
        <v>2164</v>
      </c>
      <c r="H84" s="250" t="s">
        <v>854</v>
      </c>
      <c r="I84" s="250" t="s">
        <v>223</v>
      </c>
      <c r="J84" s="258" t="s">
        <v>976</v>
      </c>
      <c r="K84" s="154" t="s">
        <v>83</v>
      </c>
      <c r="L84" s="466" t="s">
        <v>1391</v>
      </c>
      <c r="M84" s="154" t="s">
        <v>1464</v>
      </c>
      <c r="N84" s="251" t="s">
        <v>277</v>
      </c>
      <c r="O84" s="251" t="s">
        <v>100</v>
      </c>
      <c r="P84" s="264" t="s">
        <v>882</v>
      </c>
      <c r="Q84" s="253" t="s">
        <v>633</v>
      </c>
      <c r="R84" s="253" t="s">
        <v>968</v>
      </c>
      <c r="S84" s="254">
        <v>43373</v>
      </c>
      <c r="T84" s="254">
        <v>43340</v>
      </c>
      <c r="U84" s="249" t="s">
        <v>34</v>
      </c>
      <c r="V84" s="259" t="s">
        <v>2150</v>
      </c>
      <c r="W84" s="255" t="s">
        <v>633</v>
      </c>
      <c r="X84" s="256" t="s">
        <v>19</v>
      </c>
      <c r="AI84" s="690"/>
      <c r="AJ84" s="691"/>
      <c r="AK84" s="691"/>
      <c r="AL84" s="692"/>
      <c r="AN84" s="706"/>
      <c r="AO84" s="707"/>
      <c r="AP84" s="707"/>
      <c r="AQ84" s="708"/>
    </row>
    <row r="85" spans="1:43" ht="86.25" hidden="1" thickBot="1" x14ac:dyDescent="0.35">
      <c r="A85" s="1014">
        <v>69</v>
      </c>
      <c r="B85" s="437" t="s">
        <v>1064</v>
      </c>
      <c r="C85" s="263">
        <v>42914</v>
      </c>
      <c r="D85" s="249" t="s">
        <v>14</v>
      </c>
      <c r="E85" s="154" t="s">
        <v>27</v>
      </c>
      <c r="F85" s="257">
        <v>355</v>
      </c>
      <c r="G85" s="258" t="s">
        <v>862</v>
      </c>
      <c r="H85" s="250" t="s">
        <v>854</v>
      </c>
      <c r="I85" s="250" t="s">
        <v>230</v>
      </c>
      <c r="J85" s="258" t="s">
        <v>974</v>
      </c>
      <c r="K85" s="154" t="s">
        <v>62</v>
      </c>
      <c r="L85" s="466" t="s">
        <v>1391</v>
      </c>
      <c r="M85" s="154" t="s">
        <v>1443</v>
      </c>
      <c r="N85" s="251" t="s">
        <v>278</v>
      </c>
      <c r="O85" s="251" t="s">
        <v>101</v>
      </c>
      <c r="P85" s="264" t="s">
        <v>2429</v>
      </c>
      <c r="Q85" s="253" t="s">
        <v>633</v>
      </c>
      <c r="R85" s="253" t="s">
        <v>953</v>
      </c>
      <c r="S85" s="254">
        <v>43465</v>
      </c>
      <c r="T85" s="254" t="s">
        <v>2430</v>
      </c>
      <c r="U85" s="249" t="s">
        <v>34</v>
      </c>
      <c r="V85" s="259" t="s">
        <v>2923</v>
      </c>
      <c r="W85" s="255" t="s">
        <v>967</v>
      </c>
      <c r="X85" s="256"/>
      <c r="AI85" s="690"/>
      <c r="AJ85" s="691"/>
      <c r="AK85" s="691"/>
      <c r="AL85" s="692"/>
      <c r="AN85" s="706"/>
      <c r="AO85" s="707"/>
      <c r="AP85" s="707"/>
      <c r="AQ85" s="708"/>
    </row>
    <row r="86" spans="1:43" ht="72" hidden="1" thickBot="1" x14ac:dyDescent="0.35">
      <c r="A86" s="1014">
        <v>69</v>
      </c>
      <c r="B86" s="437" t="s">
        <v>1065</v>
      </c>
      <c r="C86" s="263">
        <v>42914</v>
      </c>
      <c r="D86" s="249" t="s">
        <v>14</v>
      </c>
      <c r="E86" s="154" t="s">
        <v>27</v>
      </c>
      <c r="F86" s="257">
        <v>355</v>
      </c>
      <c r="G86" s="258" t="s">
        <v>862</v>
      </c>
      <c r="H86" s="250" t="s">
        <v>854</v>
      </c>
      <c r="I86" s="250" t="s">
        <v>232</v>
      </c>
      <c r="J86" s="258" t="s">
        <v>974</v>
      </c>
      <c r="K86" s="154" t="s">
        <v>62</v>
      </c>
      <c r="L86" s="466" t="s">
        <v>1391</v>
      </c>
      <c r="M86" s="154" t="s">
        <v>1443</v>
      </c>
      <c r="N86" s="251" t="s">
        <v>134</v>
      </c>
      <c r="O86" s="251" t="s">
        <v>102</v>
      </c>
      <c r="P86" s="264" t="s">
        <v>2423</v>
      </c>
      <c r="Q86" s="253" t="s">
        <v>633</v>
      </c>
      <c r="R86" s="253" t="s">
        <v>953</v>
      </c>
      <c r="S86" s="254">
        <v>43373</v>
      </c>
      <c r="T86" s="254">
        <v>43402</v>
      </c>
      <c r="U86" s="249" t="s">
        <v>34</v>
      </c>
      <c r="V86" s="259" t="s">
        <v>2923</v>
      </c>
      <c r="W86" s="255" t="s">
        <v>967</v>
      </c>
      <c r="X86" s="256"/>
      <c r="AI86" s="690"/>
      <c r="AJ86" s="691"/>
      <c r="AK86" s="691"/>
      <c r="AL86" s="692"/>
      <c r="AN86" s="706"/>
      <c r="AO86" s="707"/>
      <c r="AP86" s="707"/>
      <c r="AQ86" s="708"/>
    </row>
    <row r="87" spans="1:43" ht="60" hidden="1" thickBot="1" x14ac:dyDescent="0.35">
      <c r="A87" s="1014">
        <v>69</v>
      </c>
      <c r="B87" s="437" t="s">
        <v>1066</v>
      </c>
      <c r="C87" s="263">
        <v>42914</v>
      </c>
      <c r="D87" s="249" t="s">
        <v>14</v>
      </c>
      <c r="E87" s="154" t="s">
        <v>27</v>
      </c>
      <c r="F87" s="257">
        <v>355</v>
      </c>
      <c r="G87" s="258" t="s">
        <v>862</v>
      </c>
      <c r="H87" s="250" t="s">
        <v>854</v>
      </c>
      <c r="I87" s="250" t="s">
        <v>233</v>
      </c>
      <c r="J87" s="258" t="s">
        <v>974</v>
      </c>
      <c r="K87" s="154" t="s">
        <v>30</v>
      </c>
      <c r="L87" s="466" t="s">
        <v>1391</v>
      </c>
      <c r="M87" s="154" t="s">
        <v>1396</v>
      </c>
      <c r="N87" s="251" t="s">
        <v>630</v>
      </c>
      <c r="O87" s="251" t="s">
        <v>103</v>
      </c>
      <c r="P87" s="264" t="s">
        <v>2924</v>
      </c>
      <c r="Q87" s="253" t="s">
        <v>633</v>
      </c>
      <c r="R87" s="253" t="s">
        <v>957</v>
      </c>
      <c r="S87" s="254">
        <v>43373</v>
      </c>
      <c r="T87" s="254">
        <v>43488</v>
      </c>
      <c r="U87" s="249" t="s">
        <v>34</v>
      </c>
      <c r="V87" s="259" t="s">
        <v>2923</v>
      </c>
      <c r="W87" s="255" t="s">
        <v>967</v>
      </c>
      <c r="X87" s="256"/>
      <c r="AI87" s="690"/>
      <c r="AJ87" s="691"/>
      <c r="AK87" s="691"/>
      <c r="AL87" s="692"/>
      <c r="AN87" s="706"/>
      <c r="AO87" s="707"/>
      <c r="AP87" s="707"/>
      <c r="AQ87" s="708"/>
    </row>
    <row r="88" spans="1:43" ht="129" hidden="1" thickBot="1" x14ac:dyDescent="0.35">
      <c r="A88" s="1014">
        <v>69</v>
      </c>
      <c r="B88" s="437" t="s">
        <v>1067</v>
      </c>
      <c r="C88" s="263">
        <v>42914</v>
      </c>
      <c r="D88" s="249" t="s">
        <v>14</v>
      </c>
      <c r="E88" s="154" t="s">
        <v>27</v>
      </c>
      <c r="F88" s="257">
        <v>355</v>
      </c>
      <c r="G88" s="258" t="s">
        <v>862</v>
      </c>
      <c r="H88" s="250" t="s">
        <v>854</v>
      </c>
      <c r="I88" s="250" t="s">
        <v>864</v>
      </c>
      <c r="J88" s="258" t="s">
        <v>976</v>
      </c>
      <c r="K88" s="154" t="s">
        <v>29</v>
      </c>
      <c r="L88" s="466" t="s">
        <v>1391</v>
      </c>
      <c r="M88" s="154" t="s">
        <v>1397</v>
      </c>
      <c r="N88" s="251" t="s">
        <v>891</v>
      </c>
      <c r="O88" s="251" t="s">
        <v>963</v>
      </c>
      <c r="P88" s="264" t="s">
        <v>2427</v>
      </c>
      <c r="Q88" s="253" t="s">
        <v>633</v>
      </c>
      <c r="R88" s="253" t="s">
        <v>957</v>
      </c>
      <c r="S88" s="254">
        <v>43373</v>
      </c>
      <c r="T88" s="254">
        <v>43402</v>
      </c>
      <c r="U88" s="249" t="s">
        <v>34</v>
      </c>
      <c r="V88" s="259" t="s">
        <v>2923</v>
      </c>
      <c r="W88" s="255" t="s">
        <v>967</v>
      </c>
      <c r="X88" s="256"/>
      <c r="AI88" s="690"/>
      <c r="AJ88" s="691"/>
      <c r="AK88" s="691"/>
      <c r="AL88" s="692"/>
      <c r="AN88" s="706"/>
      <c r="AO88" s="707"/>
      <c r="AP88" s="707"/>
      <c r="AQ88" s="708"/>
    </row>
    <row r="89" spans="1:43" ht="60" hidden="1" thickBot="1" x14ac:dyDescent="0.35">
      <c r="A89" s="1014">
        <v>69</v>
      </c>
      <c r="B89" s="437" t="s">
        <v>1068</v>
      </c>
      <c r="C89" s="263">
        <v>42914</v>
      </c>
      <c r="D89" s="249" t="s">
        <v>14</v>
      </c>
      <c r="E89" s="154" t="s">
        <v>27</v>
      </c>
      <c r="F89" s="257">
        <v>355</v>
      </c>
      <c r="G89" s="258" t="s">
        <v>862</v>
      </c>
      <c r="H89" s="250" t="s">
        <v>854</v>
      </c>
      <c r="I89" s="250" t="s">
        <v>864</v>
      </c>
      <c r="J89" s="258" t="s">
        <v>974</v>
      </c>
      <c r="K89" s="154" t="s">
        <v>29</v>
      </c>
      <c r="L89" s="466" t="s">
        <v>1391</v>
      </c>
      <c r="M89" s="154" t="s">
        <v>1397</v>
      </c>
      <c r="N89" s="251" t="s">
        <v>885</v>
      </c>
      <c r="O89" s="251" t="s">
        <v>886</v>
      </c>
      <c r="P89" s="264" t="s">
        <v>2425</v>
      </c>
      <c r="Q89" s="253" t="s">
        <v>633</v>
      </c>
      <c r="R89" s="253" t="s">
        <v>957</v>
      </c>
      <c r="S89" s="254">
        <v>43373</v>
      </c>
      <c r="T89" s="254">
        <v>43402</v>
      </c>
      <c r="U89" s="249" t="s">
        <v>34</v>
      </c>
      <c r="V89" s="259" t="s">
        <v>2923</v>
      </c>
      <c r="W89" s="255" t="s">
        <v>967</v>
      </c>
      <c r="X89" s="256"/>
      <c r="AI89" s="690"/>
      <c r="AJ89" s="691"/>
      <c r="AK89" s="691"/>
      <c r="AL89" s="692"/>
      <c r="AN89" s="706"/>
      <c r="AO89" s="707"/>
      <c r="AP89" s="707"/>
      <c r="AQ89" s="708"/>
    </row>
    <row r="90" spans="1:43" ht="72" hidden="1" thickBot="1" x14ac:dyDescent="0.35">
      <c r="A90" s="1014">
        <v>69</v>
      </c>
      <c r="B90" s="437" t="s">
        <v>1069</v>
      </c>
      <c r="C90" s="263">
        <v>42914</v>
      </c>
      <c r="D90" s="249" t="s">
        <v>14</v>
      </c>
      <c r="E90" s="154" t="s">
        <v>27</v>
      </c>
      <c r="F90" s="257">
        <v>355</v>
      </c>
      <c r="G90" s="258" t="s">
        <v>862</v>
      </c>
      <c r="H90" s="250" t="s">
        <v>854</v>
      </c>
      <c r="I90" s="250" t="s">
        <v>864</v>
      </c>
      <c r="J90" s="258" t="s">
        <v>976</v>
      </c>
      <c r="K90" s="154" t="s">
        <v>29</v>
      </c>
      <c r="L90" s="466" t="s">
        <v>1391</v>
      </c>
      <c r="M90" s="154" t="s">
        <v>1397</v>
      </c>
      <c r="N90" s="251" t="s">
        <v>887</v>
      </c>
      <c r="O90" s="251" t="s">
        <v>888</v>
      </c>
      <c r="P90" s="264" t="s">
        <v>2426</v>
      </c>
      <c r="Q90" s="253" t="s">
        <v>633</v>
      </c>
      <c r="R90" s="253" t="s">
        <v>957</v>
      </c>
      <c r="S90" s="254">
        <v>43373</v>
      </c>
      <c r="T90" s="254">
        <v>43402</v>
      </c>
      <c r="U90" s="249" t="s">
        <v>34</v>
      </c>
      <c r="V90" s="259" t="s">
        <v>2923</v>
      </c>
      <c r="W90" s="255" t="s">
        <v>967</v>
      </c>
      <c r="X90" s="256"/>
      <c r="AI90" s="690"/>
      <c r="AJ90" s="691"/>
      <c r="AK90" s="691"/>
      <c r="AL90" s="692"/>
      <c r="AN90" s="706"/>
      <c r="AO90" s="707"/>
      <c r="AP90" s="707"/>
      <c r="AQ90" s="708"/>
    </row>
    <row r="91" spans="1:43" ht="86.25" hidden="1" thickBot="1" x14ac:dyDescent="0.35">
      <c r="A91" s="1014">
        <v>69</v>
      </c>
      <c r="B91" s="437" t="s">
        <v>1070</v>
      </c>
      <c r="C91" s="263">
        <v>42914</v>
      </c>
      <c r="D91" s="249" t="s">
        <v>14</v>
      </c>
      <c r="E91" s="154" t="s">
        <v>27</v>
      </c>
      <c r="F91" s="257">
        <v>355</v>
      </c>
      <c r="G91" s="258" t="s">
        <v>862</v>
      </c>
      <c r="H91" s="250" t="s">
        <v>854</v>
      </c>
      <c r="I91" s="250" t="s">
        <v>864</v>
      </c>
      <c r="J91" s="258" t="s">
        <v>974</v>
      </c>
      <c r="K91" s="154" t="s">
        <v>29</v>
      </c>
      <c r="L91" s="466" t="s">
        <v>1391</v>
      </c>
      <c r="M91" s="154" t="s">
        <v>1397</v>
      </c>
      <c r="N91" s="251" t="s">
        <v>889</v>
      </c>
      <c r="O91" s="251" t="s">
        <v>890</v>
      </c>
      <c r="P91" s="264" t="s">
        <v>2424</v>
      </c>
      <c r="Q91" s="253" t="s">
        <v>633</v>
      </c>
      <c r="R91" s="253" t="s">
        <v>957</v>
      </c>
      <c r="S91" s="254">
        <v>43373</v>
      </c>
      <c r="T91" s="254">
        <v>43402</v>
      </c>
      <c r="U91" s="249" t="s">
        <v>34</v>
      </c>
      <c r="V91" s="259" t="s">
        <v>2923</v>
      </c>
      <c r="W91" s="255" t="s">
        <v>967</v>
      </c>
      <c r="X91" s="256"/>
      <c r="AI91" s="690"/>
      <c r="AJ91" s="691"/>
      <c r="AK91" s="691"/>
      <c r="AL91" s="692"/>
      <c r="AN91" s="706"/>
      <c r="AO91" s="707"/>
      <c r="AP91" s="707"/>
      <c r="AQ91" s="708"/>
    </row>
    <row r="92" spans="1:43" ht="60" hidden="1" thickBot="1" x14ac:dyDescent="0.35">
      <c r="A92" s="1014">
        <v>68</v>
      </c>
      <c r="B92" s="437" t="s">
        <v>1071</v>
      </c>
      <c r="C92" s="263">
        <v>42915</v>
      </c>
      <c r="D92" s="249" t="s">
        <v>14</v>
      </c>
      <c r="E92" s="154" t="s">
        <v>26</v>
      </c>
      <c r="F92" s="257" t="s">
        <v>391</v>
      </c>
      <c r="G92" s="258" t="s">
        <v>2177</v>
      </c>
      <c r="H92" s="250" t="s">
        <v>855</v>
      </c>
      <c r="I92" s="250" t="s">
        <v>207</v>
      </c>
      <c r="J92" s="258" t="s">
        <v>974</v>
      </c>
      <c r="K92" s="154" t="s">
        <v>28</v>
      </c>
      <c r="L92" s="574" t="s">
        <v>1476</v>
      </c>
      <c r="M92" s="154" t="s">
        <v>1465</v>
      </c>
      <c r="N92" s="251" t="s">
        <v>984</v>
      </c>
      <c r="O92" s="251" t="s">
        <v>983</v>
      </c>
      <c r="P92" s="252"/>
      <c r="Q92" s="253" t="s">
        <v>633</v>
      </c>
      <c r="R92" s="253" t="s">
        <v>1421</v>
      </c>
      <c r="S92" s="254">
        <v>44926</v>
      </c>
      <c r="T92" s="254"/>
      <c r="U92" s="249" t="s">
        <v>33</v>
      </c>
      <c r="V92" s="259" t="s">
        <v>1434</v>
      </c>
      <c r="W92" s="255"/>
      <c r="X92" s="256"/>
      <c r="AI92" s="690"/>
      <c r="AJ92" s="691"/>
      <c r="AK92" s="691"/>
      <c r="AL92" s="692"/>
      <c r="AN92" s="706"/>
      <c r="AO92" s="707"/>
      <c r="AP92" s="707"/>
      <c r="AQ92" s="708"/>
    </row>
    <row r="93" spans="1:43" ht="60" hidden="1" thickBot="1" x14ac:dyDescent="0.35">
      <c r="A93" s="1014">
        <v>68</v>
      </c>
      <c r="B93" s="437" t="s">
        <v>1072</v>
      </c>
      <c r="C93" s="263">
        <v>42915</v>
      </c>
      <c r="D93" s="249" t="s">
        <v>14</v>
      </c>
      <c r="E93" s="154" t="s">
        <v>26</v>
      </c>
      <c r="F93" s="257" t="s">
        <v>391</v>
      </c>
      <c r="G93" s="258" t="s">
        <v>2177</v>
      </c>
      <c r="H93" s="250" t="s">
        <v>855</v>
      </c>
      <c r="I93" s="250" t="s">
        <v>207</v>
      </c>
      <c r="J93" s="258" t="s">
        <v>974</v>
      </c>
      <c r="K93" s="154" t="s">
        <v>28</v>
      </c>
      <c r="L93" s="574" t="s">
        <v>1476</v>
      </c>
      <c r="M93" s="154" t="s">
        <v>1465</v>
      </c>
      <c r="N93" s="251" t="s">
        <v>893</v>
      </c>
      <c r="O93" s="251" t="s">
        <v>892</v>
      </c>
      <c r="P93" s="264" t="s">
        <v>986</v>
      </c>
      <c r="Q93" s="253" t="s">
        <v>633</v>
      </c>
      <c r="R93" s="253" t="s">
        <v>957</v>
      </c>
      <c r="S93" s="254">
        <v>43291</v>
      </c>
      <c r="T93" s="254">
        <v>43307</v>
      </c>
      <c r="U93" s="249" t="s">
        <v>34</v>
      </c>
      <c r="V93" s="259" t="s">
        <v>1433</v>
      </c>
      <c r="W93" s="264" t="s">
        <v>967</v>
      </c>
      <c r="X93" s="256" t="s">
        <v>10</v>
      </c>
      <c r="AI93" s="690"/>
      <c r="AJ93" s="691"/>
      <c r="AK93" s="691"/>
      <c r="AL93" s="692"/>
      <c r="AN93" s="706"/>
      <c r="AO93" s="707"/>
      <c r="AP93" s="707"/>
      <c r="AQ93" s="708"/>
    </row>
    <row r="94" spans="1:43" ht="129" hidden="1" thickBot="1" x14ac:dyDescent="0.35">
      <c r="A94" s="1014">
        <v>68</v>
      </c>
      <c r="B94" s="437" t="s">
        <v>1073</v>
      </c>
      <c r="C94" s="263">
        <v>42915</v>
      </c>
      <c r="D94" s="249" t="s">
        <v>14</v>
      </c>
      <c r="E94" s="154" t="s">
        <v>26</v>
      </c>
      <c r="F94" s="257" t="s">
        <v>391</v>
      </c>
      <c r="G94" s="258" t="s">
        <v>2177</v>
      </c>
      <c r="H94" s="250" t="s">
        <v>855</v>
      </c>
      <c r="I94" s="250" t="s">
        <v>279</v>
      </c>
      <c r="J94" s="258" t="s">
        <v>976</v>
      </c>
      <c r="K94" s="154" t="s">
        <v>30</v>
      </c>
      <c r="L94" s="574" t="s">
        <v>1476</v>
      </c>
      <c r="M94" s="154" t="s">
        <v>1462</v>
      </c>
      <c r="N94" s="251" t="s">
        <v>904</v>
      </c>
      <c r="O94" s="251" t="s">
        <v>107</v>
      </c>
      <c r="P94" s="264" t="s">
        <v>2479</v>
      </c>
      <c r="Q94" s="253" t="s">
        <v>633</v>
      </c>
      <c r="R94" s="245" t="s">
        <v>633</v>
      </c>
      <c r="S94" s="246">
        <v>43373</v>
      </c>
      <c r="T94" s="254">
        <v>43431</v>
      </c>
      <c r="U94" s="249" t="s">
        <v>34</v>
      </c>
      <c r="V94" s="345" t="s">
        <v>1428</v>
      </c>
      <c r="W94" s="255" t="s">
        <v>967</v>
      </c>
      <c r="X94" s="256" t="s">
        <v>10</v>
      </c>
      <c r="AI94" s="690"/>
      <c r="AJ94" s="691"/>
      <c r="AK94" s="691"/>
      <c r="AL94" s="692"/>
      <c r="AN94" s="706"/>
      <c r="AO94" s="707"/>
      <c r="AP94" s="707"/>
      <c r="AQ94" s="708"/>
    </row>
    <row r="95" spans="1:43" ht="114.75" hidden="1" thickBot="1" x14ac:dyDescent="0.35">
      <c r="A95" s="1014">
        <v>68</v>
      </c>
      <c r="B95" s="437" t="s">
        <v>1074</v>
      </c>
      <c r="C95" s="263">
        <v>42915</v>
      </c>
      <c r="D95" s="249" t="s">
        <v>14</v>
      </c>
      <c r="E95" s="154" t="s">
        <v>26</v>
      </c>
      <c r="F95" s="257" t="s">
        <v>391</v>
      </c>
      <c r="G95" s="258" t="s">
        <v>2177</v>
      </c>
      <c r="H95" s="250" t="s">
        <v>855</v>
      </c>
      <c r="I95" s="250" t="s">
        <v>269</v>
      </c>
      <c r="J95" s="258" t="s">
        <v>976</v>
      </c>
      <c r="K95" s="154" t="s">
        <v>31</v>
      </c>
      <c r="L95" s="574" t="s">
        <v>1476</v>
      </c>
      <c r="M95" s="154" t="s">
        <v>1466</v>
      </c>
      <c r="N95" s="251" t="s">
        <v>812</v>
      </c>
      <c r="O95" s="251" t="s">
        <v>110</v>
      </c>
      <c r="P95" s="264" t="s">
        <v>985</v>
      </c>
      <c r="Q95" s="253" t="s">
        <v>633</v>
      </c>
      <c r="R95" s="253" t="s">
        <v>633</v>
      </c>
      <c r="S95" s="254">
        <v>43343</v>
      </c>
      <c r="T95" s="254">
        <v>43329</v>
      </c>
      <c r="U95" s="249" t="s">
        <v>34</v>
      </c>
      <c r="V95" s="259" t="s">
        <v>1485</v>
      </c>
      <c r="W95" s="264" t="s">
        <v>967</v>
      </c>
      <c r="X95" s="256" t="s">
        <v>10</v>
      </c>
      <c r="AI95" s="690"/>
      <c r="AJ95" s="691"/>
      <c r="AK95" s="691"/>
      <c r="AL95" s="692"/>
      <c r="AN95" s="706"/>
      <c r="AO95" s="707"/>
      <c r="AP95" s="707"/>
      <c r="AQ95" s="708"/>
    </row>
    <row r="96" spans="1:43" ht="86.25" hidden="1" thickBot="1" x14ac:dyDescent="0.35">
      <c r="A96" s="1014">
        <v>68</v>
      </c>
      <c r="B96" s="437" t="s">
        <v>1075</v>
      </c>
      <c r="C96" s="263">
        <v>42915</v>
      </c>
      <c r="D96" s="249" t="s">
        <v>14</v>
      </c>
      <c r="E96" s="154" t="s">
        <v>26</v>
      </c>
      <c r="F96" s="257" t="s">
        <v>391</v>
      </c>
      <c r="G96" s="258" t="s">
        <v>2177</v>
      </c>
      <c r="H96" s="250" t="s">
        <v>855</v>
      </c>
      <c r="I96" s="250" t="s">
        <v>280</v>
      </c>
      <c r="J96" s="258" t="s">
        <v>976</v>
      </c>
      <c r="K96" s="154" t="s">
        <v>814</v>
      </c>
      <c r="L96" s="574" t="s">
        <v>1476</v>
      </c>
      <c r="M96" s="154" t="s">
        <v>1467</v>
      </c>
      <c r="N96" s="251" t="s">
        <v>905</v>
      </c>
      <c r="O96" s="251" t="s">
        <v>132</v>
      </c>
      <c r="P96" s="264" t="s">
        <v>1423</v>
      </c>
      <c r="Q96" s="253" t="s">
        <v>633</v>
      </c>
      <c r="R96" s="253" t="s">
        <v>951</v>
      </c>
      <c r="S96" s="246">
        <v>43373</v>
      </c>
      <c r="T96" s="254">
        <v>43340</v>
      </c>
      <c r="U96" s="249" t="s">
        <v>34</v>
      </c>
      <c r="V96" s="259" t="s">
        <v>962</v>
      </c>
      <c r="W96" s="264" t="s">
        <v>967</v>
      </c>
      <c r="X96" s="256" t="s">
        <v>10</v>
      </c>
      <c r="AI96" s="690"/>
      <c r="AJ96" s="691"/>
      <c r="AK96" s="691"/>
      <c r="AL96" s="692"/>
      <c r="AN96" s="706"/>
      <c r="AO96" s="707"/>
      <c r="AP96" s="707"/>
      <c r="AQ96" s="708"/>
    </row>
    <row r="97" spans="1:43" ht="86.25" hidden="1" thickBot="1" x14ac:dyDescent="0.35">
      <c r="A97" s="1014">
        <v>68</v>
      </c>
      <c r="B97" s="437" t="s">
        <v>1076</v>
      </c>
      <c r="C97" s="263">
        <v>42915</v>
      </c>
      <c r="D97" s="249" t="s">
        <v>14</v>
      </c>
      <c r="E97" s="154" t="s">
        <v>26</v>
      </c>
      <c r="F97" s="257" t="s">
        <v>391</v>
      </c>
      <c r="G97" s="258" t="s">
        <v>2177</v>
      </c>
      <c r="H97" s="250" t="s">
        <v>855</v>
      </c>
      <c r="I97" s="250" t="s">
        <v>268</v>
      </c>
      <c r="J97" s="258" t="s">
        <v>974</v>
      </c>
      <c r="K97" s="154" t="s">
        <v>814</v>
      </c>
      <c r="L97" s="574" t="s">
        <v>1476</v>
      </c>
      <c r="M97" s="154" t="s">
        <v>1457</v>
      </c>
      <c r="N97" s="251" t="s">
        <v>144</v>
      </c>
      <c r="O97" s="251" t="s">
        <v>111</v>
      </c>
      <c r="P97" s="264" t="s">
        <v>2188</v>
      </c>
      <c r="Q97" s="253" t="s">
        <v>633</v>
      </c>
      <c r="R97" s="253" t="s">
        <v>633</v>
      </c>
      <c r="S97" s="254">
        <v>43403</v>
      </c>
      <c r="T97" s="254">
        <v>43378</v>
      </c>
      <c r="U97" s="249" t="s">
        <v>34</v>
      </c>
      <c r="V97" s="259" t="s">
        <v>2151</v>
      </c>
      <c r="W97" s="264" t="s">
        <v>967</v>
      </c>
      <c r="X97" s="256" t="s">
        <v>10</v>
      </c>
      <c r="AI97" s="690"/>
      <c r="AJ97" s="691"/>
      <c r="AK97" s="691"/>
      <c r="AL97" s="692"/>
      <c r="AN97" s="706"/>
      <c r="AO97" s="707"/>
      <c r="AP97" s="707"/>
      <c r="AQ97" s="708"/>
    </row>
    <row r="98" spans="1:43" ht="157.5" hidden="1" thickBot="1" x14ac:dyDescent="0.35">
      <c r="A98" s="1014">
        <v>68</v>
      </c>
      <c r="B98" s="437" t="s">
        <v>1077</v>
      </c>
      <c r="C98" s="263">
        <v>42915</v>
      </c>
      <c r="D98" s="249" t="s">
        <v>14</v>
      </c>
      <c r="E98" s="154" t="s">
        <v>26</v>
      </c>
      <c r="F98" s="257" t="s">
        <v>391</v>
      </c>
      <c r="G98" s="258" t="s">
        <v>2177</v>
      </c>
      <c r="H98" s="250" t="s">
        <v>855</v>
      </c>
      <c r="I98" s="250" t="s">
        <v>270</v>
      </c>
      <c r="J98" s="258" t="s">
        <v>976</v>
      </c>
      <c r="K98" s="154" t="s">
        <v>83</v>
      </c>
      <c r="L98" s="574" t="s">
        <v>1476</v>
      </c>
      <c r="M98" s="154" t="s">
        <v>1468</v>
      </c>
      <c r="N98" s="251" t="s">
        <v>145</v>
      </c>
      <c r="O98" s="251" t="s">
        <v>112</v>
      </c>
      <c r="P98" s="264" t="s">
        <v>2419</v>
      </c>
      <c r="Q98" s="253" t="s">
        <v>633</v>
      </c>
      <c r="R98" s="245" t="s">
        <v>978</v>
      </c>
      <c r="S98" s="246">
        <v>43373</v>
      </c>
      <c r="T98" s="254">
        <v>43402</v>
      </c>
      <c r="U98" s="249" t="s">
        <v>34</v>
      </c>
      <c r="V98" s="259" t="s">
        <v>2417</v>
      </c>
      <c r="W98" s="264" t="s">
        <v>967</v>
      </c>
      <c r="X98" s="256" t="s">
        <v>10</v>
      </c>
      <c r="AI98" s="690"/>
      <c r="AJ98" s="691"/>
      <c r="AK98" s="691"/>
      <c r="AL98" s="692"/>
      <c r="AN98" s="706"/>
      <c r="AO98" s="707"/>
      <c r="AP98" s="707"/>
      <c r="AQ98" s="708"/>
    </row>
    <row r="99" spans="1:43" ht="214.5" hidden="1" thickBot="1" x14ac:dyDescent="0.35">
      <c r="A99" s="1014">
        <v>68</v>
      </c>
      <c r="B99" s="437" t="s">
        <v>1078</v>
      </c>
      <c r="C99" s="263">
        <v>42915</v>
      </c>
      <c r="D99" s="249" t="s">
        <v>14</v>
      </c>
      <c r="E99" s="154" t="s">
        <v>26</v>
      </c>
      <c r="F99" s="257" t="s">
        <v>391</v>
      </c>
      <c r="G99" s="258" t="s">
        <v>2177</v>
      </c>
      <c r="H99" s="250" t="s">
        <v>855</v>
      </c>
      <c r="I99" s="250" t="s">
        <v>271</v>
      </c>
      <c r="J99" s="258" t="s">
        <v>975</v>
      </c>
      <c r="K99" s="154" t="s">
        <v>83</v>
      </c>
      <c r="L99" s="574" t="s">
        <v>1476</v>
      </c>
      <c r="M99" s="154" t="s">
        <v>1469</v>
      </c>
      <c r="N99" s="251" t="s">
        <v>147</v>
      </c>
      <c r="O99" s="251" t="s">
        <v>146</v>
      </c>
      <c r="P99" s="264" t="s">
        <v>955</v>
      </c>
      <c r="Q99" s="253" t="s">
        <v>633</v>
      </c>
      <c r="R99" s="253" t="s">
        <v>950</v>
      </c>
      <c r="S99" s="254">
        <v>43373</v>
      </c>
      <c r="T99" s="254"/>
      <c r="U99" s="249" t="s">
        <v>12</v>
      </c>
      <c r="V99" s="259" t="s">
        <v>2418</v>
      </c>
      <c r="W99" s="255"/>
      <c r="X99" s="256" t="s">
        <v>19</v>
      </c>
      <c r="AI99" s="690"/>
      <c r="AJ99" s="691"/>
      <c r="AK99" s="691"/>
      <c r="AL99" s="692"/>
      <c r="AN99" s="706"/>
      <c r="AO99" s="707"/>
      <c r="AP99" s="707"/>
      <c r="AQ99" s="708"/>
    </row>
    <row r="100" spans="1:43" ht="72" hidden="1" thickBot="1" x14ac:dyDescent="0.35">
      <c r="A100" s="1014">
        <v>65</v>
      </c>
      <c r="B100" s="437" t="s">
        <v>1079</v>
      </c>
      <c r="C100" s="263">
        <v>42915</v>
      </c>
      <c r="D100" s="249" t="s">
        <v>14</v>
      </c>
      <c r="E100" s="154" t="s">
        <v>26</v>
      </c>
      <c r="F100" s="257" t="s">
        <v>392</v>
      </c>
      <c r="G100" s="258" t="s">
        <v>2166</v>
      </c>
      <c r="H100" s="250" t="s">
        <v>855</v>
      </c>
      <c r="I100" s="250" t="s">
        <v>218</v>
      </c>
      <c r="J100" s="258" t="s">
        <v>974</v>
      </c>
      <c r="K100" s="154" t="s">
        <v>28</v>
      </c>
      <c r="L100" s="574" t="s">
        <v>1476</v>
      </c>
      <c r="M100" s="154" t="s">
        <v>1454</v>
      </c>
      <c r="N100" s="251" t="s">
        <v>907</v>
      </c>
      <c r="O100" s="251" t="s">
        <v>113</v>
      </c>
      <c r="P100" s="252"/>
      <c r="Q100" s="253" t="s">
        <v>633</v>
      </c>
      <c r="R100" s="253" t="s">
        <v>1421</v>
      </c>
      <c r="S100" s="254">
        <v>44926</v>
      </c>
      <c r="T100" s="254"/>
      <c r="U100" s="249" t="s">
        <v>33</v>
      </c>
      <c r="V100" s="259"/>
      <c r="W100" s="255"/>
      <c r="X100" s="256"/>
      <c r="AI100" s="690"/>
      <c r="AJ100" s="691"/>
      <c r="AK100" s="691"/>
      <c r="AL100" s="692"/>
      <c r="AN100" s="706"/>
      <c r="AO100" s="707"/>
      <c r="AP100" s="707"/>
      <c r="AQ100" s="708"/>
    </row>
    <row r="101" spans="1:43" ht="129" hidden="1" thickBot="1" x14ac:dyDescent="0.35">
      <c r="A101" s="1014">
        <v>65</v>
      </c>
      <c r="B101" s="437" t="s">
        <v>1080</v>
      </c>
      <c r="C101" s="263">
        <v>42915</v>
      </c>
      <c r="D101" s="249" t="s">
        <v>14</v>
      </c>
      <c r="E101" s="154" t="s">
        <v>26</v>
      </c>
      <c r="F101" s="257" t="s">
        <v>392</v>
      </c>
      <c r="G101" s="258" t="s">
        <v>2166</v>
      </c>
      <c r="H101" s="250" t="s">
        <v>855</v>
      </c>
      <c r="I101" s="250" t="s">
        <v>281</v>
      </c>
      <c r="J101" s="258" t="s">
        <v>976</v>
      </c>
      <c r="K101" s="154" t="s">
        <v>30</v>
      </c>
      <c r="L101" s="574" t="s">
        <v>1476</v>
      </c>
      <c r="M101" s="154" t="s">
        <v>1462</v>
      </c>
      <c r="N101" s="251" t="s">
        <v>904</v>
      </c>
      <c r="O101" s="251" t="s">
        <v>108</v>
      </c>
      <c r="P101" s="264" t="s">
        <v>2480</v>
      </c>
      <c r="Q101" s="253" t="s">
        <v>633</v>
      </c>
      <c r="R101" s="245" t="s">
        <v>633</v>
      </c>
      <c r="S101" s="246">
        <v>43373</v>
      </c>
      <c r="T101" s="254">
        <v>43431</v>
      </c>
      <c r="U101" s="249" t="s">
        <v>34</v>
      </c>
      <c r="V101" s="345" t="s">
        <v>1428</v>
      </c>
      <c r="W101" s="255" t="s">
        <v>967</v>
      </c>
      <c r="X101" s="256" t="s">
        <v>10</v>
      </c>
      <c r="AI101" s="690"/>
      <c r="AJ101" s="691"/>
      <c r="AK101" s="691"/>
      <c r="AL101" s="692"/>
      <c r="AN101" s="706"/>
      <c r="AO101" s="707"/>
      <c r="AP101" s="707"/>
      <c r="AQ101" s="708"/>
    </row>
    <row r="102" spans="1:43" ht="86.25" hidden="1" thickBot="1" x14ac:dyDescent="0.35">
      <c r="A102" s="1014">
        <v>65</v>
      </c>
      <c r="B102" s="437" t="s">
        <v>1081</v>
      </c>
      <c r="C102" s="263">
        <v>42915</v>
      </c>
      <c r="D102" s="249" t="s">
        <v>14</v>
      </c>
      <c r="E102" s="154" t="s">
        <v>26</v>
      </c>
      <c r="F102" s="257" t="s">
        <v>392</v>
      </c>
      <c r="G102" s="258" t="s">
        <v>2166</v>
      </c>
      <c r="H102" s="250" t="s">
        <v>855</v>
      </c>
      <c r="I102" s="250" t="s">
        <v>282</v>
      </c>
      <c r="J102" s="258" t="s">
        <v>976</v>
      </c>
      <c r="K102" s="154" t="s">
        <v>814</v>
      </c>
      <c r="L102" s="574" t="s">
        <v>1476</v>
      </c>
      <c r="M102" s="154" t="s">
        <v>1467</v>
      </c>
      <c r="N102" s="251" t="s">
        <v>905</v>
      </c>
      <c r="O102" s="251" t="s">
        <v>132</v>
      </c>
      <c r="P102" s="264" t="s">
        <v>1423</v>
      </c>
      <c r="Q102" s="253" t="s">
        <v>633</v>
      </c>
      <c r="R102" s="253" t="s">
        <v>951</v>
      </c>
      <c r="S102" s="246">
        <v>43373</v>
      </c>
      <c r="T102" s="254">
        <v>43340</v>
      </c>
      <c r="U102" s="249" t="s">
        <v>34</v>
      </c>
      <c r="V102" s="259" t="s">
        <v>962</v>
      </c>
      <c r="W102" s="255" t="s">
        <v>880</v>
      </c>
      <c r="X102" s="256" t="s">
        <v>10</v>
      </c>
      <c r="AI102" s="690"/>
      <c r="AJ102" s="691"/>
      <c r="AK102" s="691"/>
      <c r="AL102" s="692"/>
      <c r="AN102" s="706"/>
      <c r="AO102" s="707"/>
      <c r="AP102" s="707"/>
      <c r="AQ102" s="708"/>
    </row>
    <row r="103" spans="1:43" ht="157.5" hidden="1" thickBot="1" x14ac:dyDescent="0.35">
      <c r="A103" s="1014">
        <v>65</v>
      </c>
      <c r="B103" s="437" t="s">
        <v>1082</v>
      </c>
      <c r="C103" s="263">
        <v>42915</v>
      </c>
      <c r="D103" s="249" t="s">
        <v>14</v>
      </c>
      <c r="E103" s="154" t="s">
        <v>26</v>
      </c>
      <c r="F103" s="257" t="s">
        <v>392</v>
      </c>
      <c r="G103" s="258" t="s">
        <v>2166</v>
      </c>
      <c r="H103" s="250" t="s">
        <v>855</v>
      </c>
      <c r="I103" s="250" t="s">
        <v>219</v>
      </c>
      <c r="J103" s="258" t="s">
        <v>976</v>
      </c>
      <c r="K103" s="154" t="s">
        <v>83</v>
      </c>
      <c r="L103" s="574" t="s">
        <v>1476</v>
      </c>
      <c r="M103" s="154" t="s">
        <v>1468</v>
      </c>
      <c r="N103" s="251" t="s">
        <v>902</v>
      </c>
      <c r="O103" s="251" t="s">
        <v>881</v>
      </c>
      <c r="P103" s="264" t="s">
        <v>2419</v>
      </c>
      <c r="Q103" s="253" t="s">
        <v>633</v>
      </c>
      <c r="R103" s="245" t="s">
        <v>978</v>
      </c>
      <c r="S103" s="246">
        <v>43373</v>
      </c>
      <c r="T103" s="254">
        <v>43402</v>
      </c>
      <c r="U103" s="249" t="s">
        <v>34</v>
      </c>
      <c r="V103" s="259" t="s">
        <v>2417</v>
      </c>
      <c r="W103" s="255"/>
      <c r="X103" s="256"/>
      <c r="AI103" s="690"/>
      <c r="AJ103" s="691"/>
      <c r="AK103" s="691"/>
      <c r="AL103" s="692"/>
      <c r="AN103" s="706"/>
      <c r="AO103" s="707"/>
      <c r="AP103" s="707"/>
      <c r="AQ103" s="708"/>
    </row>
    <row r="104" spans="1:43" ht="86.25" hidden="1" thickBot="1" x14ac:dyDescent="0.35">
      <c r="A104" s="1014">
        <v>67</v>
      </c>
      <c r="B104" s="437" t="s">
        <v>1083</v>
      </c>
      <c r="C104" s="263">
        <v>42915</v>
      </c>
      <c r="D104" s="249" t="s">
        <v>14</v>
      </c>
      <c r="E104" s="154" t="s">
        <v>26</v>
      </c>
      <c r="F104" s="257" t="s">
        <v>499</v>
      </c>
      <c r="G104" s="258" t="s">
        <v>2167</v>
      </c>
      <c r="H104" s="250" t="s">
        <v>855</v>
      </c>
      <c r="I104" s="250" t="s">
        <v>230</v>
      </c>
      <c r="J104" s="258" t="s">
        <v>976</v>
      </c>
      <c r="K104" s="154" t="s">
        <v>109</v>
      </c>
      <c r="L104" s="574" t="s">
        <v>1476</v>
      </c>
      <c r="M104" s="154" t="s">
        <v>1470</v>
      </c>
      <c r="N104" s="251" t="s">
        <v>631</v>
      </c>
      <c r="O104" s="251" t="s">
        <v>114</v>
      </c>
      <c r="P104" s="252"/>
      <c r="Q104" s="253" t="s">
        <v>633</v>
      </c>
      <c r="R104" s="253" t="s">
        <v>953</v>
      </c>
      <c r="S104" s="254">
        <v>43404</v>
      </c>
      <c r="T104" s="254"/>
      <c r="U104" s="249" t="s">
        <v>33</v>
      </c>
      <c r="V104" s="345" t="s">
        <v>2912</v>
      </c>
      <c r="W104" s="255"/>
      <c r="X104" s="256"/>
      <c r="AI104" s="690"/>
      <c r="AJ104" s="691"/>
      <c r="AK104" s="691"/>
      <c r="AL104" s="692"/>
      <c r="AN104" s="706"/>
      <c r="AO104" s="707"/>
      <c r="AP104" s="707"/>
      <c r="AQ104" s="708"/>
    </row>
    <row r="105" spans="1:43" ht="72" hidden="1" thickBot="1" x14ac:dyDescent="0.35">
      <c r="A105" s="1014">
        <v>67</v>
      </c>
      <c r="B105" s="437" t="s">
        <v>1084</v>
      </c>
      <c r="C105" s="263">
        <v>42915</v>
      </c>
      <c r="D105" s="249" t="s">
        <v>14</v>
      </c>
      <c r="E105" s="154" t="s">
        <v>26</v>
      </c>
      <c r="F105" s="257" t="s">
        <v>499</v>
      </c>
      <c r="G105" s="258" t="s">
        <v>2167</v>
      </c>
      <c r="H105" s="250" t="s">
        <v>855</v>
      </c>
      <c r="I105" s="250" t="s">
        <v>232</v>
      </c>
      <c r="J105" s="258" t="s">
        <v>974</v>
      </c>
      <c r="K105" s="154" t="s">
        <v>109</v>
      </c>
      <c r="L105" s="574" t="s">
        <v>1476</v>
      </c>
      <c r="M105" s="154" t="s">
        <v>1454</v>
      </c>
      <c r="N105" s="251" t="s">
        <v>148</v>
      </c>
      <c r="O105" s="251" t="s">
        <v>115</v>
      </c>
      <c r="P105" s="252"/>
      <c r="Q105" s="253" t="s">
        <v>633</v>
      </c>
      <c r="R105" s="253" t="s">
        <v>1421</v>
      </c>
      <c r="S105" s="254">
        <v>44926</v>
      </c>
      <c r="T105" s="254"/>
      <c r="U105" s="249" t="s">
        <v>33</v>
      </c>
      <c r="V105" s="259"/>
      <c r="W105" s="255"/>
      <c r="X105" s="256"/>
      <c r="AI105" s="690"/>
      <c r="AJ105" s="691"/>
      <c r="AK105" s="691"/>
      <c r="AL105" s="692"/>
      <c r="AN105" s="706"/>
      <c r="AO105" s="707"/>
      <c r="AP105" s="707"/>
      <c r="AQ105" s="708"/>
    </row>
    <row r="106" spans="1:43" ht="157.5" hidden="1" thickBot="1" x14ac:dyDescent="0.35">
      <c r="A106" s="1014">
        <v>67</v>
      </c>
      <c r="B106" s="437" t="s">
        <v>1085</v>
      </c>
      <c r="C106" s="263">
        <v>42915</v>
      </c>
      <c r="D106" s="249" t="s">
        <v>14</v>
      </c>
      <c r="E106" s="154" t="s">
        <v>26</v>
      </c>
      <c r="F106" s="257" t="s">
        <v>499</v>
      </c>
      <c r="G106" s="258" t="s">
        <v>2167</v>
      </c>
      <c r="H106" s="250" t="s">
        <v>855</v>
      </c>
      <c r="I106" s="250" t="s">
        <v>232</v>
      </c>
      <c r="J106" s="258" t="s">
        <v>974</v>
      </c>
      <c r="K106" s="154" t="s">
        <v>109</v>
      </c>
      <c r="L106" s="574" t="s">
        <v>1476</v>
      </c>
      <c r="M106" s="154" t="s">
        <v>1454</v>
      </c>
      <c r="N106" s="251" t="s">
        <v>149</v>
      </c>
      <c r="O106" s="251" t="s">
        <v>116</v>
      </c>
      <c r="P106" s="264" t="s">
        <v>2147</v>
      </c>
      <c r="Q106" s="253" t="s">
        <v>633</v>
      </c>
      <c r="R106" s="253" t="s">
        <v>953</v>
      </c>
      <c r="S106" s="254">
        <v>43404</v>
      </c>
      <c r="T106" s="254">
        <v>43382</v>
      </c>
      <c r="U106" s="249" t="s">
        <v>34</v>
      </c>
      <c r="V106" s="259" t="s">
        <v>2913</v>
      </c>
      <c r="W106" s="255" t="s">
        <v>633</v>
      </c>
      <c r="X106" s="256" t="s">
        <v>10</v>
      </c>
      <c r="AI106" s="690"/>
      <c r="AJ106" s="691"/>
      <c r="AK106" s="691"/>
      <c r="AL106" s="692"/>
      <c r="AN106" s="706"/>
      <c r="AO106" s="707"/>
      <c r="AP106" s="707"/>
      <c r="AQ106" s="708"/>
    </row>
    <row r="107" spans="1:43" ht="72" hidden="1" thickBot="1" x14ac:dyDescent="0.35">
      <c r="A107" s="1014">
        <v>67</v>
      </c>
      <c r="B107" s="437" t="s">
        <v>1086</v>
      </c>
      <c r="C107" s="263">
        <v>42915</v>
      </c>
      <c r="D107" s="249" t="s">
        <v>14</v>
      </c>
      <c r="E107" s="154" t="s">
        <v>26</v>
      </c>
      <c r="F107" s="257" t="s">
        <v>499</v>
      </c>
      <c r="G107" s="258" t="s">
        <v>2167</v>
      </c>
      <c r="H107" s="250" t="s">
        <v>855</v>
      </c>
      <c r="I107" s="250" t="s">
        <v>233</v>
      </c>
      <c r="J107" s="258" t="s">
        <v>976</v>
      </c>
      <c r="K107" s="154" t="s">
        <v>109</v>
      </c>
      <c r="L107" s="574" t="s">
        <v>1476</v>
      </c>
      <c r="M107" s="154" t="s">
        <v>1465</v>
      </c>
      <c r="N107" s="251" t="s">
        <v>959</v>
      </c>
      <c r="O107" s="251" t="s">
        <v>117</v>
      </c>
      <c r="P107" s="264" t="s">
        <v>2431</v>
      </c>
      <c r="Q107" s="253" t="s">
        <v>633</v>
      </c>
      <c r="R107" s="253" t="s">
        <v>953</v>
      </c>
      <c r="S107" s="254">
        <v>43404</v>
      </c>
      <c r="T107" s="254">
        <v>43403</v>
      </c>
      <c r="U107" s="249" t="s">
        <v>34</v>
      </c>
      <c r="V107" s="259" t="s">
        <v>2432</v>
      </c>
      <c r="W107" s="255" t="s">
        <v>633</v>
      </c>
      <c r="X107" s="256" t="s">
        <v>10</v>
      </c>
      <c r="AI107" s="690"/>
      <c r="AJ107" s="691"/>
      <c r="AK107" s="691"/>
      <c r="AL107" s="692"/>
      <c r="AN107" s="706"/>
      <c r="AO107" s="707"/>
      <c r="AP107" s="707"/>
      <c r="AQ107" s="708"/>
    </row>
    <row r="108" spans="1:43" ht="129" hidden="1" thickBot="1" x14ac:dyDescent="0.35">
      <c r="A108" s="1014">
        <v>67</v>
      </c>
      <c r="B108" s="437" t="s">
        <v>1087</v>
      </c>
      <c r="C108" s="263">
        <v>42915</v>
      </c>
      <c r="D108" s="249" t="s">
        <v>14</v>
      </c>
      <c r="E108" s="154" t="s">
        <v>26</v>
      </c>
      <c r="F108" s="257" t="s">
        <v>499</v>
      </c>
      <c r="G108" s="258" t="s">
        <v>2167</v>
      </c>
      <c r="H108" s="250" t="s">
        <v>855</v>
      </c>
      <c r="I108" s="250" t="s">
        <v>236</v>
      </c>
      <c r="J108" s="258" t="s">
        <v>976</v>
      </c>
      <c r="K108" s="154" t="s">
        <v>30</v>
      </c>
      <c r="L108" s="574" t="s">
        <v>1476</v>
      </c>
      <c r="M108" s="154" t="s">
        <v>1462</v>
      </c>
      <c r="N108" s="251" t="s">
        <v>904</v>
      </c>
      <c r="O108" s="251" t="s">
        <v>107</v>
      </c>
      <c r="P108" s="252"/>
      <c r="Q108" s="253" t="s">
        <v>633</v>
      </c>
      <c r="R108" s="245" t="s">
        <v>978</v>
      </c>
      <c r="S108" s="246">
        <v>43403</v>
      </c>
      <c r="T108" s="254"/>
      <c r="U108" s="249" t="s">
        <v>33</v>
      </c>
      <c r="V108" s="345" t="s">
        <v>1428</v>
      </c>
      <c r="W108" s="255"/>
      <c r="X108" s="256" t="s">
        <v>19</v>
      </c>
      <c r="AI108" s="690"/>
      <c r="AJ108" s="691"/>
      <c r="AK108" s="691"/>
      <c r="AL108" s="692"/>
      <c r="AN108" s="706"/>
      <c r="AO108" s="707"/>
      <c r="AP108" s="707"/>
      <c r="AQ108" s="708"/>
    </row>
    <row r="109" spans="1:43" ht="86.25" hidden="1" thickBot="1" x14ac:dyDescent="0.35">
      <c r="A109" s="1014">
        <v>67</v>
      </c>
      <c r="B109" s="437" t="s">
        <v>1088</v>
      </c>
      <c r="C109" s="263">
        <v>42915</v>
      </c>
      <c r="D109" s="249" t="s">
        <v>14</v>
      </c>
      <c r="E109" s="154" t="s">
        <v>26</v>
      </c>
      <c r="F109" s="257" t="s">
        <v>499</v>
      </c>
      <c r="G109" s="258" t="s">
        <v>2167</v>
      </c>
      <c r="H109" s="250" t="s">
        <v>855</v>
      </c>
      <c r="I109" s="250" t="s">
        <v>236</v>
      </c>
      <c r="J109" s="258" t="s">
        <v>976</v>
      </c>
      <c r="K109" s="154" t="s">
        <v>814</v>
      </c>
      <c r="L109" s="574" t="s">
        <v>1476</v>
      </c>
      <c r="M109" s="154" t="s">
        <v>1467</v>
      </c>
      <c r="N109" s="251" t="s">
        <v>905</v>
      </c>
      <c r="O109" s="251" t="s">
        <v>132</v>
      </c>
      <c r="P109" s="264" t="s">
        <v>1423</v>
      </c>
      <c r="Q109" s="253" t="s">
        <v>633</v>
      </c>
      <c r="R109" s="253" t="s">
        <v>951</v>
      </c>
      <c r="S109" s="246">
        <v>43373</v>
      </c>
      <c r="T109" s="254">
        <v>43340</v>
      </c>
      <c r="U109" s="249" t="s">
        <v>34</v>
      </c>
      <c r="V109" s="259" t="s">
        <v>962</v>
      </c>
      <c r="W109" s="255" t="s">
        <v>880</v>
      </c>
      <c r="X109" s="256" t="s">
        <v>10</v>
      </c>
      <c r="AI109" s="690"/>
      <c r="AJ109" s="691"/>
      <c r="AK109" s="691"/>
      <c r="AL109" s="692"/>
      <c r="AN109" s="706"/>
      <c r="AO109" s="707"/>
      <c r="AP109" s="707"/>
      <c r="AQ109" s="708"/>
    </row>
    <row r="110" spans="1:43" ht="157.5" hidden="1" thickBot="1" x14ac:dyDescent="0.35">
      <c r="A110" s="1014">
        <v>67</v>
      </c>
      <c r="B110" s="437" t="s">
        <v>1089</v>
      </c>
      <c r="C110" s="263">
        <v>42915</v>
      </c>
      <c r="D110" s="249" t="s">
        <v>14</v>
      </c>
      <c r="E110" s="154" t="s">
        <v>26</v>
      </c>
      <c r="F110" s="257" t="s">
        <v>499</v>
      </c>
      <c r="G110" s="258" t="s">
        <v>2167</v>
      </c>
      <c r="H110" s="250" t="s">
        <v>855</v>
      </c>
      <c r="I110" s="250" t="s">
        <v>237</v>
      </c>
      <c r="J110" s="258" t="s">
        <v>976</v>
      </c>
      <c r="K110" s="154" t="s">
        <v>83</v>
      </c>
      <c r="L110" s="574" t="s">
        <v>1476</v>
      </c>
      <c r="M110" s="154" t="s">
        <v>1468</v>
      </c>
      <c r="N110" s="251" t="s">
        <v>128</v>
      </c>
      <c r="O110" s="251" t="s">
        <v>91</v>
      </c>
      <c r="P110" s="264" t="s">
        <v>2419</v>
      </c>
      <c r="Q110" s="253" t="s">
        <v>633</v>
      </c>
      <c r="R110" s="245" t="s">
        <v>978</v>
      </c>
      <c r="S110" s="246">
        <v>43373</v>
      </c>
      <c r="T110" s="254">
        <v>43402</v>
      </c>
      <c r="U110" s="249" t="s">
        <v>34</v>
      </c>
      <c r="V110" s="259" t="s">
        <v>2417</v>
      </c>
      <c r="W110" s="255" t="s">
        <v>633</v>
      </c>
      <c r="X110" s="256" t="s">
        <v>10</v>
      </c>
      <c r="AI110" s="690"/>
      <c r="AJ110" s="691"/>
      <c r="AK110" s="691"/>
      <c r="AL110" s="692"/>
      <c r="AN110" s="706"/>
      <c r="AO110" s="707"/>
      <c r="AP110" s="707"/>
      <c r="AQ110" s="708"/>
    </row>
    <row r="111" spans="1:43" ht="129" hidden="1" thickBot="1" x14ac:dyDescent="0.35">
      <c r="A111" s="1014">
        <v>17</v>
      </c>
      <c r="B111" s="437" t="s">
        <v>1090</v>
      </c>
      <c r="C111" s="263">
        <v>42916</v>
      </c>
      <c r="D111" s="249" t="s">
        <v>14</v>
      </c>
      <c r="E111" s="154" t="s">
        <v>25</v>
      </c>
      <c r="F111" s="257">
        <v>3116</v>
      </c>
      <c r="G111" s="258" t="s">
        <v>2168</v>
      </c>
      <c r="H111" s="250" t="s">
        <v>856</v>
      </c>
      <c r="I111" s="250" t="s">
        <v>283</v>
      </c>
      <c r="J111" s="258" t="s">
        <v>975</v>
      </c>
      <c r="K111" s="154" t="s">
        <v>152</v>
      </c>
      <c r="L111" s="466" t="s">
        <v>1391</v>
      </c>
      <c r="M111" s="154" t="s">
        <v>1445</v>
      </c>
      <c r="N111" s="251" t="s">
        <v>159</v>
      </c>
      <c r="O111" s="251" t="s">
        <v>894</v>
      </c>
      <c r="P111" s="252"/>
      <c r="Q111" s="253" t="s">
        <v>633</v>
      </c>
      <c r="R111" s="253" t="s">
        <v>1421</v>
      </c>
      <c r="S111" s="254">
        <v>44926</v>
      </c>
      <c r="T111" s="254"/>
      <c r="U111" s="249" t="s">
        <v>33</v>
      </c>
      <c r="V111" s="259" t="s">
        <v>958</v>
      </c>
      <c r="W111" s="255"/>
      <c r="X111" s="256"/>
      <c r="AI111" s="690"/>
      <c r="AJ111" s="691"/>
      <c r="AK111" s="691"/>
      <c r="AL111" s="692"/>
      <c r="AN111" s="706"/>
      <c r="AO111" s="707"/>
      <c r="AP111" s="707"/>
      <c r="AQ111" s="708"/>
    </row>
    <row r="112" spans="1:43" ht="157.5" hidden="1" thickBot="1" x14ac:dyDescent="0.35">
      <c r="A112" s="1014">
        <v>17</v>
      </c>
      <c r="B112" s="437" t="s">
        <v>1091</v>
      </c>
      <c r="C112" s="263">
        <v>42916</v>
      </c>
      <c r="D112" s="249" t="s">
        <v>14</v>
      </c>
      <c r="E112" s="154" t="s">
        <v>25</v>
      </c>
      <c r="F112" s="257">
        <v>3116</v>
      </c>
      <c r="G112" s="258" t="s">
        <v>2168</v>
      </c>
      <c r="H112" s="250" t="s">
        <v>856</v>
      </c>
      <c r="I112" s="250" t="s">
        <v>284</v>
      </c>
      <c r="J112" s="258" t="s">
        <v>975</v>
      </c>
      <c r="K112" s="154" t="s">
        <v>30</v>
      </c>
      <c r="L112" s="466" t="s">
        <v>1391</v>
      </c>
      <c r="M112" s="154" t="s">
        <v>1396</v>
      </c>
      <c r="N112" s="251" t="s">
        <v>160</v>
      </c>
      <c r="O112" s="251" t="s">
        <v>153</v>
      </c>
      <c r="P112" s="252"/>
      <c r="Q112" s="253" t="s">
        <v>633</v>
      </c>
      <c r="R112" s="253" t="s">
        <v>1421</v>
      </c>
      <c r="S112" s="254">
        <v>44926</v>
      </c>
      <c r="T112" s="254"/>
      <c r="U112" s="249" t="s">
        <v>33</v>
      </c>
      <c r="V112" s="259" t="s">
        <v>958</v>
      </c>
      <c r="W112" s="255"/>
      <c r="X112" s="256" t="s">
        <v>19</v>
      </c>
      <c r="AI112" s="690"/>
      <c r="AJ112" s="691"/>
      <c r="AK112" s="691"/>
      <c r="AL112" s="692"/>
      <c r="AN112" s="706"/>
      <c r="AO112" s="707"/>
      <c r="AP112" s="707"/>
      <c r="AQ112" s="708"/>
    </row>
    <row r="113" spans="1:43" ht="100.5" hidden="1" thickBot="1" x14ac:dyDescent="0.35">
      <c r="A113" s="1014">
        <v>17</v>
      </c>
      <c r="B113" s="437" t="s">
        <v>1092</v>
      </c>
      <c r="C113" s="263">
        <v>42916</v>
      </c>
      <c r="D113" s="249" t="s">
        <v>14</v>
      </c>
      <c r="E113" s="154" t="s">
        <v>25</v>
      </c>
      <c r="F113" s="257">
        <v>3116</v>
      </c>
      <c r="G113" s="258" t="s">
        <v>2168</v>
      </c>
      <c r="H113" s="250" t="s">
        <v>856</v>
      </c>
      <c r="I113" s="250" t="s">
        <v>239</v>
      </c>
      <c r="J113" s="258" t="s">
        <v>975</v>
      </c>
      <c r="K113" s="154" t="s">
        <v>29</v>
      </c>
      <c r="L113" s="466" t="s">
        <v>1391</v>
      </c>
      <c r="M113" s="154" t="s">
        <v>1397</v>
      </c>
      <c r="N113" s="251" t="s">
        <v>913</v>
      </c>
      <c r="O113" s="251" t="s">
        <v>154</v>
      </c>
      <c r="P113" s="252"/>
      <c r="Q113" s="253" t="s">
        <v>633</v>
      </c>
      <c r="R113" s="253" t="s">
        <v>1421</v>
      </c>
      <c r="S113" s="254">
        <v>44926</v>
      </c>
      <c r="T113" s="254"/>
      <c r="U113" s="249" t="s">
        <v>33</v>
      </c>
      <c r="V113" s="259" t="s">
        <v>958</v>
      </c>
      <c r="W113" s="255"/>
      <c r="X113" s="256" t="s">
        <v>19</v>
      </c>
      <c r="AI113" s="690"/>
      <c r="AJ113" s="691"/>
      <c r="AK113" s="691"/>
      <c r="AL113" s="692"/>
      <c r="AN113" s="706"/>
      <c r="AO113" s="707"/>
      <c r="AP113" s="707"/>
      <c r="AQ113" s="708"/>
    </row>
    <row r="114" spans="1:43" ht="114.75" hidden="1" thickBot="1" x14ac:dyDescent="0.35">
      <c r="A114" s="1014">
        <v>17</v>
      </c>
      <c r="B114" s="437" t="s">
        <v>1093</v>
      </c>
      <c r="C114" s="263">
        <v>42916</v>
      </c>
      <c r="D114" s="249" t="s">
        <v>14</v>
      </c>
      <c r="E114" s="154" t="s">
        <v>25</v>
      </c>
      <c r="F114" s="257">
        <v>3116</v>
      </c>
      <c r="G114" s="258" t="s">
        <v>2168</v>
      </c>
      <c r="H114" s="250" t="s">
        <v>856</v>
      </c>
      <c r="I114" s="250" t="s">
        <v>239</v>
      </c>
      <c r="J114" s="258" t="s">
        <v>976</v>
      </c>
      <c r="K114" s="154" t="s">
        <v>29</v>
      </c>
      <c r="L114" s="466" t="s">
        <v>1391</v>
      </c>
      <c r="M114" s="154" t="s">
        <v>1397</v>
      </c>
      <c r="N114" s="251" t="s">
        <v>161</v>
      </c>
      <c r="O114" s="251" t="s">
        <v>162</v>
      </c>
      <c r="P114" s="252"/>
      <c r="Q114" s="253" t="s">
        <v>633</v>
      </c>
      <c r="R114" s="253" t="s">
        <v>957</v>
      </c>
      <c r="S114" s="254">
        <v>43404</v>
      </c>
      <c r="T114" s="254"/>
      <c r="U114" s="249" t="s">
        <v>33</v>
      </c>
      <c r="V114" s="259"/>
      <c r="W114" s="255"/>
      <c r="X114" s="256"/>
      <c r="AI114" s="690"/>
      <c r="AJ114" s="691"/>
      <c r="AK114" s="691"/>
      <c r="AL114" s="692"/>
      <c r="AN114" s="706"/>
      <c r="AO114" s="707"/>
      <c r="AP114" s="707"/>
      <c r="AQ114" s="708"/>
    </row>
    <row r="115" spans="1:43" ht="86.25" hidden="1" thickBot="1" x14ac:dyDescent="0.35">
      <c r="A115" s="1014">
        <v>17</v>
      </c>
      <c r="B115" s="437" t="s">
        <v>1094</v>
      </c>
      <c r="C115" s="263">
        <v>42916</v>
      </c>
      <c r="D115" s="249" t="s">
        <v>14</v>
      </c>
      <c r="E115" s="154" t="s">
        <v>25</v>
      </c>
      <c r="F115" s="257">
        <v>3116</v>
      </c>
      <c r="G115" s="258" t="s">
        <v>2168</v>
      </c>
      <c r="H115" s="250" t="s">
        <v>856</v>
      </c>
      <c r="I115" s="250" t="s">
        <v>285</v>
      </c>
      <c r="J115" s="258" t="s">
        <v>976</v>
      </c>
      <c r="K115" s="154" t="s">
        <v>814</v>
      </c>
      <c r="L115" s="466" t="s">
        <v>1391</v>
      </c>
      <c r="M115" s="154" t="s">
        <v>1399</v>
      </c>
      <c r="N115" s="251" t="s">
        <v>905</v>
      </c>
      <c r="O115" s="251" t="s">
        <v>132</v>
      </c>
      <c r="P115" s="264" t="s">
        <v>1423</v>
      </c>
      <c r="Q115" s="253" t="s">
        <v>633</v>
      </c>
      <c r="R115" s="253" t="s">
        <v>951</v>
      </c>
      <c r="S115" s="246">
        <v>43373</v>
      </c>
      <c r="T115" s="254">
        <v>43340</v>
      </c>
      <c r="U115" s="249" t="s">
        <v>34</v>
      </c>
      <c r="V115" s="259" t="s">
        <v>962</v>
      </c>
      <c r="W115" s="255" t="s">
        <v>967</v>
      </c>
      <c r="X115" s="256" t="s">
        <v>10</v>
      </c>
      <c r="AI115" s="690"/>
      <c r="AJ115" s="691"/>
      <c r="AK115" s="691"/>
      <c r="AL115" s="692"/>
      <c r="AN115" s="706"/>
      <c r="AO115" s="707"/>
      <c r="AP115" s="707"/>
      <c r="AQ115" s="708"/>
    </row>
    <row r="116" spans="1:43" ht="157.5" hidden="1" thickBot="1" x14ac:dyDescent="0.35">
      <c r="A116" s="1014">
        <v>17</v>
      </c>
      <c r="B116" s="437" t="s">
        <v>1095</v>
      </c>
      <c r="C116" s="263">
        <v>42916</v>
      </c>
      <c r="D116" s="249" t="s">
        <v>14</v>
      </c>
      <c r="E116" s="154" t="s">
        <v>25</v>
      </c>
      <c r="F116" s="257">
        <v>3116</v>
      </c>
      <c r="G116" s="258" t="s">
        <v>2168</v>
      </c>
      <c r="H116" s="250" t="s">
        <v>856</v>
      </c>
      <c r="I116" s="250" t="s">
        <v>269</v>
      </c>
      <c r="J116" s="258" t="s">
        <v>976</v>
      </c>
      <c r="K116" s="154" t="s">
        <v>83</v>
      </c>
      <c r="L116" s="466" t="s">
        <v>1391</v>
      </c>
      <c r="M116" s="154" t="s">
        <v>1400</v>
      </c>
      <c r="N116" s="251" t="s">
        <v>145</v>
      </c>
      <c r="O116" s="251" t="s">
        <v>112</v>
      </c>
      <c r="P116" s="264" t="s">
        <v>2419</v>
      </c>
      <c r="Q116" s="253" t="s">
        <v>633</v>
      </c>
      <c r="R116" s="245" t="s">
        <v>978</v>
      </c>
      <c r="S116" s="246">
        <v>43373</v>
      </c>
      <c r="T116" s="254">
        <v>43402</v>
      </c>
      <c r="U116" s="249" t="s">
        <v>34</v>
      </c>
      <c r="V116" s="259" t="s">
        <v>2417</v>
      </c>
      <c r="W116" s="255" t="s">
        <v>967</v>
      </c>
      <c r="X116" s="256" t="s">
        <v>10</v>
      </c>
      <c r="AI116" s="690"/>
      <c r="AJ116" s="691"/>
      <c r="AK116" s="691"/>
      <c r="AL116" s="692"/>
      <c r="AN116" s="706"/>
      <c r="AO116" s="707"/>
      <c r="AP116" s="707"/>
      <c r="AQ116" s="708"/>
    </row>
    <row r="117" spans="1:43" ht="100.5" hidden="1" thickBot="1" x14ac:dyDescent="0.35">
      <c r="A117" s="1014">
        <v>13</v>
      </c>
      <c r="B117" s="437" t="s">
        <v>1096</v>
      </c>
      <c r="C117" s="263">
        <v>42916</v>
      </c>
      <c r="D117" s="249" t="s">
        <v>14</v>
      </c>
      <c r="E117" s="154" t="s">
        <v>25</v>
      </c>
      <c r="F117" s="257">
        <v>413</v>
      </c>
      <c r="G117" s="258" t="s">
        <v>2169</v>
      </c>
      <c r="H117" s="250" t="s">
        <v>856</v>
      </c>
      <c r="I117" s="250" t="s">
        <v>286</v>
      </c>
      <c r="J117" s="258" t="s">
        <v>974</v>
      </c>
      <c r="K117" s="154" t="s">
        <v>28</v>
      </c>
      <c r="L117" s="466" t="s">
        <v>1391</v>
      </c>
      <c r="M117" s="154" t="s">
        <v>1392</v>
      </c>
      <c r="N117" s="251" t="s">
        <v>908</v>
      </c>
      <c r="O117" s="251" t="s">
        <v>163</v>
      </c>
      <c r="P117" s="252"/>
      <c r="Q117" s="253" t="s">
        <v>633</v>
      </c>
      <c r="R117" s="253" t="s">
        <v>1421</v>
      </c>
      <c r="S117" s="254">
        <v>44926</v>
      </c>
      <c r="T117" s="254"/>
      <c r="U117" s="249" t="s">
        <v>33</v>
      </c>
      <c r="V117" s="259" t="s">
        <v>958</v>
      </c>
      <c r="W117" s="255"/>
      <c r="X117" s="256"/>
      <c r="AI117" s="690"/>
      <c r="AJ117" s="691"/>
      <c r="AK117" s="691"/>
      <c r="AL117" s="692"/>
      <c r="AN117" s="706"/>
      <c r="AO117" s="707"/>
      <c r="AP117" s="707"/>
      <c r="AQ117" s="708"/>
    </row>
    <row r="118" spans="1:43" ht="86.25" hidden="1" thickBot="1" x14ac:dyDescent="0.35">
      <c r="A118" s="1014">
        <v>13</v>
      </c>
      <c r="B118" s="437" t="s">
        <v>1097</v>
      </c>
      <c r="C118" s="263">
        <v>42916</v>
      </c>
      <c r="D118" s="249" t="s">
        <v>14</v>
      </c>
      <c r="E118" s="154" t="s">
        <v>25</v>
      </c>
      <c r="F118" s="257">
        <v>413</v>
      </c>
      <c r="G118" s="258" t="s">
        <v>2169</v>
      </c>
      <c r="H118" s="250" t="s">
        <v>856</v>
      </c>
      <c r="I118" s="250" t="s">
        <v>242</v>
      </c>
      <c r="J118" s="258" t="s">
        <v>974</v>
      </c>
      <c r="K118" s="154" t="s">
        <v>28</v>
      </c>
      <c r="L118" s="466" t="s">
        <v>1391</v>
      </c>
      <c r="M118" s="154" t="s">
        <v>1445</v>
      </c>
      <c r="N118" s="251" t="s">
        <v>164</v>
      </c>
      <c r="O118" s="251" t="s">
        <v>165</v>
      </c>
      <c r="P118" s="252"/>
      <c r="Q118" s="253" t="s">
        <v>633</v>
      </c>
      <c r="R118" s="253" t="s">
        <v>1421</v>
      </c>
      <c r="S118" s="254">
        <v>44926</v>
      </c>
      <c r="T118" s="254"/>
      <c r="U118" s="249" t="s">
        <v>33</v>
      </c>
      <c r="V118" s="259"/>
      <c r="W118" s="255"/>
      <c r="X118" s="256"/>
      <c r="AI118" s="690"/>
      <c r="AJ118" s="691"/>
      <c r="AK118" s="691"/>
      <c r="AL118" s="692"/>
      <c r="AN118" s="706"/>
      <c r="AO118" s="707"/>
      <c r="AP118" s="707"/>
      <c r="AQ118" s="708"/>
    </row>
    <row r="119" spans="1:43" ht="100.5" hidden="1" thickBot="1" x14ac:dyDescent="0.35">
      <c r="A119" s="1014">
        <v>13</v>
      </c>
      <c r="B119" s="437" t="s">
        <v>1098</v>
      </c>
      <c r="C119" s="263">
        <v>42916</v>
      </c>
      <c r="D119" s="249" t="s">
        <v>14</v>
      </c>
      <c r="E119" s="154" t="s">
        <v>25</v>
      </c>
      <c r="F119" s="257">
        <v>413</v>
      </c>
      <c r="G119" s="258" t="s">
        <v>2169</v>
      </c>
      <c r="H119" s="250" t="s">
        <v>856</v>
      </c>
      <c r="I119" s="250" t="s">
        <v>244</v>
      </c>
      <c r="J119" s="258" t="s">
        <v>974</v>
      </c>
      <c r="K119" s="154" t="s">
        <v>155</v>
      </c>
      <c r="L119" s="466" t="s">
        <v>1391</v>
      </c>
      <c r="M119" s="154" t="s">
        <v>1396</v>
      </c>
      <c r="N119" s="251" t="s">
        <v>632</v>
      </c>
      <c r="O119" s="251" t="s">
        <v>960</v>
      </c>
      <c r="P119" s="252"/>
      <c r="Q119" s="253" t="s">
        <v>633</v>
      </c>
      <c r="R119" s="253" t="s">
        <v>957</v>
      </c>
      <c r="S119" s="254">
        <v>43434</v>
      </c>
      <c r="T119" s="254"/>
      <c r="U119" s="249" t="s">
        <v>33</v>
      </c>
      <c r="V119" s="259"/>
      <c r="W119" s="255"/>
      <c r="X119" s="256"/>
      <c r="AI119" s="690"/>
      <c r="AJ119" s="691"/>
      <c r="AK119" s="691"/>
      <c r="AL119" s="692"/>
      <c r="AN119" s="706"/>
      <c r="AO119" s="707"/>
      <c r="AP119" s="707"/>
      <c r="AQ119" s="708"/>
    </row>
    <row r="120" spans="1:43" ht="72" hidden="1" thickBot="1" x14ac:dyDescent="0.35">
      <c r="A120" s="1014">
        <v>13</v>
      </c>
      <c r="B120" s="437" t="s">
        <v>1099</v>
      </c>
      <c r="C120" s="263">
        <v>42916</v>
      </c>
      <c r="D120" s="249" t="s">
        <v>14</v>
      </c>
      <c r="E120" s="154" t="s">
        <v>25</v>
      </c>
      <c r="F120" s="257">
        <v>413</v>
      </c>
      <c r="G120" s="258" t="s">
        <v>2169</v>
      </c>
      <c r="H120" s="250" t="s">
        <v>856</v>
      </c>
      <c r="I120" s="250" t="s">
        <v>245</v>
      </c>
      <c r="J120" s="258" t="s">
        <v>974</v>
      </c>
      <c r="K120" s="154" t="s">
        <v>29</v>
      </c>
      <c r="L120" s="466" t="s">
        <v>1391</v>
      </c>
      <c r="M120" s="154" t="s">
        <v>1397</v>
      </c>
      <c r="N120" s="251" t="s">
        <v>166</v>
      </c>
      <c r="O120" s="251" t="s">
        <v>156</v>
      </c>
      <c r="P120" s="252"/>
      <c r="Q120" s="253" t="s">
        <v>633</v>
      </c>
      <c r="R120" s="253" t="s">
        <v>1421</v>
      </c>
      <c r="S120" s="254">
        <v>44926</v>
      </c>
      <c r="T120" s="254"/>
      <c r="U120" s="249" t="s">
        <v>33</v>
      </c>
      <c r="V120" s="259" t="s">
        <v>958</v>
      </c>
      <c r="W120" s="255"/>
      <c r="X120" s="256"/>
      <c r="AI120" s="690"/>
      <c r="AJ120" s="691"/>
      <c r="AK120" s="691"/>
      <c r="AL120" s="692"/>
      <c r="AN120" s="706"/>
      <c r="AO120" s="707"/>
      <c r="AP120" s="707"/>
      <c r="AQ120" s="708"/>
    </row>
    <row r="121" spans="1:43" ht="157.5" hidden="1" thickBot="1" x14ac:dyDescent="0.35">
      <c r="A121" s="1014">
        <v>39</v>
      </c>
      <c r="B121" s="437" t="s">
        <v>1100</v>
      </c>
      <c r="C121" s="263">
        <v>42916</v>
      </c>
      <c r="D121" s="249" t="s">
        <v>14</v>
      </c>
      <c r="E121" s="154" t="s">
        <v>25</v>
      </c>
      <c r="F121" s="257">
        <v>691</v>
      </c>
      <c r="G121" s="258" t="s">
        <v>2170</v>
      </c>
      <c r="H121" s="250" t="s">
        <v>856</v>
      </c>
      <c r="I121" s="250" t="s">
        <v>248</v>
      </c>
      <c r="J121" s="258" t="s">
        <v>974</v>
      </c>
      <c r="K121" s="154" t="s">
        <v>28</v>
      </c>
      <c r="L121" s="466" t="s">
        <v>1391</v>
      </c>
      <c r="M121" s="154" t="s">
        <v>1393</v>
      </c>
      <c r="N121" s="251" t="s">
        <v>167</v>
      </c>
      <c r="O121" s="251" t="s">
        <v>168</v>
      </c>
      <c r="P121" s="252"/>
      <c r="Q121" s="253" t="s">
        <v>633</v>
      </c>
      <c r="R121" s="253" t="s">
        <v>1421</v>
      </c>
      <c r="S121" s="254">
        <v>44926</v>
      </c>
      <c r="T121" s="254"/>
      <c r="U121" s="249" t="s">
        <v>33</v>
      </c>
      <c r="V121" s="259" t="s">
        <v>958</v>
      </c>
      <c r="W121" s="255"/>
      <c r="X121" s="256"/>
      <c r="AI121" s="690"/>
      <c r="AJ121" s="691"/>
      <c r="AK121" s="691"/>
      <c r="AL121" s="692"/>
      <c r="AN121" s="706"/>
      <c r="AO121" s="707"/>
      <c r="AP121" s="707"/>
      <c r="AQ121" s="708"/>
    </row>
    <row r="122" spans="1:43" ht="157.5" hidden="1" thickBot="1" x14ac:dyDescent="0.35">
      <c r="A122" s="1014">
        <v>39</v>
      </c>
      <c r="B122" s="437" t="s">
        <v>1101</v>
      </c>
      <c r="C122" s="263">
        <v>42916</v>
      </c>
      <c r="D122" s="249" t="s">
        <v>14</v>
      </c>
      <c r="E122" s="154" t="s">
        <v>25</v>
      </c>
      <c r="F122" s="257">
        <v>691</v>
      </c>
      <c r="G122" s="258" t="s">
        <v>2170</v>
      </c>
      <c r="H122" s="250" t="s">
        <v>856</v>
      </c>
      <c r="I122" s="250" t="s">
        <v>249</v>
      </c>
      <c r="J122" s="258" t="s">
        <v>974</v>
      </c>
      <c r="K122" s="154" t="s">
        <v>28</v>
      </c>
      <c r="L122" s="466" t="s">
        <v>1391</v>
      </c>
      <c r="M122" s="154" t="s">
        <v>1471</v>
      </c>
      <c r="N122" s="251" t="s">
        <v>169</v>
      </c>
      <c r="O122" s="251" t="s">
        <v>168</v>
      </c>
      <c r="P122" s="252"/>
      <c r="Q122" s="253" t="s">
        <v>633</v>
      </c>
      <c r="R122" s="253" t="s">
        <v>1421</v>
      </c>
      <c r="S122" s="254">
        <v>44926</v>
      </c>
      <c r="T122" s="254"/>
      <c r="U122" s="249" t="s">
        <v>33</v>
      </c>
      <c r="V122" s="259" t="s">
        <v>958</v>
      </c>
      <c r="W122" s="255"/>
      <c r="X122" s="256"/>
      <c r="AI122" s="690"/>
      <c r="AJ122" s="691"/>
      <c r="AK122" s="691"/>
      <c r="AL122" s="692"/>
      <c r="AN122" s="706"/>
      <c r="AO122" s="707"/>
      <c r="AP122" s="707"/>
      <c r="AQ122" s="708"/>
    </row>
    <row r="123" spans="1:43" ht="86.25" hidden="1" thickBot="1" x14ac:dyDescent="0.35">
      <c r="A123" s="1014">
        <v>39</v>
      </c>
      <c r="B123" s="437" t="s">
        <v>1102</v>
      </c>
      <c r="C123" s="263">
        <v>42916</v>
      </c>
      <c r="D123" s="249" t="s">
        <v>14</v>
      </c>
      <c r="E123" s="154" t="s">
        <v>25</v>
      </c>
      <c r="F123" s="257">
        <v>691</v>
      </c>
      <c r="G123" s="258" t="s">
        <v>2170</v>
      </c>
      <c r="H123" s="250" t="s">
        <v>856</v>
      </c>
      <c r="I123" s="250" t="s">
        <v>287</v>
      </c>
      <c r="J123" s="258" t="s">
        <v>974</v>
      </c>
      <c r="K123" s="154" t="s">
        <v>30</v>
      </c>
      <c r="L123" s="466" t="s">
        <v>1391</v>
      </c>
      <c r="M123" s="154" t="s">
        <v>1397</v>
      </c>
      <c r="N123" s="251" t="s">
        <v>170</v>
      </c>
      <c r="O123" s="251" t="s">
        <v>896</v>
      </c>
      <c r="P123" s="252"/>
      <c r="Q123" s="253" t="s">
        <v>633</v>
      </c>
      <c r="R123" s="253" t="s">
        <v>1421</v>
      </c>
      <c r="S123" s="254">
        <v>44926</v>
      </c>
      <c r="T123" s="254"/>
      <c r="U123" s="249" t="s">
        <v>33</v>
      </c>
      <c r="V123" s="259" t="s">
        <v>958</v>
      </c>
      <c r="W123" s="255"/>
      <c r="X123" s="256"/>
      <c r="AI123" s="690"/>
      <c r="AJ123" s="691"/>
      <c r="AK123" s="691"/>
      <c r="AL123" s="692"/>
      <c r="AN123" s="706"/>
      <c r="AO123" s="707"/>
      <c r="AP123" s="707"/>
      <c r="AQ123" s="708"/>
    </row>
    <row r="124" spans="1:43" ht="86.25" hidden="1" thickBot="1" x14ac:dyDescent="0.35">
      <c r="A124" s="1014">
        <v>39</v>
      </c>
      <c r="B124" s="437" t="s">
        <v>1103</v>
      </c>
      <c r="C124" s="263">
        <v>42916</v>
      </c>
      <c r="D124" s="249" t="s">
        <v>14</v>
      </c>
      <c r="E124" s="154" t="s">
        <v>25</v>
      </c>
      <c r="F124" s="257">
        <v>691</v>
      </c>
      <c r="G124" s="258" t="s">
        <v>2170</v>
      </c>
      <c r="H124" s="250" t="s">
        <v>856</v>
      </c>
      <c r="I124" s="250" t="s">
        <v>251</v>
      </c>
      <c r="J124" s="258" t="s">
        <v>975</v>
      </c>
      <c r="K124" s="154" t="s">
        <v>29</v>
      </c>
      <c r="L124" s="466" t="s">
        <v>1391</v>
      </c>
      <c r="M124" s="154" t="s">
        <v>1397</v>
      </c>
      <c r="N124" s="251" t="s">
        <v>170</v>
      </c>
      <c r="O124" s="251" t="s">
        <v>895</v>
      </c>
      <c r="P124" s="252"/>
      <c r="Q124" s="253" t="s">
        <v>633</v>
      </c>
      <c r="R124" s="253" t="s">
        <v>1421</v>
      </c>
      <c r="S124" s="254">
        <v>44926</v>
      </c>
      <c r="T124" s="254"/>
      <c r="U124" s="249" t="s">
        <v>33</v>
      </c>
      <c r="V124" s="259" t="s">
        <v>958</v>
      </c>
      <c r="W124" s="255"/>
      <c r="X124" s="256"/>
      <c r="AI124" s="690"/>
      <c r="AJ124" s="691"/>
      <c r="AK124" s="691"/>
      <c r="AL124" s="692"/>
      <c r="AN124" s="706"/>
      <c r="AO124" s="707"/>
      <c r="AP124" s="707"/>
      <c r="AQ124" s="708"/>
    </row>
    <row r="125" spans="1:43" ht="86.25" hidden="1" thickBot="1" x14ac:dyDescent="0.35">
      <c r="A125" s="1014">
        <v>39</v>
      </c>
      <c r="B125" s="437" t="s">
        <v>1104</v>
      </c>
      <c r="C125" s="263">
        <v>42916</v>
      </c>
      <c r="D125" s="249" t="s">
        <v>14</v>
      </c>
      <c r="E125" s="154" t="s">
        <v>25</v>
      </c>
      <c r="F125" s="257">
        <v>691</v>
      </c>
      <c r="G125" s="258" t="s">
        <v>2170</v>
      </c>
      <c r="H125" s="250" t="s">
        <v>856</v>
      </c>
      <c r="I125" s="250" t="s">
        <v>288</v>
      </c>
      <c r="J125" s="258" t="s">
        <v>976</v>
      </c>
      <c r="K125" s="154" t="s">
        <v>814</v>
      </c>
      <c r="L125" s="466" t="s">
        <v>1391</v>
      </c>
      <c r="M125" s="154" t="s">
        <v>1447</v>
      </c>
      <c r="N125" s="251" t="s">
        <v>905</v>
      </c>
      <c r="O125" s="251" t="s">
        <v>85</v>
      </c>
      <c r="P125" s="264" t="s">
        <v>1423</v>
      </c>
      <c r="Q125" s="253" t="s">
        <v>633</v>
      </c>
      <c r="R125" s="253" t="s">
        <v>951</v>
      </c>
      <c r="S125" s="246">
        <v>43373</v>
      </c>
      <c r="T125" s="254">
        <v>43340</v>
      </c>
      <c r="U125" s="249" t="s">
        <v>34</v>
      </c>
      <c r="V125" s="259" t="s">
        <v>962</v>
      </c>
      <c r="W125" s="255" t="s">
        <v>880</v>
      </c>
      <c r="X125" s="256" t="s">
        <v>10</v>
      </c>
      <c r="AI125" s="690"/>
      <c r="AJ125" s="691"/>
      <c r="AK125" s="691"/>
      <c r="AL125" s="692"/>
      <c r="AN125" s="706"/>
      <c r="AO125" s="707"/>
      <c r="AP125" s="707"/>
      <c r="AQ125" s="708"/>
    </row>
    <row r="126" spans="1:43" ht="157.5" hidden="1" thickBot="1" x14ac:dyDescent="0.35">
      <c r="A126" s="1014">
        <v>39</v>
      </c>
      <c r="B126" s="437" t="s">
        <v>1105</v>
      </c>
      <c r="C126" s="263">
        <v>42916</v>
      </c>
      <c r="D126" s="249" t="s">
        <v>14</v>
      </c>
      <c r="E126" s="154" t="s">
        <v>25</v>
      </c>
      <c r="F126" s="257">
        <v>691</v>
      </c>
      <c r="G126" s="258" t="s">
        <v>2170</v>
      </c>
      <c r="H126" s="250" t="s">
        <v>856</v>
      </c>
      <c r="I126" s="250" t="s">
        <v>289</v>
      </c>
      <c r="J126" s="258" t="s">
        <v>976</v>
      </c>
      <c r="K126" s="154" t="s">
        <v>83</v>
      </c>
      <c r="L126" s="466" t="s">
        <v>1391</v>
      </c>
      <c r="M126" s="154" t="s">
        <v>1400</v>
      </c>
      <c r="N126" s="251" t="s">
        <v>172</v>
      </c>
      <c r="O126" s="251" t="s">
        <v>91</v>
      </c>
      <c r="P126" s="264" t="s">
        <v>2419</v>
      </c>
      <c r="Q126" s="253" t="s">
        <v>633</v>
      </c>
      <c r="R126" s="245" t="s">
        <v>978</v>
      </c>
      <c r="S126" s="246">
        <v>43373</v>
      </c>
      <c r="T126" s="254">
        <v>43402</v>
      </c>
      <c r="U126" s="249" t="s">
        <v>34</v>
      </c>
      <c r="V126" s="259" t="s">
        <v>2417</v>
      </c>
      <c r="W126" s="255"/>
      <c r="X126" s="256"/>
      <c r="AI126" s="690"/>
      <c r="AJ126" s="691"/>
      <c r="AK126" s="691"/>
      <c r="AL126" s="692"/>
      <c r="AN126" s="706"/>
      <c r="AO126" s="707"/>
      <c r="AP126" s="707"/>
      <c r="AQ126" s="708"/>
    </row>
    <row r="127" spans="1:43" ht="143.25" hidden="1" thickBot="1" x14ac:dyDescent="0.35">
      <c r="A127" s="1014">
        <v>44</v>
      </c>
      <c r="B127" s="437" t="s">
        <v>1106</v>
      </c>
      <c r="C127" s="263">
        <v>42916</v>
      </c>
      <c r="D127" s="249" t="s">
        <v>14</v>
      </c>
      <c r="E127" s="154" t="s">
        <v>25</v>
      </c>
      <c r="F127" s="257">
        <v>70</v>
      </c>
      <c r="G127" s="258" t="s">
        <v>2171</v>
      </c>
      <c r="H127" s="250" t="s">
        <v>856</v>
      </c>
      <c r="I127" s="250" t="s">
        <v>238</v>
      </c>
      <c r="J127" s="258" t="s">
        <v>974</v>
      </c>
      <c r="K127" s="154" t="s">
        <v>62</v>
      </c>
      <c r="L127" s="466" t="s">
        <v>1472</v>
      </c>
      <c r="M127" s="154" t="s">
        <v>1454</v>
      </c>
      <c r="N127" s="251" t="s">
        <v>173</v>
      </c>
      <c r="O127" s="251" t="s">
        <v>171</v>
      </c>
      <c r="P127" s="252"/>
      <c r="Q127" s="253" t="s">
        <v>633</v>
      </c>
      <c r="R127" s="253" t="s">
        <v>1421</v>
      </c>
      <c r="S127" s="254">
        <v>44926</v>
      </c>
      <c r="T127" s="254"/>
      <c r="U127" s="249" t="s">
        <v>33</v>
      </c>
      <c r="V127" s="259" t="s">
        <v>958</v>
      </c>
      <c r="W127" s="255"/>
      <c r="X127" s="256"/>
      <c r="AI127" s="690"/>
      <c r="AJ127" s="691"/>
      <c r="AK127" s="691"/>
      <c r="AL127" s="692"/>
      <c r="AN127" s="706"/>
      <c r="AO127" s="707"/>
      <c r="AP127" s="707"/>
      <c r="AQ127" s="708"/>
    </row>
    <row r="128" spans="1:43" ht="114.75" hidden="1" thickBot="1" x14ac:dyDescent="0.35">
      <c r="A128" s="1014">
        <v>44</v>
      </c>
      <c r="B128" s="437" t="s">
        <v>1107</v>
      </c>
      <c r="C128" s="263">
        <v>42916</v>
      </c>
      <c r="D128" s="249" t="s">
        <v>14</v>
      </c>
      <c r="E128" s="154" t="s">
        <v>25</v>
      </c>
      <c r="F128" s="257">
        <v>70</v>
      </c>
      <c r="G128" s="258" t="s">
        <v>2171</v>
      </c>
      <c r="H128" s="250" t="s">
        <v>856</v>
      </c>
      <c r="I128" s="250" t="s">
        <v>238</v>
      </c>
      <c r="J128" s="258" t="s">
        <v>976</v>
      </c>
      <c r="K128" s="154" t="s">
        <v>62</v>
      </c>
      <c r="L128" s="574" t="s">
        <v>1472</v>
      </c>
      <c r="M128" s="154" t="s">
        <v>1454</v>
      </c>
      <c r="N128" s="251" t="s">
        <v>903</v>
      </c>
      <c r="O128" s="251" t="s">
        <v>174</v>
      </c>
      <c r="P128" s="252"/>
      <c r="Q128" s="253" t="s">
        <v>633</v>
      </c>
      <c r="R128" s="253" t="s">
        <v>957</v>
      </c>
      <c r="S128" s="254">
        <v>43434</v>
      </c>
      <c r="T128" s="254"/>
      <c r="U128" s="249" t="s">
        <v>33</v>
      </c>
      <c r="V128" s="259"/>
      <c r="W128" s="255"/>
      <c r="X128" s="256"/>
      <c r="AI128" s="690"/>
      <c r="AJ128" s="691"/>
      <c r="AK128" s="691"/>
      <c r="AL128" s="692"/>
      <c r="AN128" s="706"/>
      <c r="AO128" s="707"/>
      <c r="AP128" s="707"/>
      <c r="AQ128" s="708"/>
    </row>
    <row r="129" spans="1:43" ht="100.5" hidden="1" thickBot="1" x14ac:dyDescent="0.35">
      <c r="A129" s="1014">
        <v>44</v>
      </c>
      <c r="B129" s="437" t="s">
        <v>399</v>
      </c>
      <c r="C129" s="263">
        <v>42916</v>
      </c>
      <c r="D129" s="249" t="s">
        <v>14</v>
      </c>
      <c r="E129" s="154" t="s">
        <v>25</v>
      </c>
      <c r="F129" s="257">
        <v>70</v>
      </c>
      <c r="G129" s="258" t="s">
        <v>2171</v>
      </c>
      <c r="H129" s="250" t="s">
        <v>856</v>
      </c>
      <c r="I129" s="250" t="s">
        <v>290</v>
      </c>
      <c r="J129" s="258" t="s">
        <v>974</v>
      </c>
      <c r="K129" s="154" t="s">
        <v>155</v>
      </c>
      <c r="L129" s="574" t="s">
        <v>1472</v>
      </c>
      <c r="M129" s="154" t="s">
        <v>1462</v>
      </c>
      <c r="N129" s="251" t="s">
        <v>175</v>
      </c>
      <c r="O129" s="251" t="s">
        <v>176</v>
      </c>
      <c r="P129" s="252"/>
      <c r="Q129" s="253" t="s">
        <v>633</v>
      </c>
      <c r="R129" s="253" t="s">
        <v>957</v>
      </c>
      <c r="S129" s="254">
        <v>43434</v>
      </c>
      <c r="T129" s="254"/>
      <c r="U129" s="249" t="s">
        <v>33</v>
      </c>
      <c r="V129" s="259"/>
      <c r="W129" s="255"/>
      <c r="X129" s="256"/>
      <c r="AI129" s="690"/>
      <c r="AJ129" s="691"/>
      <c r="AK129" s="691"/>
      <c r="AL129" s="692"/>
      <c r="AN129" s="706"/>
      <c r="AO129" s="707"/>
      <c r="AP129" s="707"/>
      <c r="AQ129" s="708"/>
    </row>
    <row r="130" spans="1:43" ht="72" hidden="1" thickBot="1" x14ac:dyDescent="0.35">
      <c r="A130" s="1014">
        <v>44</v>
      </c>
      <c r="B130" s="437" t="s">
        <v>1108</v>
      </c>
      <c r="C130" s="263">
        <v>42916</v>
      </c>
      <c r="D130" s="249" t="s">
        <v>14</v>
      </c>
      <c r="E130" s="154" t="s">
        <v>25</v>
      </c>
      <c r="F130" s="257">
        <v>70</v>
      </c>
      <c r="G130" s="258" t="s">
        <v>2171</v>
      </c>
      <c r="H130" s="250" t="s">
        <v>856</v>
      </c>
      <c r="I130" s="250" t="s">
        <v>290</v>
      </c>
      <c r="J130" s="258" t="s">
        <v>976</v>
      </c>
      <c r="K130" s="154" t="s">
        <v>155</v>
      </c>
      <c r="L130" s="574" t="s">
        <v>1472</v>
      </c>
      <c r="M130" s="154" t="s">
        <v>1462</v>
      </c>
      <c r="N130" s="251" t="s">
        <v>177</v>
      </c>
      <c r="O130" s="251" t="s">
        <v>897</v>
      </c>
      <c r="P130" s="252"/>
      <c r="Q130" s="253" t="s">
        <v>633</v>
      </c>
      <c r="R130" s="253" t="s">
        <v>957</v>
      </c>
      <c r="S130" s="254">
        <v>43434</v>
      </c>
      <c r="T130" s="254"/>
      <c r="U130" s="249" t="s">
        <v>33</v>
      </c>
      <c r="V130" s="259"/>
      <c r="W130" s="255"/>
      <c r="X130" s="256"/>
      <c r="AI130" s="690"/>
      <c r="AJ130" s="691"/>
      <c r="AK130" s="691"/>
      <c r="AL130" s="692"/>
      <c r="AN130" s="706"/>
      <c r="AO130" s="707"/>
      <c r="AP130" s="707"/>
      <c r="AQ130" s="708"/>
    </row>
    <row r="131" spans="1:43" ht="60" hidden="1" thickBot="1" x14ac:dyDescent="0.35">
      <c r="A131" s="1014">
        <v>44</v>
      </c>
      <c r="B131" s="437" t="s">
        <v>1109</v>
      </c>
      <c r="C131" s="263">
        <v>42916</v>
      </c>
      <c r="D131" s="249" t="s">
        <v>14</v>
      </c>
      <c r="E131" s="154" t="s">
        <v>25</v>
      </c>
      <c r="F131" s="257">
        <v>70</v>
      </c>
      <c r="G131" s="258" t="s">
        <v>2171</v>
      </c>
      <c r="H131" s="250" t="s">
        <v>856</v>
      </c>
      <c r="I131" s="250" t="s">
        <v>291</v>
      </c>
      <c r="J131" s="258" t="s">
        <v>974</v>
      </c>
      <c r="K131" s="154" t="s">
        <v>29</v>
      </c>
      <c r="L131" s="574" t="s">
        <v>1472</v>
      </c>
      <c r="M131" s="154" t="s">
        <v>1456</v>
      </c>
      <c r="N131" s="251" t="s">
        <v>964</v>
      </c>
      <c r="O131" s="251" t="s">
        <v>157</v>
      </c>
      <c r="P131" s="252"/>
      <c r="Q131" s="253" t="s">
        <v>633</v>
      </c>
      <c r="R131" s="253" t="s">
        <v>957</v>
      </c>
      <c r="S131" s="254">
        <v>43434</v>
      </c>
      <c r="T131" s="254"/>
      <c r="U131" s="249" t="s">
        <v>33</v>
      </c>
      <c r="V131" s="259"/>
      <c r="W131" s="255"/>
      <c r="X131" s="256"/>
      <c r="AI131" s="690"/>
      <c r="AJ131" s="691"/>
      <c r="AK131" s="691"/>
      <c r="AL131" s="692"/>
      <c r="AN131" s="706"/>
      <c r="AO131" s="707"/>
      <c r="AP131" s="707"/>
      <c r="AQ131" s="708"/>
    </row>
    <row r="132" spans="1:43" ht="86.25" hidden="1" thickBot="1" x14ac:dyDescent="0.35">
      <c r="A132" s="1014">
        <v>44</v>
      </c>
      <c r="B132" s="437" t="s">
        <v>1110</v>
      </c>
      <c r="C132" s="263">
        <v>42916</v>
      </c>
      <c r="D132" s="249" t="s">
        <v>14</v>
      </c>
      <c r="E132" s="154" t="s">
        <v>25</v>
      </c>
      <c r="F132" s="257">
        <v>70</v>
      </c>
      <c r="G132" s="258" t="s">
        <v>2171</v>
      </c>
      <c r="H132" s="250" t="s">
        <v>856</v>
      </c>
      <c r="I132" s="250" t="s">
        <v>292</v>
      </c>
      <c r="J132" s="258" t="s">
        <v>976</v>
      </c>
      <c r="K132" s="154" t="s">
        <v>83</v>
      </c>
      <c r="L132" s="574" t="s">
        <v>1472</v>
      </c>
      <c r="M132" s="154" t="s">
        <v>1473</v>
      </c>
      <c r="N132" s="251" t="s">
        <v>158</v>
      </c>
      <c r="O132" s="251" t="s">
        <v>179</v>
      </c>
      <c r="P132" s="428" t="s">
        <v>882</v>
      </c>
      <c r="Q132" s="253" t="s">
        <v>633</v>
      </c>
      <c r="R132" s="253" t="s">
        <v>965</v>
      </c>
      <c r="S132" s="254">
        <v>43373</v>
      </c>
      <c r="T132" s="254">
        <v>76215</v>
      </c>
      <c r="U132" s="249" t="s">
        <v>34</v>
      </c>
      <c r="V132" s="259" t="s">
        <v>2152</v>
      </c>
      <c r="W132" s="255" t="s">
        <v>633</v>
      </c>
      <c r="X132" s="256" t="s">
        <v>10</v>
      </c>
      <c r="AI132" s="690"/>
      <c r="AJ132" s="691"/>
      <c r="AK132" s="691"/>
      <c r="AL132" s="692"/>
      <c r="AN132" s="706"/>
      <c r="AO132" s="707"/>
      <c r="AP132" s="707"/>
      <c r="AQ132" s="708"/>
    </row>
    <row r="133" spans="1:43" ht="171.75" hidden="1" thickBot="1" x14ac:dyDescent="0.35">
      <c r="A133" s="1014">
        <v>44</v>
      </c>
      <c r="B133" s="437" t="s">
        <v>1111</v>
      </c>
      <c r="C133" s="263">
        <v>42916</v>
      </c>
      <c r="D133" s="249" t="s">
        <v>14</v>
      </c>
      <c r="E133" s="154" t="s">
        <v>25</v>
      </c>
      <c r="F133" s="257">
        <v>70</v>
      </c>
      <c r="G133" s="258" t="s">
        <v>2171</v>
      </c>
      <c r="H133" s="250" t="s">
        <v>856</v>
      </c>
      <c r="I133" s="250" t="s">
        <v>293</v>
      </c>
      <c r="J133" s="258" t="s">
        <v>976</v>
      </c>
      <c r="K133" s="154" t="s">
        <v>83</v>
      </c>
      <c r="L133" s="574" t="s">
        <v>1472</v>
      </c>
      <c r="M133" s="154" t="s">
        <v>1474</v>
      </c>
      <c r="N133" s="251" t="s">
        <v>277</v>
      </c>
      <c r="O133" s="251" t="s">
        <v>180</v>
      </c>
      <c r="P133" s="428" t="s">
        <v>882</v>
      </c>
      <c r="Q133" s="253" t="s">
        <v>633</v>
      </c>
      <c r="R133" s="253" t="s">
        <v>968</v>
      </c>
      <c r="S133" s="254">
        <v>43373</v>
      </c>
      <c r="T133" s="254">
        <v>43314</v>
      </c>
      <c r="U133" s="249" t="s">
        <v>34</v>
      </c>
      <c r="V133" s="259" t="s">
        <v>2192</v>
      </c>
      <c r="W133" s="255" t="s">
        <v>633</v>
      </c>
      <c r="X133" s="256" t="s">
        <v>10</v>
      </c>
      <c r="AI133" s="690"/>
      <c r="AJ133" s="691"/>
      <c r="AK133" s="691"/>
      <c r="AL133" s="692"/>
      <c r="AN133" s="706"/>
      <c r="AO133" s="707"/>
      <c r="AP133" s="707"/>
      <c r="AQ133" s="708"/>
    </row>
    <row r="134" spans="1:43" ht="129" hidden="1" thickBot="1" x14ac:dyDescent="0.35">
      <c r="A134" s="1014">
        <v>44</v>
      </c>
      <c r="B134" s="437" t="s">
        <v>1112</v>
      </c>
      <c r="C134" s="263">
        <v>42916</v>
      </c>
      <c r="D134" s="249" t="s">
        <v>14</v>
      </c>
      <c r="E134" s="154" t="s">
        <v>25</v>
      </c>
      <c r="F134" s="257">
        <v>70</v>
      </c>
      <c r="G134" s="258" t="s">
        <v>2171</v>
      </c>
      <c r="H134" s="250" t="s">
        <v>856</v>
      </c>
      <c r="I134" s="250" t="s">
        <v>294</v>
      </c>
      <c r="J134" s="258" t="s">
        <v>976</v>
      </c>
      <c r="K134" s="154" t="s">
        <v>83</v>
      </c>
      <c r="L134" s="574" t="s">
        <v>1472</v>
      </c>
      <c r="M134" s="154" t="s">
        <v>1475</v>
      </c>
      <c r="N134" s="251" t="s">
        <v>906</v>
      </c>
      <c r="O134" s="251" t="s">
        <v>181</v>
      </c>
      <c r="P134" s="428" t="s">
        <v>883</v>
      </c>
      <c r="Q134" s="253" t="s">
        <v>633</v>
      </c>
      <c r="R134" s="253" t="s">
        <v>968</v>
      </c>
      <c r="S134" s="254">
        <v>43373</v>
      </c>
      <c r="T134" s="254">
        <v>43314</v>
      </c>
      <c r="U134" s="249" t="s">
        <v>34</v>
      </c>
      <c r="V134" s="259" t="s">
        <v>2153</v>
      </c>
      <c r="W134" s="255" t="s">
        <v>633</v>
      </c>
      <c r="X134" s="256" t="s">
        <v>10</v>
      </c>
      <c r="AI134" s="690"/>
      <c r="AJ134" s="691"/>
      <c r="AK134" s="691"/>
      <c r="AL134" s="692"/>
      <c r="AN134" s="706"/>
      <c r="AO134" s="707"/>
      <c r="AP134" s="707"/>
      <c r="AQ134" s="708"/>
    </row>
    <row r="135" spans="1:43" ht="228.75" hidden="1" thickBot="1" x14ac:dyDescent="0.35">
      <c r="A135" s="1014">
        <v>44</v>
      </c>
      <c r="B135" s="437" t="s">
        <v>1113</v>
      </c>
      <c r="C135" s="263">
        <v>42916</v>
      </c>
      <c r="D135" s="249" t="s">
        <v>14</v>
      </c>
      <c r="E135" s="154" t="s">
        <v>25</v>
      </c>
      <c r="F135" s="257">
        <v>70</v>
      </c>
      <c r="G135" s="258" t="s">
        <v>2171</v>
      </c>
      <c r="H135" s="250" t="s">
        <v>856</v>
      </c>
      <c r="I135" s="250" t="s">
        <v>295</v>
      </c>
      <c r="J135" s="258" t="s">
        <v>975</v>
      </c>
      <c r="K135" s="154" t="s">
        <v>83</v>
      </c>
      <c r="L135" s="574" t="s">
        <v>1472</v>
      </c>
      <c r="M135" s="154" t="s">
        <v>1469</v>
      </c>
      <c r="N135" s="251" t="s">
        <v>909</v>
      </c>
      <c r="O135" s="251" t="s">
        <v>182</v>
      </c>
      <c r="P135" s="252"/>
      <c r="Q135" s="253" t="s">
        <v>633</v>
      </c>
      <c r="R135" s="253" t="s">
        <v>950</v>
      </c>
      <c r="S135" s="254">
        <v>43403</v>
      </c>
      <c r="T135" s="254"/>
      <c r="U135" s="249" t="s">
        <v>33</v>
      </c>
      <c r="V135" s="259" t="s">
        <v>1429</v>
      </c>
      <c r="W135" s="255"/>
      <c r="X135" s="256" t="s">
        <v>19</v>
      </c>
      <c r="AI135" s="690"/>
      <c r="AJ135" s="691"/>
      <c r="AK135" s="691"/>
      <c r="AL135" s="692"/>
      <c r="AN135" s="706"/>
      <c r="AO135" s="707"/>
      <c r="AP135" s="707"/>
      <c r="AQ135" s="708"/>
    </row>
    <row r="136" spans="1:43" ht="129" hidden="1" thickBot="1" x14ac:dyDescent="0.35">
      <c r="A136" s="1014">
        <v>55</v>
      </c>
      <c r="B136" s="437" t="s">
        <v>1114</v>
      </c>
      <c r="C136" s="263">
        <v>42916</v>
      </c>
      <c r="D136" s="249" t="s">
        <v>14</v>
      </c>
      <c r="E136" s="154" t="s">
        <v>24</v>
      </c>
      <c r="F136" s="257" t="s">
        <v>495</v>
      </c>
      <c r="G136" s="258" t="s">
        <v>2172</v>
      </c>
      <c r="H136" s="250" t="s">
        <v>857</v>
      </c>
      <c r="I136" s="250" t="s">
        <v>296</v>
      </c>
      <c r="J136" s="258" t="s">
        <v>976</v>
      </c>
      <c r="K136" s="154" t="s">
        <v>30</v>
      </c>
      <c r="L136" s="574" t="s">
        <v>1476</v>
      </c>
      <c r="M136" s="154" t="s">
        <v>1462</v>
      </c>
      <c r="N136" s="251" t="s">
        <v>904</v>
      </c>
      <c r="O136" s="251" t="s">
        <v>108</v>
      </c>
      <c r="P136" s="252"/>
      <c r="Q136" s="253" t="s">
        <v>633</v>
      </c>
      <c r="R136" s="245" t="s">
        <v>978</v>
      </c>
      <c r="S136" s="246">
        <v>43404</v>
      </c>
      <c r="T136" s="254"/>
      <c r="U136" s="249" t="s">
        <v>33</v>
      </c>
      <c r="V136" s="345" t="s">
        <v>1428</v>
      </c>
      <c r="W136" s="255"/>
      <c r="X136" s="256" t="s">
        <v>19</v>
      </c>
      <c r="AI136" s="690"/>
      <c r="AJ136" s="691"/>
      <c r="AK136" s="691"/>
      <c r="AL136" s="692"/>
      <c r="AN136" s="706"/>
      <c r="AO136" s="707"/>
      <c r="AP136" s="707"/>
      <c r="AQ136" s="708"/>
    </row>
    <row r="137" spans="1:43" ht="86.25" hidden="1" thickBot="1" x14ac:dyDescent="0.35">
      <c r="A137" s="1014">
        <v>55</v>
      </c>
      <c r="B137" s="437" t="s">
        <v>1115</v>
      </c>
      <c r="C137" s="263">
        <v>42916</v>
      </c>
      <c r="D137" s="249" t="s">
        <v>14</v>
      </c>
      <c r="E137" s="154" t="s">
        <v>24</v>
      </c>
      <c r="F137" s="257" t="s">
        <v>495</v>
      </c>
      <c r="G137" s="258" t="s">
        <v>2172</v>
      </c>
      <c r="H137" s="250" t="s">
        <v>857</v>
      </c>
      <c r="I137" s="250" t="s">
        <v>296</v>
      </c>
      <c r="J137" s="258" t="s">
        <v>976</v>
      </c>
      <c r="K137" s="154" t="s">
        <v>814</v>
      </c>
      <c r="L137" s="466" t="s">
        <v>1391</v>
      </c>
      <c r="M137" s="154" t="s">
        <v>1399</v>
      </c>
      <c r="N137" s="251" t="s">
        <v>905</v>
      </c>
      <c r="O137" s="251" t="s">
        <v>132</v>
      </c>
      <c r="P137" s="264" t="s">
        <v>1423</v>
      </c>
      <c r="Q137" s="253" t="s">
        <v>633</v>
      </c>
      <c r="R137" s="253" t="s">
        <v>951</v>
      </c>
      <c r="S137" s="246">
        <v>43373</v>
      </c>
      <c r="T137" s="254">
        <v>43340</v>
      </c>
      <c r="U137" s="249" t="s">
        <v>34</v>
      </c>
      <c r="V137" s="259" t="s">
        <v>962</v>
      </c>
      <c r="W137" s="255" t="s">
        <v>880</v>
      </c>
      <c r="X137" s="256" t="s">
        <v>10</v>
      </c>
      <c r="AI137" s="690"/>
      <c r="AJ137" s="691"/>
      <c r="AK137" s="691"/>
      <c r="AL137" s="692"/>
      <c r="AN137" s="706"/>
      <c r="AO137" s="707"/>
      <c r="AP137" s="707"/>
      <c r="AQ137" s="708"/>
    </row>
    <row r="138" spans="1:43" ht="60" hidden="1" thickBot="1" x14ac:dyDescent="0.35">
      <c r="A138" s="1014">
        <v>51</v>
      </c>
      <c r="B138" s="437" t="s">
        <v>1116</v>
      </c>
      <c r="C138" s="263">
        <v>42916</v>
      </c>
      <c r="D138" s="249" t="s">
        <v>14</v>
      </c>
      <c r="E138" s="154" t="s">
        <v>24</v>
      </c>
      <c r="F138" s="257" t="s">
        <v>863</v>
      </c>
      <c r="G138" s="257" t="s">
        <v>2173</v>
      </c>
      <c r="H138" s="250" t="s">
        <v>857</v>
      </c>
      <c r="I138" s="250" t="s">
        <v>297</v>
      </c>
      <c r="J138" s="258" t="s">
        <v>974</v>
      </c>
      <c r="K138" s="154" t="s">
        <v>28</v>
      </c>
      <c r="L138" s="574" t="s">
        <v>1476</v>
      </c>
      <c r="M138" s="154" t="s">
        <v>1465</v>
      </c>
      <c r="N138" s="251" t="s">
        <v>185</v>
      </c>
      <c r="O138" s="251" t="s">
        <v>183</v>
      </c>
      <c r="P138" s="264" t="s">
        <v>1414</v>
      </c>
      <c r="Q138" s="253" t="s">
        <v>633</v>
      </c>
      <c r="R138" s="253" t="s">
        <v>957</v>
      </c>
      <c r="S138" s="254">
        <v>43291</v>
      </c>
      <c r="T138" s="254">
        <v>43335</v>
      </c>
      <c r="U138" s="249" t="s">
        <v>34</v>
      </c>
      <c r="V138" s="259" t="s">
        <v>1427</v>
      </c>
      <c r="W138" s="255" t="s">
        <v>633</v>
      </c>
      <c r="X138" s="256" t="s">
        <v>10</v>
      </c>
      <c r="AI138" s="690"/>
      <c r="AJ138" s="691"/>
      <c r="AK138" s="691"/>
      <c r="AL138" s="692"/>
      <c r="AN138" s="706"/>
      <c r="AO138" s="707"/>
      <c r="AP138" s="707"/>
      <c r="AQ138" s="708"/>
    </row>
    <row r="139" spans="1:43" ht="60" hidden="1" thickBot="1" x14ac:dyDescent="0.35">
      <c r="A139" s="1014">
        <v>51</v>
      </c>
      <c r="B139" s="437" t="s">
        <v>1117</v>
      </c>
      <c r="C139" s="263">
        <v>42916</v>
      </c>
      <c r="D139" s="249" t="s">
        <v>14</v>
      </c>
      <c r="E139" s="154" t="s">
        <v>24</v>
      </c>
      <c r="F139" s="257" t="s">
        <v>863</v>
      </c>
      <c r="G139" s="257" t="s">
        <v>2173</v>
      </c>
      <c r="H139" s="250" t="s">
        <v>857</v>
      </c>
      <c r="I139" s="250" t="s">
        <v>298</v>
      </c>
      <c r="J139" s="258" t="s">
        <v>975</v>
      </c>
      <c r="K139" s="154" t="s">
        <v>28</v>
      </c>
      <c r="L139" s="574" t="s">
        <v>1476</v>
      </c>
      <c r="M139" s="154" t="s">
        <v>1477</v>
      </c>
      <c r="N139" s="251" t="s">
        <v>186</v>
      </c>
      <c r="O139" s="251" t="s">
        <v>184</v>
      </c>
      <c r="P139" s="264" t="s">
        <v>1415</v>
      </c>
      <c r="Q139" s="253" t="s">
        <v>633</v>
      </c>
      <c r="R139" s="253" t="s">
        <v>957</v>
      </c>
      <c r="S139" s="254">
        <v>43373</v>
      </c>
      <c r="T139" s="254"/>
      <c r="U139" s="249" t="s">
        <v>12</v>
      </c>
      <c r="V139" s="259" t="s">
        <v>987</v>
      </c>
      <c r="W139" s="255"/>
      <c r="X139" s="256" t="s">
        <v>19</v>
      </c>
      <c r="AI139" s="690"/>
      <c r="AJ139" s="691"/>
      <c r="AK139" s="691"/>
      <c r="AL139" s="692"/>
      <c r="AN139" s="706"/>
      <c r="AO139" s="707"/>
      <c r="AP139" s="707"/>
      <c r="AQ139" s="708"/>
    </row>
    <row r="140" spans="1:43" ht="129" hidden="1" thickBot="1" x14ac:dyDescent="0.35">
      <c r="A140" s="1014">
        <v>51</v>
      </c>
      <c r="B140" s="437" t="s">
        <v>1118</v>
      </c>
      <c r="C140" s="263">
        <v>42916</v>
      </c>
      <c r="D140" s="249" t="s">
        <v>14</v>
      </c>
      <c r="E140" s="154" t="s">
        <v>24</v>
      </c>
      <c r="F140" s="257" t="s">
        <v>863</v>
      </c>
      <c r="G140" s="257" t="s">
        <v>2173</v>
      </c>
      <c r="H140" s="250" t="s">
        <v>857</v>
      </c>
      <c r="I140" s="250" t="s">
        <v>299</v>
      </c>
      <c r="J140" s="258" t="s">
        <v>976</v>
      </c>
      <c r="K140" s="154" t="s">
        <v>30</v>
      </c>
      <c r="L140" s="574" t="s">
        <v>1476</v>
      </c>
      <c r="M140" s="154" t="s">
        <v>1462</v>
      </c>
      <c r="N140" s="251" t="s">
        <v>904</v>
      </c>
      <c r="O140" s="251" t="s">
        <v>107</v>
      </c>
      <c r="P140" s="252"/>
      <c r="Q140" s="253" t="s">
        <v>633</v>
      </c>
      <c r="R140" s="245" t="s">
        <v>978</v>
      </c>
      <c r="S140" s="246">
        <v>43404</v>
      </c>
      <c r="T140" s="254"/>
      <c r="U140" s="249" t="s">
        <v>33</v>
      </c>
      <c r="V140" s="345" t="s">
        <v>1428</v>
      </c>
      <c r="W140" s="255"/>
      <c r="X140" s="256" t="s">
        <v>19</v>
      </c>
      <c r="AI140" s="690"/>
      <c r="AJ140" s="691"/>
      <c r="AK140" s="691"/>
      <c r="AL140" s="692"/>
      <c r="AN140" s="706"/>
      <c r="AO140" s="707"/>
      <c r="AP140" s="707"/>
      <c r="AQ140" s="708"/>
    </row>
    <row r="141" spans="1:43" ht="72" hidden="1" thickBot="1" x14ac:dyDescent="0.35">
      <c r="A141" s="1014">
        <v>51</v>
      </c>
      <c r="B141" s="437" t="s">
        <v>1119</v>
      </c>
      <c r="C141" s="263">
        <v>42916</v>
      </c>
      <c r="D141" s="249" t="s">
        <v>14</v>
      </c>
      <c r="E141" s="154" t="s">
        <v>24</v>
      </c>
      <c r="F141" s="257" t="s">
        <v>863</v>
      </c>
      <c r="G141" s="257" t="s">
        <v>2173</v>
      </c>
      <c r="H141" s="250" t="s">
        <v>857</v>
      </c>
      <c r="I141" s="250" t="s">
        <v>299</v>
      </c>
      <c r="J141" s="258" t="s">
        <v>976</v>
      </c>
      <c r="K141" s="154" t="s">
        <v>814</v>
      </c>
      <c r="L141" s="574" t="s">
        <v>1391</v>
      </c>
      <c r="M141" s="154" t="s">
        <v>1478</v>
      </c>
      <c r="N141" s="251" t="s">
        <v>905</v>
      </c>
      <c r="O141" s="251" t="s">
        <v>132</v>
      </c>
      <c r="P141" s="1049" t="s">
        <v>2915</v>
      </c>
      <c r="Q141" s="253" t="s">
        <v>633</v>
      </c>
      <c r="R141" s="253" t="s">
        <v>951</v>
      </c>
      <c r="S141" s="246">
        <v>43373</v>
      </c>
      <c r="T141" s="254">
        <v>43340</v>
      </c>
      <c r="U141" s="249" t="s">
        <v>34</v>
      </c>
      <c r="V141" s="259" t="s">
        <v>1385</v>
      </c>
      <c r="W141" s="255" t="s">
        <v>880</v>
      </c>
      <c r="X141" s="256" t="s">
        <v>10</v>
      </c>
      <c r="AI141" s="690"/>
      <c r="AJ141" s="691"/>
      <c r="AK141" s="691"/>
      <c r="AL141" s="692"/>
      <c r="AN141" s="706"/>
      <c r="AO141" s="707"/>
      <c r="AP141" s="707"/>
      <c r="AQ141" s="708"/>
    </row>
    <row r="142" spans="1:43" ht="60" hidden="1" thickBot="1" x14ac:dyDescent="0.35">
      <c r="A142" s="1014">
        <v>16</v>
      </c>
      <c r="B142" s="437" t="s">
        <v>1120</v>
      </c>
      <c r="C142" s="263">
        <v>42916</v>
      </c>
      <c r="D142" s="249" t="s">
        <v>14</v>
      </c>
      <c r="E142" s="154" t="s">
        <v>23</v>
      </c>
      <c r="F142" s="257">
        <v>73</v>
      </c>
      <c r="G142" s="258" t="s">
        <v>2174</v>
      </c>
      <c r="H142" s="250" t="s">
        <v>858</v>
      </c>
      <c r="I142" s="250" t="s">
        <v>300</v>
      </c>
      <c r="J142" s="258" t="s">
        <v>974</v>
      </c>
      <c r="K142" s="154" t="s">
        <v>62</v>
      </c>
      <c r="L142" s="466" t="s">
        <v>1391</v>
      </c>
      <c r="M142" s="154" t="s">
        <v>1443</v>
      </c>
      <c r="N142" s="251" t="s">
        <v>197</v>
      </c>
      <c r="O142" s="251" t="s">
        <v>188</v>
      </c>
      <c r="P142" s="264" t="s">
        <v>1442</v>
      </c>
      <c r="Q142" s="253" t="s">
        <v>633</v>
      </c>
      <c r="R142" s="253" t="s">
        <v>953</v>
      </c>
      <c r="S142" s="254">
        <v>43403</v>
      </c>
      <c r="T142" s="254">
        <v>43367</v>
      </c>
      <c r="U142" s="249" t="s">
        <v>34</v>
      </c>
      <c r="V142" s="345"/>
      <c r="W142" s="255" t="s">
        <v>633</v>
      </c>
      <c r="X142" s="256" t="s">
        <v>10</v>
      </c>
      <c r="AI142" s="690"/>
      <c r="AJ142" s="691"/>
      <c r="AK142" s="691"/>
      <c r="AL142" s="692"/>
      <c r="AN142" s="706"/>
      <c r="AO142" s="707"/>
      <c r="AP142" s="707"/>
      <c r="AQ142" s="708"/>
    </row>
    <row r="143" spans="1:43" ht="100.5" hidden="1" thickBot="1" x14ac:dyDescent="0.35">
      <c r="A143" s="1014">
        <v>16</v>
      </c>
      <c r="B143" s="437" t="s">
        <v>1121</v>
      </c>
      <c r="C143" s="263">
        <v>42916</v>
      </c>
      <c r="D143" s="249" t="s">
        <v>14</v>
      </c>
      <c r="E143" s="154" t="s">
        <v>23</v>
      </c>
      <c r="F143" s="257">
        <v>73</v>
      </c>
      <c r="G143" s="258" t="s">
        <v>2174</v>
      </c>
      <c r="H143" s="250" t="s">
        <v>858</v>
      </c>
      <c r="I143" s="250" t="s">
        <v>301</v>
      </c>
      <c r="J143" s="258" t="s">
        <v>974</v>
      </c>
      <c r="K143" s="154" t="s">
        <v>30</v>
      </c>
      <c r="L143" s="466" t="s">
        <v>1391</v>
      </c>
      <c r="M143" s="154" t="s">
        <v>1445</v>
      </c>
      <c r="N143" s="251" t="s">
        <v>198</v>
      </c>
      <c r="O143" s="251" t="s">
        <v>199</v>
      </c>
      <c r="P143" s="252"/>
      <c r="Q143" s="253" t="s">
        <v>633</v>
      </c>
      <c r="R143" s="253" t="s">
        <v>957</v>
      </c>
      <c r="S143" s="254">
        <v>43465</v>
      </c>
      <c r="T143" s="254"/>
      <c r="U143" s="249" t="s">
        <v>33</v>
      </c>
      <c r="V143" s="259"/>
      <c r="W143" s="255"/>
      <c r="X143" s="256"/>
      <c r="AI143" s="690"/>
      <c r="AJ143" s="691"/>
      <c r="AK143" s="691"/>
      <c r="AL143" s="692"/>
      <c r="AN143" s="706"/>
      <c r="AO143" s="707"/>
      <c r="AP143" s="707"/>
      <c r="AQ143" s="708"/>
    </row>
    <row r="144" spans="1:43" ht="60" hidden="1" thickBot="1" x14ac:dyDescent="0.35">
      <c r="A144" s="1014">
        <v>16</v>
      </c>
      <c r="B144" s="437" t="s">
        <v>1122</v>
      </c>
      <c r="C144" s="263">
        <v>42916</v>
      </c>
      <c r="D144" s="249" t="s">
        <v>14</v>
      </c>
      <c r="E144" s="154" t="s">
        <v>23</v>
      </c>
      <c r="F144" s="257">
        <v>73</v>
      </c>
      <c r="G144" s="258" t="s">
        <v>2174</v>
      </c>
      <c r="H144" s="250" t="s">
        <v>858</v>
      </c>
      <c r="I144" s="250" t="s">
        <v>302</v>
      </c>
      <c r="J144" s="258" t="s">
        <v>976</v>
      </c>
      <c r="K144" s="154" t="s">
        <v>29</v>
      </c>
      <c r="L144" s="466" t="s">
        <v>1391</v>
      </c>
      <c r="M144" s="154" t="s">
        <v>1397</v>
      </c>
      <c r="N144" s="251" t="s">
        <v>200</v>
      </c>
      <c r="O144" s="251" t="s">
        <v>189</v>
      </c>
      <c r="P144" s="252"/>
      <c r="Q144" s="253" t="s">
        <v>633</v>
      </c>
      <c r="R144" s="253" t="s">
        <v>957</v>
      </c>
      <c r="S144" s="254">
        <v>43465</v>
      </c>
      <c r="T144" s="254"/>
      <c r="U144" s="249" t="s">
        <v>33</v>
      </c>
      <c r="V144" s="259"/>
      <c r="W144" s="255"/>
      <c r="X144" s="256"/>
      <c r="AI144" s="690"/>
      <c r="AJ144" s="691"/>
      <c r="AK144" s="691"/>
      <c r="AL144" s="692"/>
      <c r="AN144" s="706"/>
      <c r="AO144" s="707"/>
      <c r="AP144" s="707"/>
      <c r="AQ144" s="708"/>
    </row>
    <row r="145" spans="1:43" ht="86.25" hidden="1" thickBot="1" x14ac:dyDescent="0.35">
      <c r="A145" s="1014">
        <v>16</v>
      </c>
      <c r="B145" s="437" t="s">
        <v>1123</v>
      </c>
      <c r="C145" s="263">
        <v>42916</v>
      </c>
      <c r="D145" s="249" t="s">
        <v>14</v>
      </c>
      <c r="E145" s="154" t="s">
        <v>23</v>
      </c>
      <c r="F145" s="257">
        <v>73</v>
      </c>
      <c r="G145" s="258" t="s">
        <v>2174</v>
      </c>
      <c r="H145" s="250" t="s">
        <v>858</v>
      </c>
      <c r="I145" s="250" t="s">
        <v>303</v>
      </c>
      <c r="J145" s="258" t="s">
        <v>976</v>
      </c>
      <c r="K145" s="154" t="s">
        <v>814</v>
      </c>
      <c r="L145" s="466" t="s">
        <v>1391</v>
      </c>
      <c r="M145" s="154" t="s">
        <v>1399</v>
      </c>
      <c r="N145" s="251" t="s">
        <v>905</v>
      </c>
      <c r="O145" s="251" t="s">
        <v>132</v>
      </c>
      <c r="P145" s="264" t="s">
        <v>1423</v>
      </c>
      <c r="Q145" s="253" t="s">
        <v>633</v>
      </c>
      <c r="R145" s="253" t="s">
        <v>951</v>
      </c>
      <c r="S145" s="246">
        <v>43373</v>
      </c>
      <c r="T145" s="254">
        <v>43340</v>
      </c>
      <c r="U145" s="249" t="s">
        <v>34</v>
      </c>
      <c r="V145" s="259" t="s">
        <v>962</v>
      </c>
      <c r="W145" s="255" t="s">
        <v>880</v>
      </c>
      <c r="X145" s="256" t="s">
        <v>10</v>
      </c>
      <c r="AI145" s="690"/>
      <c r="AJ145" s="691"/>
      <c r="AK145" s="691"/>
      <c r="AL145" s="692"/>
      <c r="AN145" s="706"/>
      <c r="AO145" s="707"/>
      <c r="AP145" s="707"/>
      <c r="AQ145" s="708"/>
    </row>
    <row r="146" spans="1:43" ht="157.5" hidden="1" thickBot="1" x14ac:dyDescent="0.35">
      <c r="A146" s="1014">
        <v>16</v>
      </c>
      <c r="B146" s="437" t="s">
        <v>1124</v>
      </c>
      <c r="C146" s="263">
        <v>42916</v>
      </c>
      <c r="D146" s="249" t="s">
        <v>14</v>
      </c>
      <c r="E146" s="154" t="s">
        <v>23</v>
      </c>
      <c r="F146" s="257">
        <v>73</v>
      </c>
      <c r="G146" s="258" t="s">
        <v>2174</v>
      </c>
      <c r="H146" s="250" t="s">
        <v>858</v>
      </c>
      <c r="I146" s="250" t="s">
        <v>304</v>
      </c>
      <c r="J146" s="258" t="s">
        <v>976</v>
      </c>
      <c r="K146" s="154" t="s">
        <v>32</v>
      </c>
      <c r="L146" s="466" t="s">
        <v>1391</v>
      </c>
      <c r="M146" s="154" t="s">
        <v>1400</v>
      </c>
      <c r="N146" s="251" t="s">
        <v>145</v>
      </c>
      <c r="O146" s="251" t="s">
        <v>112</v>
      </c>
      <c r="P146" s="264" t="s">
        <v>2419</v>
      </c>
      <c r="Q146" s="253" t="s">
        <v>633</v>
      </c>
      <c r="R146" s="245" t="s">
        <v>978</v>
      </c>
      <c r="S146" s="246">
        <v>43373</v>
      </c>
      <c r="T146" s="254">
        <v>43402</v>
      </c>
      <c r="U146" s="249" t="s">
        <v>34</v>
      </c>
      <c r="V146" s="259" t="s">
        <v>2417</v>
      </c>
      <c r="W146" s="255"/>
      <c r="X146" s="256"/>
      <c r="AI146" s="690"/>
      <c r="AJ146" s="691"/>
      <c r="AK146" s="691"/>
      <c r="AL146" s="692"/>
      <c r="AN146" s="706"/>
      <c r="AO146" s="707"/>
      <c r="AP146" s="707"/>
      <c r="AQ146" s="708"/>
    </row>
    <row r="147" spans="1:43" ht="143.25" hidden="1" thickBot="1" x14ac:dyDescent="0.35">
      <c r="A147" s="1014">
        <v>10</v>
      </c>
      <c r="B147" s="437" t="s">
        <v>1125</v>
      </c>
      <c r="C147" s="263">
        <v>42916</v>
      </c>
      <c r="D147" s="249" t="s">
        <v>14</v>
      </c>
      <c r="E147" s="154" t="s">
        <v>23</v>
      </c>
      <c r="F147" s="257">
        <v>313</v>
      </c>
      <c r="G147" s="258" t="s">
        <v>2175</v>
      </c>
      <c r="H147" s="250" t="s">
        <v>858</v>
      </c>
      <c r="I147" s="250" t="s">
        <v>305</v>
      </c>
      <c r="J147" s="258" t="s">
        <v>974</v>
      </c>
      <c r="K147" s="154" t="s">
        <v>28</v>
      </c>
      <c r="L147" s="466" t="s">
        <v>1476</v>
      </c>
      <c r="M147" s="154" t="s">
        <v>1454</v>
      </c>
      <c r="N147" s="251" t="s">
        <v>190</v>
      </c>
      <c r="O147" s="251" t="s">
        <v>306</v>
      </c>
      <c r="P147" s="252"/>
      <c r="Q147" s="253" t="s">
        <v>633</v>
      </c>
      <c r="R147" s="253" t="s">
        <v>1421</v>
      </c>
      <c r="S147" s="254">
        <v>44926</v>
      </c>
      <c r="T147" s="254"/>
      <c r="U147" s="249" t="s">
        <v>33</v>
      </c>
      <c r="V147" s="259" t="s">
        <v>958</v>
      </c>
      <c r="W147" s="255"/>
      <c r="X147" s="256"/>
      <c r="AI147" s="690"/>
      <c r="AJ147" s="691"/>
      <c r="AK147" s="691"/>
      <c r="AL147" s="692"/>
      <c r="AN147" s="706"/>
      <c r="AO147" s="707"/>
      <c r="AP147" s="707"/>
      <c r="AQ147" s="708"/>
    </row>
    <row r="148" spans="1:43" ht="114.75" hidden="1" thickBot="1" x14ac:dyDescent="0.35">
      <c r="A148" s="1014">
        <v>10</v>
      </c>
      <c r="B148" s="437" t="s">
        <v>1126</v>
      </c>
      <c r="C148" s="263">
        <v>42916</v>
      </c>
      <c r="D148" s="249" t="s">
        <v>14</v>
      </c>
      <c r="E148" s="154" t="s">
        <v>23</v>
      </c>
      <c r="F148" s="257">
        <v>313</v>
      </c>
      <c r="G148" s="258" t="s">
        <v>2175</v>
      </c>
      <c r="H148" s="250" t="s">
        <v>858</v>
      </c>
      <c r="I148" s="250" t="s">
        <v>305</v>
      </c>
      <c r="J148" s="258" t="s">
        <v>976</v>
      </c>
      <c r="K148" s="154" t="s">
        <v>28</v>
      </c>
      <c r="L148" s="574" t="s">
        <v>1476</v>
      </c>
      <c r="M148" s="154" t="s">
        <v>1454</v>
      </c>
      <c r="N148" s="251" t="s">
        <v>903</v>
      </c>
      <c r="O148" s="251" t="s">
        <v>174</v>
      </c>
      <c r="P148" s="252"/>
      <c r="Q148" s="253" t="s">
        <v>633</v>
      </c>
      <c r="R148" s="253" t="s">
        <v>1421</v>
      </c>
      <c r="S148" s="254">
        <v>44926</v>
      </c>
      <c r="T148" s="254"/>
      <c r="U148" s="249" t="s">
        <v>33</v>
      </c>
      <c r="V148" s="259" t="s">
        <v>1430</v>
      </c>
      <c r="W148" s="255"/>
      <c r="X148" s="256"/>
      <c r="AI148" s="690"/>
      <c r="AJ148" s="691"/>
      <c r="AK148" s="691"/>
      <c r="AL148" s="692"/>
      <c r="AN148" s="706"/>
      <c r="AO148" s="707"/>
      <c r="AP148" s="707"/>
      <c r="AQ148" s="708"/>
    </row>
    <row r="149" spans="1:43" ht="60" hidden="1" thickBot="1" x14ac:dyDescent="0.35">
      <c r="A149" s="1014">
        <v>10</v>
      </c>
      <c r="B149" s="437" t="s">
        <v>1127</v>
      </c>
      <c r="C149" s="263">
        <v>42916</v>
      </c>
      <c r="D149" s="249" t="s">
        <v>14</v>
      </c>
      <c r="E149" s="154" t="s">
        <v>23</v>
      </c>
      <c r="F149" s="257">
        <v>313</v>
      </c>
      <c r="G149" s="258" t="s">
        <v>2175</v>
      </c>
      <c r="H149" s="250" t="s">
        <v>858</v>
      </c>
      <c r="I149" s="250" t="s">
        <v>307</v>
      </c>
      <c r="J149" s="258" t="s">
        <v>974</v>
      </c>
      <c r="K149" s="154" t="s">
        <v>30</v>
      </c>
      <c r="L149" s="574" t="s">
        <v>1476</v>
      </c>
      <c r="M149" s="154" t="s">
        <v>1462</v>
      </c>
      <c r="N149" s="251" t="s">
        <v>191</v>
      </c>
      <c r="O149" s="251" t="s">
        <v>192</v>
      </c>
      <c r="P149" s="252"/>
      <c r="Q149" s="253" t="s">
        <v>633</v>
      </c>
      <c r="R149" s="253" t="s">
        <v>957</v>
      </c>
      <c r="S149" s="254">
        <v>43434</v>
      </c>
      <c r="T149" s="254"/>
      <c r="U149" s="249" t="s">
        <v>33</v>
      </c>
      <c r="V149" s="259"/>
      <c r="W149" s="255"/>
      <c r="X149" s="256"/>
      <c r="AI149" s="690"/>
      <c r="AJ149" s="691"/>
      <c r="AK149" s="691"/>
      <c r="AL149" s="692"/>
      <c r="AN149" s="706"/>
      <c r="AO149" s="707"/>
      <c r="AP149" s="707"/>
      <c r="AQ149" s="708"/>
    </row>
    <row r="150" spans="1:43" ht="86.25" hidden="1" thickBot="1" x14ac:dyDescent="0.35">
      <c r="A150" s="1014">
        <v>10</v>
      </c>
      <c r="B150" s="437" t="s">
        <v>1128</v>
      </c>
      <c r="C150" s="263">
        <v>42916</v>
      </c>
      <c r="D150" s="249" t="s">
        <v>14</v>
      </c>
      <c r="E150" s="154" t="s">
        <v>23</v>
      </c>
      <c r="F150" s="257">
        <v>313</v>
      </c>
      <c r="G150" s="258" t="s">
        <v>2175</v>
      </c>
      <c r="H150" s="250" t="s">
        <v>858</v>
      </c>
      <c r="I150" s="250" t="s">
        <v>307</v>
      </c>
      <c r="J150" s="258" t="s">
        <v>976</v>
      </c>
      <c r="K150" s="154" t="s">
        <v>30</v>
      </c>
      <c r="L150" s="574" t="s">
        <v>1476</v>
      </c>
      <c r="M150" s="154" t="s">
        <v>1462</v>
      </c>
      <c r="N150" s="251" t="s">
        <v>193</v>
      </c>
      <c r="O150" s="251" t="s">
        <v>194</v>
      </c>
      <c r="P150" s="252"/>
      <c r="Q150" s="253" t="s">
        <v>633</v>
      </c>
      <c r="R150" s="253" t="s">
        <v>1421</v>
      </c>
      <c r="S150" s="254">
        <v>44926</v>
      </c>
      <c r="T150" s="254"/>
      <c r="U150" s="249" t="s">
        <v>33</v>
      </c>
      <c r="V150" s="259" t="s">
        <v>958</v>
      </c>
      <c r="W150" s="255"/>
      <c r="X150" s="256"/>
      <c r="AI150" s="690"/>
      <c r="AJ150" s="691"/>
      <c r="AK150" s="691"/>
      <c r="AL150" s="692"/>
      <c r="AN150" s="706"/>
      <c r="AO150" s="707"/>
      <c r="AP150" s="707"/>
      <c r="AQ150" s="708"/>
    </row>
    <row r="151" spans="1:43" ht="60" hidden="1" thickBot="1" x14ac:dyDescent="0.35">
      <c r="A151" s="1014">
        <v>10</v>
      </c>
      <c r="B151" s="437" t="s">
        <v>1129</v>
      </c>
      <c r="C151" s="263">
        <v>42916</v>
      </c>
      <c r="D151" s="249" t="s">
        <v>14</v>
      </c>
      <c r="E151" s="154" t="s">
        <v>23</v>
      </c>
      <c r="F151" s="257">
        <v>313</v>
      </c>
      <c r="G151" s="258" t="s">
        <v>2175</v>
      </c>
      <c r="H151" s="250" t="s">
        <v>858</v>
      </c>
      <c r="I151" s="250" t="s">
        <v>308</v>
      </c>
      <c r="J151" s="258" t="s">
        <v>974</v>
      </c>
      <c r="K151" s="154" t="s">
        <v>29</v>
      </c>
      <c r="L151" s="574" t="s">
        <v>1476</v>
      </c>
      <c r="M151" s="154" t="s">
        <v>1456</v>
      </c>
      <c r="N151" s="251" t="s">
        <v>178</v>
      </c>
      <c r="O151" s="251" t="s">
        <v>187</v>
      </c>
      <c r="P151" s="252"/>
      <c r="Q151" s="253" t="s">
        <v>633</v>
      </c>
      <c r="R151" s="253" t="s">
        <v>957</v>
      </c>
      <c r="S151" s="254">
        <v>43434</v>
      </c>
      <c r="T151" s="254"/>
      <c r="U151" s="249" t="s">
        <v>33</v>
      </c>
      <c r="V151" s="259"/>
      <c r="W151" s="255"/>
      <c r="X151" s="256"/>
      <c r="AI151" s="690"/>
      <c r="AJ151" s="691"/>
      <c r="AK151" s="691"/>
      <c r="AL151" s="692"/>
      <c r="AN151" s="706"/>
      <c r="AO151" s="707"/>
      <c r="AP151" s="707"/>
      <c r="AQ151" s="708"/>
    </row>
    <row r="152" spans="1:43" ht="86.25" hidden="1" thickBot="1" x14ac:dyDescent="0.35">
      <c r="A152" s="1014">
        <v>10</v>
      </c>
      <c r="B152" s="437" t="s">
        <v>1130</v>
      </c>
      <c r="C152" s="263">
        <v>42916</v>
      </c>
      <c r="D152" s="249" t="s">
        <v>14</v>
      </c>
      <c r="E152" s="154" t="s">
        <v>23</v>
      </c>
      <c r="F152" s="257">
        <v>313</v>
      </c>
      <c r="G152" s="258" t="s">
        <v>2175</v>
      </c>
      <c r="H152" s="250" t="s">
        <v>858</v>
      </c>
      <c r="I152" s="250" t="s">
        <v>309</v>
      </c>
      <c r="J152" s="258" t="s">
        <v>976</v>
      </c>
      <c r="K152" s="154" t="s">
        <v>83</v>
      </c>
      <c r="L152" s="574" t="s">
        <v>1476</v>
      </c>
      <c r="M152" s="154" t="s">
        <v>1473</v>
      </c>
      <c r="N152" s="251" t="s">
        <v>158</v>
      </c>
      <c r="O152" s="251" t="s">
        <v>195</v>
      </c>
      <c r="P152" s="428" t="s">
        <v>882</v>
      </c>
      <c r="Q152" s="253" t="s">
        <v>633</v>
      </c>
      <c r="R152" s="253" t="s">
        <v>965</v>
      </c>
      <c r="S152" s="254">
        <v>43373</v>
      </c>
      <c r="T152" s="254">
        <v>43343</v>
      </c>
      <c r="U152" s="249" t="s">
        <v>34</v>
      </c>
      <c r="V152" s="259" t="s">
        <v>2154</v>
      </c>
      <c r="W152" s="255" t="s">
        <v>633</v>
      </c>
      <c r="X152" s="256" t="s">
        <v>10</v>
      </c>
      <c r="AI152" s="690"/>
      <c r="AJ152" s="691"/>
      <c r="AK152" s="691"/>
      <c r="AL152" s="692"/>
      <c r="AN152" s="706"/>
      <c r="AO152" s="707"/>
      <c r="AP152" s="707"/>
      <c r="AQ152" s="708"/>
    </row>
    <row r="153" spans="1:43" ht="171.75" hidden="1" thickBot="1" x14ac:dyDescent="0.35">
      <c r="A153" s="1014">
        <v>10</v>
      </c>
      <c r="B153" s="437" t="s">
        <v>1131</v>
      </c>
      <c r="C153" s="263">
        <v>42916</v>
      </c>
      <c r="D153" s="249" t="s">
        <v>14</v>
      </c>
      <c r="E153" s="154" t="s">
        <v>23</v>
      </c>
      <c r="F153" s="257">
        <v>313</v>
      </c>
      <c r="G153" s="258" t="s">
        <v>2175</v>
      </c>
      <c r="H153" s="250" t="s">
        <v>858</v>
      </c>
      <c r="I153" s="250" t="s">
        <v>310</v>
      </c>
      <c r="J153" s="258" t="s">
        <v>976</v>
      </c>
      <c r="K153" s="154" t="s">
        <v>83</v>
      </c>
      <c r="L153" s="574" t="s">
        <v>1476</v>
      </c>
      <c r="M153" s="154" t="s">
        <v>1474</v>
      </c>
      <c r="N153" s="251" t="s">
        <v>277</v>
      </c>
      <c r="O153" s="251" t="s">
        <v>196</v>
      </c>
      <c r="P153" s="428" t="s">
        <v>882</v>
      </c>
      <c r="Q153" s="253" t="s">
        <v>633</v>
      </c>
      <c r="R153" s="253" t="s">
        <v>968</v>
      </c>
      <c r="S153" s="254">
        <v>43373</v>
      </c>
      <c r="T153" s="254">
        <v>43314</v>
      </c>
      <c r="U153" s="249" t="s">
        <v>34</v>
      </c>
      <c r="V153" s="259" t="s">
        <v>2193</v>
      </c>
      <c r="W153" s="255" t="s">
        <v>633</v>
      </c>
      <c r="X153" s="256" t="s">
        <v>10</v>
      </c>
      <c r="AI153" s="690"/>
      <c r="AJ153" s="691"/>
      <c r="AK153" s="691"/>
      <c r="AL153" s="692"/>
      <c r="AN153" s="706"/>
      <c r="AO153" s="707"/>
      <c r="AP153" s="707"/>
      <c r="AQ153" s="708"/>
    </row>
    <row r="154" spans="1:43" ht="129" hidden="1" thickBot="1" x14ac:dyDescent="0.35">
      <c r="A154" s="1014">
        <v>10</v>
      </c>
      <c r="B154" s="437" t="s">
        <v>1132</v>
      </c>
      <c r="C154" s="263">
        <v>42916</v>
      </c>
      <c r="D154" s="249" t="s">
        <v>14</v>
      </c>
      <c r="E154" s="154" t="s">
        <v>23</v>
      </c>
      <c r="F154" s="257">
        <v>313</v>
      </c>
      <c r="G154" s="258" t="s">
        <v>2175</v>
      </c>
      <c r="H154" s="250" t="s">
        <v>858</v>
      </c>
      <c r="I154" s="250" t="s">
        <v>311</v>
      </c>
      <c r="J154" s="258" t="s">
        <v>976</v>
      </c>
      <c r="K154" s="154" t="s">
        <v>83</v>
      </c>
      <c r="L154" s="574" t="s">
        <v>1476</v>
      </c>
      <c r="M154" s="154" t="s">
        <v>1475</v>
      </c>
      <c r="N154" s="251" t="s">
        <v>906</v>
      </c>
      <c r="O154" s="251" t="s">
        <v>181</v>
      </c>
      <c r="P154" s="428" t="s">
        <v>882</v>
      </c>
      <c r="Q154" s="253" t="s">
        <v>633</v>
      </c>
      <c r="R154" s="253" t="s">
        <v>968</v>
      </c>
      <c r="S154" s="254">
        <v>43373</v>
      </c>
      <c r="T154" s="254">
        <v>43314</v>
      </c>
      <c r="U154" s="249" t="s">
        <v>34</v>
      </c>
      <c r="V154" s="259" t="s">
        <v>2155</v>
      </c>
      <c r="W154" s="255" t="s">
        <v>633</v>
      </c>
      <c r="X154" s="256" t="s">
        <v>10</v>
      </c>
      <c r="AI154" s="690"/>
      <c r="AJ154" s="691"/>
      <c r="AK154" s="691"/>
      <c r="AL154" s="692"/>
      <c r="AN154" s="706"/>
      <c r="AO154" s="707"/>
      <c r="AP154" s="707"/>
      <c r="AQ154" s="708"/>
    </row>
    <row r="155" spans="1:43" ht="228.75" hidden="1" thickBot="1" x14ac:dyDescent="0.35">
      <c r="A155" s="1014">
        <v>10</v>
      </c>
      <c r="B155" s="437" t="s">
        <v>1133</v>
      </c>
      <c r="C155" s="263">
        <v>42916</v>
      </c>
      <c r="D155" s="249" t="s">
        <v>14</v>
      </c>
      <c r="E155" s="154" t="s">
        <v>23</v>
      </c>
      <c r="F155" s="257">
        <v>313</v>
      </c>
      <c r="G155" s="258" t="s">
        <v>2175</v>
      </c>
      <c r="H155" s="250" t="s">
        <v>858</v>
      </c>
      <c r="I155" s="250" t="s">
        <v>312</v>
      </c>
      <c r="J155" s="258" t="s">
        <v>975</v>
      </c>
      <c r="K155" s="154" t="s">
        <v>83</v>
      </c>
      <c r="L155" s="574" t="s">
        <v>1476</v>
      </c>
      <c r="M155" s="154" t="s">
        <v>1469</v>
      </c>
      <c r="N155" s="251" t="s">
        <v>909</v>
      </c>
      <c r="O155" s="251" t="s">
        <v>182</v>
      </c>
      <c r="P155" s="252"/>
      <c r="Q155" s="253" t="s">
        <v>633</v>
      </c>
      <c r="R155" s="253" t="s">
        <v>950</v>
      </c>
      <c r="S155" s="254">
        <v>43403</v>
      </c>
      <c r="T155" s="254"/>
      <c r="U155" s="249" t="s">
        <v>33</v>
      </c>
      <c r="V155" s="259" t="s">
        <v>1431</v>
      </c>
      <c r="W155" s="255"/>
      <c r="X155" s="256" t="s">
        <v>19</v>
      </c>
      <c r="AI155" s="690"/>
      <c r="AJ155" s="691"/>
      <c r="AK155" s="691"/>
      <c r="AL155" s="692"/>
      <c r="AN155" s="706"/>
      <c r="AO155" s="707"/>
      <c r="AP155" s="707"/>
      <c r="AQ155" s="708"/>
    </row>
    <row r="156" spans="1:43" ht="300" hidden="1" thickBot="1" x14ac:dyDescent="0.35">
      <c r="A156" s="1014">
        <v>58</v>
      </c>
      <c r="B156" s="437" t="s">
        <v>1134</v>
      </c>
      <c r="C156" s="263">
        <v>43194</v>
      </c>
      <c r="D156" s="249" t="s">
        <v>14</v>
      </c>
      <c r="E156" s="154" t="s">
        <v>26</v>
      </c>
      <c r="F156" s="257" t="s">
        <v>797</v>
      </c>
      <c r="G156" s="258" t="s">
        <v>2176</v>
      </c>
      <c r="H156" s="250" t="s">
        <v>859</v>
      </c>
      <c r="I156" s="250" t="s">
        <v>634</v>
      </c>
      <c r="J156" s="258" t="s">
        <v>975</v>
      </c>
      <c r="K156" s="154" t="s">
        <v>32</v>
      </c>
      <c r="L156" s="574" t="s">
        <v>1479</v>
      </c>
      <c r="M156" s="154"/>
      <c r="N156" s="251" t="s">
        <v>810</v>
      </c>
      <c r="O156" s="251" t="s">
        <v>635</v>
      </c>
      <c r="P156" s="264" t="s">
        <v>2476</v>
      </c>
      <c r="Q156" s="253" t="s">
        <v>633</v>
      </c>
      <c r="R156" s="253" t="s">
        <v>966</v>
      </c>
      <c r="S156" s="254">
        <v>43296</v>
      </c>
      <c r="T156" s="254">
        <v>43394</v>
      </c>
      <c r="U156" s="249" t="s">
        <v>34</v>
      </c>
      <c r="V156" s="259" t="s">
        <v>2475</v>
      </c>
      <c r="W156" s="255" t="s">
        <v>2469</v>
      </c>
      <c r="X156" s="256" t="s">
        <v>10</v>
      </c>
      <c r="AI156" s="690"/>
      <c r="AJ156" s="691"/>
      <c r="AK156" s="691"/>
      <c r="AL156" s="692"/>
      <c r="AN156" s="706"/>
      <c r="AO156" s="707"/>
      <c r="AP156" s="707"/>
      <c r="AQ156" s="708"/>
    </row>
    <row r="157" spans="1:43" ht="72" hidden="1" thickBot="1" x14ac:dyDescent="0.35">
      <c r="A157" s="1014">
        <v>58</v>
      </c>
      <c r="B157" s="437" t="s">
        <v>1135</v>
      </c>
      <c r="C157" s="263">
        <v>43194</v>
      </c>
      <c r="D157" s="249" t="s">
        <v>14</v>
      </c>
      <c r="E157" s="154" t="s">
        <v>26</v>
      </c>
      <c r="F157" s="257" t="s">
        <v>797</v>
      </c>
      <c r="G157" s="258" t="s">
        <v>2176</v>
      </c>
      <c r="H157" s="250" t="s">
        <v>859</v>
      </c>
      <c r="I157" s="250" t="s">
        <v>639</v>
      </c>
      <c r="J157" s="258" t="s">
        <v>974</v>
      </c>
      <c r="K157" s="154" t="s">
        <v>28</v>
      </c>
      <c r="L157" s="574" t="s">
        <v>1476</v>
      </c>
      <c r="M157" s="154" t="s">
        <v>1454</v>
      </c>
      <c r="N157" s="251" t="s">
        <v>809</v>
      </c>
      <c r="O157" s="251" t="s">
        <v>637</v>
      </c>
      <c r="P157" s="264" t="s">
        <v>2127</v>
      </c>
      <c r="Q157" s="253" t="s">
        <v>633</v>
      </c>
      <c r="R157" s="253" t="s">
        <v>950</v>
      </c>
      <c r="S157" s="254">
        <v>43203</v>
      </c>
      <c r="T157" s="254">
        <v>43203</v>
      </c>
      <c r="U157" s="249" t="s">
        <v>34</v>
      </c>
      <c r="V157" s="259"/>
      <c r="W157" s="255" t="s">
        <v>633</v>
      </c>
      <c r="X157" s="256" t="s">
        <v>10</v>
      </c>
      <c r="AI157" s="690"/>
      <c r="AJ157" s="691"/>
      <c r="AK157" s="691"/>
      <c r="AL157" s="692"/>
      <c r="AN157" s="706"/>
      <c r="AO157" s="707"/>
      <c r="AP157" s="707"/>
      <c r="AQ157" s="708"/>
    </row>
    <row r="158" spans="1:43" ht="72" hidden="1" thickBot="1" x14ac:dyDescent="0.35">
      <c r="A158" s="1014">
        <v>58</v>
      </c>
      <c r="B158" s="437" t="s">
        <v>1136</v>
      </c>
      <c r="C158" s="263">
        <v>43194</v>
      </c>
      <c r="D158" s="249" t="s">
        <v>14</v>
      </c>
      <c r="E158" s="154" t="s">
        <v>26</v>
      </c>
      <c r="F158" s="257" t="s">
        <v>797</v>
      </c>
      <c r="G158" s="258" t="s">
        <v>2176</v>
      </c>
      <c r="H158" s="250" t="s">
        <v>859</v>
      </c>
      <c r="I158" s="250" t="s">
        <v>640</v>
      </c>
      <c r="J158" s="258" t="s">
        <v>974</v>
      </c>
      <c r="K158" s="154" t="s">
        <v>30</v>
      </c>
      <c r="L158" s="574" t="s">
        <v>1476</v>
      </c>
      <c r="M158" s="154" t="s">
        <v>1462</v>
      </c>
      <c r="N158" s="251" t="s">
        <v>645</v>
      </c>
      <c r="O158" s="251" t="s">
        <v>646</v>
      </c>
      <c r="P158" s="264" t="s">
        <v>989</v>
      </c>
      <c r="Q158" s="253" t="s">
        <v>633</v>
      </c>
      <c r="R158" s="253" t="s">
        <v>1421</v>
      </c>
      <c r="S158" s="254">
        <v>43266</v>
      </c>
      <c r="T158" s="254">
        <v>43339</v>
      </c>
      <c r="U158" s="249" t="s">
        <v>34</v>
      </c>
      <c r="V158" s="259" t="s">
        <v>961</v>
      </c>
      <c r="W158" s="255" t="s">
        <v>633</v>
      </c>
      <c r="X158" s="256" t="s">
        <v>10</v>
      </c>
      <c r="AI158" s="690"/>
      <c r="AJ158" s="691"/>
      <c r="AK158" s="691"/>
      <c r="AL158" s="692"/>
      <c r="AN158" s="706"/>
      <c r="AO158" s="707"/>
      <c r="AP158" s="707"/>
      <c r="AQ158" s="708"/>
    </row>
    <row r="159" spans="1:43" ht="72" hidden="1" thickBot="1" x14ac:dyDescent="0.35">
      <c r="A159" s="1014">
        <v>58</v>
      </c>
      <c r="B159" s="437" t="s">
        <v>1137</v>
      </c>
      <c r="C159" s="263">
        <v>43195</v>
      </c>
      <c r="D159" s="249" t="s">
        <v>14</v>
      </c>
      <c r="E159" s="154" t="s">
        <v>26</v>
      </c>
      <c r="F159" s="257" t="s">
        <v>797</v>
      </c>
      <c r="G159" s="258" t="s">
        <v>2176</v>
      </c>
      <c r="H159" s="250" t="s">
        <v>859</v>
      </c>
      <c r="I159" s="250" t="s">
        <v>641</v>
      </c>
      <c r="J159" s="258" t="s">
        <v>976</v>
      </c>
      <c r="K159" s="154" t="s">
        <v>32</v>
      </c>
      <c r="L159" s="574" t="s">
        <v>1476</v>
      </c>
      <c r="M159" s="154" t="s">
        <v>1466</v>
      </c>
      <c r="N159" s="251" t="s">
        <v>642</v>
      </c>
      <c r="O159" s="251" t="s">
        <v>643</v>
      </c>
      <c r="P159" s="264" t="s">
        <v>1386</v>
      </c>
      <c r="Q159" s="253" t="s">
        <v>633</v>
      </c>
      <c r="R159" s="253" t="s">
        <v>1421</v>
      </c>
      <c r="S159" s="254">
        <v>43266</v>
      </c>
      <c r="T159" s="254">
        <v>43339</v>
      </c>
      <c r="U159" s="249" t="s">
        <v>34</v>
      </c>
      <c r="V159" s="259" t="s">
        <v>961</v>
      </c>
      <c r="W159" s="255" t="s">
        <v>633</v>
      </c>
      <c r="X159" s="256" t="s">
        <v>10</v>
      </c>
      <c r="AI159" s="690"/>
      <c r="AJ159" s="691"/>
      <c r="AK159" s="691"/>
      <c r="AL159" s="692"/>
      <c r="AN159" s="706"/>
      <c r="AO159" s="707"/>
      <c r="AP159" s="707"/>
      <c r="AQ159" s="708"/>
    </row>
    <row r="160" spans="1:43" ht="129" hidden="1" thickBot="1" x14ac:dyDescent="0.35">
      <c r="A160" s="1014">
        <v>58</v>
      </c>
      <c r="B160" s="438" t="s">
        <v>1138</v>
      </c>
      <c r="C160" s="263">
        <v>43195</v>
      </c>
      <c r="D160" s="249" t="s">
        <v>14</v>
      </c>
      <c r="E160" s="154" t="s">
        <v>26</v>
      </c>
      <c r="F160" s="257" t="s">
        <v>797</v>
      </c>
      <c r="G160" s="258" t="s">
        <v>2176</v>
      </c>
      <c r="H160" s="250" t="s">
        <v>859</v>
      </c>
      <c r="I160" s="250" t="s">
        <v>644</v>
      </c>
      <c r="J160" s="258" t="s">
        <v>976</v>
      </c>
      <c r="K160" s="154" t="s">
        <v>32</v>
      </c>
      <c r="L160" s="574" t="s">
        <v>1476</v>
      </c>
      <c r="M160" s="154" t="s">
        <v>1480</v>
      </c>
      <c r="N160" s="251" t="s">
        <v>808</v>
      </c>
      <c r="O160" s="251" t="s">
        <v>1432</v>
      </c>
      <c r="P160" s="264" t="s">
        <v>988</v>
      </c>
      <c r="Q160" s="253" t="s">
        <v>647</v>
      </c>
      <c r="R160" s="253" t="s">
        <v>967</v>
      </c>
      <c r="S160" s="254">
        <v>43162</v>
      </c>
      <c r="T160" s="254">
        <v>43162</v>
      </c>
      <c r="U160" s="249" t="s">
        <v>34</v>
      </c>
      <c r="V160" s="259" t="s">
        <v>879</v>
      </c>
      <c r="W160" s="255" t="s">
        <v>638</v>
      </c>
      <c r="X160" s="256" t="s">
        <v>10</v>
      </c>
      <c r="AI160" s="690"/>
      <c r="AJ160" s="691"/>
      <c r="AK160" s="691"/>
      <c r="AL160" s="692"/>
      <c r="AN160" s="706"/>
      <c r="AO160" s="707"/>
      <c r="AP160" s="707"/>
      <c r="AQ160" s="708"/>
    </row>
    <row r="161" spans="1:43" ht="57.75" hidden="1" thickBot="1" x14ac:dyDescent="0.35">
      <c r="A161" s="1014">
        <v>109</v>
      </c>
      <c r="B161" s="437" t="s">
        <v>1139</v>
      </c>
      <c r="C161" s="263">
        <v>43374</v>
      </c>
      <c r="D161" s="249" t="s">
        <v>14</v>
      </c>
      <c r="E161" s="154" t="s">
        <v>1413</v>
      </c>
      <c r="F161" s="257">
        <v>1187</v>
      </c>
      <c r="G161" s="258" t="s">
        <v>720</v>
      </c>
      <c r="H161" s="250" t="s">
        <v>2194</v>
      </c>
      <c r="I161" s="250"/>
      <c r="J161" s="258" t="s">
        <v>975</v>
      </c>
      <c r="K161" s="154" t="s">
        <v>814</v>
      </c>
      <c r="L161" s="154" t="s">
        <v>2195</v>
      </c>
      <c r="M161" s="154" t="s">
        <v>2196</v>
      </c>
      <c r="N161" s="251" t="s">
        <v>2197</v>
      </c>
      <c r="O161" s="251" t="s">
        <v>2198</v>
      </c>
      <c r="P161" s="264" t="s">
        <v>2434</v>
      </c>
      <c r="Q161" s="253" t="s">
        <v>633</v>
      </c>
      <c r="R161" s="253" t="s">
        <v>633</v>
      </c>
      <c r="S161" s="254">
        <v>44196</v>
      </c>
      <c r="T161" s="254">
        <v>43403</v>
      </c>
      <c r="U161" s="249" t="s">
        <v>34</v>
      </c>
      <c r="V161" s="259" t="s">
        <v>2436</v>
      </c>
      <c r="W161" s="255" t="s">
        <v>967</v>
      </c>
      <c r="X161" s="256" t="s">
        <v>19</v>
      </c>
      <c r="AI161" s="690"/>
      <c r="AJ161" s="691"/>
      <c r="AK161" s="691"/>
      <c r="AL161" s="692"/>
      <c r="AN161" s="706"/>
      <c r="AO161" s="707"/>
      <c r="AP161" s="707"/>
      <c r="AQ161" s="708"/>
    </row>
    <row r="162" spans="1:43" ht="43.5" hidden="1" thickBot="1" x14ac:dyDescent="0.35">
      <c r="A162" s="1014">
        <v>109</v>
      </c>
      <c r="B162" s="437" t="s">
        <v>1140</v>
      </c>
      <c r="C162" s="263">
        <v>43374</v>
      </c>
      <c r="D162" s="249" t="s">
        <v>14</v>
      </c>
      <c r="E162" s="154" t="s">
        <v>1413</v>
      </c>
      <c r="F162" s="257">
        <v>1187</v>
      </c>
      <c r="G162" s="258" t="s">
        <v>720</v>
      </c>
      <c r="H162" s="250" t="s">
        <v>2194</v>
      </c>
      <c r="I162" s="250"/>
      <c r="J162" s="258" t="s">
        <v>975</v>
      </c>
      <c r="K162" s="154" t="s">
        <v>814</v>
      </c>
      <c r="L162" s="154" t="s">
        <v>2195</v>
      </c>
      <c r="M162" s="154" t="s">
        <v>2199</v>
      </c>
      <c r="N162" s="251" t="s">
        <v>2200</v>
      </c>
      <c r="O162" s="251" t="s">
        <v>2201</v>
      </c>
      <c r="P162" s="264"/>
      <c r="Q162" s="253"/>
      <c r="R162" s="253"/>
      <c r="S162" s="254">
        <v>44196</v>
      </c>
      <c r="T162" s="254"/>
      <c r="U162" s="249"/>
      <c r="V162" s="259"/>
      <c r="W162" s="255"/>
      <c r="X162" s="256"/>
      <c r="AI162" s="690"/>
      <c r="AJ162" s="691"/>
      <c r="AK162" s="691"/>
      <c r="AL162" s="692"/>
      <c r="AN162" s="706"/>
      <c r="AO162" s="707"/>
      <c r="AP162" s="707"/>
      <c r="AQ162" s="708"/>
    </row>
    <row r="163" spans="1:43" ht="72" hidden="1" thickBot="1" x14ac:dyDescent="0.35">
      <c r="A163" s="1014">
        <v>109</v>
      </c>
      <c r="B163" s="437" t="s">
        <v>1141</v>
      </c>
      <c r="C163" s="263">
        <v>43374</v>
      </c>
      <c r="D163" s="249" t="s">
        <v>14</v>
      </c>
      <c r="E163" s="154" t="s">
        <v>1413</v>
      </c>
      <c r="F163" s="257">
        <v>1187</v>
      </c>
      <c r="G163" s="258" t="s">
        <v>720</v>
      </c>
      <c r="H163" s="250" t="s">
        <v>2194</v>
      </c>
      <c r="I163" s="250"/>
      <c r="J163" s="258" t="s">
        <v>975</v>
      </c>
      <c r="K163" s="154" t="s">
        <v>29</v>
      </c>
      <c r="L163" s="154" t="s">
        <v>2195</v>
      </c>
      <c r="M163" s="154" t="s">
        <v>2202</v>
      </c>
      <c r="N163" s="251" t="s">
        <v>2203</v>
      </c>
      <c r="O163" s="251" t="s">
        <v>2204</v>
      </c>
      <c r="P163" s="264" t="s">
        <v>2916</v>
      </c>
      <c r="Q163" s="253" t="s">
        <v>633</v>
      </c>
      <c r="R163" s="253" t="s">
        <v>633</v>
      </c>
      <c r="S163" s="254">
        <v>44196</v>
      </c>
      <c r="T163" s="254">
        <v>43403</v>
      </c>
      <c r="U163" s="249" t="s">
        <v>34</v>
      </c>
      <c r="V163" s="259" t="s">
        <v>2436</v>
      </c>
      <c r="W163" s="255" t="s">
        <v>967</v>
      </c>
      <c r="X163" s="256" t="s">
        <v>19</v>
      </c>
      <c r="AI163" s="690"/>
      <c r="AJ163" s="691"/>
      <c r="AK163" s="691"/>
      <c r="AL163" s="692"/>
      <c r="AN163" s="706"/>
      <c r="AO163" s="707"/>
      <c r="AP163" s="707"/>
      <c r="AQ163" s="708"/>
    </row>
    <row r="164" spans="1:43" ht="39" hidden="1" thickBot="1" x14ac:dyDescent="0.35">
      <c r="A164" s="1014">
        <v>109</v>
      </c>
      <c r="B164" s="437" t="s">
        <v>1142</v>
      </c>
      <c r="C164" s="263">
        <v>43374</v>
      </c>
      <c r="D164" s="249" t="s">
        <v>14</v>
      </c>
      <c r="E164" s="154" t="s">
        <v>1413</v>
      </c>
      <c r="F164" s="257">
        <v>1187</v>
      </c>
      <c r="G164" s="258" t="s">
        <v>720</v>
      </c>
      <c r="H164" s="250" t="s">
        <v>2194</v>
      </c>
      <c r="I164" s="250"/>
      <c r="J164" s="258" t="s">
        <v>975</v>
      </c>
      <c r="K164" s="154" t="s">
        <v>823</v>
      </c>
      <c r="L164" s="154" t="s">
        <v>2195</v>
      </c>
      <c r="M164" s="154" t="s">
        <v>1466</v>
      </c>
      <c r="N164" s="251" t="s">
        <v>2205</v>
      </c>
      <c r="O164" s="251" t="s">
        <v>2206</v>
      </c>
      <c r="P164" s="264"/>
      <c r="Q164" s="253"/>
      <c r="R164" s="253"/>
      <c r="S164" s="254">
        <v>44196</v>
      </c>
      <c r="T164" s="254"/>
      <c r="U164" s="249"/>
      <c r="V164" s="259"/>
      <c r="W164" s="255"/>
      <c r="X164" s="256"/>
      <c r="AI164" s="690"/>
      <c r="AJ164" s="691"/>
      <c r="AK164" s="691"/>
      <c r="AL164" s="692"/>
      <c r="AN164" s="706"/>
      <c r="AO164" s="707"/>
      <c r="AP164" s="707"/>
      <c r="AQ164" s="708"/>
    </row>
    <row r="165" spans="1:43" ht="39" hidden="1" thickBot="1" x14ac:dyDescent="0.35">
      <c r="A165" s="1014">
        <v>109</v>
      </c>
      <c r="B165" s="437" t="s">
        <v>1143</v>
      </c>
      <c r="C165" s="263">
        <v>43374</v>
      </c>
      <c r="D165" s="249" t="s">
        <v>14</v>
      </c>
      <c r="E165" s="154" t="s">
        <v>1413</v>
      </c>
      <c r="F165" s="257">
        <v>1187</v>
      </c>
      <c r="G165" s="258" t="s">
        <v>720</v>
      </c>
      <c r="H165" s="250" t="s">
        <v>2194</v>
      </c>
      <c r="I165" s="250"/>
      <c r="J165" s="258" t="s">
        <v>974</v>
      </c>
      <c r="K165" s="154" t="s">
        <v>814</v>
      </c>
      <c r="L165" s="154" t="s">
        <v>2195</v>
      </c>
      <c r="M165" s="154" t="s">
        <v>1470</v>
      </c>
      <c r="N165" s="251" t="s">
        <v>2207</v>
      </c>
      <c r="O165" s="251" t="s">
        <v>2208</v>
      </c>
      <c r="P165" s="264"/>
      <c r="Q165" s="253"/>
      <c r="R165" s="253"/>
      <c r="S165" s="254">
        <v>44196</v>
      </c>
      <c r="T165" s="254"/>
      <c r="U165" s="249"/>
      <c r="V165" s="259"/>
      <c r="W165" s="255"/>
      <c r="X165" s="256"/>
      <c r="AI165" s="690"/>
      <c r="AJ165" s="691"/>
      <c r="AK165" s="691"/>
      <c r="AL165" s="692"/>
      <c r="AN165" s="706"/>
      <c r="AO165" s="707"/>
      <c r="AP165" s="707"/>
      <c r="AQ165" s="708"/>
    </row>
    <row r="166" spans="1:43" ht="43.5" hidden="1" thickBot="1" x14ac:dyDescent="0.35">
      <c r="A166" s="1014">
        <v>109</v>
      </c>
      <c r="B166" s="437" t="s">
        <v>1144</v>
      </c>
      <c r="C166" s="263">
        <v>43374</v>
      </c>
      <c r="D166" s="249" t="s">
        <v>14</v>
      </c>
      <c r="E166" s="154" t="s">
        <v>1413</v>
      </c>
      <c r="F166" s="257">
        <v>1187</v>
      </c>
      <c r="G166" s="258" t="s">
        <v>720</v>
      </c>
      <c r="H166" s="250" t="s">
        <v>2194</v>
      </c>
      <c r="I166" s="250"/>
      <c r="J166" s="258" t="s">
        <v>974</v>
      </c>
      <c r="K166" s="154" t="s">
        <v>28</v>
      </c>
      <c r="L166" s="154" t="s">
        <v>2195</v>
      </c>
      <c r="M166" s="154" t="s">
        <v>1470</v>
      </c>
      <c r="N166" s="251" t="s">
        <v>2209</v>
      </c>
      <c r="O166" s="251" t="s">
        <v>2210</v>
      </c>
      <c r="P166" s="264"/>
      <c r="Q166" s="253"/>
      <c r="R166" s="253"/>
      <c r="S166" s="254">
        <v>44196</v>
      </c>
      <c r="T166" s="254"/>
      <c r="U166" s="249"/>
      <c r="V166" s="259"/>
      <c r="W166" s="255"/>
      <c r="X166" s="256"/>
      <c r="AI166" s="690"/>
      <c r="AJ166" s="691"/>
      <c r="AK166" s="691"/>
      <c r="AL166" s="692"/>
      <c r="AN166" s="706"/>
      <c r="AO166" s="707"/>
      <c r="AP166" s="707"/>
      <c r="AQ166" s="708"/>
    </row>
    <row r="167" spans="1:43" ht="39" hidden="1" thickBot="1" x14ac:dyDescent="0.35">
      <c r="A167" s="1014">
        <v>109</v>
      </c>
      <c r="B167" s="437" t="s">
        <v>1145</v>
      </c>
      <c r="C167" s="263">
        <v>43374</v>
      </c>
      <c r="D167" s="249" t="s">
        <v>14</v>
      </c>
      <c r="E167" s="154" t="s">
        <v>1413</v>
      </c>
      <c r="F167" s="257">
        <v>1187</v>
      </c>
      <c r="G167" s="258" t="s">
        <v>720</v>
      </c>
      <c r="H167" s="250" t="s">
        <v>2194</v>
      </c>
      <c r="I167" s="250"/>
      <c r="J167" s="258" t="s">
        <v>974</v>
      </c>
      <c r="K167" s="154" t="s">
        <v>28</v>
      </c>
      <c r="L167" s="154" t="s">
        <v>2195</v>
      </c>
      <c r="M167" s="154" t="s">
        <v>1454</v>
      </c>
      <c r="N167" s="251" t="s">
        <v>2211</v>
      </c>
      <c r="O167" s="251" t="s">
        <v>2212</v>
      </c>
      <c r="P167" s="264"/>
      <c r="Q167" s="253"/>
      <c r="R167" s="253"/>
      <c r="S167" s="254">
        <v>44196</v>
      </c>
      <c r="T167" s="254"/>
      <c r="U167" s="249"/>
      <c r="V167" s="259"/>
      <c r="W167" s="255"/>
      <c r="X167" s="256"/>
      <c r="AI167" s="690"/>
      <c r="AJ167" s="691"/>
      <c r="AK167" s="691"/>
      <c r="AL167" s="692"/>
      <c r="AN167" s="706"/>
      <c r="AO167" s="707"/>
      <c r="AP167" s="707"/>
      <c r="AQ167" s="708"/>
    </row>
    <row r="168" spans="1:43" ht="39" hidden="1" thickBot="1" x14ac:dyDescent="0.35">
      <c r="A168" s="1014">
        <v>109</v>
      </c>
      <c r="B168" s="437" t="s">
        <v>1146</v>
      </c>
      <c r="C168" s="263">
        <v>43374</v>
      </c>
      <c r="D168" s="249" t="s">
        <v>14</v>
      </c>
      <c r="E168" s="154" t="s">
        <v>1413</v>
      </c>
      <c r="F168" s="257">
        <v>1187</v>
      </c>
      <c r="G168" s="258" t="s">
        <v>720</v>
      </c>
      <c r="H168" s="250" t="s">
        <v>2194</v>
      </c>
      <c r="I168" s="250"/>
      <c r="J168" s="258" t="s">
        <v>974</v>
      </c>
      <c r="K168" s="154" t="s">
        <v>29</v>
      </c>
      <c r="L168" s="154" t="s">
        <v>2195</v>
      </c>
      <c r="M168" s="154" t="s">
        <v>1456</v>
      </c>
      <c r="N168" s="251" t="s">
        <v>2213</v>
      </c>
      <c r="O168" s="251" t="s">
        <v>2214</v>
      </c>
      <c r="P168" s="264"/>
      <c r="Q168" s="253"/>
      <c r="R168" s="253"/>
      <c r="S168" s="254">
        <v>44196</v>
      </c>
      <c r="T168" s="254"/>
      <c r="U168" s="249"/>
      <c r="V168" s="259"/>
      <c r="W168" s="255"/>
      <c r="X168" s="256"/>
      <c r="AI168" s="690"/>
      <c r="AJ168" s="691"/>
      <c r="AK168" s="691"/>
      <c r="AL168" s="692"/>
      <c r="AN168" s="706"/>
      <c r="AO168" s="707"/>
      <c r="AP168" s="707"/>
      <c r="AQ168" s="708"/>
    </row>
    <row r="169" spans="1:43" ht="39" hidden="1" thickBot="1" x14ac:dyDescent="0.35">
      <c r="A169" s="1014">
        <v>109</v>
      </c>
      <c r="B169" s="437" t="s">
        <v>1147</v>
      </c>
      <c r="C169" s="263">
        <v>43374</v>
      </c>
      <c r="D169" s="249" t="s">
        <v>14</v>
      </c>
      <c r="E169" s="154" t="s">
        <v>1413</v>
      </c>
      <c r="F169" s="257">
        <v>1187</v>
      </c>
      <c r="G169" s="258" t="s">
        <v>720</v>
      </c>
      <c r="H169" s="250" t="s">
        <v>2194</v>
      </c>
      <c r="I169" s="250"/>
      <c r="J169" s="258" t="s">
        <v>976</v>
      </c>
      <c r="K169" s="154" t="s">
        <v>29</v>
      </c>
      <c r="L169" s="154" t="s">
        <v>2195</v>
      </c>
      <c r="M169" s="154" t="s">
        <v>1456</v>
      </c>
      <c r="N169" s="251" t="s">
        <v>2215</v>
      </c>
      <c r="O169" s="251" t="s">
        <v>2216</v>
      </c>
      <c r="P169" s="264"/>
      <c r="Q169" s="253"/>
      <c r="R169" s="253"/>
      <c r="S169" s="254">
        <v>44196</v>
      </c>
      <c r="T169" s="254"/>
      <c r="U169" s="249"/>
      <c r="V169" s="259"/>
      <c r="W169" s="255"/>
      <c r="X169" s="256"/>
      <c r="AI169" s="690"/>
      <c r="AJ169" s="691"/>
      <c r="AK169" s="691"/>
      <c r="AL169" s="692"/>
      <c r="AN169" s="706"/>
      <c r="AO169" s="707"/>
      <c r="AP169" s="707"/>
      <c r="AQ169" s="708"/>
    </row>
    <row r="170" spans="1:43" ht="39" hidden="1" thickBot="1" x14ac:dyDescent="0.35">
      <c r="A170" s="1014">
        <v>109</v>
      </c>
      <c r="B170" s="437" t="s">
        <v>1148</v>
      </c>
      <c r="C170" s="263">
        <v>43374</v>
      </c>
      <c r="D170" s="249" t="s">
        <v>14</v>
      </c>
      <c r="E170" s="154" t="s">
        <v>1413</v>
      </c>
      <c r="F170" s="257">
        <v>1187</v>
      </c>
      <c r="G170" s="258" t="s">
        <v>720</v>
      </c>
      <c r="H170" s="250" t="s">
        <v>2194</v>
      </c>
      <c r="I170" s="250"/>
      <c r="J170" s="258" t="s">
        <v>975</v>
      </c>
      <c r="K170" s="154" t="s">
        <v>32</v>
      </c>
      <c r="L170" s="154" t="s">
        <v>2195</v>
      </c>
      <c r="M170" s="154" t="s">
        <v>2217</v>
      </c>
      <c r="N170" s="251" t="s">
        <v>2218</v>
      </c>
      <c r="O170" s="251" t="s">
        <v>2219</v>
      </c>
      <c r="P170" s="264"/>
      <c r="Q170" s="253"/>
      <c r="R170" s="253"/>
      <c r="S170" s="254">
        <v>44196</v>
      </c>
      <c r="T170" s="254"/>
      <c r="U170" s="249"/>
      <c r="V170" s="259"/>
      <c r="W170" s="255"/>
      <c r="X170" s="256"/>
      <c r="AI170" s="690"/>
      <c r="AJ170" s="691"/>
      <c r="AK170" s="691"/>
      <c r="AL170" s="692"/>
      <c r="AN170" s="706"/>
      <c r="AO170" s="707"/>
      <c r="AP170" s="707"/>
      <c r="AQ170" s="708"/>
    </row>
    <row r="171" spans="1:43" ht="57.75" hidden="1" thickBot="1" x14ac:dyDescent="0.35">
      <c r="A171" s="1014">
        <v>109</v>
      </c>
      <c r="B171" s="437" t="s">
        <v>1149</v>
      </c>
      <c r="C171" s="263">
        <v>43374</v>
      </c>
      <c r="D171" s="249" t="s">
        <v>14</v>
      </c>
      <c r="E171" s="154" t="s">
        <v>1413</v>
      </c>
      <c r="F171" s="257">
        <v>1187</v>
      </c>
      <c r="G171" s="258" t="s">
        <v>720</v>
      </c>
      <c r="H171" s="250" t="s">
        <v>2194</v>
      </c>
      <c r="I171" s="250"/>
      <c r="J171" s="258" t="s">
        <v>975</v>
      </c>
      <c r="K171" s="154" t="s">
        <v>814</v>
      </c>
      <c r="L171" s="154" t="s">
        <v>2195</v>
      </c>
      <c r="M171" s="154" t="s">
        <v>1448</v>
      </c>
      <c r="N171" s="251" t="s">
        <v>2220</v>
      </c>
      <c r="O171" s="251" t="s">
        <v>2221</v>
      </c>
      <c r="P171" s="264" t="s">
        <v>2433</v>
      </c>
      <c r="Q171" s="253" t="s">
        <v>633</v>
      </c>
      <c r="R171" s="253" t="s">
        <v>633</v>
      </c>
      <c r="S171" s="254">
        <v>44196</v>
      </c>
      <c r="T171" s="254">
        <v>43403</v>
      </c>
      <c r="U171" s="249" t="s">
        <v>34</v>
      </c>
      <c r="V171" s="259" t="s">
        <v>2436</v>
      </c>
      <c r="W171" s="255" t="s">
        <v>967</v>
      </c>
      <c r="X171" s="256" t="s">
        <v>19</v>
      </c>
      <c r="AI171" s="690"/>
      <c r="AJ171" s="691"/>
      <c r="AK171" s="691"/>
      <c r="AL171" s="692"/>
      <c r="AN171" s="706"/>
      <c r="AO171" s="707"/>
      <c r="AP171" s="707"/>
      <c r="AQ171" s="708"/>
    </row>
    <row r="172" spans="1:43" ht="39" hidden="1" thickBot="1" x14ac:dyDescent="0.35">
      <c r="A172" s="1014">
        <v>110</v>
      </c>
      <c r="B172" s="437" t="s">
        <v>1150</v>
      </c>
      <c r="C172" s="263">
        <v>43374</v>
      </c>
      <c r="D172" s="249" t="s">
        <v>14</v>
      </c>
      <c r="E172" s="154" t="s">
        <v>1413</v>
      </c>
      <c r="F172" s="257" t="s">
        <v>744</v>
      </c>
      <c r="G172" s="258" t="s">
        <v>2905</v>
      </c>
      <c r="H172" s="250" t="s">
        <v>2222</v>
      </c>
      <c r="I172" s="250"/>
      <c r="J172" s="258" t="s">
        <v>974</v>
      </c>
      <c r="K172" s="154" t="s">
        <v>28</v>
      </c>
      <c r="L172" s="154" t="s">
        <v>2223</v>
      </c>
      <c r="M172" s="154" t="s">
        <v>2224</v>
      </c>
      <c r="N172" s="251" t="s">
        <v>2225</v>
      </c>
      <c r="O172" s="251" t="s">
        <v>2226</v>
      </c>
      <c r="P172" s="264"/>
      <c r="Q172" s="253"/>
      <c r="R172" s="253"/>
      <c r="S172" s="254">
        <v>44196</v>
      </c>
      <c r="T172" s="254"/>
      <c r="U172" s="249"/>
      <c r="V172" s="259"/>
      <c r="W172" s="255"/>
      <c r="X172" s="256"/>
      <c r="AI172" s="690"/>
      <c r="AJ172" s="691"/>
      <c r="AK172" s="691"/>
      <c r="AL172" s="692"/>
      <c r="AN172" s="706"/>
      <c r="AO172" s="707"/>
      <c r="AP172" s="707"/>
      <c r="AQ172" s="708"/>
    </row>
    <row r="173" spans="1:43" ht="43.5" hidden="1" thickBot="1" x14ac:dyDescent="0.35">
      <c r="A173" s="1014">
        <v>110</v>
      </c>
      <c r="B173" s="437" t="s">
        <v>1151</v>
      </c>
      <c r="C173" s="263">
        <v>43374</v>
      </c>
      <c r="D173" s="249" t="s">
        <v>14</v>
      </c>
      <c r="E173" s="154" t="s">
        <v>1413</v>
      </c>
      <c r="F173" s="257" t="s">
        <v>744</v>
      </c>
      <c r="G173" s="258" t="s">
        <v>2905</v>
      </c>
      <c r="H173" s="250" t="s">
        <v>2222</v>
      </c>
      <c r="I173" s="250"/>
      <c r="J173" s="258" t="s">
        <v>974</v>
      </c>
      <c r="K173" s="154" t="s">
        <v>30</v>
      </c>
      <c r="L173" s="154" t="s">
        <v>2223</v>
      </c>
      <c r="M173" s="154" t="s">
        <v>2227</v>
      </c>
      <c r="N173" s="251" t="s">
        <v>2228</v>
      </c>
      <c r="O173" s="251" t="s">
        <v>2229</v>
      </c>
      <c r="P173" s="264"/>
      <c r="Q173" s="253"/>
      <c r="R173" s="253"/>
      <c r="S173" s="254">
        <v>44196</v>
      </c>
      <c r="T173" s="254"/>
      <c r="U173" s="249"/>
      <c r="V173" s="259"/>
      <c r="W173" s="255"/>
      <c r="X173" s="256"/>
      <c r="AI173" s="690"/>
      <c r="AJ173" s="691"/>
      <c r="AK173" s="691"/>
      <c r="AL173" s="692"/>
      <c r="AN173" s="706"/>
      <c r="AO173" s="707"/>
      <c r="AP173" s="707"/>
      <c r="AQ173" s="708"/>
    </row>
    <row r="174" spans="1:43" ht="39" hidden="1" thickBot="1" x14ac:dyDescent="0.35">
      <c r="A174" s="1014">
        <v>110</v>
      </c>
      <c r="B174" s="437" t="s">
        <v>1152</v>
      </c>
      <c r="C174" s="263">
        <v>43374</v>
      </c>
      <c r="D174" s="249" t="s">
        <v>14</v>
      </c>
      <c r="E174" s="154" t="s">
        <v>1413</v>
      </c>
      <c r="F174" s="257" t="s">
        <v>744</v>
      </c>
      <c r="G174" s="258" t="s">
        <v>2905</v>
      </c>
      <c r="H174" s="250" t="s">
        <v>2222</v>
      </c>
      <c r="I174" s="250"/>
      <c r="J174" s="258" t="s">
        <v>975</v>
      </c>
      <c r="K174" s="154" t="s">
        <v>823</v>
      </c>
      <c r="L174" s="154" t="s">
        <v>2223</v>
      </c>
      <c r="M174" s="154" t="s">
        <v>1447</v>
      </c>
      <c r="N174" s="251" t="s">
        <v>2205</v>
      </c>
      <c r="O174" s="251" t="s">
        <v>2206</v>
      </c>
      <c r="P174" s="264"/>
      <c r="Q174" s="253"/>
      <c r="R174" s="253"/>
      <c r="S174" s="254">
        <v>44196</v>
      </c>
      <c r="T174" s="254"/>
      <c r="U174" s="249"/>
      <c r="V174" s="259"/>
      <c r="W174" s="255"/>
      <c r="X174" s="256"/>
      <c r="AI174" s="690"/>
      <c r="AJ174" s="691"/>
      <c r="AK174" s="691"/>
      <c r="AL174" s="692"/>
      <c r="AN174" s="706"/>
      <c r="AO174" s="707"/>
      <c r="AP174" s="707"/>
      <c r="AQ174" s="708"/>
    </row>
    <row r="175" spans="1:43" ht="39" hidden="1" thickBot="1" x14ac:dyDescent="0.35">
      <c r="A175" s="1014">
        <v>110</v>
      </c>
      <c r="B175" s="437" t="s">
        <v>1153</v>
      </c>
      <c r="C175" s="263">
        <v>43374</v>
      </c>
      <c r="D175" s="249" t="s">
        <v>14</v>
      </c>
      <c r="E175" s="154" t="s">
        <v>1413</v>
      </c>
      <c r="F175" s="257" t="s">
        <v>744</v>
      </c>
      <c r="G175" s="258" t="s">
        <v>2905</v>
      </c>
      <c r="H175" s="250" t="s">
        <v>2222</v>
      </c>
      <c r="I175" s="250"/>
      <c r="J175" s="258" t="s">
        <v>975</v>
      </c>
      <c r="K175" s="154" t="s">
        <v>823</v>
      </c>
      <c r="L175" s="154" t="s">
        <v>2223</v>
      </c>
      <c r="M175" s="154" t="s">
        <v>1400</v>
      </c>
      <c r="N175" s="251" t="s">
        <v>2230</v>
      </c>
      <c r="O175" s="251" t="s">
        <v>2231</v>
      </c>
      <c r="P175" s="264"/>
      <c r="Q175" s="253"/>
      <c r="R175" s="253"/>
      <c r="S175" s="254">
        <v>44196</v>
      </c>
      <c r="T175" s="254"/>
      <c r="U175" s="249"/>
      <c r="V175" s="259"/>
      <c r="W175" s="255"/>
      <c r="X175" s="256"/>
      <c r="AI175" s="690"/>
      <c r="AJ175" s="691"/>
      <c r="AK175" s="691"/>
      <c r="AL175" s="692"/>
      <c r="AN175" s="706"/>
      <c r="AO175" s="707"/>
      <c r="AP175" s="707"/>
      <c r="AQ175" s="708"/>
    </row>
    <row r="176" spans="1:43" ht="39" hidden="1" thickBot="1" x14ac:dyDescent="0.35">
      <c r="A176" s="1014">
        <v>110</v>
      </c>
      <c r="B176" s="437" t="s">
        <v>1154</v>
      </c>
      <c r="C176" s="263">
        <v>43374</v>
      </c>
      <c r="D176" s="249" t="s">
        <v>14</v>
      </c>
      <c r="E176" s="154" t="s">
        <v>1413</v>
      </c>
      <c r="F176" s="257" t="s">
        <v>744</v>
      </c>
      <c r="G176" s="258" t="s">
        <v>2905</v>
      </c>
      <c r="H176" s="250" t="s">
        <v>2222</v>
      </c>
      <c r="I176" s="250"/>
      <c r="J176" s="258" t="s">
        <v>974</v>
      </c>
      <c r="K176" s="154" t="s">
        <v>29</v>
      </c>
      <c r="L176" s="154" t="s">
        <v>2223</v>
      </c>
      <c r="M176" s="154" t="s">
        <v>2232</v>
      </c>
      <c r="N176" s="251" t="s">
        <v>2233</v>
      </c>
      <c r="O176" s="251" t="s">
        <v>2234</v>
      </c>
      <c r="P176" s="264"/>
      <c r="Q176" s="253"/>
      <c r="R176" s="253"/>
      <c r="S176" s="254">
        <v>44196</v>
      </c>
      <c r="T176" s="254"/>
      <c r="U176" s="249"/>
      <c r="V176" s="259"/>
      <c r="W176" s="255"/>
      <c r="X176" s="256"/>
      <c r="AI176" s="690"/>
      <c r="AJ176" s="691"/>
      <c r="AK176" s="691"/>
      <c r="AL176" s="692"/>
      <c r="AN176" s="706"/>
      <c r="AO176" s="707"/>
      <c r="AP176" s="707"/>
      <c r="AQ176" s="708"/>
    </row>
    <row r="177" spans="1:43" ht="39" hidden="1" thickBot="1" x14ac:dyDescent="0.35">
      <c r="A177" s="1014">
        <v>110</v>
      </c>
      <c r="B177" s="437" t="s">
        <v>1155</v>
      </c>
      <c r="C177" s="263">
        <v>43374</v>
      </c>
      <c r="D177" s="249" t="s">
        <v>14</v>
      </c>
      <c r="E177" s="154" t="s">
        <v>1413</v>
      </c>
      <c r="F177" s="257" t="s">
        <v>744</v>
      </c>
      <c r="G177" s="258" t="s">
        <v>2905</v>
      </c>
      <c r="H177" s="250" t="s">
        <v>2222</v>
      </c>
      <c r="I177" s="250"/>
      <c r="J177" s="258" t="s">
        <v>974</v>
      </c>
      <c r="K177" s="154" t="s">
        <v>29</v>
      </c>
      <c r="L177" s="154" t="s">
        <v>2223</v>
      </c>
      <c r="M177" s="154" t="s">
        <v>1397</v>
      </c>
      <c r="N177" s="251" t="s">
        <v>2213</v>
      </c>
      <c r="O177" s="251" t="s">
        <v>2214</v>
      </c>
      <c r="P177" s="264"/>
      <c r="Q177" s="253"/>
      <c r="R177" s="253"/>
      <c r="S177" s="254">
        <v>44196</v>
      </c>
      <c r="T177" s="254"/>
      <c r="U177" s="249"/>
      <c r="V177" s="259"/>
      <c r="W177" s="255"/>
      <c r="X177" s="256"/>
      <c r="AI177" s="690"/>
      <c r="AJ177" s="691"/>
      <c r="AK177" s="691"/>
      <c r="AL177" s="692"/>
      <c r="AN177" s="706"/>
      <c r="AO177" s="707"/>
      <c r="AP177" s="707"/>
      <c r="AQ177" s="708"/>
    </row>
    <row r="178" spans="1:43" ht="39" hidden="1" thickBot="1" x14ac:dyDescent="0.35">
      <c r="A178" s="1014">
        <v>110</v>
      </c>
      <c r="B178" s="437" t="s">
        <v>1156</v>
      </c>
      <c r="C178" s="263">
        <v>43374</v>
      </c>
      <c r="D178" s="249" t="s">
        <v>14</v>
      </c>
      <c r="E178" s="154" t="s">
        <v>1413</v>
      </c>
      <c r="F178" s="257" t="s">
        <v>744</v>
      </c>
      <c r="G178" s="258" t="s">
        <v>2905</v>
      </c>
      <c r="H178" s="250" t="s">
        <v>2222</v>
      </c>
      <c r="I178" s="250"/>
      <c r="J178" s="258" t="s">
        <v>976</v>
      </c>
      <c r="K178" s="154" t="s">
        <v>29</v>
      </c>
      <c r="L178" s="154" t="s">
        <v>2223</v>
      </c>
      <c r="M178" s="154" t="s">
        <v>1397</v>
      </c>
      <c r="N178" s="251" t="s">
        <v>2215</v>
      </c>
      <c r="O178" s="251" t="s">
        <v>2216</v>
      </c>
      <c r="P178" s="264"/>
      <c r="Q178" s="253"/>
      <c r="R178" s="253"/>
      <c r="S178" s="254">
        <v>44196</v>
      </c>
      <c r="T178" s="254"/>
      <c r="U178" s="249"/>
      <c r="V178" s="259"/>
      <c r="W178" s="255"/>
      <c r="X178" s="256"/>
      <c r="AI178" s="690"/>
      <c r="AJ178" s="691"/>
      <c r="AK178" s="691"/>
      <c r="AL178" s="692"/>
      <c r="AN178" s="706"/>
      <c r="AO178" s="707"/>
      <c r="AP178" s="707"/>
      <c r="AQ178" s="708"/>
    </row>
    <row r="179" spans="1:43" ht="72" hidden="1" thickBot="1" x14ac:dyDescent="0.35">
      <c r="A179" s="1014">
        <v>110</v>
      </c>
      <c r="B179" s="437" t="s">
        <v>1157</v>
      </c>
      <c r="C179" s="263">
        <v>43374</v>
      </c>
      <c r="D179" s="249" t="s">
        <v>14</v>
      </c>
      <c r="E179" s="154" t="s">
        <v>1413</v>
      </c>
      <c r="F179" s="257" t="s">
        <v>744</v>
      </c>
      <c r="G179" s="258" t="s">
        <v>2905</v>
      </c>
      <c r="H179" s="250" t="s">
        <v>2222</v>
      </c>
      <c r="I179" s="250"/>
      <c r="J179" s="258" t="s">
        <v>975</v>
      </c>
      <c r="K179" s="154" t="s">
        <v>29</v>
      </c>
      <c r="L179" s="154" t="s">
        <v>2223</v>
      </c>
      <c r="M179" s="154" t="s">
        <v>1397</v>
      </c>
      <c r="N179" s="251" t="s">
        <v>2203</v>
      </c>
      <c r="O179" s="251" t="s">
        <v>2204</v>
      </c>
      <c r="P179" s="264"/>
      <c r="Q179" s="253"/>
      <c r="R179" s="253"/>
      <c r="S179" s="254">
        <v>44196</v>
      </c>
      <c r="T179" s="254"/>
      <c r="U179" s="249"/>
      <c r="V179" s="259"/>
      <c r="W179" s="255"/>
      <c r="X179" s="256"/>
      <c r="AI179" s="690"/>
      <c r="AJ179" s="691"/>
      <c r="AK179" s="691"/>
      <c r="AL179" s="692"/>
      <c r="AN179" s="706"/>
      <c r="AO179" s="707"/>
      <c r="AP179" s="707"/>
      <c r="AQ179" s="708"/>
    </row>
    <row r="180" spans="1:43" ht="39" hidden="1" thickBot="1" x14ac:dyDescent="0.35">
      <c r="A180" s="1014">
        <v>112</v>
      </c>
      <c r="B180" s="437" t="s">
        <v>1158</v>
      </c>
      <c r="C180" s="263">
        <v>43374</v>
      </c>
      <c r="D180" s="249" t="s">
        <v>14</v>
      </c>
      <c r="E180" s="154" t="s">
        <v>1413</v>
      </c>
      <c r="F180" s="257" t="s">
        <v>2235</v>
      </c>
      <c r="G180" s="258" t="s">
        <v>682</v>
      </c>
      <c r="H180" s="250" t="s">
        <v>2236</v>
      </c>
      <c r="I180" s="250"/>
      <c r="J180" s="258" t="s">
        <v>974</v>
      </c>
      <c r="K180" s="154" t="s">
        <v>28</v>
      </c>
      <c r="L180" s="154" t="s">
        <v>2223</v>
      </c>
      <c r="M180" s="154" t="s">
        <v>2237</v>
      </c>
      <c r="N180" s="251" t="s">
        <v>2238</v>
      </c>
      <c r="O180" s="251" t="s">
        <v>2239</v>
      </c>
      <c r="P180" s="264"/>
      <c r="Q180" s="253"/>
      <c r="R180" s="253"/>
      <c r="S180" s="254">
        <v>44561</v>
      </c>
      <c r="T180" s="254"/>
      <c r="U180" s="249"/>
      <c r="V180" s="259"/>
      <c r="W180" s="255"/>
      <c r="X180" s="256"/>
      <c r="AI180" s="690"/>
      <c r="AJ180" s="691"/>
      <c r="AK180" s="691"/>
      <c r="AL180" s="692"/>
      <c r="AN180" s="706"/>
      <c r="AO180" s="707"/>
      <c r="AP180" s="707"/>
      <c r="AQ180" s="708"/>
    </row>
    <row r="181" spans="1:43" ht="39" hidden="1" thickBot="1" x14ac:dyDescent="0.35">
      <c r="A181" s="1014">
        <v>112</v>
      </c>
      <c r="B181" s="437" t="s">
        <v>1159</v>
      </c>
      <c r="C181" s="263">
        <v>43374</v>
      </c>
      <c r="D181" s="249" t="s">
        <v>14</v>
      </c>
      <c r="E181" s="154" t="s">
        <v>1413</v>
      </c>
      <c r="F181" s="257" t="s">
        <v>2235</v>
      </c>
      <c r="G181" s="258" t="s">
        <v>682</v>
      </c>
      <c r="H181" s="250" t="s">
        <v>2236</v>
      </c>
      <c r="I181" s="250"/>
      <c r="J181" s="258" t="s">
        <v>974</v>
      </c>
      <c r="K181" s="154" t="s">
        <v>28</v>
      </c>
      <c r="L181" s="154" t="s">
        <v>2223</v>
      </c>
      <c r="M181" s="154" t="s">
        <v>2224</v>
      </c>
      <c r="N181" s="251" t="s">
        <v>2240</v>
      </c>
      <c r="O181" s="251" t="s">
        <v>2241</v>
      </c>
      <c r="P181" s="264"/>
      <c r="Q181" s="253"/>
      <c r="R181" s="253"/>
      <c r="S181" s="254">
        <v>44561</v>
      </c>
      <c r="T181" s="254"/>
      <c r="U181" s="249"/>
      <c r="V181" s="259"/>
      <c r="W181" s="255"/>
      <c r="X181" s="256"/>
      <c r="AI181" s="690"/>
      <c r="AJ181" s="691"/>
      <c r="AK181" s="691"/>
      <c r="AL181" s="692"/>
      <c r="AN181" s="706"/>
      <c r="AO181" s="707"/>
      <c r="AP181" s="707"/>
      <c r="AQ181" s="708"/>
    </row>
    <row r="182" spans="1:43" ht="39" hidden="1" thickBot="1" x14ac:dyDescent="0.35">
      <c r="A182" s="1014">
        <v>112</v>
      </c>
      <c r="B182" s="437" t="s">
        <v>1160</v>
      </c>
      <c r="C182" s="263">
        <v>43374</v>
      </c>
      <c r="D182" s="249" t="s">
        <v>14</v>
      </c>
      <c r="E182" s="154" t="s">
        <v>1413</v>
      </c>
      <c r="F182" s="257" t="s">
        <v>2235</v>
      </c>
      <c r="G182" s="258" t="s">
        <v>682</v>
      </c>
      <c r="H182" s="250" t="s">
        <v>2236</v>
      </c>
      <c r="I182" s="250"/>
      <c r="J182" s="258" t="s">
        <v>974</v>
      </c>
      <c r="K182" s="154" t="s">
        <v>28</v>
      </c>
      <c r="L182" s="154" t="s">
        <v>2223</v>
      </c>
      <c r="M182" s="154" t="s">
        <v>1446</v>
      </c>
      <c r="N182" s="251" t="s">
        <v>2242</v>
      </c>
      <c r="O182" s="251" t="s">
        <v>2243</v>
      </c>
      <c r="P182" s="264"/>
      <c r="Q182" s="253"/>
      <c r="R182" s="253"/>
      <c r="S182" s="254">
        <v>44561</v>
      </c>
      <c r="T182" s="254"/>
      <c r="U182" s="249"/>
      <c r="V182" s="259"/>
      <c r="W182" s="255"/>
      <c r="X182" s="256"/>
      <c r="AI182" s="690"/>
      <c r="AJ182" s="691"/>
      <c r="AK182" s="691"/>
      <c r="AL182" s="692"/>
      <c r="AN182" s="706"/>
      <c r="AO182" s="707"/>
      <c r="AP182" s="707"/>
      <c r="AQ182" s="708"/>
    </row>
    <row r="183" spans="1:43" ht="39" hidden="1" thickBot="1" x14ac:dyDescent="0.35">
      <c r="A183" s="1014">
        <v>112</v>
      </c>
      <c r="B183" s="437" t="s">
        <v>1161</v>
      </c>
      <c r="C183" s="263">
        <v>43374</v>
      </c>
      <c r="D183" s="249" t="s">
        <v>14</v>
      </c>
      <c r="E183" s="154" t="s">
        <v>1413</v>
      </c>
      <c r="F183" s="257" t="s">
        <v>2235</v>
      </c>
      <c r="G183" s="258" t="s">
        <v>682</v>
      </c>
      <c r="H183" s="250" t="s">
        <v>2236</v>
      </c>
      <c r="I183" s="250"/>
      <c r="J183" s="258" t="s">
        <v>975</v>
      </c>
      <c r="K183" s="154" t="s">
        <v>823</v>
      </c>
      <c r="L183" s="154" t="s">
        <v>2223</v>
      </c>
      <c r="M183" s="154" t="s">
        <v>1447</v>
      </c>
      <c r="N183" s="251" t="s">
        <v>2244</v>
      </c>
      <c r="O183" s="251" t="s">
        <v>2206</v>
      </c>
      <c r="P183" s="264"/>
      <c r="Q183" s="253"/>
      <c r="R183" s="253"/>
      <c r="S183" s="254">
        <v>44561</v>
      </c>
      <c r="T183" s="254"/>
      <c r="U183" s="249"/>
      <c r="V183" s="259"/>
      <c r="W183" s="255"/>
      <c r="X183" s="256"/>
      <c r="AI183" s="690"/>
      <c r="AJ183" s="691"/>
      <c r="AK183" s="691"/>
      <c r="AL183" s="692"/>
      <c r="AN183" s="706"/>
      <c r="AO183" s="707"/>
      <c r="AP183" s="707"/>
      <c r="AQ183" s="708"/>
    </row>
    <row r="184" spans="1:43" ht="57.75" hidden="1" thickBot="1" x14ac:dyDescent="0.35">
      <c r="A184" s="1014">
        <v>112</v>
      </c>
      <c r="B184" s="437" t="s">
        <v>1162</v>
      </c>
      <c r="C184" s="263">
        <v>43374</v>
      </c>
      <c r="D184" s="249" t="s">
        <v>14</v>
      </c>
      <c r="E184" s="154" t="s">
        <v>1413</v>
      </c>
      <c r="F184" s="257" t="s">
        <v>2235</v>
      </c>
      <c r="G184" s="258" t="s">
        <v>682</v>
      </c>
      <c r="H184" s="250" t="s">
        <v>2236</v>
      </c>
      <c r="I184" s="250"/>
      <c r="J184" s="258" t="s">
        <v>975</v>
      </c>
      <c r="K184" s="154" t="s">
        <v>823</v>
      </c>
      <c r="L184" s="154" t="s">
        <v>2223</v>
      </c>
      <c r="M184" s="154" t="s">
        <v>1400</v>
      </c>
      <c r="N184" s="251" t="s">
        <v>2245</v>
      </c>
      <c r="O184" s="251" t="s">
        <v>2246</v>
      </c>
      <c r="P184" s="264"/>
      <c r="Q184" s="253"/>
      <c r="R184" s="253"/>
      <c r="S184" s="254">
        <v>44561</v>
      </c>
      <c r="T184" s="254"/>
      <c r="U184" s="249"/>
      <c r="V184" s="259"/>
      <c r="W184" s="255"/>
      <c r="X184" s="256"/>
      <c r="AI184" s="690"/>
      <c r="AJ184" s="691"/>
      <c r="AK184" s="691"/>
      <c r="AL184" s="692"/>
      <c r="AN184" s="706"/>
      <c r="AO184" s="707"/>
      <c r="AP184" s="707"/>
      <c r="AQ184" s="708"/>
    </row>
    <row r="185" spans="1:43" ht="39" hidden="1" thickBot="1" x14ac:dyDescent="0.35">
      <c r="A185" s="1014">
        <v>112</v>
      </c>
      <c r="B185" s="437" t="s">
        <v>1163</v>
      </c>
      <c r="C185" s="263">
        <v>43374</v>
      </c>
      <c r="D185" s="249" t="s">
        <v>14</v>
      </c>
      <c r="E185" s="154" t="s">
        <v>1413</v>
      </c>
      <c r="F185" s="257" t="s">
        <v>2235</v>
      </c>
      <c r="G185" s="258" t="s">
        <v>682</v>
      </c>
      <c r="H185" s="250" t="s">
        <v>2236</v>
      </c>
      <c r="I185" s="250"/>
      <c r="J185" s="258" t="s">
        <v>975</v>
      </c>
      <c r="K185" s="154" t="s">
        <v>823</v>
      </c>
      <c r="L185" s="154" t="s">
        <v>2223</v>
      </c>
      <c r="M185" s="154" t="s">
        <v>1400</v>
      </c>
      <c r="N185" s="251" t="s">
        <v>2230</v>
      </c>
      <c r="O185" s="251" t="s">
        <v>2231</v>
      </c>
      <c r="P185" s="264"/>
      <c r="Q185" s="253"/>
      <c r="R185" s="253"/>
      <c r="S185" s="254">
        <v>44561</v>
      </c>
      <c r="T185" s="254"/>
      <c r="U185" s="249"/>
      <c r="V185" s="259"/>
      <c r="W185" s="255"/>
      <c r="X185" s="256"/>
      <c r="AI185" s="690"/>
      <c r="AJ185" s="691"/>
      <c r="AK185" s="691"/>
      <c r="AL185" s="692"/>
      <c r="AN185" s="706"/>
      <c r="AO185" s="707"/>
      <c r="AP185" s="707"/>
      <c r="AQ185" s="708"/>
    </row>
    <row r="186" spans="1:43" ht="39" hidden="1" thickBot="1" x14ac:dyDescent="0.35">
      <c r="A186" s="1014">
        <v>112</v>
      </c>
      <c r="B186" s="437" t="s">
        <v>1164</v>
      </c>
      <c r="C186" s="263">
        <v>43374</v>
      </c>
      <c r="D186" s="249" t="s">
        <v>14</v>
      </c>
      <c r="E186" s="154" t="s">
        <v>1413</v>
      </c>
      <c r="F186" s="257" t="s">
        <v>2235</v>
      </c>
      <c r="G186" s="258" t="s">
        <v>682</v>
      </c>
      <c r="H186" s="250" t="s">
        <v>2236</v>
      </c>
      <c r="I186" s="250"/>
      <c r="J186" s="258" t="s">
        <v>975</v>
      </c>
      <c r="K186" s="154" t="s">
        <v>823</v>
      </c>
      <c r="L186" s="154" t="s">
        <v>2223</v>
      </c>
      <c r="M186" s="154" t="s">
        <v>2232</v>
      </c>
      <c r="N186" s="251" t="s">
        <v>2247</v>
      </c>
      <c r="O186" s="251" t="s">
        <v>2248</v>
      </c>
      <c r="P186" s="264"/>
      <c r="Q186" s="253"/>
      <c r="R186" s="253"/>
      <c r="S186" s="254">
        <v>44561</v>
      </c>
      <c r="T186" s="254"/>
      <c r="U186" s="249"/>
      <c r="V186" s="259"/>
      <c r="W186" s="255"/>
      <c r="X186" s="256"/>
      <c r="AI186" s="690"/>
      <c r="AJ186" s="691"/>
      <c r="AK186" s="691"/>
      <c r="AL186" s="692"/>
      <c r="AN186" s="706"/>
      <c r="AO186" s="707"/>
      <c r="AP186" s="707"/>
      <c r="AQ186" s="708"/>
    </row>
    <row r="187" spans="1:43" ht="39" hidden="1" thickBot="1" x14ac:dyDescent="0.35">
      <c r="A187" s="1014">
        <v>112</v>
      </c>
      <c r="B187" s="437" t="s">
        <v>1165</v>
      </c>
      <c r="C187" s="263">
        <v>43374</v>
      </c>
      <c r="D187" s="249" t="s">
        <v>14</v>
      </c>
      <c r="E187" s="154" t="s">
        <v>1413</v>
      </c>
      <c r="F187" s="257" t="s">
        <v>2235</v>
      </c>
      <c r="G187" s="258" t="s">
        <v>682</v>
      </c>
      <c r="H187" s="250" t="s">
        <v>2236</v>
      </c>
      <c r="I187" s="250"/>
      <c r="J187" s="258" t="s">
        <v>975</v>
      </c>
      <c r="K187" s="154" t="s">
        <v>32</v>
      </c>
      <c r="L187" s="154" t="s">
        <v>2223</v>
      </c>
      <c r="M187" s="154" t="s">
        <v>2232</v>
      </c>
      <c r="N187" s="251" t="s">
        <v>2218</v>
      </c>
      <c r="O187" s="251" t="s">
        <v>2219</v>
      </c>
      <c r="P187" s="264"/>
      <c r="Q187" s="253"/>
      <c r="R187" s="253"/>
      <c r="S187" s="254">
        <v>44561</v>
      </c>
      <c r="T187" s="254"/>
      <c r="U187" s="249"/>
      <c r="V187" s="259"/>
      <c r="W187" s="255"/>
      <c r="X187" s="256"/>
      <c r="AI187" s="690"/>
      <c r="AJ187" s="691"/>
      <c r="AK187" s="691"/>
      <c r="AL187" s="692"/>
      <c r="AN187" s="706"/>
      <c r="AO187" s="707"/>
      <c r="AP187" s="707"/>
      <c r="AQ187" s="708"/>
    </row>
    <row r="188" spans="1:43" ht="72" hidden="1" thickBot="1" x14ac:dyDescent="0.35">
      <c r="A188" s="1014">
        <v>112</v>
      </c>
      <c r="B188" s="437" t="s">
        <v>1166</v>
      </c>
      <c r="C188" s="263">
        <v>43374</v>
      </c>
      <c r="D188" s="249" t="s">
        <v>14</v>
      </c>
      <c r="E188" s="154" t="s">
        <v>1413</v>
      </c>
      <c r="F188" s="257" t="s">
        <v>2235</v>
      </c>
      <c r="G188" s="258" t="s">
        <v>682</v>
      </c>
      <c r="H188" s="250" t="s">
        <v>2236</v>
      </c>
      <c r="I188" s="250"/>
      <c r="J188" s="258" t="s">
        <v>975</v>
      </c>
      <c r="K188" s="154" t="s">
        <v>29</v>
      </c>
      <c r="L188" s="154" t="s">
        <v>2223</v>
      </c>
      <c r="M188" s="154" t="s">
        <v>1397</v>
      </c>
      <c r="N188" s="251" t="s">
        <v>2203</v>
      </c>
      <c r="O188" s="251" t="s">
        <v>2204</v>
      </c>
      <c r="P188" s="264"/>
      <c r="Q188" s="253"/>
      <c r="R188" s="253"/>
      <c r="S188" s="254">
        <v>44561</v>
      </c>
      <c r="T188" s="254"/>
      <c r="U188" s="249"/>
      <c r="V188" s="259"/>
      <c r="W188" s="255"/>
      <c r="X188" s="256"/>
      <c r="AI188" s="690"/>
      <c r="AJ188" s="691"/>
      <c r="AK188" s="691"/>
      <c r="AL188" s="692"/>
      <c r="AN188" s="706"/>
      <c r="AO188" s="707"/>
      <c r="AP188" s="707"/>
      <c r="AQ188" s="708"/>
    </row>
    <row r="189" spans="1:43" ht="39" hidden="1" thickBot="1" x14ac:dyDescent="0.35">
      <c r="A189" s="1014">
        <v>112</v>
      </c>
      <c r="B189" s="437" t="s">
        <v>1167</v>
      </c>
      <c r="C189" s="263">
        <v>43374</v>
      </c>
      <c r="D189" s="249" t="s">
        <v>14</v>
      </c>
      <c r="E189" s="154" t="s">
        <v>1413</v>
      </c>
      <c r="F189" s="257" t="s">
        <v>2235</v>
      </c>
      <c r="G189" s="258" t="s">
        <v>682</v>
      </c>
      <c r="H189" s="250" t="s">
        <v>2236</v>
      </c>
      <c r="I189" s="250"/>
      <c r="J189" s="258" t="s">
        <v>974</v>
      </c>
      <c r="K189" s="154" t="s">
        <v>29</v>
      </c>
      <c r="L189" s="154" t="s">
        <v>2223</v>
      </c>
      <c r="M189" s="154" t="s">
        <v>1397</v>
      </c>
      <c r="N189" s="251" t="s">
        <v>2213</v>
      </c>
      <c r="O189" s="251" t="s">
        <v>2214</v>
      </c>
      <c r="P189" s="264"/>
      <c r="Q189" s="253"/>
      <c r="R189" s="253"/>
      <c r="S189" s="254">
        <v>44561</v>
      </c>
      <c r="T189" s="254"/>
      <c r="U189" s="249"/>
      <c r="V189" s="259"/>
      <c r="W189" s="255"/>
      <c r="X189" s="256"/>
      <c r="AI189" s="690"/>
      <c r="AJ189" s="691"/>
      <c r="AK189" s="691"/>
      <c r="AL189" s="692"/>
      <c r="AN189" s="706"/>
      <c r="AO189" s="707"/>
      <c r="AP189" s="707"/>
      <c r="AQ189" s="708"/>
    </row>
    <row r="190" spans="1:43" ht="39" hidden="1" thickBot="1" x14ac:dyDescent="0.35">
      <c r="A190" s="1014">
        <v>111</v>
      </c>
      <c r="B190" s="437" t="s">
        <v>1168</v>
      </c>
      <c r="C190" s="263">
        <v>43374</v>
      </c>
      <c r="D190" s="249" t="s">
        <v>14</v>
      </c>
      <c r="E190" s="154" t="s">
        <v>1413</v>
      </c>
      <c r="F190" s="257" t="s">
        <v>2249</v>
      </c>
      <c r="G190" s="258" t="s">
        <v>682</v>
      </c>
      <c r="H190" s="250" t="s">
        <v>2250</v>
      </c>
      <c r="I190" s="250"/>
      <c r="J190" s="258" t="s">
        <v>974</v>
      </c>
      <c r="K190" s="154" t="s">
        <v>28</v>
      </c>
      <c r="L190" s="154" t="s">
        <v>2223</v>
      </c>
      <c r="M190" s="154" t="s">
        <v>2237</v>
      </c>
      <c r="N190" s="251" t="s">
        <v>2238</v>
      </c>
      <c r="O190" s="251" t="s">
        <v>2239</v>
      </c>
      <c r="P190" s="264"/>
      <c r="Q190" s="253"/>
      <c r="R190" s="253"/>
      <c r="S190" s="254">
        <v>44561</v>
      </c>
      <c r="T190" s="254"/>
      <c r="U190" s="249"/>
      <c r="V190" s="259"/>
      <c r="W190" s="255"/>
      <c r="X190" s="256"/>
      <c r="AI190" s="690"/>
      <c r="AJ190" s="691"/>
      <c r="AK190" s="691"/>
      <c r="AL190" s="692"/>
      <c r="AN190" s="706"/>
      <c r="AO190" s="707"/>
      <c r="AP190" s="707"/>
      <c r="AQ190" s="708"/>
    </row>
    <row r="191" spans="1:43" ht="39" hidden="1" thickBot="1" x14ac:dyDescent="0.35">
      <c r="A191" s="1014">
        <v>111</v>
      </c>
      <c r="B191" s="437" t="s">
        <v>1169</v>
      </c>
      <c r="C191" s="263">
        <v>43374</v>
      </c>
      <c r="D191" s="249" t="s">
        <v>14</v>
      </c>
      <c r="E191" s="154" t="s">
        <v>1413</v>
      </c>
      <c r="F191" s="257" t="s">
        <v>2249</v>
      </c>
      <c r="G191" s="258" t="s">
        <v>682</v>
      </c>
      <c r="H191" s="250" t="s">
        <v>2250</v>
      </c>
      <c r="I191" s="250"/>
      <c r="J191" s="258" t="s">
        <v>974</v>
      </c>
      <c r="K191" s="154" t="s">
        <v>28</v>
      </c>
      <c r="L191" s="154" t="s">
        <v>2223</v>
      </c>
      <c r="M191" s="154" t="s">
        <v>2224</v>
      </c>
      <c r="N191" s="251" t="s">
        <v>2240</v>
      </c>
      <c r="O191" s="251" t="s">
        <v>2241</v>
      </c>
      <c r="P191" s="264"/>
      <c r="Q191" s="253"/>
      <c r="R191" s="253"/>
      <c r="S191" s="254">
        <v>44561</v>
      </c>
      <c r="T191" s="254"/>
      <c r="U191" s="249"/>
      <c r="V191" s="259"/>
      <c r="W191" s="255"/>
      <c r="X191" s="256"/>
      <c r="AI191" s="690"/>
      <c r="AJ191" s="691"/>
      <c r="AK191" s="691"/>
      <c r="AL191" s="692"/>
      <c r="AN191" s="706"/>
      <c r="AO191" s="707"/>
      <c r="AP191" s="707"/>
      <c r="AQ191" s="708"/>
    </row>
    <row r="192" spans="1:43" ht="39" hidden="1" thickBot="1" x14ac:dyDescent="0.35">
      <c r="A192" s="1014">
        <v>111</v>
      </c>
      <c r="B192" s="437" t="s">
        <v>1170</v>
      </c>
      <c r="C192" s="263">
        <v>43374</v>
      </c>
      <c r="D192" s="249" t="s">
        <v>14</v>
      </c>
      <c r="E192" s="154" t="s">
        <v>1413</v>
      </c>
      <c r="F192" s="257" t="s">
        <v>2249</v>
      </c>
      <c r="G192" s="258" t="s">
        <v>682</v>
      </c>
      <c r="H192" s="250" t="s">
        <v>2250</v>
      </c>
      <c r="I192" s="250"/>
      <c r="J192" s="258" t="s">
        <v>974</v>
      </c>
      <c r="K192" s="154" t="s">
        <v>28</v>
      </c>
      <c r="L192" s="154" t="s">
        <v>2223</v>
      </c>
      <c r="M192" s="154" t="s">
        <v>1446</v>
      </c>
      <c r="N192" s="251" t="s">
        <v>2242</v>
      </c>
      <c r="O192" s="251" t="s">
        <v>2243</v>
      </c>
      <c r="P192" s="264"/>
      <c r="Q192" s="253"/>
      <c r="R192" s="253"/>
      <c r="S192" s="254">
        <v>44561</v>
      </c>
      <c r="T192" s="254"/>
      <c r="U192" s="249"/>
      <c r="V192" s="259"/>
      <c r="W192" s="255"/>
      <c r="X192" s="256"/>
      <c r="AI192" s="690"/>
      <c r="AJ192" s="691"/>
      <c r="AK192" s="691"/>
      <c r="AL192" s="692"/>
      <c r="AN192" s="706"/>
      <c r="AO192" s="707"/>
      <c r="AP192" s="707"/>
      <c r="AQ192" s="708"/>
    </row>
    <row r="193" spans="1:43" ht="43.5" hidden="1" thickBot="1" x14ac:dyDescent="0.35">
      <c r="A193" s="1014">
        <v>111</v>
      </c>
      <c r="B193" s="437" t="s">
        <v>1171</v>
      </c>
      <c r="C193" s="263">
        <v>43374</v>
      </c>
      <c r="D193" s="249" t="s">
        <v>14</v>
      </c>
      <c r="E193" s="154" t="s">
        <v>1413</v>
      </c>
      <c r="F193" s="257" t="s">
        <v>2249</v>
      </c>
      <c r="G193" s="258" t="s">
        <v>682</v>
      </c>
      <c r="H193" s="250" t="s">
        <v>2250</v>
      </c>
      <c r="I193" s="250"/>
      <c r="J193" s="258" t="s">
        <v>975</v>
      </c>
      <c r="K193" s="154" t="s">
        <v>823</v>
      </c>
      <c r="L193" s="154" t="s">
        <v>2223</v>
      </c>
      <c r="M193" s="154" t="s">
        <v>2251</v>
      </c>
      <c r="N193" s="251" t="s">
        <v>2252</v>
      </c>
      <c r="O193" s="251" t="s">
        <v>2248</v>
      </c>
      <c r="P193" s="264"/>
      <c r="Q193" s="253"/>
      <c r="R193" s="253"/>
      <c r="S193" s="254">
        <v>44561</v>
      </c>
      <c r="T193" s="254"/>
      <c r="U193" s="249"/>
      <c r="V193" s="259"/>
      <c r="W193" s="255"/>
      <c r="X193" s="256"/>
      <c r="AI193" s="690"/>
      <c r="AJ193" s="691"/>
      <c r="AK193" s="691"/>
      <c r="AL193" s="692"/>
      <c r="AN193" s="706"/>
      <c r="AO193" s="707"/>
      <c r="AP193" s="707"/>
      <c r="AQ193" s="708"/>
    </row>
    <row r="194" spans="1:43" ht="57.75" hidden="1" thickBot="1" x14ac:dyDescent="0.35">
      <c r="A194" s="1014">
        <v>111</v>
      </c>
      <c r="B194" s="437" t="s">
        <v>1172</v>
      </c>
      <c r="C194" s="263">
        <v>43374</v>
      </c>
      <c r="D194" s="249" t="s">
        <v>14</v>
      </c>
      <c r="E194" s="154" t="s">
        <v>1413</v>
      </c>
      <c r="F194" s="257" t="s">
        <v>2249</v>
      </c>
      <c r="G194" s="258" t="s">
        <v>682</v>
      </c>
      <c r="H194" s="250" t="s">
        <v>2250</v>
      </c>
      <c r="I194" s="250"/>
      <c r="J194" s="258" t="s">
        <v>975</v>
      </c>
      <c r="K194" s="154" t="s">
        <v>823</v>
      </c>
      <c r="L194" s="154" t="s">
        <v>2223</v>
      </c>
      <c r="M194" s="154" t="s">
        <v>1400</v>
      </c>
      <c r="N194" s="251" t="s">
        <v>2245</v>
      </c>
      <c r="O194" s="251" t="s">
        <v>2246</v>
      </c>
      <c r="P194" s="264"/>
      <c r="Q194" s="253"/>
      <c r="R194" s="253"/>
      <c r="S194" s="254">
        <v>44561</v>
      </c>
      <c r="T194" s="254"/>
      <c r="U194" s="249"/>
      <c r="V194" s="259"/>
      <c r="W194" s="255"/>
      <c r="X194" s="256"/>
      <c r="AI194" s="690"/>
      <c r="AJ194" s="691"/>
      <c r="AK194" s="691"/>
      <c r="AL194" s="692"/>
      <c r="AN194" s="706"/>
      <c r="AO194" s="707"/>
      <c r="AP194" s="707"/>
      <c r="AQ194" s="708"/>
    </row>
    <row r="195" spans="1:43" ht="39" hidden="1" thickBot="1" x14ac:dyDescent="0.35">
      <c r="A195" s="1014">
        <v>111</v>
      </c>
      <c r="B195" s="437" t="s">
        <v>1173</v>
      </c>
      <c r="C195" s="263">
        <v>43374</v>
      </c>
      <c r="D195" s="249" t="s">
        <v>14</v>
      </c>
      <c r="E195" s="154" t="s">
        <v>1413</v>
      </c>
      <c r="F195" s="257" t="s">
        <v>2249</v>
      </c>
      <c r="G195" s="258" t="s">
        <v>682</v>
      </c>
      <c r="H195" s="250" t="s">
        <v>2250</v>
      </c>
      <c r="I195" s="250"/>
      <c r="J195" s="258" t="s">
        <v>975</v>
      </c>
      <c r="K195" s="154" t="s">
        <v>823</v>
      </c>
      <c r="L195" s="154" t="s">
        <v>2223</v>
      </c>
      <c r="M195" s="154" t="s">
        <v>1400</v>
      </c>
      <c r="N195" s="251" t="s">
        <v>2230</v>
      </c>
      <c r="O195" s="251" t="s">
        <v>2231</v>
      </c>
      <c r="P195" s="264"/>
      <c r="Q195" s="253"/>
      <c r="R195" s="253"/>
      <c r="S195" s="254">
        <v>44561</v>
      </c>
      <c r="T195" s="254"/>
      <c r="U195" s="249"/>
      <c r="V195" s="259"/>
      <c r="W195" s="255"/>
      <c r="X195" s="256"/>
      <c r="AI195" s="690"/>
      <c r="AJ195" s="691"/>
      <c r="AK195" s="691"/>
      <c r="AL195" s="692"/>
      <c r="AN195" s="706"/>
      <c r="AO195" s="707"/>
      <c r="AP195" s="707"/>
      <c r="AQ195" s="708"/>
    </row>
    <row r="196" spans="1:43" ht="39" hidden="1" thickBot="1" x14ac:dyDescent="0.35">
      <c r="A196" s="1014">
        <v>111</v>
      </c>
      <c r="B196" s="437" t="s">
        <v>1174</v>
      </c>
      <c r="C196" s="263">
        <v>43374</v>
      </c>
      <c r="D196" s="249" t="s">
        <v>14</v>
      </c>
      <c r="E196" s="154" t="s">
        <v>1413</v>
      </c>
      <c r="F196" s="257" t="s">
        <v>2249</v>
      </c>
      <c r="G196" s="258" t="s">
        <v>682</v>
      </c>
      <c r="H196" s="250" t="s">
        <v>2250</v>
      </c>
      <c r="I196" s="250"/>
      <c r="J196" s="258" t="s">
        <v>975</v>
      </c>
      <c r="K196" s="154" t="s">
        <v>823</v>
      </c>
      <c r="L196" s="154" t="s">
        <v>2223</v>
      </c>
      <c r="M196" s="154" t="s">
        <v>2232</v>
      </c>
      <c r="N196" s="251" t="s">
        <v>2247</v>
      </c>
      <c r="O196" s="251" t="s">
        <v>2248</v>
      </c>
      <c r="P196" s="264"/>
      <c r="Q196" s="253"/>
      <c r="R196" s="253"/>
      <c r="S196" s="254">
        <v>44561</v>
      </c>
      <c r="T196" s="254"/>
      <c r="U196" s="249"/>
      <c r="V196" s="259"/>
      <c r="W196" s="255"/>
      <c r="X196" s="256"/>
      <c r="AI196" s="690"/>
      <c r="AJ196" s="691"/>
      <c r="AK196" s="691"/>
      <c r="AL196" s="692"/>
      <c r="AN196" s="706"/>
      <c r="AO196" s="707"/>
      <c r="AP196" s="707"/>
      <c r="AQ196" s="708"/>
    </row>
    <row r="197" spans="1:43" ht="39" hidden="1" thickBot="1" x14ac:dyDescent="0.35">
      <c r="A197" s="1014">
        <v>111</v>
      </c>
      <c r="B197" s="437" t="s">
        <v>1175</v>
      </c>
      <c r="C197" s="263">
        <v>43374</v>
      </c>
      <c r="D197" s="249" t="s">
        <v>14</v>
      </c>
      <c r="E197" s="154" t="s">
        <v>1413</v>
      </c>
      <c r="F197" s="257" t="s">
        <v>2249</v>
      </c>
      <c r="G197" s="258" t="s">
        <v>682</v>
      </c>
      <c r="H197" s="250" t="s">
        <v>2250</v>
      </c>
      <c r="I197" s="250"/>
      <c r="J197" s="258" t="s">
        <v>975</v>
      </c>
      <c r="K197" s="154" t="s">
        <v>32</v>
      </c>
      <c r="L197" s="154" t="s">
        <v>2223</v>
      </c>
      <c r="M197" s="154" t="s">
        <v>2232</v>
      </c>
      <c r="N197" s="251" t="s">
        <v>2218</v>
      </c>
      <c r="O197" s="251" t="s">
        <v>2219</v>
      </c>
      <c r="P197" s="264"/>
      <c r="Q197" s="253"/>
      <c r="R197" s="253"/>
      <c r="S197" s="254">
        <v>44561</v>
      </c>
      <c r="T197" s="254"/>
      <c r="U197" s="249"/>
      <c r="V197" s="259"/>
      <c r="W197" s="255"/>
      <c r="X197" s="256"/>
      <c r="AI197" s="690"/>
      <c r="AJ197" s="691"/>
      <c r="AK197" s="691"/>
      <c r="AL197" s="692"/>
      <c r="AN197" s="706"/>
      <c r="AO197" s="707"/>
      <c r="AP197" s="707"/>
      <c r="AQ197" s="708"/>
    </row>
    <row r="198" spans="1:43" ht="72" hidden="1" thickBot="1" x14ac:dyDescent="0.35">
      <c r="A198" s="1014">
        <v>111</v>
      </c>
      <c r="B198" s="437" t="s">
        <v>1176</v>
      </c>
      <c r="C198" s="263">
        <v>43374</v>
      </c>
      <c r="D198" s="249" t="s">
        <v>14</v>
      </c>
      <c r="E198" s="154" t="s">
        <v>1413</v>
      </c>
      <c r="F198" s="257" t="s">
        <v>2249</v>
      </c>
      <c r="G198" s="258" t="s">
        <v>682</v>
      </c>
      <c r="H198" s="250" t="s">
        <v>2250</v>
      </c>
      <c r="I198" s="250"/>
      <c r="J198" s="258" t="s">
        <v>975</v>
      </c>
      <c r="K198" s="154" t="s">
        <v>29</v>
      </c>
      <c r="L198" s="154" t="s">
        <v>2223</v>
      </c>
      <c r="M198" s="154" t="s">
        <v>1397</v>
      </c>
      <c r="N198" s="251" t="s">
        <v>2203</v>
      </c>
      <c r="O198" s="251" t="s">
        <v>2204</v>
      </c>
      <c r="P198" s="264"/>
      <c r="Q198" s="253"/>
      <c r="R198" s="253"/>
      <c r="S198" s="254">
        <v>44561</v>
      </c>
      <c r="T198" s="254"/>
      <c r="U198" s="249"/>
      <c r="V198" s="259"/>
      <c r="W198" s="255"/>
      <c r="X198" s="256"/>
      <c r="AI198" s="690"/>
      <c r="AJ198" s="691"/>
      <c r="AK198" s="691"/>
      <c r="AL198" s="692"/>
      <c r="AN198" s="706"/>
      <c r="AO198" s="707"/>
      <c r="AP198" s="707"/>
      <c r="AQ198" s="708"/>
    </row>
    <row r="199" spans="1:43" ht="39" hidden="1" thickBot="1" x14ac:dyDescent="0.35">
      <c r="A199" s="1014">
        <v>111</v>
      </c>
      <c r="B199" s="437" t="s">
        <v>1177</v>
      </c>
      <c r="C199" s="263">
        <v>43374</v>
      </c>
      <c r="D199" s="249" t="s">
        <v>14</v>
      </c>
      <c r="E199" s="154" t="s">
        <v>1413</v>
      </c>
      <c r="F199" s="257" t="s">
        <v>2249</v>
      </c>
      <c r="G199" s="258" t="s">
        <v>682</v>
      </c>
      <c r="H199" s="250" t="s">
        <v>2250</v>
      </c>
      <c r="I199" s="250"/>
      <c r="J199" s="258" t="s">
        <v>974</v>
      </c>
      <c r="K199" s="154" t="s">
        <v>29</v>
      </c>
      <c r="L199" s="154" t="s">
        <v>2223</v>
      </c>
      <c r="M199" s="154" t="s">
        <v>1397</v>
      </c>
      <c r="N199" s="251" t="s">
        <v>2213</v>
      </c>
      <c r="O199" s="251" t="s">
        <v>2214</v>
      </c>
      <c r="P199" s="264"/>
      <c r="Q199" s="253"/>
      <c r="R199" s="253"/>
      <c r="S199" s="254">
        <v>44561</v>
      </c>
      <c r="T199" s="254"/>
      <c r="U199" s="249"/>
      <c r="V199" s="259"/>
      <c r="W199" s="255"/>
      <c r="X199" s="256"/>
      <c r="AI199" s="690"/>
      <c r="AJ199" s="691"/>
      <c r="AK199" s="691"/>
      <c r="AL199" s="692"/>
      <c r="AN199" s="706"/>
      <c r="AO199" s="707"/>
      <c r="AP199" s="707"/>
      <c r="AQ199" s="708"/>
    </row>
    <row r="200" spans="1:43" ht="39" hidden="1" thickBot="1" x14ac:dyDescent="0.35">
      <c r="A200" s="1014">
        <v>111</v>
      </c>
      <c r="B200" s="437" t="s">
        <v>1178</v>
      </c>
      <c r="C200" s="263">
        <v>43374</v>
      </c>
      <c r="D200" s="249" t="s">
        <v>14</v>
      </c>
      <c r="E200" s="154" t="s">
        <v>1413</v>
      </c>
      <c r="F200" s="257" t="s">
        <v>2249</v>
      </c>
      <c r="G200" s="258" t="s">
        <v>682</v>
      </c>
      <c r="H200" s="250" t="s">
        <v>2250</v>
      </c>
      <c r="I200" s="250"/>
      <c r="J200" s="258" t="s">
        <v>975</v>
      </c>
      <c r="K200" s="154" t="s">
        <v>814</v>
      </c>
      <c r="L200" s="154" t="s">
        <v>2223</v>
      </c>
      <c r="M200" s="154" t="s">
        <v>2253</v>
      </c>
      <c r="N200" s="251" t="s">
        <v>2254</v>
      </c>
      <c r="O200" s="251" t="s">
        <v>2255</v>
      </c>
      <c r="P200" s="264"/>
      <c r="Q200" s="253"/>
      <c r="R200" s="253"/>
      <c r="S200" s="254">
        <v>44561</v>
      </c>
      <c r="T200" s="254"/>
      <c r="U200" s="249"/>
      <c r="V200" s="259"/>
      <c r="W200" s="255"/>
      <c r="X200" s="256"/>
      <c r="AI200" s="690"/>
      <c r="AJ200" s="691"/>
      <c r="AK200" s="691"/>
      <c r="AL200" s="692"/>
      <c r="AN200" s="706"/>
      <c r="AO200" s="707"/>
      <c r="AP200" s="707"/>
      <c r="AQ200" s="708"/>
    </row>
    <row r="201" spans="1:43" ht="57.75" hidden="1" thickBot="1" x14ac:dyDescent="0.35">
      <c r="A201" s="1014">
        <v>113</v>
      </c>
      <c r="B201" s="437" t="s">
        <v>1179</v>
      </c>
      <c r="C201" s="263">
        <v>43374</v>
      </c>
      <c r="D201" s="249" t="s">
        <v>14</v>
      </c>
      <c r="E201" s="154" t="s">
        <v>1413</v>
      </c>
      <c r="F201" s="257" t="s">
        <v>723</v>
      </c>
      <c r="G201" s="258" t="s">
        <v>2256</v>
      </c>
      <c r="H201" s="250" t="s">
        <v>2257</v>
      </c>
      <c r="I201" s="250"/>
      <c r="J201" s="258" t="s">
        <v>975</v>
      </c>
      <c r="K201" s="154" t="s">
        <v>814</v>
      </c>
      <c r="L201" s="154" t="s">
        <v>2195</v>
      </c>
      <c r="M201" s="154" t="s">
        <v>2196</v>
      </c>
      <c r="N201" s="251" t="s">
        <v>2197</v>
      </c>
      <c r="O201" s="251" t="s">
        <v>2198</v>
      </c>
      <c r="P201" s="264" t="s">
        <v>2434</v>
      </c>
      <c r="Q201" s="253" t="s">
        <v>633</v>
      </c>
      <c r="R201" s="253" t="s">
        <v>633</v>
      </c>
      <c r="S201" s="254">
        <v>43830</v>
      </c>
      <c r="T201" s="254">
        <v>43404</v>
      </c>
      <c r="U201" s="249" t="s">
        <v>34</v>
      </c>
      <c r="V201" s="259" t="s">
        <v>2435</v>
      </c>
      <c r="W201" s="255" t="s">
        <v>967</v>
      </c>
      <c r="X201" s="256" t="s">
        <v>19</v>
      </c>
      <c r="AI201" s="690"/>
      <c r="AJ201" s="691"/>
      <c r="AK201" s="691"/>
      <c r="AL201" s="692"/>
      <c r="AN201" s="706"/>
      <c r="AO201" s="707"/>
      <c r="AP201" s="707"/>
      <c r="AQ201" s="708"/>
    </row>
    <row r="202" spans="1:43" ht="43.5" hidden="1" thickBot="1" x14ac:dyDescent="0.35">
      <c r="A202" s="1014">
        <v>113</v>
      </c>
      <c r="B202" s="437" t="s">
        <v>1180</v>
      </c>
      <c r="C202" s="263">
        <v>43374</v>
      </c>
      <c r="D202" s="249" t="s">
        <v>14</v>
      </c>
      <c r="E202" s="154" t="s">
        <v>1413</v>
      </c>
      <c r="F202" s="257" t="s">
        <v>723</v>
      </c>
      <c r="G202" s="258" t="s">
        <v>2256</v>
      </c>
      <c r="H202" s="250" t="s">
        <v>2257</v>
      </c>
      <c r="I202" s="250"/>
      <c r="J202" s="258" t="s">
        <v>975</v>
      </c>
      <c r="K202" s="154" t="s">
        <v>814</v>
      </c>
      <c r="L202" s="154" t="s">
        <v>2195</v>
      </c>
      <c r="M202" s="154" t="s">
        <v>2199</v>
      </c>
      <c r="N202" s="251" t="s">
        <v>2200</v>
      </c>
      <c r="O202" s="251" t="s">
        <v>2201</v>
      </c>
      <c r="P202" s="264"/>
      <c r="Q202" s="253"/>
      <c r="R202" s="253"/>
      <c r="S202" s="254">
        <v>43830</v>
      </c>
      <c r="T202" s="254"/>
      <c r="U202" s="249"/>
      <c r="V202" s="259"/>
      <c r="W202" s="255"/>
      <c r="X202" s="256"/>
      <c r="AI202" s="690"/>
      <c r="AJ202" s="691"/>
      <c r="AK202" s="691"/>
      <c r="AL202" s="692"/>
      <c r="AN202" s="706"/>
      <c r="AO202" s="707"/>
      <c r="AP202" s="707"/>
      <c r="AQ202" s="708"/>
    </row>
    <row r="203" spans="1:43" ht="39" hidden="1" thickBot="1" x14ac:dyDescent="0.35">
      <c r="A203" s="1014">
        <v>113</v>
      </c>
      <c r="B203" s="437" t="s">
        <v>1181</v>
      </c>
      <c r="C203" s="263">
        <v>43374</v>
      </c>
      <c r="D203" s="249" t="s">
        <v>14</v>
      </c>
      <c r="E203" s="154" t="s">
        <v>1413</v>
      </c>
      <c r="F203" s="257" t="s">
        <v>723</v>
      </c>
      <c r="G203" s="258" t="s">
        <v>2256</v>
      </c>
      <c r="H203" s="250" t="s">
        <v>2257</v>
      </c>
      <c r="I203" s="250"/>
      <c r="J203" s="258" t="s">
        <v>975</v>
      </c>
      <c r="K203" s="154" t="s">
        <v>823</v>
      </c>
      <c r="L203" s="154" t="s">
        <v>2195</v>
      </c>
      <c r="M203" s="154" t="s">
        <v>1466</v>
      </c>
      <c r="N203" s="251" t="s">
        <v>2205</v>
      </c>
      <c r="O203" s="251" t="s">
        <v>2206</v>
      </c>
      <c r="P203" s="264"/>
      <c r="Q203" s="253"/>
      <c r="R203" s="253"/>
      <c r="S203" s="254">
        <v>43830</v>
      </c>
      <c r="T203" s="254"/>
      <c r="U203" s="249"/>
      <c r="V203" s="259"/>
      <c r="W203" s="255"/>
      <c r="X203" s="256"/>
      <c r="AI203" s="690"/>
      <c r="AJ203" s="691"/>
      <c r="AK203" s="691"/>
      <c r="AL203" s="692"/>
      <c r="AN203" s="706"/>
      <c r="AO203" s="707"/>
      <c r="AP203" s="707"/>
      <c r="AQ203" s="708"/>
    </row>
    <row r="204" spans="1:43" ht="39" hidden="1" thickBot="1" x14ac:dyDescent="0.35">
      <c r="A204" s="1014">
        <v>113</v>
      </c>
      <c r="B204" s="437" t="s">
        <v>1182</v>
      </c>
      <c r="C204" s="263">
        <v>43374</v>
      </c>
      <c r="D204" s="249" t="s">
        <v>14</v>
      </c>
      <c r="E204" s="154" t="s">
        <v>1413</v>
      </c>
      <c r="F204" s="257" t="s">
        <v>723</v>
      </c>
      <c r="G204" s="258" t="s">
        <v>2256</v>
      </c>
      <c r="H204" s="250" t="s">
        <v>2257</v>
      </c>
      <c r="I204" s="250"/>
      <c r="J204" s="258"/>
      <c r="K204" s="154" t="s">
        <v>823</v>
      </c>
      <c r="L204" s="154" t="s">
        <v>2195</v>
      </c>
      <c r="M204" s="154" t="s">
        <v>2258</v>
      </c>
      <c r="N204" s="251" t="s">
        <v>2259</v>
      </c>
      <c r="O204" s="251" t="s">
        <v>2260</v>
      </c>
      <c r="P204" s="264"/>
      <c r="Q204" s="253"/>
      <c r="R204" s="253"/>
      <c r="S204" s="254">
        <v>43830</v>
      </c>
      <c r="T204" s="254"/>
      <c r="U204" s="249"/>
      <c r="V204" s="259"/>
      <c r="W204" s="255"/>
      <c r="X204" s="256"/>
      <c r="AI204" s="690"/>
      <c r="AJ204" s="691"/>
      <c r="AK204" s="691"/>
      <c r="AL204" s="692"/>
      <c r="AN204" s="706"/>
      <c r="AO204" s="707"/>
      <c r="AP204" s="707"/>
      <c r="AQ204" s="708"/>
    </row>
    <row r="205" spans="1:43" ht="57.75" hidden="1" thickBot="1" x14ac:dyDescent="0.35">
      <c r="A205" s="1014">
        <v>113</v>
      </c>
      <c r="B205" s="437" t="s">
        <v>1183</v>
      </c>
      <c r="C205" s="263">
        <v>43374</v>
      </c>
      <c r="D205" s="249" t="s">
        <v>14</v>
      </c>
      <c r="E205" s="154" t="s">
        <v>1413</v>
      </c>
      <c r="F205" s="257" t="s">
        <v>723</v>
      </c>
      <c r="G205" s="258" t="s">
        <v>2256</v>
      </c>
      <c r="H205" s="250" t="s">
        <v>2257</v>
      </c>
      <c r="I205" s="250"/>
      <c r="J205" s="258" t="s">
        <v>975</v>
      </c>
      <c r="K205" s="154" t="s">
        <v>814</v>
      </c>
      <c r="L205" s="154" t="s">
        <v>2195</v>
      </c>
      <c r="M205" s="154" t="s">
        <v>1448</v>
      </c>
      <c r="N205" s="251" t="s">
        <v>2220</v>
      </c>
      <c r="O205" s="251" t="s">
        <v>2221</v>
      </c>
      <c r="P205" s="264" t="s">
        <v>2433</v>
      </c>
      <c r="Q205" s="253" t="s">
        <v>633</v>
      </c>
      <c r="R205" s="253" t="s">
        <v>633</v>
      </c>
      <c r="S205" s="254">
        <v>43830</v>
      </c>
      <c r="T205" s="254">
        <v>43404</v>
      </c>
      <c r="U205" s="249" t="s">
        <v>34</v>
      </c>
      <c r="V205" s="259" t="s">
        <v>2435</v>
      </c>
      <c r="W205" s="255" t="s">
        <v>967</v>
      </c>
      <c r="X205" s="256" t="s">
        <v>19</v>
      </c>
      <c r="AI205" s="690"/>
      <c r="AJ205" s="691"/>
      <c r="AK205" s="691"/>
      <c r="AL205" s="692"/>
      <c r="AN205" s="706"/>
      <c r="AO205" s="707"/>
      <c r="AP205" s="707"/>
      <c r="AQ205" s="708"/>
    </row>
    <row r="206" spans="1:43" ht="39" hidden="1" thickBot="1" x14ac:dyDescent="0.35">
      <c r="A206" s="1014">
        <v>108</v>
      </c>
      <c r="B206" s="437" t="s">
        <v>1184</v>
      </c>
      <c r="C206" s="263">
        <v>43375</v>
      </c>
      <c r="D206" s="249" t="s">
        <v>14</v>
      </c>
      <c r="E206" s="154" t="s">
        <v>1412</v>
      </c>
      <c r="F206" s="257" t="s">
        <v>2261</v>
      </c>
      <c r="G206" s="258" t="s">
        <v>715</v>
      </c>
      <c r="H206" s="250" t="s">
        <v>2262</v>
      </c>
      <c r="I206" s="250"/>
      <c r="J206" s="258" t="s">
        <v>974</v>
      </c>
      <c r="K206" s="154" t="s">
        <v>28</v>
      </c>
      <c r="L206" s="154" t="s">
        <v>2223</v>
      </c>
      <c r="M206" s="154" t="s">
        <v>2224</v>
      </c>
      <c r="N206" s="251" t="s">
        <v>2263</v>
      </c>
      <c r="O206" s="251" t="s">
        <v>2264</v>
      </c>
      <c r="P206" s="264"/>
      <c r="Q206" s="253"/>
      <c r="R206" s="253"/>
      <c r="S206" s="254">
        <v>44196</v>
      </c>
      <c r="T206" s="254"/>
      <c r="U206" s="249"/>
      <c r="V206" s="259"/>
      <c r="W206" s="255"/>
      <c r="X206" s="256"/>
      <c r="AI206" s="690"/>
      <c r="AJ206" s="691"/>
      <c r="AK206" s="691"/>
      <c r="AL206" s="692"/>
      <c r="AN206" s="706"/>
      <c r="AO206" s="707"/>
      <c r="AP206" s="707"/>
      <c r="AQ206" s="708"/>
    </row>
    <row r="207" spans="1:43" ht="39" hidden="1" thickBot="1" x14ac:dyDescent="0.35">
      <c r="A207" s="1014">
        <v>108</v>
      </c>
      <c r="B207" s="437" t="s">
        <v>1185</v>
      </c>
      <c r="C207" s="263">
        <v>43375</v>
      </c>
      <c r="D207" s="249" t="s">
        <v>14</v>
      </c>
      <c r="E207" s="154" t="s">
        <v>1412</v>
      </c>
      <c r="F207" s="257" t="s">
        <v>2261</v>
      </c>
      <c r="G207" s="258" t="s">
        <v>715</v>
      </c>
      <c r="H207" s="250" t="s">
        <v>2262</v>
      </c>
      <c r="I207" s="250"/>
      <c r="J207" s="258" t="s">
        <v>974</v>
      </c>
      <c r="K207" s="154" t="s">
        <v>28</v>
      </c>
      <c r="L207" s="154" t="s">
        <v>2223</v>
      </c>
      <c r="M207" s="154" t="s">
        <v>2224</v>
      </c>
      <c r="N207" s="251" t="s">
        <v>2225</v>
      </c>
      <c r="O207" s="251" t="s">
        <v>2226</v>
      </c>
      <c r="P207" s="264"/>
      <c r="Q207" s="253"/>
      <c r="R207" s="253"/>
      <c r="S207" s="254">
        <v>44196</v>
      </c>
      <c r="T207" s="254"/>
      <c r="U207" s="249"/>
      <c r="V207" s="259"/>
      <c r="W207" s="255"/>
      <c r="X207" s="256"/>
      <c r="AI207" s="690"/>
      <c r="AJ207" s="691"/>
      <c r="AK207" s="691"/>
      <c r="AL207" s="692"/>
      <c r="AN207" s="706"/>
      <c r="AO207" s="707"/>
      <c r="AP207" s="707"/>
      <c r="AQ207" s="708"/>
    </row>
    <row r="208" spans="1:43" ht="43.5" hidden="1" thickBot="1" x14ac:dyDescent="0.35">
      <c r="A208" s="1014">
        <v>108</v>
      </c>
      <c r="B208" s="437" t="s">
        <v>1186</v>
      </c>
      <c r="C208" s="263">
        <v>43375</v>
      </c>
      <c r="D208" s="249" t="s">
        <v>14</v>
      </c>
      <c r="E208" s="154" t="s">
        <v>1412</v>
      </c>
      <c r="F208" s="257" t="s">
        <v>2261</v>
      </c>
      <c r="G208" s="258" t="s">
        <v>715</v>
      </c>
      <c r="H208" s="250" t="s">
        <v>2262</v>
      </c>
      <c r="I208" s="250"/>
      <c r="J208" s="258" t="s">
        <v>974</v>
      </c>
      <c r="K208" s="154" t="s">
        <v>28</v>
      </c>
      <c r="L208" s="154" t="s">
        <v>2223</v>
      </c>
      <c r="M208" s="154" t="s">
        <v>1446</v>
      </c>
      <c r="N208" s="251" t="s">
        <v>2209</v>
      </c>
      <c r="O208" s="251" t="s">
        <v>2210</v>
      </c>
      <c r="P208" s="264"/>
      <c r="Q208" s="253"/>
      <c r="R208" s="253"/>
      <c r="S208" s="254">
        <v>44196</v>
      </c>
      <c r="T208" s="254"/>
      <c r="U208" s="249"/>
      <c r="V208" s="259"/>
      <c r="W208" s="255"/>
      <c r="X208" s="256"/>
      <c r="AI208" s="690"/>
      <c r="AJ208" s="691"/>
      <c r="AK208" s="691"/>
      <c r="AL208" s="692"/>
      <c r="AN208" s="706"/>
      <c r="AO208" s="707"/>
      <c r="AP208" s="707"/>
      <c r="AQ208" s="708"/>
    </row>
    <row r="209" spans="1:43" ht="39" hidden="1" thickBot="1" x14ac:dyDescent="0.35">
      <c r="A209" s="1014">
        <v>108</v>
      </c>
      <c r="B209" s="437" t="s">
        <v>1187</v>
      </c>
      <c r="C209" s="263">
        <v>43375</v>
      </c>
      <c r="D209" s="249" t="s">
        <v>14</v>
      </c>
      <c r="E209" s="154" t="s">
        <v>1412</v>
      </c>
      <c r="F209" s="257" t="s">
        <v>2261</v>
      </c>
      <c r="G209" s="258" t="s">
        <v>715</v>
      </c>
      <c r="H209" s="250" t="s">
        <v>2262</v>
      </c>
      <c r="I209" s="250"/>
      <c r="J209" s="258" t="s">
        <v>974</v>
      </c>
      <c r="K209" s="154" t="s">
        <v>814</v>
      </c>
      <c r="L209" s="154" t="s">
        <v>2223</v>
      </c>
      <c r="M209" s="154" t="s">
        <v>1446</v>
      </c>
      <c r="N209" s="251" t="s">
        <v>2207</v>
      </c>
      <c r="O209" s="251" t="s">
        <v>2208</v>
      </c>
      <c r="P209" s="264"/>
      <c r="Q209" s="253"/>
      <c r="R209" s="253"/>
      <c r="S209" s="254">
        <v>44196</v>
      </c>
      <c r="T209" s="254"/>
      <c r="U209" s="249"/>
      <c r="V209" s="259"/>
      <c r="W209" s="255"/>
      <c r="X209" s="256"/>
      <c r="AI209" s="690"/>
      <c r="AJ209" s="691"/>
      <c r="AK209" s="691"/>
      <c r="AL209" s="692"/>
      <c r="AN209" s="706"/>
      <c r="AO209" s="707"/>
      <c r="AP209" s="707"/>
      <c r="AQ209" s="708"/>
    </row>
    <row r="210" spans="1:43" ht="43.5" hidden="1" thickBot="1" x14ac:dyDescent="0.35">
      <c r="A210" s="1014">
        <v>108</v>
      </c>
      <c r="B210" s="437" t="s">
        <v>1188</v>
      </c>
      <c r="C210" s="263">
        <v>43375</v>
      </c>
      <c r="D210" s="249" t="s">
        <v>14</v>
      </c>
      <c r="E210" s="154" t="s">
        <v>1412</v>
      </c>
      <c r="F210" s="257" t="s">
        <v>2261</v>
      </c>
      <c r="G210" s="258" t="s">
        <v>715</v>
      </c>
      <c r="H210" s="250" t="s">
        <v>2262</v>
      </c>
      <c r="I210" s="250"/>
      <c r="J210" s="258" t="s">
        <v>974</v>
      </c>
      <c r="K210" s="154" t="s">
        <v>30</v>
      </c>
      <c r="L210" s="154" t="s">
        <v>2223</v>
      </c>
      <c r="M210" s="154" t="s">
        <v>1396</v>
      </c>
      <c r="N210" s="251" t="s">
        <v>2228</v>
      </c>
      <c r="O210" s="251" t="s">
        <v>2229</v>
      </c>
      <c r="P210" s="264"/>
      <c r="Q210" s="253"/>
      <c r="R210" s="253"/>
      <c r="S210" s="254">
        <v>44196</v>
      </c>
      <c r="T210" s="254"/>
      <c r="U210" s="249"/>
      <c r="V210" s="259"/>
      <c r="W210" s="255"/>
      <c r="X210" s="256"/>
      <c r="AI210" s="690"/>
      <c r="AJ210" s="691"/>
      <c r="AK210" s="691"/>
      <c r="AL210" s="692"/>
      <c r="AN210" s="706"/>
      <c r="AO210" s="707"/>
      <c r="AP210" s="707"/>
      <c r="AQ210" s="708"/>
    </row>
    <row r="211" spans="1:43" ht="39" hidden="1" thickBot="1" x14ac:dyDescent="0.35">
      <c r="A211" s="1014">
        <v>108</v>
      </c>
      <c r="B211" s="437" t="s">
        <v>1189</v>
      </c>
      <c r="C211" s="263">
        <v>43375</v>
      </c>
      <c r="D211" s="249" t="s">
        <v>14</v>
      </c>
      <c r="E211" s="154" t="s">
        <v>1412</v>
      </c>
      <c r="F211" s="257" t="s">
        <v>2261</v>
      </c>
      <c r="G211" s="258" t="s">
        <v>715</v>
      </c>
      <c r="H211" s="250" t="s">
        <v>2262</v>
      </c>
      <c r="I211" s="250"/>
      <c r="J211" s="258" t="s">
        <v>975</v>
      </c>
      <c r="K211" s="154" t="s">
        <v>823</v>
      </c>
      <c r="L211" s="154" t="s">
        <v>2223</v>
      </c>
      <c r="M211" s="154" t="s">
        <v>1400</v>
      </c>
      <c r="N211" s="251" t="s">
        <v>2230</v>
      </c>
      <c r="O211" s="251" t="s">
        <v>2231</v>
      </c>
      <c r="P211" s="264"/>
      <c r="Q211" s="253"/>
      <c r="R211" s="253"/>
      <c r="S211" s="254">
        <v>44196</v>
      </c>
      <c r="T211" s="254"/>
      <c r="U211" s="249"/>
      <c r="V211" s="259"/>
      <c r="W211" s="255"/>
      <c r="X211" s="256"/>
      <c r="AI211" s="690"/>
      <c r="AJ211" s="691"/>
      <c r="AK211" s="691"/>
      <c r="AL211" s="692"/>
      <c r="AN211" s="706"/>
      <c r="AO211" s="707"/>
      <c r="AP211" s="707"/>
      <c r="AQ211" s="708"/>
    </row>
    <row r="212" spans="1:43" ht="39" hidden="1" thickBot="1" x14ac:dyDescent="0.35">
      <c r="A212" s="1014">
        <v>108</v>
      </c>
      <c r="B212" s="437" t="s">
        <v>1190</v>
      </c>
      <c r="C212" s="263">
        <v>43375</v>
      </c>
      <c r="D212" s="249" t="s">
        <v>14</v>
      </c>
      <c r="E212" s="154" t="s">
        <v>1412</v>
      </c>
      <c r="F212" s="257" t="s">
        <v>2261</v>
      </c>
      <c r="G212" s="258" t="s">
        <v>715</v>
      </c>
      <c r="H212" s="250" t="s">
        <v>2262</v>
      </c>
      <c r="I212" s="250"/>
      <c r="J212" s="258" t="s">
        <v>975</v>
      </c>
      <c r="K212" s="154" t="s">
        <v>32</v>
      </c>
      <c r="L212" s="154" t="s">
        <v>2223</v>
      </c>
      <c r="M212" s="154" t="s">
        <v>2232</v>
      </c>
      <c r="N212" s="251" t="s">
        <v>2218</v>
      </c>
      <c r="O212" s="251" t="s">
        <v>2219</v>
      </c>
      <c r="P212" s="264"/>
      <c r="Q212" s="253"/>
      <c r="R212" s="253"/>
      <c r="S212" s="254">
        <v>44196</v>
      </c>
      <c r="T212" s="254"/>
      <c r="U212" s="249"/>
      <c r="V212" s="259"/>
      <c r="W212" s="255"/>
      <c r="X212" s="256"/>
      <c r="AI212" s="690"/>
      <c r="AJ212" s="691"/>
      <c r="AK212" s="691"/>
      <c r="AL212" s="692"/>
      <c r="AN212" s="706"/>
      <c r="AO212" s="707"/>
      <c r="AP212" s="707"/>
      <c r="AQ212" s="708"/>
    </row>
    <row r="213" spans="1:43" ht="72" hidden="1" thickBot="1" x14ac:dyDescent="0.35">
      <c r="A213" s="1014">
        <v>108</v>
      </c>
      <c r="B213" s="437" t="s">
        <v>1191</v>
      </c>
      <c r="C213" s="263">
        <v>43375</v>
      </c>
      <c r="D213" s="249" t="s">
        <v>14</v>
      </c>
      <c r="E213" s="154" t="s">
        <v>1412</v>
      </c>
      <c r="F213" s="257" t="s">
        <v>2261</v>
      </c>
      <c r="G213" s="258" t="s">
        <v>715</v>
      </c>
      <c r="H213" s="250" t="s">
        <v>2262</v>
      </c>
      <c r="I213" s="250"/>
      <c r="J213" s="258" t="s">
        <v>975</v>
      </c>
      <c r="K213" s="154" t="s">
        <v>29</v>
      </c>
      <c r="L213" s="154" t="s">
        <v>2223</v>
      </c>
      <c r="M213" s="154" t="s">
        <v>1397</v>
      </c>
      <c r="N213" s="251" t="s">
        <v>2203</v>
      </c>
      <c r="O213" s="251" t="s">
        <v>2204</v>
      </c>
      <c r="P213" s="264"/>
      <c r="Q213" s="253"/>
      <c r="R213" s="253"/>
      <c r="S213" s="254">
        <v>44196</v>
      </c>
      <c r="T213" s="254"/>
      <c r="U213" s="249"/>
      <c r="V213" s="259"/>
      <c r="W213" s="255"/>
      <c r="X213" s="256"/>
      <c r="AI213" s="690"/>
      <c r="AJ213" s="691"/>
      <c r="AK213" s="691"/>
      <c r="AL213" s="692"/>
      <c r="AN213" s="706"/>
      <c r="AO213" s="707"/>
      <c r="AP213" s="707"/>
      <c r="AQ213" s="708"/>
    </row>
    <row r="214" spans="1:43" ht="39" hidden="1" thickBot="1" x14ac:dyDescent="0.35">
      <c r="A214" s="1014">
        <v>108</v>
      </c>
      <c r="B214" s="437" t="s">
        <v>1192</v>
      </c>
      <c r="C214" s="263">
        <v>43375</v>
      </c>
      <c r="D214" s="249" t="s">
        <v>14</v>
      </c>
      <c r="E214" s="154" t="s">
        <v>1412</v>
      </c>
      <c r="F214" s="257" t="s">
        <v>2261</v>
      </c>
      <c r="G214" s="258" t="s">
        <v>715</v>
      </c>
      <c r="H214" s="250" t="s">
        <v>2262</v>
      </c>
      <c r="I214" s="250"/>
      <c r="J214" s="258" t="s">
        <v>976</v>
      </c>
      <c r="K214" s="154" t="s">
        <v>29</v>
      </c>
      <c r="L214" s="154" t="s">
        <v>2223</v>
      </c>
      <c r="M214" s="154" t="s">
        <v>1397</v>
      </c>
      <c r="N214" s="251" t="s">
        <v>2215</v>
      </c>
      <c r="O214" s="251" t="s">
        <v>2216</v>
      </c>
      <c r="P214" s="264"/>
      <c r="Q214" s="253"/>
      <c r="R214" s="253"/>
      <c r="S214" s="254">
        <v>44196</v>
      </c>
      <c r="T214" s="254"/>
      <c r="U214" s="249"/>
      <c r="V214" s="259"/>
      <c r="W214" s="255"/>
      <c r="X214" s="256"/>
      <c r="AI214" s="690"/>
      <c r="AJ214" s="691"/>
      <c r="AK214" s="691"/>
      <c r="AL214" s="692"/>
      <c r="AN214" s="706"/>
      <c r="AO214" s="707"/>
      <c r="AP214" s="707"/>
      <c r="AQ214" s="708"/>
    </row>
    <row r="215" spans="1:43" ht="39" hidden="1" thickBot="1" x14ac:dyDescent="0.35">
      <c r="A215" s="1014">
        <v>108</v>
      </c>
      <c r="B215" s="437" t="s">
        <v>1193</v>
      </c>
      <c r="C215" s="263">
        <v>43375</v>
      </c>
      <c r="D215" s="249" t="s">
        <v>14</v>
      </c>
      <c r="E215" s="154" t="s">
        <v>1412</v>
      </c>
      <c r="F215" s="257" t="s">
        <v>2261</v>
      </c>
      <c r="G215" s="258" t="s">
        <v>715</v>
      </c>
      <c r="H215" s="250" t="s">
        <v>2262</v>
      </c>
      <c r="I215" s="250"/>
      <c r="J215" s="258" t="s">
        <v>974</v>
      </c>
      <c r="K215" s="154" t="s">
        <v>29</v>
      </c>
      <c r="L215" s="154" t="s">
        <v>2223</v>
      </c>
      <c r="M215" s="154" t="s">
        <v>1397</v>
      </c>
      <c r="N215" s="251" t="s">
        <v>2213</v>
      </c>
      <c r="O215" s="251" t="s">
        <v>2214</v>
      </c>
      <c r="P215" s="264"/>
      <c r="Q215" s="253"/>
      <c r="R215" s="253"/>
      <c r="S215" s="254">
        <v>44196</v>
      </c>
      <c r="T215" s="254"/>
      <c r="U215" s="249"/>
      <c r="V215" s="259"/>
      <c r="W215" s="255"/>
      <c r="X215" s="256"/>
      <c r="AI215" s="690"/>
      <c r="AJ215" s="691"/>
      <c r="AK215" s="691"/>
      <c r="AL215" s="692"/>
      <c r="AN215" s="706"/>
      <c r="AO215" s="707"/>
      <c r="AP215" s="707"/>
      <c r="AQ215" s="708"/>
    </row>
    <row r="216" spans="1:43" ht="39" hidden="1" thickBot="1" x14ac:dyDescent="0.35">
      <c r="A216" s="1014">
        <v>107</v>
      </c>
      <c r="B216" s="437" t="s">
        <v>1194</v>
      </c>
      <c r="C216" s="263">
        <v>43375</v>
      </c>
      <c r="D216" s="249" t="s">
        <v>14</v>
      </c>
      <c r="E216" s="154" t="s">
        <v>1412</v>
      </c>
      <c r="F216" s="257" t="s">
        <v>2265</v>
      </c>
      <c r="G216" s="258" t="s">
        <v>690</v>
      </c>
      <c r="H216" s="250" t="s">
        <v>2266</v>
      </c>
      <c r="I216" s="250"/>
      <c r="J216" s="258" t="s">
        <v>974</v>
      </c>
      <c r="K216" s="154" t="s">
        <v>28</v>
      </c>
      <c r="L216" s="154" t="s">
        <v>2223</v>
      </c>
      <c r="M216" s="154" t="s">
        <v>2224</v>
      </c>
      <c r="N216" s="251" t="s">
        <v>2263</v>
      </c>
      <c r="O216" s="251" t="s">
        <v>2264</v>
      </c>
      <c r="P216" s="264"/>
      <c r="Q216" s="253"/>
      <c r="R216" s="253"/>
      <c r="S216" s="254">
        <v>44196</v>
      </c>
      <c r="T216" s="254"/>
      <c r="U216" s="249"/>
      <c r="V216" s="259"/>
      <c r="W216" s="255"/>
      <c r="X216" s="256"/>
      <c r="AI216" s="690"/>
      <c r="AJ216" s="691"/>
      <c r="AK216" s="691"/>
      <c r="AL216" s="692"/>
      <c r="AN216" s="706"/>
      <c r="AO216" s="707"/>
      <c r="AP216" s="707"/>
      <c r="AQ216" s="708"/>
    </row>
    <row r="217" spans="1:43" ht="39" hidden="1" thickBot="1" x14ac:dyDescent="0.35">
      <c r="A217" s="1014">
        <v>107</v>
      </c>
      <c r="B217" s="437" t="s">
        <v>1195</v>
      </c>
      <c r="C217" s="263">
        <v>43375</v>
      </c>
      <c r="D217" s="249" t="s">
        <v>14</v>
      </c>
      <c r="E217" s="154" t="s">
        <v>1412</v>
      </c>
      <c r="F217" s="257" t="s">
        <v>2265</v>
      </c>
      <c r="G217" s="258" t="s">
        <v>690</v>
      </c>
      <c r="H217" s="250" t="s">
        <v>2266</v>
      </c>
      <c r="I217" s="250"/>
      <c r="J217" s="258" t="s">
        <v>974</v>
      </c>
      <c r="K217" s="154" t="s">
        <v>28</v>
      </c>
      <c r="L217" s="154" t="s">
        <v>2223</v>
      </c>
      <c r="M217" s="154" t="s">
        <v>2224</v>
      </c>
      <c r="N217" s="251" t="s">
        <v>2225</v>
      </c>
      <c r="O217" s="251" t="s">
        <v>2226</v>
      </c>
      <c r="P217" s="264"/>
      <c r="Q217" s="253"/>
      <c r="R217" s="253"/>
      <c r="S217" s="254">
        <v>44196</v>
      </c>
      <c r="T217" s="254"/>
      <c r="U217" s="249"/>
      <c r="V217" s="259"/>
      <c r="W217" s="255"/>
      <c r="X217" s="256"/>
      <c r="AI217" s="690"/>
      <c r="AJ217" s="691"/>
      <c r="AK217" s="691"/>
      <c r="AL217" s="692"/>
      <c r="AN217" s="706"/>
      <c r="AO217" s="707"/>
      <c r="AP217" s="707"/>
      <c r="AQ217" s="708"/>
    </row>
    <row r="218" spans="1:43" ht="43.5" hidden="1" thickBot="1" x14ac:dyDescent="0.35">
      <c r="A218" s="1014">
        <v>107</v>
      </c>
      <c r="B218" s="437" t="s">
        <v>1196</v>
      </c>
      <c r="C218" s="263">
        <v>43375</v>
      </c>
      <c r="D218" s="249" t="s">
        <v>14</v>
      </c>
      <c r="E218" s="154" t="s">
        <v>1412</v>
      </c>
      <c r="F218" s="257" t="s">
        <v>2265</v>
      </c>
      <c r="G218" s="258" t="s">
        <v>690</v>
      </c>
      <c r="H218" s="250" t="s">
        <v>2266</v>
      </c>
      <c r="I218" s="250"/>
      <c r="J218" s="258" t="s">
        <v>974</v>
      </c>
      <c r="K218" s="154" t="s">
        <v>814</v>
      </c>
      <c r="L218" s="154" t="s">
        <v>2223</v>
      </c>
      <c r="M218" s="154" t="s">
        <v>1446</v>
      </c>
      <c r="N218" s="251" t="s">
        <v>2209</v>
      </c>
      <c r="O218" s="251" t="s">
        <v>2210</v>
      </c>
      <c r="P218" s="264"/>
      <c r="Q218" s="253"/>
      <c r="R218" s="253"/>
      <c r="S218" s="254">
        <v>44196</v>
      </c>
      <c r="T218" s="254"/>
      <c r="U218" s="249"/>
      <c r="V218" s="259"/>
      <c r="W218" s="255"/>
      <c r="X218" s="256"/>
      <c r="AI218" s="690"/>
      <c r="AJ218" s="691"/>
      <c r="AK218" s="691"/>
      <c r="AL218" s="692"/>
      <c r="AN218" s="706"/>
      <c r="AO218" s="707"/>
      <c r="AP218" s="707"/>
      <c r="AQ218" s="708"/>
    </row>
    <row r="219" spans="1:43" ht="39" hidden="1" thickBot="1" x14ac:dyDescent="0.35">
      <c r="A219" s="1014">
        <v>107</v>
      </c>
      <c r="B219" s="437" t="s">
        <v>1197</v>
      </c>
      <c r="C219" s="263">
        <v>43375</v>
      </c>
      <c r="D219" s="249" t="s">
        <v>14</v>
      </c>
      <c r="E219" s="154" t="s">
        <v>1412</v>
      </c>
      <c r="F219" s="257" t="s">
        <v>2265</v>
      </c>
      <c r="G219" s="258" t="s">
        <v>690</v>
      </c>
      <c r="H219" s="250" t="s">
        <v>2266</v>
      </c>
      <c r="I219" s="250"/>
      <c r="J219" s="258" t="s">
        <v>974</v>
      </c>
      <c r="K219" s="154" t="s">
        <v>814</v>
      </c>
      <c r="L219" s="154" t="s">
        <v>2223</v>
      </c>
      <c r="M219" s="154" t="s">
        <v>1446</v>
      </c>
      <c r="N219" s="251" t="s">
        <v>2207</v>
      </c>
      <c r="O219" s="251" t="s">
        <v>2208</v>
      </c>
      <c r="P219" s="264"/>
      <c r="Q219" s="253"/>
      <c r="R219" s="253"/>
      <c r="S219" s="254">
        <v>44196</v>
      </c>
      <c r="T219" s="254"/>
      <c r="U219" s="249"/>
      <c r="V219" s="259"/>
      <c r="W219" s="255"/>
      <c r="X219" s="256"/>
      <c r="AI219" s="690"/>
      <c r="AJ219" s="691"/>
      <c r="AK219" s="691"/>
      <c r="AL219" s="692"/>
      <c r="AN219" s="706"/>
      <c r="AO219" s="707"/>
      <c r="AP219" s="707"/>
      <c r="AQ219" s="708"/>
    </row>
    <row r="220" spans="1:43" ht="43.5" hidden="1" thickBot="1" x14ac:dyDescent="0.35">
      <c r="A220" s="1014">
        <v>107</v>
      </c>
      <c r="B220" s="437" t="s">
        <v>1198</v>
      </c>
      <c r="C220" s="263">
        <v>43375</v>
      </c>
      <c r="D220" s="249" t="s">
        <v>14</v>
      </c>
      <c r="E220" s="154" t="s">
        <v>1412</v>
      </c>
      <c r="F220" s="257" t="s">
        <v>2265</v>
      </c>
      <c r="G220" s="258" t="s">
        <v>690</v>
      </c>
      <c r="H220" s="250" t="s">
        <v>2266</v>
      </c>
      <c r="I220" s="250"/>
      <c r="J220" s="258" t="s">
        <v>974</v>
      </c>
      <c r="K220" s="154" t="s">
        <v>30</v>
      </c>
      <c r="L220" s="154" t="s">
        <v>2223</v>
      </c>
      <c r="M220" s="154" t="s">
        <v>1396</v>
      </c>
      <c r="N220" s="251" t="s">
        <v>2228</v>
      </c>
      <c r="O220" s="251" t="s">
        <v>2229</v>
      </c>
      <c r="P220" s="264"/>
      <c r="Q220" s="253"/>
      <c r="R220" s="253"/>
      <c r="S220" s="254">
        <v>44196</v>
      </c>
      <c r="T220" s="254"/>
      <c r="U220" s="249"/>
      <c r="V220" s="259"/>
      <c r="W220" s="255"/>
      <c r="X220" s="256"/>
      <c r="AI220" s="690"/>
      <c r="AJ220" s="691"/>
      <c r="AK220" s="691"/>
      <c r="AL220" s="692"/>
      <c r="AN220" s="706"/>
      <c r="AO220" s="707"/>
      <c r="AP220" s="707"/>
      <c r="AQ220" s="708"/>
    </row>
    <row r="221" spans="1:43" ht="39" hidden="1" thickBot="1" x14ac:dyDescent="0.35">
      <c r="A221" s="1014">
        <v>107</v>
      </c>
      <c r="B221" s="437" t="s">
        <v>1199</v>
      </c>
      <c r="C221" s="263">
        <v>43375</v>
      </c>
      <c r="D221" s="249" t="s">
        <v>14</v>
      </c>
      <c r="E221" s="154" t="s">
        <v>1412</v>
      </c>
      <c r="F221" s="257" t="s">
        <v>2265</v>
      </c>
      <c r="G221" s="258" t="s">
        <v>690</v>
      </c>
      <c r="H221" s="250" t="s">
        <v>2266</v>
      </c>
      <c r="I221" s="250"/>
      <c r="J221" s="258" t="s">
        <v>975</v>
      </c>
      <c r="K221" s="154" t="s">
        <v>823</v>
      </c>
      <c r="L221" s="154" t="s">
        <v>2223</v>
      </c>
      <c r="M221" s="154" t="s">
        <v>1400</v>
      </c>
      <c r="N221" s="251" t="s">
        <v>2230</v>
      </c>
      <c r="O221" s="251" t="s">
        <v>2231</v>
      </c>
      <c r="P221" s="264"/>
      <c r="Q221" s="253"/>
      <c r="R221" s="253"/>
      <c r="S221" s="254">
        <v>44196</v>
      </c>
      <c r="T221" s="254"/>
      <c r="U221" s="249"/>
      <c r="V221" s="259"/>
      <c r="W221" s="255"/>
      <c r="X221" s="256"/>
      <c r="AI221" s="690"/>
      <c r="AJ221" s="691"/>
      <c r="AK221" s="691"/>
      <c r="AL221" s="692"/>
      <c r="AN221" s="706"/>
      <c r="AO221" s="707"/>
      <c r="AP221" s="707"/>
      <c r="AQ221" s="708"/>
    </row>
    <row r="222" spans="1:43" ht="39" hidden="1" thickBot="1" x14ac:dyDescent="0.35">
      <c r="A222" s="1014">
        <v>107</v>
      </c>
      <c r="B222" s="437" t="s">
        <v>1200</v>
      </c>
      <c r="C222" s="263">
        <v>43375</v>
      </c>
      <c r="D222" s="249" t="s">
        <v>14</v>
      </c>
      <c r="E222" s="154" t="s">
        <v>1412</v>
      </c>
      <c r="F222" s="257" t="s">
        <v>2265</v>
      </c>
      <c r="G222" s="258" t="s">
        <v>690</v>
      </c>
      <c r="H222" s="250" t="s">
        <v>2266</v>
      </c>
      <c r="I222" s="250"/>
      <c r="J222" s="258" t="s">
        <v>975</v>
      </c>
      <c r="K222" s="154" t="s">
        <v>32</v>
      </c>
      <c r="L222" s="154" t="s">
        <v>2223</v>
      </c>
      <c r="M222" s="154" t="s">
        <v>2232</v>
      </c>
      <c r="N222" s="251" t="s">
        <v>2218</v>
      </c>
      <c r="O222" s="251" t="s">
        <v>2219</v>
      </c>
      <c r="P222" s="264"/>
      <c r="Q222" s="253"/>
      <c r="R222" s="253"/>
      <c r="S222" s="254">
        <v>44196</v>
      </c>
      <c r="T222" s="254"/>
      <c r="U222" s="249"/>
      <c r="V222" s="259"/>
      <c r="W222" s="255"/>
      <c r="X222" s="256"/>
      <c r="AI222" s="690"/>
      <c r="AJ222" s="691"/>
      <c r="AK222" s="691"/>
      <c r="AL222" s="692"/>
      <c r="AN222" s="706"/>
      <c r="AO222" s="707"/>
      <c r="AP222" s="707"/>
      <c r="AQ222" s="708"/>
    </row>
    <row r="223" spans="1:43" ht="72" hidden="1" thickBot="1" x14ac:dyDescent="0.35">
      <c r="A223" s="1014">
        <v>107</v>
      </c>
      <c r="B223" s="437" t="s">
        <v>1201</v>
      </c>
      <c r="C223" s="263">
        <v>43375</v>
      </c>
      <c r="D223" s="249" t="s">
        <v>14</v>
      </c>
      <c r="E223" s="154" t="s">
        <v>1412</v>
      </c>
      <c r="F223" s="257" t="s">
        <v>2265</v>
      </c>
      <c r="G223" s="258" t="s">
        <v>690</v>
      </c>
      <c r="H223" s="250" t="s">
        <v>2266</v>
      </c>
      <c r="I223" s="250"/>
      <c r="J223" s="258" t="s">
        <v>975</v>
      </c>
      <c r="K223" s="154" t="s">
        <v>814</v>
      </c>
      <c r="L223" s="154" t="s">
        <v>2223</v>
      </c>
      <c r="M223" s="154" t="s">
        <v>1397</v>
      </c>
      <c r="N223" s="251" t="s">
        <v>2203</v>
      </c>
      <c r="O223" s="251" t="s">
        <v>2204</v>
      </c>
      <c r="P223" s="264"/>
      <c r="Q223" s="253"/>
      <c r="R223" s="253"/>
      <c r="S223" s="254">
        <v>44196</v>
      </c>
      <c r="T223" s="254"/>
      <c r="U223" s="249"/>
      <c r="V223" s="259"/>
      <c r="W223" s="255"/>
      <c r="X223" s="256"/>
      <c r="AI223" s="690"/>
      <c r="AJ223" s="691"/>
      <c r="AK223" s="691"/>
      <c r="AL223" s="692"/>
      <c r="AN223" s="706"/>
      <c r="AO223" s="707"/>
      <c r="AP223" s="707"/>
      <c r="AQ223" s="708"/>
    </row>
    <row r="224" spans="1:43" ht="39" hidden="1" thickBot="1" x14ac:dyDescent="0.35">
      <c r="A224" s="1014">
        <v>107</v>
      </c>
      <c r="B224" s="437" t="s">
        <v>1202</v>
      </c>
      <c r="C224" s="263">
        <v>43375</v>
      </c>
      <c r="D224" s="249" t="s">
        <v>14</v>
      </c>
      <c r="E224" s="154" t="s">
        <v>1412</v>
      </c>
      <c r="F224" s="257" t="s">
        <v>2265</v>
      </c>
      <c r="G224" s="258" t="s">
        <v>690</v>
      </c>
      <c r="H224" s="250" t="s">
        <v>2266</v>
      </c>
      <c r="I224" s="250"/>
      <c r="J224" s="258" t="s">
        <v>976</v>
      </c>
      <c r="K224" s="154" t="s">
        <v>29</v>
      </c>
      <c r="L224" s="154" t="s">
        <v>2223</v>
      </c>
      <c r="M224" s="154" t="s">
        <v>1397</v>
      </c>
      <c r="N224" s="251" t="s">
        <v>2215</v>
      </c>
      <c r="O224" s="251" t="s">
        <v>2216</v>
      </c>
      <c r="P224" s="264"/>
      <c r="Q224" s="253"/>
      <c r="R224" s="253"/>
      <c r="S224" s="254">
        <v>44196</v>
      </c>
      <c r="T224" s="254"/>
      <c r="U224" s="249"/>
      <c r="V224" s="259"/>
      <c r="W224" s="255"/>
      <c r="X224" s="256"/>
      <c r="AI224" s="690"/>
      <c r="AJ224" s="691"/>
      <c r="AK224" s="691"/>
      <c r="AL224" s="692"/>
      <c r="AN224" s="706"/>
      <c r="AO224" s="707"/>
      <c r="AP224" s="707"/>
      <c r="AQ224" s="708"/>
    </row>
    <row r="225" spans="1:43" ht="39" hidden="1" thickBot="1" x14ac:dyDescent="0.35">
      <c r="A225" s="1014">
        <v>107</v>
      </c>
      <c r="B225" s="437" t="s">
        <v>1203</v>
      </c>
      <c r="C225" s="263">
        <v>43375</v>
      </c>
      <c r="D225" s="249" t="s">
        <v>14</v>
      </c>
      <c r="E225" s="154" t="s">
        <v>1412</v>
      </c>
      <c r="F225" s="257" t="s">
        <v>2265</v>
      </c>
      <c r="G225" s="258" t="s">
        <v>690</v>
      </c>
      <c r="H225" s="250" t="s">
        <v>2266</v>
      </c>
      <c r="I225" s="250"/>
      <c r="J225" s="258" t="s">
        <v>974</v>
      </c>
      <c r="K225" s="154" t="s">
        <v>29</v>
      </c>
      <c r="L225" s="154" t="s">
        <v>2223</v>
      </c>
      <c r="M225" s="154" t="s">
        <v>1397</v>
      </c>
      <c r="N225" s="251" t="s">
        <v>2213</v>
      </c>
      <c r="O225" s="251" t="s">
        <v>2214</v>
      </c>
      <c r="P225" s="264"/>
      <c r="Q225" s="253"/>
      <c r="R225" s="253"/>
      <c r="S225" s="254">
        <v>44196</v>
      </c>
      <c r="T225" s="254"/>
      <c r="U225" s="249"/>
      <c r="V225" s="259"/>
      <c r="W225" s="255"/>
      <c r="X225" s="256"/>
      <c r="AI225" s="690"/>
      <c r="AJ225" s="691"/>
      <c r="AK225" s="691"/>
      <c r="AL225" s="692"/>
      <c r="AN225" s="706"/>
      <c r="AO225" s="707"/>
      <c r="AP225" s="707"/>
      <c r="AQ225" s="708"/>
    </row>
    <row r="226" spans="1:43" ht="57.75" hidden="1" thickBot="1" x14ac:dyDescent="0.35">
      <c r="A226" s="1014">
        <v>106</v>
      </c>
      <c r="B226" s="437" t="s">
        <v>1204</v>
      </c>
      <c r="C226" s="263">
        <v>43375</v>
      </c>
      <c r="D226" s="249" t="s">
        <v>14</v>
      </c>
      <c r="E226" s="154" t="s">
        <v>1412</v>
      </c>
      <c r="F226" s="257">
        <v>230</v>
      </c>
      <c r="G226" s="258" t="s">
        <v>2919</v>
      </c>
      <c r="H226" s="250" t="s">
        <v>2267</v>
      </c>
      <c r="I226" s="250"/>
      <c r="J226" s="258" t="s">
        <v>975</v>
      </c>
      <c r="K226" s="154" t="s">
        <v>814</v>
      </c>
      <c r="L226" s="154" t="s">
        <v>2195</v>
      </c>
      <c r="M226" s="154" t="s">
        <v>2196</v>
      </c>
      <c r="N226" s="251" t="s">
        <v>2197</v>
      </c>
      <c r="O226" s="251" t="s">
        <v>2198</v>
      </c>
      <c r="P226" s="264" t="s">
        <v>2434</v>
      </c>
      <c r="Q226" s="253" t="s">
        <v>633</v>
      </c>
      <c r="R226" s="253" t="s">
        <v>633</v>
      </c>
      <c r="S226" s="254">
        <v>43830</v>
      </c>
      <c r="T226" s="254">
        <v>43403</v>
      </c>
      <c r="U226" s="249" t="s">
        <v>34</v>
      </c>
      <c r="V226" s="259" t="s">
        <v>2436</v>
      </c>
      <c r="W226" s="255" t="s">
        <v>967</v>
      </c>
      <c r="X226" s="256" t="s">
        <v>19</v>
      </c>
      <c r="AI226" s="690"/>
      <c r="AJ226" s="691"/>
      <c r="AK226" s="691"/>
      <c r="AL226" s="692"/>
      <c r="AN226" s="706"/>
      <c r="AO226" s="707"/>
      <c r="AP226" s="707"/>
      <c r="AQ226" s="708"/>
    </row>
    <row r="227" spans="1:43" ht="57.75" hidden="1" thickBot="1" x14ac:dyDescent="0.35">
      <c r="A227" s="1014">
        <v>106</v>
      </c>
      <c r="B227" s="437" t="s">
        <v>1205</v>
      </c>
      <c r="C227" s="263">
        <v>43375</v>
      </c>
      <c r="D227" s="249" t="s">
        <v>14</v>
      </c>
      <c r="E227" s="154" t="s">
        <v>1412</v>
      </c>
      <c r="F227" s="257">
        <v>230</v>
      </c>
      <c r="G227" s="258" t="s">
        <v>2919</v>
      </c>
      <c r="H227" s="250" t="s">
        <v>2267</v>
      </c>
      <c r="I227" s="250"/>
      <c r="J227" s="258" t="s">
        <v>975</v>
      </c>
      <c r="K227" s="154" t="s">
        <v>814</v>
      </c>
      <c r="L227" s="154" t="s">
        <v>2195</v>
      </c>
      <c r="M227" s="154" t="s">
        <v>2199</v>
      </c>
      <c r="N227" s="251" t="s">
        <v>2200</v>
      </c>
      <c r="O227" s="251" t="s">
        <v>2201</v>
      </c>
      <c r="P227" s="264"/>
      <c r="Q227" s="253"/>
      <c r="R227" s="253"/>
      <c r="S227" s="254">
        <v>43830</v>
      </c>
      <c r="T227" s="254"/>
      <c r="U227" s="249"/>
      <c r="V227" s="259"/>
      <c r="W227" s="255"/>
      <c r="X227" s="256"/>
      <c r="AI227" s="690"/>
      <c r="AJ227" s="691"/>
      <c r="AK227" s="691"/>
      <c r="AL227" s="692"/>
      <c r="AN227" s="706"/>
      <c r="AO227" s="707"/>
      <c r="AP227" s="707"/>
      <c r="AQ227" s="708"/>
    </row>
    <row r="228" spans="1:43" ht="72" hidden="1" thickBot="1" x14ac:dyDescent="0.35">
      <c r="A228" s="1014">
        <v>106</v>
      </c>
      <c r="B228" s="437" t="s">
        <v>1206</v>
      </c>
      <c r="C228" s="263">
        <v>43375</v>
      </c>
      <c r="D228" s="249" t="s">
        <v>14</v>
      </c>
      <c r="E228" s="154" t="s">
        <v>1412</v>
      </c>
      <c r="F228" s="257">
        <v>230</v>
      </c>
      <c r="G228" s="258" t="s">
        <v>2919</v>
      </c>
      <c r="H228" s="250" t="s">
        <v>2267</v>
      </c>
      <c r="I228" s="250"/>
      <c r="J228" s="258" t="s">
        <v>975</v>
      </c>
      <c r="K228" s="154" t="s">
        <v>29</v>
      </c>
      <c r="L228" s="154" t="s">
        <v>2195</v>
      </c>
      <c r="M228" s="154" t="s">
        <v>2202</v>
      </c>
      <c r="N228" s="251" t="s">
        <v>2203</v>
      </c>
      <c r="O228" s="251" t="s">
        <v>2204</v>
      </c>
      <c r="P228" s="264" t="s">
        <v>2916</v>
      </c>
      <c r="Q228" s="253" t="s">
        <v>633</v>
      </c>
      <c r="R228" s="253" t="s">
        <v>633</v>
      </c>
      <c r="S228" s="254">
        <v>43830</v>
      </c>
      <c r="T228" s="254">
        <v>43403</v>
      </c>
      <c r="U228" s="249" t="s">
        <v>34</v>
      </c>
      <c r="V228" s="259" t="s">
        <v>2436</v>
      </c>
      <c r="W228" s="255" t="s">
        <v>967</v>
      </c>
      <c r="X228" s="256" t="s">
        <v>19</v>
      </c>
      <c r="AI228" s="690"/>
      <c r="AJ228" s="691"/>
      <c r="AK228" s="691"/>
      <c r="AL228" s="692"/>
      <c r="AN228" s="706"/>
      <c r="AO228" s="707"/>
      <c r="AP228" s="707"/>
      <c r="AQ228" s="708"/>
    </row>
    <row r="229" spans="1:43" ht="57.75" hidden="1" thickBot="1" x14ac:dyDescent="0.35">
      <c r="A229" s="1014">
        <v>106</v>
      </c>
      <c r="B229" s="437" t="s">
        <v>1207</v>
      </c>
      <c r="C229" s="263">
        <v>43375</v>
      </c>
      <c r="D229" s="249" t="s">
        <v>14</v>
      </c>
      <c r="E229" s="154" t="s">
        <v>1412</v>
      </c>
      <c r="F229" s="257">
        <v>230</v>
      </c>
      <c r="G229" s="258" t="s">
        <v>2919</v>
      </c>
      <c r="H229" s="250" t="s">
        <v>2267</v>
      </c>
      <c r="I229" s="250"/>
      <c r="J229" s="258" t="s">
        <v>974</v>
      </c>
      <c r="K229" s="154" t="s">
        <v>30</v>
      </c>
      <c r="L229" s="154" t="s">
        <v>2195</v>
      </c>
      <c r="M229" s="154" t="s">
        <v>1480</v>
      </c>
      <c r="N229" s="251" t="s">
        <v>2228</v>
      </c>
      <c r="O229" s="251" t="s">
        <v>2229</v>
      </c>
      <c r="P229" s="264"/>
      <c r="Q229" s="253"/>
      <c r="R229" s="253"/>
      <c r="S229" s="254">
        <v>43830</v>
      </c>
      <c r="T229" s="254"/>
      <c r="U229" s="249"/>
      <c r="V229" s="259"/>
      <c r="W229" s="255"/>
      <c r="X229" s="256"/>
      <c r="AI229" s="690"/>
      <c r="AJ229" s="691"/>
      <c r="AK229" s="691"/>
      <c r="AL229" s="692"/>
      <c r="AN229" s="706"/>
      <c r="AO229" s="707"/>
      <c r="AP229" s="707"/>
      <c r="AQ229" s="708"/>
    </row>
    <row r="230" spans="1:43" ht="57.75" hidden="1" thickBot="1" x14ac:dyDescent="0.35">
      <c r="A230" s="1014">
        <v>106</v>
      </c>
      <c r="B230" s="437" t="s">
        <v>1208</v>
      </c>
      <c r="C230" s="263">
        <v>43375</v>
      </c>
      <c r="D230" s="249" t="s">
        <v>14</v>
      </c>
      <c r="E230" s="154" t="s">
        <v>1412</v>
      </c>
      <c r="F230" s="257">
        <v>230</v>
      </c>
      <c r="G230" s="258" t="s">
        <v>2919</v>
      </c>
      <c r="H230" s="250" t="s">
        <v>2267</v>
      </c>
      <c r="I230" s="250"/>
      <c r="J230" s="258" t="s">
        <v>974</v>
      </c>
      <c r="K230" s="154" t="s">
        <v>814</v>
      </c>
      <c r="L230" s="154" t="s">
        <v>2195</v>
      </c>
      <c r="M230" s="154" t="s">
        <v>1470</v>
      </c>
      <c r="N230" s="251" t="s">
        <v>2207</v>
      </c>
      <c r="O230" s="251" t="s">
        <v>2208</v>
      </c>
      <c r="P230" s="264"/>
      <c r="Q230" s="253"/>
      <c r="R230" s="253"/>
      <c r="S230" s="254">
        <v>43830</v>
      </c>
      <c r="T230" s="254"/>
      <c r="U230" s="249"/>
      <c r="V230" s="259"/>
      <c r="W230" s="255"/>
      <c r="X230" s="256"/>
      <c r="AI230" s="690"/>
      <c r="AJ230" s="691"/>
      <c r="AK230" s="691"/>
      <c r="AL230" s="692"/>
      <c r="AN230" s="706"/>
      <c r="AO230" s="707"/>
      <c r="AP230" s="707"/>
      <c r="AQ230" s="708"/>
    </row>
    <row r="231" spans="1:43" ht="57.75" hidden="1" thickBot="1" x14ac:dyDescent="0.35">
      <c r="A231" s="1014">
        <v>106</v>
      </c>
      <c r="B231" s="437" t="s">
        <v>1209</v>
      </c>
      <c r="C231" s="263">
        <v>43375</v>
      </c>
      <c r="D231" s="249" t="s">
        <v>14</v>
      </c>
      <c r="E231" s="154" t="s">
        <v>1412</v>
      </c>
      <c r="F231" s="257">
        <v>230</v>
      </c>
      <c r="G231" s="258" t="s">
        <v>2919</v>
      </c>
      <c r="H231" s="250" t="s">
        <v>2267</v>
      </c>
      <c r="I231" s="250"/>
      <c r="J231" s="258" t="s">
        <v>974</v>
      </c>
      <c r="K231" s="154" t="s">
        <v>814</v>
      </c>
      <c r="L231" s="154" t="s">
        <v>2195</v>
      </c>
      <c r="M231" s="154" t="s">
        <v>1470</v>
      </c>
      <c r="N231" s="251" t="s">
        <v>2209</v>
      </c>
      <c r="O231" s="251" t="s">
        <v>2210</v>
      </c>
      <c r="P231" s="264"/>
      <c r="Q231" s="253"/>
      <c r="R231" s="253"/>
      <c r="S231" s="254">
        <v>43830</v>
      </c>
      <c r="T231" s="254"/>
      <c r="U231" s="249"/>
      <c r="V231" s="259"/>
      <c r="W231" s="255"/>
      <c r="X231" s="256"/>
      <c r="AI231" s="690"/>
      <c r="AJ231" s="691"/>
      <c r="AK231" s="691"/>
      <c r="AL231" s="692"/>
      <c r="AN231" s="706"/>
      <c r="AO231" s="707"/>
      <c r="AP231" s="707"/>
      <c r="AQ231" s="708"/>
    </row>
    <row r="232" spans="1:43" ht="57.75" hidden="1" thickBot="1" x14ac:dyDescent="0.35">
      <c r="A232" s="1014">
        <v>106</v>
      </c>
      <c r="B232" s="437" t="s">
        <v>1210</v>
      </c>
      <c r="C232" s="263">
        <v>43375</v>
      </c>
      <c r="D232" s="249" t="s">
        <v>14</v>
      </c>
      <c r="E232" s="154" t="s">
        <v>1412</v>
      </c>
      <c r="F232" s="257">
        <v>230</v>
      </c>
      <c r="G232" s="258" t="s">
        <v>2919</v>
      </c>
      <c r="H232" s="250" t="s">
        <v>2267</v>
      </c>
      <c r="I232" s="250"/>
      <c r="J232" s="258" t="s">
        <v>974</v>
      </c>
      <c r="K232" s="154" t="s">
        <v>28</v>
      </c>
      <c r="L232" s="154" t="s">
        <v>2195</v>
      </c>
      <c r="M232" s="154" t="s">
        <v>2268</v>
      </c>
      <c r="N232" s="251" t="s">
        <v>2211</v>
      </c>
      <c r="O232" s="251" t="s">
        <v>2212</v>
      </c>
      <c r="P232" s="264"/>
      <c r="Q232" s="253"/>
      <c r="R232" s="253"/>
      <c r="S232" s="254">
        <v>43830</v>
      </c>
      <c r="T232" s="254"/>
      <c r="U232" s="249"/>
      <c r="V232" s="259"/>
      <c r="W232" s="255"/>
      <c r="X232" s="256"/>
      <c r="AI232" s="690"/>
      <c r="AJ232" s="691"/>
      <c r="AK232" s="691"/>
      <c r="AL232" s="692"/>
      <c r="AN232" s="706"/>
      <c r="AO232" s="707"/>
      <c r="AP232" s="707"/>
      <c r="AQ232" s="708"/>
    </row>
    <row r="233" spans="1:43" ht="57.75" hidden="1" thickBot="1" x14ac:dyDescent="0.35">
      <c r="A233" s="1014">
        <v>106</v>
      </c>
      <c r="B233" s="437" t="s">
        <v>1211</v>
      </c>
      <c r="C233" s="263">
        <v>43375</v>
      </c>
      <c r="D233" s="249" t="s">
        <v>14</v>
      </c>
      <c r="E233" s="154" t="s">
        <v>1412</v>
      </c>
      <c r="F233" s="257">
        <v>230</v>
      </c>
      <c r="G233" s="258" t="s">
        <v>2919</v>
      </c>
      <c r="H233" s="250" t="s">
        <v>2267</v>
      </c>
      <c r="I233" s="250"/>
      <c r="J233" s="258" t="s">
        <v>974</v>
      </c>
      <c r="K233" s="154" t="s">
        <v>28</v>
      </c>
      <c r="L233" s="154" t="s">
        <v>2195</v>
      </c>
      <c r="M233" s="154" t="s">
        <v>2268</v>
      </c>
      <c r="N233" s="251" t="s">
        <v>2269</v>
      </c>
      <c r="O233" s="251" t="s">
        <v>2270</v>
      </c>
      <c r="P233" s="264"/>
      <c r="Q233" s="253"/>
      <c r="R233" s="253"/>
      <c r="S233" s="254">
        <v>43830</v>
      </c>
      <c r="T233" s="254"/>
      <c r="U233" s="249"/>
      <c r="V233" s="259"/>
      <c r="W233" s="255"/>
      <c r="X233" s="256"/>
      <c r="AI233" s="690"/>
      <c r="AJ233" s="691"/>
      <c r="AK233" s="691"/>
      <c r="AL233" s="692"/>
      <c r="AN233" s="706"/>
      <c r="AO233" s="707"/>
      <c r="AP233" s="707"/>
      <c r="AQ233" s="708"/>
    </row>
    <row r="234" spans="1:43" ht="57.75" hidden="1" thickBot="1" x14ac:dyDescent="0.35">
      <c r="A234" s="1014">
        <v>106</v>
      </c>
      <c r="B234" s="437" t="s">
        <v>1212</v>
      </c>
      <c r="C234" s="263">
        <v>43375</v>
      </c>
      <c r="D234" s="249" t="s">
        <v>14</v>
      </c>
      <c r="E234" s="154" t="s">
        <v>1412</v>
      </c>
      <c r="F234" s="257">
        <v>230</v>
      </c>
      <c r="G234" s="258" t="s">
        <v>2919</v>
      </c>
      <c r="H234" s="250" t="s">
        <v>2267</v>
      </c>
      <c r="I234" s="250"/>
      <c r="J234" s="258" t="s">
        <v>974</v>
      </c>
      <c r="K234" s="154" t="s">
        <v>28</v>
      </c>
      <c r="L234" s="154" t="s">
        <v>2195</v>
      </c>
      <c r="M234" s="154" t="s">
        <v>2268</v>
      </c>
      <c r="N234" s="251" t="s">
        <v>2271</v>
      </c>
      <c r="O234" s="251" t="s">
        <v>2272</v>
      </c>
      <c r="P234" s="264"/>
      <c r="Q234" s="253"/>
      <c r="R234" s="253"/>
      <c r="S234" s="254">
        <v>43830</v>
      </c>
      <c r="T234" s="254"/>
      <c r="U234" s="249"/>
      <c r="V234" s="259"/>
      <c r="W234" s="255"/>
      <c r="X234" s="256"/>
      <c r="AI234" s="690"/>
      <c r="AJ234" s="691"/>
      <c r="AK234" s="691"/>
      <c r="AL234" s="692"/>
      <c r="AN234" s="706"/>
      <c r="AO234" s="707"/>
      <c r="AP234" s="707"/>
      <c r="AQ234" s="708"/>
    </row>
    <row r="235" spans="1:43" ht="57.75" hidden="1" thickBot="1" x14ac:dyDescent="0.35">
      <c r="A235" s="1014">
        <v>106</v>
      </c>
      <c r="B235" s="437" t="s">
        <v>1213</v>
      </c>
      <c r="C235" s="263">
        <v>43375</v>
      </c>
      <c r="D235" s="249" t="s">
        <v>14</v>
      </c>
      <c r="E235" s="154" t="s">
        <v>1412</v>
      </c>
      <c r="F235" s="257">
        <v>230</v>
      </c>
      <c r="G235" s="258" t="s">
        <v>2919</v>
      </c>
      <c r="H235" s="250" t="s">
        <v>2267</v>
      </c>
      <c r="I235" s="250"/>
      <c r="J235" s="258" t="s">
        <v>974</v>
      </c>
      <c r="K235" s="154" t="s">
        <v>29</v>
      </c>
      <c r="L235" s="154" t="s">
        <v>2195</v>
      </c>
      <c r="M235" s="154" t="s">
        <v>1456</v>
      </c>
      <c r="N235" s="251" t="s">
        <v>2213</v>
      </c>
      <c r="O235" s="251" t="s">
        <v>2214</v>
      </c>
      <c r="P235" s="264"/>
      <c r="Q235" s="253"/>
      <c r="R235" s="253"/>
      <c r="S235" s="254">
        <v>43830</v>
      </c>
      <c r="T235" s="254"/>
      <c r="U235" s="249"/>
      <c r="V235" s="259"/>
      <c r="W235" s="255"/>
      <c r="X235" s="256"/>
      <c r="AI235" s="690"/>
      <c r="AJ235" s="691"/>
      <c r="AK235" s="691"/>
      <c r="AL235" s="692"/>
      <c r="AN235" s="706"/>
      <c r="AO235" s="707"/>
      <c r="AP235" s="707"/>
      <c r="AQ235" s="708"/>
    </row>
    <row r="236" spans="1:43" ht="57.75" hidden="1" thickBot="1" x14ac:dyDescent="0.35">
      <c r="A236" s="1014">
        <v>106</v>
      </c>
      <c r="B236" s="437" t="s">
        <v>1214</v>
      </c>
      <c r="C236" s="263">
        <v>43375</v>
      </c>
      <c r="D236" s="249" t="s">
        <v>14</v>
      </c>
      <c r="E236" s="154" t="s">
        <v>1412</v>
      </c>
      <c r="F236" s="257">
        <v>230</v>
      </c>
      <c r="G236" s="258" t="s">
        <v>2919</v>
      </c>
      <c r="H236" s="250" t="s">
        <v>2267</v>
      </c>
      <c r="I236" s="250"/>
      <c r="J236" s="258" t="s">
        <v>976</v>
      </c>
      <c r="K236" s="154" t="s">
        <v>29</v>
      </c>
      <c r="L236" s="154" t="s">
        <v>2195</v>
      </c>
      <c r="M236" s="154" t="s">
        <v>1456</v>
      </c>
      <c r="N236" s="251" t="s">
        <v>2215</v>
      </c>
      <c r="O236" s="251" t="s">
        <v>2216</v>
      </c>
      <c r="P236" s="264"/>
      <c r="Q236" s="253"/>
      <c r="R236" s="253"/>
      <c r="S236" s="254">
        <v>43830</v>
      </c>
      <c r="T236" s="254"/>
      <c r="U236" s="249"/>
      <c r="V236" s="259"/>
      <c r="W236" s="255"/>
      <c r="X236" s="256"/>
      <c r="AI236" s="690"/>
      <c r="AJ236" s="691"/>
      <c r="AK236" s="691"/>
      <c r="AL236" s="692"/>
      <c r="AN236" s="706"/>
      <c r="AO236" s="707"/>
      <c r="AP236" s="707"/>
      <c r="AQ236" s="708"/>
    </row>
    <row r="237" spans="1:43" ht="57.75" hidden="1" thickBot="1" x14ac:dyDescent="0.35">
      <c r="A237" s="1014">
        <v>106</v>
      </c>
      <c r="B237" s="437" t="s">
        <v>1215</v>
      </c>
      <c r="C237" s="263">
        <v>43375</v>
      </c>
      <c r="D237" s="249" t="s">
        <v>14</v>
      </c>
      <c r="E237" s="154" t="s">
        <v>1412</v>
      </c>
      <c r="F237" s="257">
        <v>230</v>
      </c>
      <c r="G237" s="258" t="s">
        <v>2919</v>
      </c>
      <c r="H237" s="250" t="s">
        <v>2267</v>
      </c>
      <c r="I237" s="250"/>
      <c r="J237" s="258" t="s">
        <v>974</v>
      </c>
      <c r="K237" s="154" t="s">
        <v>29</v>
      </c>
      <c r="L237" s="154" t="s">
        <v>2195</v>
      </c>
      <c r="M237" s="154" t="s">
        <v>2217</v>
      </c>
      <c r="N237" s="251" t="s">
        <v>2233</v>
      </c>
      <c r="O237" s="251" t="s">
        <v>2234</v>
      </c>
      <c r="P237" s="264"/>
      <c r="Q237" s="253"/>
      <c r="R237" s="253"/>
      <c r="S237" s="254">
        <v>43830</v>
      </c>
      <c r="T237" s="254"/>
      <c r="U237" s="249"/>
      <c r="V237" s="259"/>
      <c r="W237" s="255"/>
      <c r="X237" s="256"/>
      <c r="AI237" s="690"/>
      <c r="AJ237" s="691"/>
      <c r="AK237" s="691"/>
      <c r="AL237" s="692"/>
      <c r="AN237" s="706"/>
      <c r="AO237" s="707"/>
      <c r="AP237" s="707"/>
      <c r="AQ237" s="708"/>
    </row>
    <row r="238" spans="1:43" ht="57.75" hidden="1" thickBot="1" x14ac:dyDescent="0.35">
      <c r="A238" s="1014">
        <v>106</v>
      </c>
      <c r="B238" s="437" t="s">
        <v>1216</v>
      </c>
      <c r="C238" s="263">
        <v>43375</v>
      </c>
      <c r="D238" s="249" t="s">
        <v>14</v>
      </c>
      <c r="E238" s="154" t="s">
        <v>1412</v>
      </c>
      <c r="F238" s="257">
        <v>230</v>
      </c>
      <c r="G238" s="258" t="s">
        <v>2919</v>
      </c>
      <c r="H238" s="250" t="s">
        <v>2267</v>
      </c>
      <c r="I238" s="250"/>
      <c r="J238" s="258" t="s">
        <v>975</v>
      </c>
      <c r="K238" s="154" t="s">
        <v>814</v>
      </c>
      <c r="L238" s="154" t="s">
        <v>2195</v>
      </c>
      <c r="M238" s="154" t="s">
        <v>1448</v>
      </c>
      <c r="N238" s="251" t="s">
        <v>2220</v>
      </c>
      <c r="O238" s="251" t="s">
        <v>2221</v>
      </c>
      <c r="P238" s="264" t="s">
        <v>2433</v>
      </c>
      <c r="Q238" s="253" t="s">
        <v>633</v>
      </c>
      <c r="R238" s="253" t="s">
        <v>633</v>
      </c>
      <c r="S238" s="254">
        <v>43830</v>
      </c>
      <c r="T238" s="254">
        <v>43403</v>
      </c>
      <c r="U238" s="249" t="s">
        <v>34</v>
      </c>
      <c r="V238" s="259" t="s">
        <v>2436</v>
      </c>
      <c r="W238" s="255" t="s">
        <v>967</v>
      </c>
      <c r="X238" s="256" t="s">
        <v>19</v>
      </c>
      <c r="AI238" s="690"/>
      <c r="AJ238" s="691"/>
      <c r="AK238" s="691"/>
      <c r="AL238" s="692"/>
      <c r="AN238" s="706"/>
      <c r="AO238" s="707"/>
      <c r="AP238" s="707"/>
      <c r="AQ238" s="708"/>
    </row>
    <row r="239" spans="1:43" ht="39" hidden="1" thickBot="1" x14ac:dyDescent="0.35">
      <c r="A239" s="1014">
        <v>105</v>
      </c>
      <c r="B239" s="437" t="s">
        <v>1217</v>
      </c>
      <c r="C239" s="263">
        <v>43375</v>
      </c>
      <c r="D239" s="249" t="s">
        <v>14</v>
      </c>
      <c r="E239" s="154" t="s">
        <v>1412</v>
      </c>
      <c r="F239" s="257" t="s">
        <v>2439</v>
      </c>
      <c r="G239" s="258" t="s">
        <v>2440</v>
      </c>
      <c r="H239" s="250" t="s">
        <v>2273</v>
      </c>
      <c r="I239" s="250"/>
      <c r="J239" s="258" t="s">
        <v>975</v>
      </c>
      <c r="K239" s="154" t="s">
        <v>814</v>
      </c>
      <c r="L239" s="154" t="s">
        <v>2274</v>
      </c>
      <c r="M239" s="154" t="s">
        <v>2196</v>
      </c>
      <c r="N239" s="251" t="s">
        <v>2197</v>
      </c>
      <c r="O239" s="251" t="s">
        <v>2198</v>
      </c>
      <c r="P239" s="264"/>
      <c r="Q239" s="253"/>
      <c r="R239" s="253"/>
      <c r="S239" s="254">
        <v>43830</v>
      </c>
      <c r="T239" s="254"/>
      <c r="U239" s="249"/>
      <c r="V239" s="259"/>
      <c r="W239" s="255"/>
      <c r="X239" s="256"/>
      <c r="AI239" s="690"/>
      <c r="AJ239" s="691"/>
      <c r="AK239" s="691"/>
      <c r="AL239" s="692"/>
      <c r="AN239" s="706"/>
      <c r="AO239" s="707"/>
      <c r="AP239" s="707"/>
      <c r="AQ239" s="708"/>
    </row>
    <row r="240" spans="1:43" ht="43.5" hidden="1" thickBot="1" x14ac:dyDescent="0.35">
      <c r="A240" s="1014">
        <v>105</v>
      </c>
      <c r="B240" s="437" t="s">
        <v>1218</v>
      </c>
      <c r="C240" s="263">
        <v>43375</v>
      </c>
      <c r="D240" s="249" t="s">
        <v>14</v>
      </c>
      <c r="E240" s="154" t="s">
        <v>1412</v>
      </c>
      <c r="F240" s="257" t="s">
        <v>2439</v>
      </c>
      <c r="G240" s="258" t="s">
        <v>2440</v>
      </c>
      <c r="H240" s="250" t="s">
        <v>2273</v>
      </c>
      <c r="I240" s="250"/>
      <c r="J240" s="258" t="s">
        <v>975</v>
      </c>
      <c r="K240" s="154" t="s">
        <v>814</v>
      </c>
      <c r="L240" s="154" t="s">
        <v>2274</v>
      </c>
      <c r="M240" s="154" t="s">
        <v>2199</v>
      </c>
      <c r="N240" s="251" t="s">
        <v>2275</v>
      </c>
      <c r="O240" s="251" t="s">
        <v>2201</v>
      </c>
      <c r="P240" s="264"/>
      <c r="Q240" s="253"/>
      <c r="R240" s="253"/>
      <c r="S240" s="254">
        <v>43830</v>
      </c>
      <c r="T240" s="254"/>
      <c r="U240" s="249"/>
      <c r="V240" s="259"/>
      <c r="W240" s="255"/>
      <c r="X240" s="256"/>
      <c r="AI240" s="690"/>
      <c r="AJ240" s="691"/>
      <c r="AK240" s="691"/>
      <c r="AL240" s="692"/>
      <c r="AN240" s="706"/>
      <c r="AO240" s="707"/>
      <c r="AP240" s="707"/>
      <c r="AQ240" s="708"/>
    </row>
    <row r="241" spans="1:43" ht="72" hidden="1" thickBot="1" x14ac:dyDescent="0.35">
      <c r="A241" s="1014">
        <v>105</v>
      </c>
      <c r="B241" s="437" t="s">
        <v>1219</v>
      </c>
      <c r="C241" s="263">
        <v>43375</v>
      </c>
      <c r="D241" s="249" t="s">
        <v>14</v>
      </c>
      <c r="E241" s="154" t="s">
        <v>1412</v>
      </c>
      <c r="F241" s="257" t="s">
        <v>2439</v>
      </c>
      <c r="G241" s="258" t="s">
        <v>2440</v>
      </c>
      <c r="H241" s="250" t="s">
        <v>2273</v>
      </c>
      <c r="I241" s="250"/>
      <c r="J241" s="258" t="s">
        <v>975</v>
      </c>
      <c r="K241" s="154" t="s">
        <v>29</v>
      </c>
      <c r="L241" s="154" t="s">
        <v>2274</v>
      </c>
      <c r="M241" s="154" t="s">
        <v>2276</v>
      </c>
      <c r="N241" s="251" t="s">
        <v>2203</v>
      </c>
      <c r="O241" s="251" t="s">
        <v>2204</v>
      </c>
      <c r="P241" s="264"/>
      <c r="Q241" s="253"/>
      <c r="R241" s="253"/>
      <c r="S241" s="254">
        <v>43830</v>
      </c>
      <c r="T241" s="254"/>
      <c r="U241" s="249"/>
      <c r="V241" s="259"/>
      <c r="W241" s="255"/>
      <c r="X241" s="256"/>
      <c r="AI241" s="690"/>
      <c r="AJ241" s="691"/>
      <c r="AK241" s="691"/>
      <c r="AL241" s="692"/>
      <c r="AN241" s="706"/>
      <c r="AO241" s="707"/>
      <c r="AP241" s="707"/>
      <c r="AQ241" s="708"/>
    </row>
    <row r="242" spans="1:43" ht="39" hidden="1" thickBot="1" x14ac:dyDescent="0.35">
      <c r="A242" s="1014">
        <v>105</v>
      </c>
      <c r="B242" s="437" t="s">
        <v>1220</v>
      </c>
      <c r="C242" s="263">
        <v>43375</v>
      </c>
      <c r="D242" s="249" t="s">
        <v>14</v>
      </c>
      <c r="E242" s="154" t="s">
        <v>1412</v>
      </c>
      <c r="F242" s="257" t="s">
        <v>2439</v>
      </c>
      <c r="G242" s="258" t="s">
        <v>2440</v>
      </c>
      <c r="H242" s="250" t="s">
        <v>2273</v>
      </c>
      <c r="I242" s="250"/>
      <c r="J242" s="258" t="s">
        <v>975</v>
      </c>
      <c r="K242" s="154" t="s">
        <v>823</v>
      </c>
      <c r="L242" s="154" t="s">
        <v>2274</v>
      </c>
      <c r="M242" s="154" t="s">
        <v>1466</v>
      </c>
      <c r="N242" s="251" t="s">
        <v>2205</v>
      </c>
      <c r="O242" s="251" t="s">
        <v>2206</v>
      </c>
      <c r="P242" s="264"/>
      <c r="Q242" s="253"/>
      <c r="R242" s="253"/>
      <c r="S242" s="254">
        <v>43830</v>
      </c>
      <c r="T242" s="254"/>
      <c r="U242" s="249"/>
      <c r="V242" s="259"/>
      <c r="W242" s="255"/>
      <c r="X242" s="256"/>
      <c r="AI242" s="690"/>
      <c r="AJ242" s="691"/>
      <c r="AK242" s="691"/>
      <c r="AL242" s="692"/>
      <c r="AN242" s="706"/>
      <c r="AO242" s="707"/>
      <c r="AP242" s="707"/>
      <c r="AQ242" s="708"/>
    </row>
    <row r="243" spans="1:43" ht="57.75" hidden="1" thickBot="1" x14ac:dyDescent="0.35">
      <c r="A243" s="1014">
        <v>105</v>
      </c>
      <c r="B243" s="437" t="s">
        <v>1221</v>
      </c>
      <c r="C243" s="263">
        <v>43375</v>
      </c>
      <c r="D243" s="249" t="s">
        <v>14</v>
      </c>
      <c r="E243" s="154" t="s">
        <v>1412</v>
      </c>
      <c r="F243" s="257" t="s">
        <v>2439</v>
      </c>
      <c r="G243" s="258" t="s">
        <v>2440</v>
      </c>
      <c r="H243" s="250" t="s">
        <v>2273</v>
      </c>
      <c r="I243" s="250"/>
      <c r="J243" s="258" t="s">
        <v>974</v>
      </c>
      <c r="K243" s="154" t="s">
        <v>28</v>
      </c>
      <c r="L243" s="154" t="s">
        <v>2274</v>
      </c>
      <c r="M243" s="154" t="s">
        <v>1470</v>
      </c>
      <c r="N243" s="251" t="s">
        <v>2277</v>
      </c>
      <c r="O243" s="251" t="s">
        <v>2278</v>
      </c>
      <c r="P243" s="264"/>
      <c r="Q243" s="253"/>
      <c r="R243" s="253"/>
      <c r="S243" s="254">
        <v>43830</v>
      </c>
      <c r="T243" s="254"/>
      <c r="U243" s="249"/>
      <c r="V243" s="259"/>
      <c r="W243" s="255"/>
      <c r="X243" s="256"/>
      <c r="AI243" s="690"/>
      <c r="AJ243" s="691"/>
      <c r="AK243" s="691"/>
      <c r="AL243" s="692"/>
      <c r="AN243" s="706"/>
      <c r="AO243" s="707"/>
      <c r="AP243" s="707"/>
      <c r="AQ243" s="708"/>
    </row>
    <row r="244" spans="1:43" ht="43.5" hidden="1" thickBot="1" x14ac:dyDescent="0.35">
      <c r="A244" s="1014">
        <v>105</v>
      </c>
      <c r="B244" s="437" t="s">
        <v>1222</v>
      </c>
      <c r="C244" s="263">
        <v>43375</v>
      </c>
      <c r="D244" s="249" t="s">
        <v>14</v>
      </c>
      <c r="E244" s="154" t="s">
        <v>1412</v>
      </c>
      <c r="F244" s="257" t="s">
        <v>2439</v>
      </c>
      <c r="G244" s="258" t="s">
        <v>2440</v>
      </c>
      <c r="H244" s="250" t="s">
        <v>2273</v>
      </c>
      <c r="I244" s="250"/>
      <c r="J244" s="258" t="s">
        <v>974</v>
      </c>
      <c r="K244" s="154" t="s">
        <v>28</v>
      </c>
      <c r="L244" s="154" t="s">
        <v>2274</v>
      </c>
      <c r="M244" s="154" t="s">
        <v>2279</v>
      </c>
      <c r="N244" s="251" t="s">
        <v>2269</v>
      </c>
      <c r="O244" s="251" t="s">
        <v>2270</v>
      </c>
      <c r="P244" s="264"/>
      <c r="Q244" s="253"/>
      <c r="R244" s="253"/>
      <c r="S244" s="254">
        <v>43830</v>
      </c>
      <c r="T244" s="254"/>
      <c r="U244" s="249"/>
      <c r="V244" s="259"/>
      <c r="W244" s="255"/>
      <c r="X244" s="256"/>
      <c r="AI244" s="690"/>
      <c r="AJ244" s="691"/>
      <c r="AK244" s="691"/>
      <c r="AL244" s="692"/>
      <c r="AN244" s="706"/>
      <c r="AO244" s="707"/>
      <c r="AP244" s="707"/>
      <c r="AQ244" s="708"/>
    </row>
    <row r="245" spans="1:43" ht="43.5" hidden="1" thickBot="1" x14ac:dyDescent="0.35">
      <c r="A245" s="1014">
        <v>105</v>
      </c>
      <c r="B245" s="437" t="s">
        <v>1223</v>
      </c>
      <c r="C245" s="263">
        <v>43375</v>
      </c>
      <c r="D245" s="249" t="s">
        <v>14</v>
      </c>
      <c r="E245" s="154" t="s">
        <v>1412</v>
      </c>
      <c r="F245" s="257" t="s">
        <v>2439</v>
      </c>
      <c r="G245" s="258" t="s">
        <v>2440</v>
      </c>
      <c r="H245" s="250" t="s">
        <v>2273</v>
      </c>
      <c r="I245" s="250"/>
      <c r="J245" s="258" t="s">
        <v>974</v>
      </c>
      <c r="K245" s="154" t="s">
        <v>28</v>
      </c>
      <c r="L245" s="154" t="s">
        <v>2274</v>
      </c>
      <c r="M245" s="154" t="s">
        <v>2279</v>
      </c>
      <c r="N245" s="251" t="s">
        <v>2271</v>
      </c>
      <c r="O245" s="251" t="s">
        <v>2272</v>
      </c>
      <c r="P245" s="264"/>
      <c r="Q245" s="253"/>
      <c r="R245" s="253"/>
      <c r="S245" s="254">
        <v>43830</v>
      </c>
      <c r="T245" s="254"/>
      <c r="U245" s="249"/>
      <c r="V245" s="259"/>
      <c r="W245" s="255"/>
      <c r="X245" s="256"/>
      <c r="AI245" s="690"/>
      <c r="AJ245" s="691"/>
      <c r="AK245" s="691"/>
      <c r="AL245" s="692"/>
      <c r="AN245" s="706"/>
      <c r="AO245" s="707"/>
      <c r="AP245" s="707"/>
      <c r="AQ245" s="708"/>
    </row>
    <row r="246" spans="1:43" ht="39" hidden="1" thickBot="1" x14ac:dyDescent="0.35">
      <c r="A246" s="1014">
        <v>105</v>
      </c>
      <c r="B246" s="437" t="s">
        <v>1224</v>
      </c>
      <c r="C246" s="263">
        <v>43375</v>
      </c>
      <c r="D246" s="249" t="s">
        <v>14</v>
      </c>
      <c r="E246" s="154" t="s">
        <v>1412</v>
      </c>
      <c r="F246" s="257" t="s">
        <v>2439</v>
      </c>
      <c r="G246" s="258" t="s">
        <v>2440</v>
      </c>
      <c r="H246" s="250" t="s">
        <v>2273</v>
      </c>
      <c r="I246" s="250"/>
      <c r="J246" s="258" t="s">
        <v>974</v>
      </c>
      <c r="K246" s="154" t="s">
        <v>29</v>
      </c>
      <c r="L246" s="154" t="s">
        <v>2274</v>
      </c>
      <c r="M246" s="154" t="s">
        <v>1456</v>
      </c>
      <c r="N246" s="251" t="s">
        <v>2213</v>
      </c>
      <c r="O246" s="251" t="s">
        <v>2214</v>
      </c>
      <c r="P246" s="264"/>
      <c r="Q246" s="253"/>
      <c r="R246" s="253"/>
      <c r="S246" s="254">
        <v>43830</v>
      </c>
      <c r="T246" s="254"/>
      <c r="U246" s="249"/>
      <c r="V246" s="259"/>
      <c r="W246" s="255"/>
      <c r="X246" s="256"/>
      <c r="AI246" s="690"/>
      <c r="AJ246" s="691"/>
      <c r="AK246" s="691"/>
      <c r="AL246" s="692"/>
      <c r="AN246" s="706"/>
      <c r="AO246" s="707"/>
      <c r="AP246" s="707"/>
      <c r="AQ246" s="708"/>
    </row>
    <row r="247" spans="1:43" ht="39" hidden="1" thickBot="1" x14ac:dyDescent="0.35">
      <c r="A247" s="1014">
        <v>105</v>
      </c>
      <c r="B247" s="437" t="s">
        <v>1225</v>
      </c>
      <c r="C247" s="263">
        <v>43375</v>
      </c>
      <c r="D247" s="249" t="s">
        <v>14</v>
      </c>
      <c r="E247" s="154" t="s">
        <v>1412</v>
      </c>
      <c r="F247" s="257" t="s">
        <v>2439</v>
      </c>
      <c r="G247" s="258" t="s">
        <v>2440</v>
      </c>
      <c r="H247" s="250" t="s">
        <v>2273</v>
      </c>
      <c r="I247" s="250"/>
      <c r="J247" s="258" t="s">
        <v>975</v>
      </c>
      <c r="K247" s="154" t="s">
        <v>823</v>
      </c>
      <c r="L247" s="154" t="s">
        <v>2274</v>
      </c>
      <c r="M247" s="154" t="s">
        <v>1475</v>
      </c>
      <c r="N247" s="251" t="s">
        <v>2230</v>
      </c>
      <c r="O247" s="251" t="s">
        <v>2231</v>
      </c>
      <c r="P247" s="264"/>
      <c r="Q247" s="253"/>
      <c r="R247" s="253"/>
      <c r="S247" s="254">
        <v>43830</v>
      </c>
      <c r="T247" s="254"/>
      <c r="U247" s="249"/>
      <c r="V247" s="259"/>
      <c r="W247" s="255"/>
      <c r="X247" s="256"/>
      <c r="AI247" s="690"/>
      <c r="AJ247" s="691"/>
      <c r="AK247" s="691"/>
      <c r="AL247" s="692"/>
      <c r="AN247" s="706"/>
      <c r="AO247" s="707"/>
      <c r="AP247" s="707"/>
      <c r="AQ247" s="708"/>
    </row>
    <row r="248" spans="1:43" ht="86.25" hidden="1" thickBot="1" x14ac:dyDescent="0.35">
      <c r="A248" s="1014">
        <v>105</v>
      </c>
      <c r="B248" s="437" t="s">
        <v>1226</v>
      </c>
      <c r="C248" s="263">
        <v>43375</v>
      </c>
      <c r="D248" s="249" t="s">
        <v>14</v>
      </c>
      <c r="E248" s="154" t="s">
        <v>1412</v>
      </c>
      <c r="F248" s="257" t="s">
        <v>2439</v>
      </c>
      <c r="G248" s="258" t="s">
        <v>2440</v>
      </c>
      <c r="H248" s="250" t="s">
        <v>2273</v>
      </c>
      <c r="I248" s="250"/>
      <c r="J248" s="258" t="s">
        <v>975</v>
      </c>
      <c r="K248" s="154" t="s">
        <v>814</v>
      </c>
      <c r="L248" s="154" t="s">
        <v>2274</v>
      </c>
      <c r="M248" s="154" t="s">
        <v>1469</v>
      </c>
      <c r="N248" s="251" t="s">
        <v>2280</v>
      </c>
      <c r="O248" s="251" t="s">
        <v>2441</v>
      </c>
      <c r="P248" s="264"/>
      <c r="Q248" s="253"/>
      <c r="R248" s="253"/>
      <c r="S248" s="254">
        <v>43830</v>
      </c>
      <c r="T248" s="254"/>
      <c r="U248" s="249"/>
      <c r="V248" s="259"/>
      <c r="W248" s="255"/>
      <c r="X248" s="256"/>
      <c r="AI248" s="690"/>
      <c r="AJ248" s="691"/>
      <c r="AK248" s="691"/>
      <c r="AL248" s="692"/>
      <c r="AN248" s="706"/>
      <c r="AO248" s="707"/>
      <c r="AP248" s="707"/>
      <c r="AQ248" s="708"/>
    </row>
    <row r="249" spans="1:43" ht="57.75" hidden="1" thickBot="1" x14ac:dyDescent="0.35">
      <c r="A249" s="1014">
        <v>105</v>
      </c>
      <c r="B249" s="437" t="s">
        <v>1227</v>
      </c>
      <c r="C249" s="263">
        <v>43375</v>
      </c>
      <c r="D249" s="249" t="s">
        <v>14</v>
      </c>
      <c r="E249" s="154" t="s">
        <v>1412</v>
      </c>
      <c r="F249" s="257" t="s">
        <v>2439</v>
      </c>
      <c r="G249" s="258" t="s">
        <v>2440</v>
      </c>
      <c r="H249" s="250" t="s">
        <v>2273</v>
      </c>
      <c r="I249" s="250"/>
      <c r="J249" s="258" t="s">
        <v>975</v>
      </c>
      <c r="K249" s="154" t="s">
        <v>814</v>
      </c>
      <c r="L249" s="154" t="s">
        <v>2274</v>
      </c>
      <c r="M249" s="154" t="s">
        <v>1448</v>
      </c>
      <c r="N249" s="251" t="s">
        <v>2220</v>
      </c>
      <c r="O249" s="251" t="s">
        <v>2282</v>
      </c>
      <c r="P249" s="264" t="s">
        <v>2433</v>
      </c>
      <c r="Q249" s="253" t="s">
        <v>633</v>
      </c>
      <c r="R249" s="253" t="s">
        <v>633</v>
      </c>
      <c r="S249" s="254">
        <v>43830</v>
      </c>
      <c r="T249" s="254">
        <v>43403</v>
      </c>
      <c r="U249" s="249" t="s">
        <v>34</v>
      </c>
      <c r="V249" s="259" t="s">
        <v>2436</v>
      </c>
      <c r="W249" s="255" t="s">
        <v>967</v>
      </c>
      <c r="X249" s="256" t="s">
        <v>19</v>
      </c>
      <c r="AI249" s="690"/>
      <c r="AJ249" s="691"/>
      <c r="AK249" s="691"/>
      <c r="AL249" s="692"/>
      <c r="AN249" s="706"/>
      <c r="AO249" s="707"/>
      <c r="AP249" s="707"/>
      <c r="AQ249" s="708"/>
    </row>
    <row r="250" spans="1:43" ht="57.75" hidden="1" thickBot="1" x14ac:dyDescent="0.35">
      <c r="A250" s="1014">
        <v>104</v>
      </c>
      <c r="B250" s="437" t="s">
        <v>1228</v>
      </c>
      <c r="C250" s="263">
        <v>43375</v>
      </c>
      <c r="D250" s="249" t="s">
        <v>14</v>
      </c>
      <c r="E250" s="154" t="s">
        <v>1412</v>
      </c>
      <c r="F250" s="257" t="s">
        <v>2283</v>
      </c>
      <c r="G250" s="258" t="s">
        <v>2922</v>
      </c>
      <c r="H250" s="250" t="s">
        <v>2284</v>
      </c>
      <c r="I250" s="250"/>
      <c r="J250" s="258" t="s">
        <v>975</v>
      </c>
      <c r="K250" s="154" t="s">
        <v>814</v>
      </c>
      <c r="L250" s="154" t="s">
        <v>2195</v>
      </c>
      <c r="M250" s="154" t="s">
        <v>2196</v>
      </c>
      <c r="N250" s="251" t="s">
        <v>2197</v>
      </c>
      <c r="O250" s="251" t="s">
        <v>2198</v>
      </c>
      <c r="P250" s="264"/>
      <c r="Q250" s="253"/>
      <c r="R250" s="253"/>
      <c r="S250" s="254">
        <v>43830</v>
      </c>
      <c r="T250" s="254"/>
      <c r="U250" s="249"/>
      <c r="V250" s="259"/>
      <c r="W250" s="255"/>
      <c r="X250" s="256"/>
      <c r="AI250" s="690"/>
      <c r="AJ250" s="691"/>
      <c r="AK250" s="691"/>
      <c r="AL250" s="692"/>
      <c r="AN250" s="706"/>
      <c r="AO250" s="707"/>
      <c r="AP250" s="707"/>
      <c r="AQ250" s="708"/>
    </row>
    <row r="251" spans="1:43" ht="57.75" hidden="1" thickBot="1" x14ac:dyDescent="0.35">
      <c r="A251" s="1014">
        <v>104</v>
      </c>
      <c r="B251" s="437" t="s">
        <v>1229</v>
      </c>
      <c r="C251" s="263">
        <v>43375</v>
      </c>
      <c r="D251" s="249" t="s">
        <v>14</v>
      </c>
      <c r="E251" s="154" t="s">
        <v>1412</v>
      </c>
      <c r="F251" s="257" t="s">
        <v>2283</v>
      </c>
      <c r="G251" s="258" t="s">
        <v>2922</v>
      </c>
      <c r="H251" s="250" t="s">
        <v>2284</v>
      </c>
      <c r="I251" s="250"/>
      <c r="J251" s="258" t="s">
        <v>975</v>
      </c>
      <c r="K251" s="154" t="s">
        <v>814</v>
      </c>
      <c r="L251" s="154" t="s">
        <v>2195</v>
      </c>
      <c r="M251" s="154" t="s">
        <v>2199</v>
      </c>
      <c r="N251" s="251" t="s">
        <v>2200</v>
      </c>
      <c r="O251" s="251" t="s">
        <v>2201</v>
      </c>
      <c r="P251" s="264"/>
      <c r="Q251" s="253"/>
      <c r="R251" s="253"/>
      <c r="S251" s="254">
        <v>43830</v>
      </c>
      <c r="T251" s="254"/>
      <c r="U251" s="249"/>
      <c r="V251" s="259"/>
      <c r="W251" s="255"/>
      <c r="X251" s="256"/>
      <c r="AI251" s="690"/>
      <c r="AJ251" s="691"/>
      <c r="AK251" s="691"/>
      <c r="AL251" s="692"/>
      <c r="AN251" s="706"/>
      <c r="AO251" s="707"/>
      <c r="AP251" s="707"/>
      <c r="AQ251" s="708"/>
    </row>
    <row r="252" spans="1:43" ht="72" hidden="1" thickBot="1" x14ac:dyDescent="0.35">
      <c r="A252" s="1014">
        <v>104</v>
      </c>
      <c r="B252" s="437" t="s">
        <v>1230</v>
      </c>
      <c r="C252" s="263">
        <v>43375</v>
      </c>
      <c r="D252" s="249" t="s">
        <v>14</v>
      </c>
      <c r="E252" s="154" t="s">
        <v>1412</v>
      </c>
      <c r="F252" s="257" t="s">
        <v>2283</v>
      </c>
      <c r="G252" s="258" t="s">
        <v>2922</v>
      </c>
      <c r="H252" s="250" t="s">
        <v>2284</v>
      </c>
      <c r="I252" s="250"/>
      <c r="J252" s="258" t="s">
        <v>975</v>
      </c>
      <c r="K252" s="154" t="s">
        <v>29</v>
      </c>
      <c r="L252" s="154" t="s">
        <v>2195</v>
      </c>
      <c r="M252" s="154" t="s">
        <v>2202</v>
      </c>
      <c r="N252" s="251" t="s">
        <v>2203</v>
      </c>
      <c r="O252" s="251" t="s">
        <v>2204</v>
      </c>
      <c r="P252" s="264"/>
      <c r="Q252" s="253"/>
      <c r="R252" s="253"/>
      <c r="S252" s="254">
        <v>43830</v>
      </c>
      <c r="T252" s="254"/>
      <c r="U252" s="249"/>
      <c r="V252" s="259"/>
      <c r="W252" s="255"/>
      <c r="X252" s="256"/>
      <c r="AI252" s="690"/>
      <c r="AJ252" s="691"/>
      <c r="AK252" s="691"/>
      <c r="AL252" s="692"/>
      <c r="AN252" s="706"/>
      <c r="AO252" s="707"/>
      <c r="AP252" s="707"/>
      <c r="AQ252" s="708"/>
    </row>
    <row r="253" spans="1:43" ht="57.75" hidden="1" thickBot="1" x14ac:dyDescent="0.35">
      <c r="A253" s="1014">
        <v>104</v>
      </c>
      <c r="B253" s="437" t="s">
        <v>1231</v>
      </c>
      <c r="C253" s="263">
        <v>43375</v>
      </c>
      <c r="D253" s="249" t="s">
        <v>14</v>
      </c>
      <c r="E253" s="154" t="s">
        <v>1412</v>
      </c>
      <c r="F253" s="257" t="s">
        <v>2283</v>
      </c>
      <c r="G253" s="258" t="s">
        <v>2922</v>
      </c>
      <c r="H253" s="250" t="s">
        <v>2284</v>
      </c>
      <c r="I253" s="250"/>
      <c r="J253" s="258" t="s">
        <v>975</v>
      </c>
      <c r="K253" s="154" t="s">
        <v>814</v>
      </c>
      <c r="L253" s="154" t="s">
        <v>2195</v>
      </c>
      <c r="M253" s="154" t="s">
        <v>2285</v>
      </c>
      <c r="N253" s="251" t="s">
        <v>2286</v>
      </c>
      <c r="O253" s="251" t="s">
        <v>2287</v>
      </c>
      <c r="P253" s="264"/>
      <c r="Q253" s="253"/>
      <c r="R253" s="253"/>
      <c r="S253" s="254">
        <v>43830</v>
      </c>
      <c r="T253" s="254"/>
      <c r="U253" s="249"/>
      <c r="V253" s="259"/>
      <c r="W253" s="255"/>
      <c r="X253" s="256"/>
      <c r="AI253" s="690"/>
      <c r="AJ253" s="691"/>
      <c r="AK253" s="691"/>
      <c r="AL253" s="692"/>
      <c r="AN253" s="706"/>
      <c r="AO253" s="707"/>
      <c r="AP253" s="707"/>
      <c r="AQ253" s="708"/>
    </row>
    <row r="254" spans="1:43" ht="57.75" hidden="1" thickBot="1" x14ac:dyDescent="0.35">
      <c r="A254" s="1014">
        <v>104</v>
      </c>
      <c r="B254" s="437" t="s">
        <v>1232</v>
      </c>
      <c r="C254" s="263">
        <v>43375</v>
      </c>
      <c r="D254" s="249" t="s">
        <v>14</v>
      </c>
      <c r="E254" s="154" t="s">
        <v>1412</v>
      </c>
      <c r="F254" s="257" t="s">
        <v>2283</v>
      </c>
      <c r="G254" s="258" t="s">
        <v>2922</v>
      </c>
      <c r="H254" s="250" t="s">
        <v>2284</v>
      </c>
      <c r="I254" s="250"/>
      <c r="J254" s="258" t="s">
        <v>974</v>
      </c>
      <c r="K254" s="154" t="s">
        <v>814</v>
      </c>
      <c r="L254" s="154" t="s">
        <v>2195</v>
      </c>
      <c r="M254" s="154" t="s">
        <v>1470</v>
      </c>
      <c r="N254" s="251" t="s">
        <v>2207</v>
      </c>
      <c r="O254" s="251" t="s">
        <v>2208</v>
      </c>
      <c r="P254" s="264"/>
      <c r="Q254" s="253"/>
      <c r="R254" s="253"/>
      <c r="S254" s="254">
        <v>43830</v>
      </c>
      <c r="T254" s="254"/>
      <c r="U254" s="249"/>
      <c r="V254" s="259"/>
      <c r="W254" s="255"/>
      <c r="X254" s="256"/>
      <c r="AI254" s="690"/>
      <c r="AJ254" s="691"/>
      <c r="AK254" s="691"/>
      <c r="AL254" s="692"/>
      <c r="AN254" s="706"/>
      <c r="AO254" s="707"/>
      <c r="AP254" s="707"/>
      <c r="AQ254" s="708"/>
    </row>
    <row r="255" spans="1:43" ht="57.75" hidden="1" thickBot="1" x14ac:dyDescent="0.35">
      <c r="A255" s="1014">
        <v>104</v>
      </c>
      <c r="B255" s="437" t="s">
        <v>1233</v>
      </c>
      <c r="C255" s="263">
        <v>43375</v>
      </c>
      <c r="D255" s="249" t="s">
        <v>14</v>
      </c>
      <c r="E255" s="154" t="s">
        <v>1412</v>
      </c>
      <c r="F255" s="257" t="s">
        <v>2283</v>
      </c>
      <c r="G255" s="258" t="s">
        <v>2922</v>
      </c>
      <c r="H255" s="250" t="s">
        <v>2284</v>
      </c>
      <c r="I255" s="250"/>
      <c r="J255" s="258" t="s">
        <v>974</v>
      </c>
      <c r="K255" s="154" t="s">
        <v>28</v>
      </c>
      <c r="L255" s="154" t="s">
        <v>2195</v>
      </c>
      <c r="M255" s="154" t="s">
        <v>1454</v>
      </c>
      <c r="N255" s="251" t="s">
        <v>2269</v>
      </c>
      <c r="O255" s="251" t="s">
        <v>2270</v>
      </c>
      <c r="P255" s="264"/>
      <c r="Q255" s="253"/>
      <c r="R255" s="253"/>
      <c r="S255" s="254">
        <v>43830</v>
      </c>
      <c r="T255" s="254"/>
      <c r="U255" s="249"/>
      <c r="V255" s="259"/>
      <c r="W255" s="255"/>
      <c r="X255" s="256"/>
      <c r="AI255" s="690"/>
      <c r="AJ255" s="691"/>
      <c r="AK255" s="691"/>
      <c r="AL255" s="692"/>
      <c r="AN255" s="706"/>
      <c r="AO255" s="707"/>
      <c r="AP255" s="707"/>
      <c r="AQ255" s="708"/>
    </row>
    <row r="256" spans="1:43" ht="57.75" hidden="1" thickBot="1" x14ac:dyDescent="0.35">
      <c r="A256" s="1014">
        <v>104</v>
      </c>
      <c r="B256" s="437" t="s">
        <v>1234</v>
      </c>
      <c r="C256" s="263">
        <v>43375</v>
      </c>
      <c r="D256" s="249" t="s">
        <v>14</v>
      </c>
      <c r="E256" s="154" t="s">
        <v>1412</v>
      </c>
      <c r="F256" s="257" t="s">
        <v>2283</v>
      </c>
      <c r="G256" s="258" t="s">
        <v>2922</v>
      </c>
      <c r="H256" s="250" t="s">
        <v>2284</v>
      </c>
      <c r="I256" s="250"/>
      <c r="J256" s="258" t="s">
        <v>974</v>
      </c>
      <c r="K256" s="154" t="s">
        <v>28</v>
      </c>
      <c r="L256" s="154" t="s">
        <v>2195</v>
      </c>
      <c r="M256" s="154" t="s">
        <v>1454</v>
      </c>
      <c r="N256" s="251" t="s">
        <v>2271</v>
      </c>
      <c r="O256" s="251" t="s">
        <v>2272</v>
      </c>
      <c r="P256" s="264"/>
      <c r="Q256" s="253"/>
      <c r="R256" s="253"/>
      <c r="S256" s="254">
        <v>43830</v>
      </c>
      <c r="T256" s="254"/>
      <c r="U256" s="249"/>
      <c r="V256" s="259"/>
      <c r="W256" s="255"/>
      <c r="X256" s="256"/>
      <c r="AI256" s="690"/>
      <c r="AJ256" s="691"/>
      <c r="AK256" s="691"/>
      <c r="AL256" s="692"/>
      <c r="AN256" s="706"/>
      <c r="AO256" s="707"/>
      <c r="AP256" s="707"/>
      <c r="AQ256" s="708"/>
    </row>
    <row r="257" spans="1:43" ht="57.75" hidden="1" thickBot="1" x14ac:dyDescent="0.35">
      <c r="A257" s="1014">
        <v>104</v>
      </c>
      <c r="B257" s="437" t="s">
        <v>1235</v>
      </c>
      <c r="C257" s="263">
        <v>43375</v>
      </c>
      <c r="D257" s="249" t="s">
        <v>14</v>
      </c>
      <c r="E257" s="154" t="s">
        <v>1412</v>
      </c>
      <c r="F257" s="257" t="s">
        <v>2283</v>
      </c>
      <c r="G257" s="258" t="s">
        <v>2922</v>
      </c>
      <c r="H257" s="250" t="s">
        <v>2284</v>
      </c>
      <c r="I257" s="250"/>
      <c r="J257" s="258" t="s">
        <v>974</v>
      </c>
      <c r="K257" s="154" t="s">
        <v>29</v>
      </c>
      <c r="L257" s="154" t="s">
        <v>2195</v>
      </c>
      <c r="M257" s="154" t="s">
        <v>1456</v>
      </c>
      <c r="N257" s="251" t="s">
        <v>2213</v>
      </c>
      <c r="O257" s="251" t="s">
        <v>2214</v>
      </c>
      <c r="P257" s="264"/>
      <c r="Q257" s="253"/>
      <c r="R257" s="253"/>
      <c r="S257" s="254">
        <v>43830</v>
      </c>
      <c r="T257" s="254"/>
      <c r="U257" s="249"/>
      <c r="V257" s="259"/>
      <c r="W257" s="255"/>
      <c r="X257" s="256"/>
      <c r="AI257" s="690"/>
      <c r="AJ257" s="691"/>
      <c r="AK257" s="691"/>
      <c r="AL257" s="692"/>
      <c r="AN257" s="706"/>
      <c r="AO257" s="707"/>
      <c r="AP257" s="707"/>
      <c r="AQ257" s="708"/>
    </row>
    <row r="258" spans="1:43" ht="57.75" hidden="1" thickBot="1" x14ac:dyDescent="0.35">
      <c r="A258" s="1014">
        <v>104</v>
      </c>
      <c r="B258" s="437" t="s">
        <v>387</v>
      </c>
      <c r="C258" s="263">
        <v>43375</v>
      </c>
      <c r="D258" s="249" t="s">
        <v>14</v>
      </c>
      <c r="E258" s="154" t="s">
        <v>1412</v>
      </c>
      <c r="F258" s="257" t="s">
        <v>2283</v>
      </c>
      <c r="G258" s="258" t="s">
        <v>2922</v>
      </c>
      <c r="H258" s="250" t="s">
        <v>2284</v>
      </c>
      <c r="I258" s="250"/>
      <c r="J258" s="258" t="s">
        <v>976</v>
      </c>
      <c r="K258" s="154" t="s">
        <v>29</v>
      </c>
      <c r="L258" s="154" t="s">
        <v>2195</v>
      </c>
      <c r="M258" s="154" t="s">
        <v>1456</v>
      </c>
      <c r="N258" s="251" t="s">
        <v>2288</v>
      </c>
      <c r="O258" s="251" t="s">
        <v>2289</v>
      </c>
      <c r="P258" s="264"/>
      <c r="Q258" s="253"/>
      <c r="R258" s="253"/>
      <c r="S258" s="254">
        <v>43830</v>
      </c>
      <c r="T258" s="254"/>
      <c r="U258" s="249"/>
      <c r="V258" s="259"/>
      <c r="W258" s="255"/>
      <c r="X258" s="256"/>
      <c r="AI258" s="690"/>
      <c r="AJ258" s="691"/>
      <c r="AK258" s="691"/>
      <c r="AL258" s="692"/>
      <c r="AN258" s="706"/>
      <c r="AO258" s="707"/>
      <c r="AP258" s="707"/>
      <c r="AQ258" s="708"/>
    </row>
    <row r="259" spans="1:43" ht="57.75" hidden="1" thickBot="1" x14ac:dyDescent="0.35">
      <c r="A259" s="1014">
        <v>104</v>
      </c>
      <c r="B259" s="437" t="s">
        <v>1236</v>
      </c>
      <c r="C259" s="263">
        <v>43375</v>
      </c>
      <c r="D259" s="249" t="s">
        <v>14</v>
      </c>
      <c r="E259" s="154" t="s">
        <v>1412</v>
      </c>
      <c r="F259" s="257" t="s">
        <v>2283</v>
      </c>
      <c r="G259" s="258" t="s">
        <v>2922</v>
      </c>
      <c r="H259" s="250" t="s">
        <v>2284</v>
      </c>
      <c r="I259" s="250"/>
      <c r="J259" s="258" t="s">
        <v>975</v>
      </c>
      <c r="K259" s="154" t="s">
        <v>823</v>
      </c>
      <c r="L259" s="154" t="s">
        <v>2195</v>
      </c>
      <c r="M259" s="154" t="s">
        <v>2290</v>
      </c>
      <c r="N259" s="251" t="s">
        <v>2230</v>
      </c>
      <c r="O259" s="251" t="s">
        <v>2231</v>
      </c>
      <c r="P259" s="264"/>
      <c r="Q259" s="253"/>
      <c r="R259" s="253"/>
      <c r="S259" s="254">
        <v>43830</v>
      </c>
      <c r="T259" s="254"/>
      <c r="U259" s="249"/>
      <c r="V259" s="259"/>
      <c r="W259" s="255"/>
      <c r="X259" s="256"/>
      <c r="AI259" s="690"/>
      <c r="AJ259" s="691"/>
      <c r="AK259" s="691"/>
      <c r="AL259" s="692"/>
      <c r="AN259" s="706"/>
      <c r="AO259" s="707"/>
      <c r="AP259" s="707"/>
      <c r="AQ259" s="708"/>
    </row>
    <row r="260" spans="1:43" ht="100.5" hidden="1" thickBot="1" x14ac:dyDescent="0.35">
      <c r="A260" s="1014">
        <v>104</v>
      </c>
      <c r="B260" s="437" t="s">
        <v>1237</v>
      </c>
      <c r="C260" s="263">
        <v>43375</v>
      </c>
      <c r="D260" s="249" t="s">
        <v>14</v>
      </c>
      <c r="E260" s="154" t="s">
        <v>1412</v>
      </c>
      <c r="F260" s="257" t="s">
        <v>2283</v>
      </c>
      <c r="G260" s="258" t="s">
        <v>2922</v>
      </c>
      <c r="H260" s="250" t="s">
        <v>2284</v>
      </c>
      <c r="I260" s="250"/>
      <c r="J260" s="258" t="s">
        <v>975</v>
      </c>
      <c r="K260" s="154" t="s">
        <v>814</v>
      </c>
      <c r="L260" s="154" t="s">
        <v>2195</v>
      </c>
      <c r="M260" s="154" t="s">
        <v>1469</v>
      </c>
      <c r="N260" s="251" t="s">
        <v>2280</v>
      </c>
      <c r="O260" s="251" t="s">
        <v>2281</v>
      </c>
      <c r="P260" s="264"/>
      <c r="Q260" s="253"/>
      <c r="R260" s="253"/>
      <c r="S260" s="254">
        <v>43830</v>
      </c>
      <c r="T260" s="254"/>
      <c r="U260" s="249"/>
      <c r="V260" s="259"/>
      <c r="W260" s="255"/>
      <c r="X260" s="256"/>
      <c r="AI260" s="690"/>
      <c r="AJ260" s="691"/>
      <c r="AK260" s="691"/>
      <c r="AL260" s="692"/>
      <c r="AN260" s="706"/>
      <c r="AO260" s="707"/>
      <c r="AP260" s="707"/>
      <c r="AQ260" s="708"/>
    </row>
    <row r="261" spans="1:43" ht="57.75" hidden="1" thickBot="1" x14ac:dyDescent="0.35">
      <c r="A261" s="1014">
        <v>104</v>
      </c>
      <c r="B261" s="437" t="s">
        <v>1238</v>
      </c>
      <c r="C261" s="263">
        <v>43375</v>
      </c>
      <c r="D261" s="249" t="s">
        <v>14</v>
      </c>
      <c r="E261" s="154" t="s">
        <v>1412</v>
      </c>
      <c r="F261" s="257" t="s">
        <v>2283</v>
      </c>
      <c r="G261" s="258" t="s">
        <v>2922</v>
      </c>
      <c r="H261" s="250" t="s">
        <v>2284</v>
      </c>
      <c r="I261" s="250"/>
      <c r="J261" s="258" t="s">
        <v>975</v>
      </c>
      <c r="K261" s="154" t="s">
        <v>814</v>
      </c>
      <c r="L261" s="154" t="s">
        <v>2195</v>
      </c>
      <c r="M261" s="154" t="s">
        <v>1448</v>
      </c>
      <c r="N261" s="251" t="s">
        <v>2220</v>
      </c>
      <c r="O261" s="251" t="s">
        <v>2221</v>
      </c>
      <c r="P261" s="264"/>
      <c r="Q261" s="253"/>
      <c r="R261" s="253"/>
      <c r="S261" s="254">
        <v>43830</v>
      </c>
      <c r="T261" s="254"/>
      <c r="U261" s="249"/>
      <c r="V261" s="259"/>
      <c r="W261" s="255"/>
      <c r="X261" s="256"/>
      <c r="AI261" s="690"/>
      <c r="AJ261" s="691"/>
      <c r="AK261" s="691"/>
      <c r="AL261" s="692"/>
      <c r="AN261" s="706"/>
      <c r="AO261" s="707"/>
      <c r="AP261" s="707"/>
      <c r="AQ261" s="708"/>
    </row>
    <row r="262" spans="1:43" ht="57.75" hidden="1" thickBot="1" x14ac:dyDescent="0.35">
      <c r="A262" s="1014">
        <v>103</v>
      </c>
      <c r="B262" s="437" t="s">
        <v>1239</v>
      </c>
      <c r="C262" s="263">
        <v>43376</v>
      </c>
      <c r="D262" s="249" t="s">
        <v>14</v>
      </c>
      <c r="E262" s="154" t="s">
        <v>1412</v>
      </c>
      <c r="F262" s="257" t="s">
        <v>2291</v>
      </c>
      <c r="G262" s="258" t="s">
        <v>2442</v>
      </c>
      <c r="H262" s="250" t="s">
        <v>2292</v>
      </c>
      <c r="I262" s="250"/>
      <c r="J262" s="258" t="s">
        <v>975</v>
      </c>
      <c r="K262" s="154" t="s">
        <v>814</v>
      </c>
      <c r="L262" s="154" t="s">
        <v>2274</v>
      </c>
      <c r="M262" s="154" t="s">
        <v>2196</v>
      </c>
      <c r="N262" s="251" t="s">
        <v>2197</v>
      </c>
      <c r="O262" s="251" t="s">
        <v>2198</v>
      </c>
      <c r="P262" s="264" t="s">
        <v>2434</v>
      </c>
      <c r="Q262" s="253" t="s">
        <v>633</v>
      </c>
      <c r="R262" s="253" t="s">
        <v>633</v>
      </c>
      <c r="S262" s="254">
        <v>44196</v>
      </c>
      <c r="T262" s="254">
        <v>43403</v>
      </c>
      <c r="U262" s="249" t="s">
        <v>34</v>
      </c>
      <c r="V262" s="259" t="s">
        <v>2436</v>
      </c>
      <c r="W262" s="255" t="s">
        <v>967</v>
      </c>
      <c r="X262" s="256" t="s">
        <v>19</v>
      </c>
      <c r="AI262" s="690"/>
      <c r="AJ262" s="691"/>
      <c r="AK262" s="691"/>
      <c r="AL262" s="692"/>
      <c r="AN262" s="706"/>
      <c r="AO262" s="707"/>
      <c r="AP262" s="707"/>
      <c r="AQ262" s="708"/>
    </row>
    <row r="263" spans="1:43" ht="43.5" hidden="1" thickBot="1" x14ac:dyDescent="0.35">
      <c r="A263" s="1014">
        <v>103</v>
      </c>
      <c r="B263" s="437" t="s">
        <v>1240</v>
      </c>
      <c r="C263" s="263">
        <v>43376</v>
      </c>
      <c r="D263" s="249" t="s">
        <v>14</v>
      </c>
      <c r="E263" s="154" t="s">
        <v>1412</v>
      </c>
      <c r="F263" s="257" t="s">
        <v>2291</v>
      </c>
      <c r="G263" s="258" t="s">
        <v>2442</v>
      </c>
      <c r="H263" s="250" t="s">
        <v>2292</v>
      </c>
      <c r="I263" s="250"/>
      <c r="J263" s="258" t="s">
        <v>975</v>
      </c>
      <c r="K263" s="154" t="s">
        <v>814</v>
      </c>
      <c r="L263" s="154" t="s">
        <v>2274</v>
      </c>
      <c r="M263" s="154" t="s">
        <v>2199</v>
      </c>
      <c r="N263" s="251" t="s">
        <v>2275</v>
      </c>
      <c r="O263" s="251" t="s">
        <v>2201</v>
      </c>
      <c r="P263" s="264"/>
      <c r="Q263" s="253"/>
      <c r="R263" s="253"/>
      <c r="S263" s="254">
        <v>44196</v>
      </c>
      <c r="T263" s="254"/>
      <c r="U263" s="249"/>
      <c r="V263" s="259"/>
      <c r="W263" s="255"/>
      <c r="X263" s="256"/>
      <c r="AI263" s="690"/>
      <c r="AJ263" s="691"/>
      <c r="AK263" s="691"/>
      <c r="AL263" s="692"/>
      <c r="AN263" s="706"/>
      <c r="AO263" s="707"/>
      <c r="AP263" s="707"/>
      <c r="AQ263" s="708"/>
    </row>
    <row r="264" spans="1:43" ht="72" hidden="1" thickBot="1" x14ac:dyDescent="0.35">
      <c r="A264" s="1014">
        <v>103</v>
      </c>
      <c r="B264" s="437" t="s">
        <v>1241</v>
      </c>
      <c r="C264" s="263">
        <v>43376</v>
      </c>
      <c r="D264" s="249" t="s">
        <v>14</v>
      </c>
      <c r="E264" s="154" t="s">
        <v>1412</v>
      </c>
      <c r="F264" s="257" t="s">
        <v>2291</v>
      </c>
      <c r="G264" s="258" t="s">
        <v>2442</v>
      </c>
      <c r="H264" s="250" t="s">
        <v>2292</v>
      </c>
      <c r="I264" s="250"/>
      <c r="J264" s="258" t="s">
        <v>975</v>
      </c>
      <c r="K264" s="154" t="s">
        <v>814</v>
      </c>
      <c r="L264" s="154" t="s">
        <v>2274</v>
      </c>
      <c r="M264" s="154" t="s">
        <v>2293</v>
      </c>
      <c r="N264" s="251" t="s">
        <v>2294</v>
      </c>
      <c r="O264" s="251" t="s">
        <v>2295</v>
      </c>
      <c r="P264" s="264"/>
      <c r="Q264" s="253"/>
      <c r="R264" s="253"/>
      <c r="S264" s="254">
        <v>44196</v>
      </c>
      <c r="T264" s="254"/>
      <c r="U264" s="249"/>
      <c r="V264" s="259"/>
      <c r="W264" s="255"/>
      <c r="X264" s="256"/>
      <c r="AI264" s="690"/>
      <c r="AJ264" s="691"/>
      <c r="AK264" s="691"/>
      <c r="AL264" s="692"/>
      <c r="AN264" s="706"/>
      <c r="AO264" s="707"/>
      <c r="AP264" s="707"/>
      <c r="AQ264" s="708"/>
    </row>
    <row r="265" spans="1:43" ht="72" hidden="1" thickBot="1" x14ac:dyDescent="0.35">
      <c r="A265" s="1014">
        <v>103</v>
      </c>
      <c r="B265" s="437" t="s">
        <v>1242</v>
      </c>
      <c r="C265" s="263">
        <v>43376</v>
      </c>
      <c r="D265" s="249" t="s">
        <v>14</v>
      </c>
      <c r="E265" s="154" t="s">
        <v>1412</v>
      </c>
      <c r="F265" s="257" t="s">
        <v>2291</v>
      </c>
      <c r="G265" s="258" t="s">
        <v>2442</v>
      </c>
      <c r="H265" s="250" t="s">
        <v>2292</v>
      </c>
      <c r="I265" s="250"/>
      <c r="J265" s="258" t="s">
        <v>975</v>
      </c>
      <c r="K265" s="154" t="s">
        <v>29</v>
      </c>
      <c r="L265" s="154" t="s">
        <v>2274</v>
      </c>
      <c r="M265" s="154" t="s">
        <v>2276</v>
      </c>
      <c r="N265" s="251" t="s">
        <v>2203</v>
      </c>
      <c r="O265" s="251" t="s">
        <v>2204</v>
      </c>
      <c r="P265" s="264"/>
      <c r="Q265" s="253"/>
      <c r="R265" s="253"/>
      <c r="S265" s="254">
        <v>44196</v>
      </c>
      <c r="T265" s="254"/>
      <c r="U265" s="249"/>
      <c r="V265" s="259"/>
      <c r="W265" s="255"/>
      <c r="X265" s="256"/>
      <c r="AI265" s="690"/>
      <c r="AJ265" s="691"/>
      <c r="AK265" s="691"/>
      <c r="AL265" s="692"/>
      <c r="AN265" s="706"/>
      <c r="AO265" s="707"/>
      <c r="AP265" s="707"/>
      <c r="AQ265" s="708"/>
    </row>
    <row r="266" spans="1:43" ht="39" hidden="1" thickBot="1" x14ac:dyDescent="0.35">
      <c r="A266" s="1014">
        <v>103</v>
      </c>
      <c r="B266" s="437" t="s">
        <v>1243</v>
      </c>
      <c r="C266" s="263">
        <v>43376</v>
      </c>
      <c r="D266" s="249" t="s">
        <v>14</v>
      </c>
      <c r="E266" s="154" t="s">
        <v>1412</v>
      </c>
      <c r="F266" s="257" t="s">
        <v>2291</v>
      </c>
      <c r="G266" s="258" t="s">
        <v>2442</v>
      </c>
      <c r="H266" s="250" t="s">
        <v>2292</v>
      </c>
      <c r="I266" s="250"/>
      <c r="J266" s="258" t="s">
        <v>974</v>
      </c>
      <c r="K266" s="154" t="s">
        <v>28</v>
      </c>
      <c r="L266" s="154" t="s">
        <v>2274</v>
      </c>
      <c r="M266" s="154" t="s">
        <v>1470</v>
      </c>
      <c r="N266" s="251" t="s">
        <v>2242</v>
      </c>
      <c r="O266" s="251" t="s">
        <v>2243</v>
      </c>
      <c r="P266" s="264"/>
      <c r="Q266" s="253"/>
      <c r="R266" s="253"/>
      <c r="S266" s="254">
        <v>44196</v>
      </c>
      <c r="T266" s="254"/>
      <c r="U266" s="249"/>
      <c r="V266" s="259"/>
      <c r="W266" s="255"/>
      <c r="X266" s="256"/>
      <c r="AI266" s="690"/>
      <c r="AJ266" s="691"/>
      <c r="AK266" s="691"/>
      <c r="AL266" s="692"/>
      <c r="AN266" s="706"/>
      <c r="AO266" s="707"/>
      <c r="AP266" s="707"/>
      <c r="AQ266" s="708"/>
    </row>
    <row r="267" spans="1:43" ht="39" hidden="1" thickBot="1" x14ac:dyDescent="0.35">
      <c r="A267" s="1014">
        <v>103</v>
      </c>
      <c r="B267" s="437" t="s">
        <v>1244</v>
      </c>
      <c r="C267" s="263">
        <v>43376</v>
      </c>
      <c r="D267" s="249" t="s">
        <v>14</v>
      </c>
      <c r="E267" s="154" t="s">
        <v>1412</v>
      </c>
      <c r="F267" s="257" t="s">
        <v>2291</v>
      </c>
      <c r="G267" s="258" t="s">
        <v>2442</v>
      </c>
      <c r="H267" s="250" t="s">
        <v>2292</v>
      </c>
      <c r="I267" s="250"/>
      <c r="J267" s="258" t="s">
        <v>974</v>
      </c>
      <c r="K267" s="154" t="s">
        <v>28</v>
      </c>
      <c r="L267" s="154" t="s">
        <v>2274</v>
      </c>
      <c r="M267" s="154" t="s">
        <v>2268</v>
      </c>
      <c r="N267" s="251" t="s">
        <v>2269</v>
      </c>
      <c r="O267" s="251" t="s">
        <v>2270</v>
      </c>
      <c r="P267" s="264"/>
      <c r="Q267" s="253"/>
      <c r="R267" s="253"/>
      <c r="S267" s="254">
        <v>44196</v>
      </c>
      <c r="T267" s="254"/>
      <c r="U267" s="249"/>
      <c r="V267" s="259"/>
      <c r="W267" s="255"/>
      <c r="X267" s="256"/>
      <c r="AI267" s="690"/>
      <c r="AJ267" s="691"/>
      <c r="AK267" s="691"/>
      <c r="AL267" s="692"/>
      <c r="AN267" s="706"/>
      <c r="AO267" s="707"/>
      <c r="AP267" s="707"/>
      <c r="AQ267" s="708"/>
    </row>
    <row r="268" spans="1:43" ht="72" hidden="1" thickBot="1" x14ac:dyDescent="0.35">
      <c r="A268" s="1014">
        <v>103</v>
      </c>
      <c r="B268" s="437" t="s">
        <v>1245</v>
      </c>
      <c r="C268" s="263">
        <v>43376</v>
      </c>
      <c r="D268" s="249" t="s">
        <v>14</v>
      </c>
      <c r="E268" s="154" t="s">
        <v>1412</v>
      </c>
      <c r="F268" s="257" t="s">
        <v>2291</v>
      </c>
      <c r="G268" s="258" t="s">
        <v>2442</v>
      </c>
      <c r="H268" s="250" t="s">
        <v>2292</v>
      </c>
      <c r="I268" s="250"/>
      <c r="J268" s="258" t="s">
        <v>974</v>
      </c>
      <c r="K268" s="154" t="s">
        <v>30</v>
      </c>
      <c r="L268" s="154" t="s">
        <v>2274</v>
      </c>
      <c r="M268" s="154" t="s">
        <v>1456</v>
      </c>
      <c r="N268" s="251" t="s">
        <v>2296</v>
      </c>
      <c r="O268" s="251" t="s">
        <v>2297</v>
      </c>
      <c r="P268" s="264"/>
      <c r="Q268" s="253"/>
      <c r="R268" s="253"/>
      <c r="S268" s="254">
        <v>44196</v>
      </c>
      <c r="T268" s="254"/>
      <c r="U268" s="249"/>
      <c r="V268" s="259"/>
      <c r="W268" s="255"/>
      <c r="X268" s="256"/>
      <c r="AI268" s="690"/>
      <c r="AJ268" s="691"/>
      <c r="AK268" s="691"/>
      <c r="AL268" s="692"/>
      <c r="AN268" s="706"/>
      <c r="AO268" s="707"/>
      <c r="AP268" s="707"/>
      <c r="AQ268" s="708"/>
    </row>
    <row r="269" spans="1:43" ht="43.5" hidden="1" thickBot="1" x14ac:dyDescent="0.35">
      <c r="A269" s="1014">
        <v>103</v>
      </c>
      <c r="B269" s="437" t="s">
        <v>1246</v>
      </c>
      <c r="C269" s="263">
        <v>43376</v>
      </c>
      <c r="D269" s="249" t="s">
        <v>14</v>
      </c>
      <c r="E269" s="154" t="s">
        <v>1412</v>
      </c>
      <c r="F269" s="257" t="s">
        <v>2291</v>
      </c>
      <c r="G269" s="258" t="s">
        <v>2442</v>
      </c>
      <c r="H269" s="250" t="s">
        <v>2292</v>
      </c>
      <c r="I269" s="250"/>
      <c r="J269" s="258" t="s">
        <v>974</v>
      </c>
      <c r="K269" s="154" t="s">
        <v>29</v>
      </c>
      <c r="L269" s="154" t="s">
        <v>2274</v>
      </c>
      <c r="M269" s="154" t="s">
        <v>1456</v>
      </c>
      <c r="N269" s="251" t="s">
        <v>2298</v>
      </c>
      <c r="O269" s="251" t="s">
        <v>2299</v>
      </c>
      <c r="P269" s="264"/>
      <c r="Q269" s="253"/>
      <c r="R269" s="253"/>
      <c r="S269" s="254">
        <v>44196</v>
      </c>
      <c r="T269" s="254"/>
      <c r="U269" s="249"/>
      <c r="V269" s="259"/>
      <c r="W269" s="255"/>
      <c r="X269" s="256"/>
      <c r="AI269" s="690"/>
      <c r="AJ269" s="691"/>
      <c r="AK269" s="691"/>
      <c r="AL269" s="692"/>
      <c r="AN269" s="706"/>
      <c r="AO269" s="707"/>
      <c r="AP269" s="707"/>
      <c r="AQ269" s="708"/>
    </row>
    <row r="270" spans="1:43" ht="39" hidden="1" thickBot="1" x14ac:dyDescent="0.35">
      <c r="A270" s="1014">
        <v>103</v>
      </c>
      <c r="B270" s="437" t="s">
        <v>1247</v>
      </c>
      <c r="C270" s="263">
        <v>43376</v>
      </c>
      <c r="D270" s="249" t="s">
        <v>14</v>
      </c>
      <c r="E270" s="154" t="s">
        <v>1412</v>
      </c>
      <c r="F270" s="257" t="s">
        <v>2291</v>
      </c>
      <c r="G270" s="258" t="s">
        <v>2442</v>
      </c>
      <c r="H270" s="250" t="s">
        <v>2292</v>
      </c>
      <c r="I270" s="250"/>
      <c r="J270" s="258" t="s">
        <v>974</v>
      </c>
      <c r="K270" s="154" t="s">
        <v>29</v>
      </c>
      <c r="L270" s="154" t="s">
        <v>2274</v>
      </c>
      <c r="M270" s="154" t="s">
        <v>2217</v>
      </c>
      <c r="N270" s="251" t="s">
        <v>2233</v>
      </c>
      <c r="O270" s="251" t="s">
        <v>2234</v>
      </c>
      <c r="P270" s="264"/>
      <c r="Q270" s="253"/>
      <c r="R270" s="253"/>
      <c r="S270" s="254">
        <v>44196</v>
      </c>
      <c r="T270" s="254"/>
      <c r="U270" s="249"/>
      <c r="V270" s="259"/>
      <c r="W270" s="255"/>
      <c r="X270" s="256"/>
      <c r="AI270" s="690"/>
      <c r="AJ270" s="691"/>
      <c r="AK270" s="691"/>
      <c r="AL270" s="692"/>
      <c r="AN270" s="706"/>
      <c r="AO270" s="707"/>
      <c r="AP270" s="707"/>
      <c r="AQ270" s="708"/>
    </row>
    <row r="271" spans="1:43" ht="57.75" hidden="1" thickBot="1" x14ac:dyDescent="0.35">
      <c r="A271" s="1014">
        <v>103</v>
      </c>
      <c r="B271" s="437" t="s">
        <v>1248</v>
      </c>
      <c r="C271" s="263">
        <v>43376</v>
      </c>
      <c r="D271" s="249" t="s">
        <v>14</v>
      </c>
      <c r="E271" s="154" t="s">
        <v>1412</v>
      </c>
      <c r="F271" s="257" t="s">
        <v>2291</v>
      </c>
      <c r="G271" s="258" t="s">
        <v>2442</v>
      </c>
      <c r="H271" s="250" t="s">
        <v>2292</v>
      </c>
      <c r="I271" s="250"/>
      <c r="J271" s="258" t="s">
        <v>975</v>
      </c>
      <c r="K271" s="154" t="s">
        <v>823</v>
      </c>
      <c r="L271" s="154" t="s">
        <v>2274</v>
      </c>
      <c r="M271" s="154" t="s">
        <v>1475</v>
      </c>
      <c r="N271" s="251" t="s">
        <v>2245</v>
      </c>
      <c r="O271" s="251" t="s">
        <v>2246</v>
      </c>
      <c r="P271" s="264"/>
      <c r="Q271" s="253"/>
      <c r="R271" s="253"/>
      <c r="S271" s="254">
        <v>44196</v>
      </c>
      <c r="T271" s="254"/>
      <c r="U271" s="249"/>
      <c r="V271" s="259"/>
      <c r="W271" s="255"/>
      <c r="X271" s="256"/>
      <c r="AI271" s="690"/>
      <c r="AJ271" s="691"/>
      <c r="AK271" s="691"/>
      <c r="AL271" s="692"/>
      <c r="AN271" s="706"/>
      <c r="AO271" s="707"/>
      <c r="AP271" s="707"/>
      <c r="AQ271" s="708"/>
    </row>
    <row r="272" spans="1:43" ht="39" hidden="1" thickBot="1" x14ac:dyDescent="0.35">
      <c r="A272" s="1014">
        <v>103</v>
      </c>
      <c r="B272" s="437" t="s">
        <v>1249</v>
      </c>
      <c r="C272" s="263">
        <v>43376</v>
      </c>
      <c r="D272" s="249" t="s">
        <v>14</v>
      </c>
      <c r="E272" s="154" t="s">
        <v>1412</v>
      </c>
      <c r="F272" s="257" t="s">
        <v>2291</v>
      </c>
      <c r="G272" s="258" t="s">
        <v>2442</v>
      </c>
      <c r="H272" s="250" t="s">
        <v>2292</v>
      </c>
      <c r="I272" s="250"/>
      <c r="J272" s="258" t="s">
        <v>975</v>
      </c>
      <c r="K272" s="154" t="s">
        <v>823</v>
      </c>
      <c r="L272" s="154" t="s">
        <v>2274</v>
      </c>
      <c r="M272" s="154" t="s">
        <v>1475</v>
      </c>
      <c r="N272" s="251" t="s">
        <v>2230</v>
      </c>
      <c r="O272" s="251" t="s">
        <v>2231</v>
      </c>
      <c r="P272" s="264"/>
      <c r="Q272" s="253"/>
      <c r="R272" s="253"/>
      <c r="S272" s="254">
        <v>44196</v>
      </c>
      <c r="T272" s="254"/>
      <c r="U272" s="249"/>
      <c r="V272" s="259"/>
      <c r="W272" s="255"/>
      <c r="X272" s="256"/>
      <c r="AI272" s="690"/>
      <c r="AJ272" s="691"/>
      <c r="AK272" s="691"/>
      <c r="AL272" s="692"/>
      <c r="AN272" s="706"/>
      <c r="AO272" s="707"/>
      <c r="AP272" s="707"/>
      <c r="AQ272" s="708"/>
    </row>
    <row r="273" spans="1:43" ht="57.75" hidden="1" thickBot="1" x14ac:dyDescent="0.35">
      <c r="A273" s="1014">
        <v>103</v>
      </c>
      <c r="B273" s="437" t="s">
        <v>1250</v>
      </c>
      <c r="C273" s="263">
        <v>43376</v>
      </c>
      <c r="D273" s="249" t="s">
        <v>14</v>
      </c>
      <c r="E273" s="154" t="s">
        <v>1412</v>
      </c>
      <c r="F273" s="257" t="s">
        <v>2291</v>
      </c>
      <c r="G273" s="258" t="s">
        <v>2442</v>
      </c>
      <c r="H273" s="250" t="s">
        <v>2292</v>
      </c>
      <c r="I273" s="250"/>
      <c r="J273" s="258" t="s">
        <v>975</v>
      </c>
      <c r="K273" s="154" t="s">
        <v>814</v>
      </c>
      <c r="L273" s="154" t="s">
        <v>2274</v>
      </c>
      <c r="M273" s="154" t="s">
        <v>1448</v>
      </c>
      <c r="N273" s="251" t="s">
        <v>2220</v>
      </c>
      <c r="O273" s="251" t="s">
        <v>2282</v>
      </c>
      <c r="P273" s="264" t="s">
        <v>2433</v>
      </c>
      <c r="Q273" s="253" t="s">
        <v>633</v>
      </c>
      <c r="R273" s="253" t="s">
        <v>633</v>
      </c>
      <c r="S273" s="254">
        <v>44196</v>
      </c>
      <c r="T273" s="254">
        <v>43403</v>
      </c>
      <c r="U273" s="249" t="s">
        <v>34</v>
      </c>
      <c r="V273" s="259" t="s">
        <v>2436</v>
      </c>
      <c r="W273" s="255" t="s">
        <v>967</v>
      </c>
      <c r="X273" s="256" t="s">
        <v>19</v>
      </c>
      <c r="AI273" s="690"/>
      <c r="AJ273" s="691"/>
      <c r="AK273" s="691"/>
      <c r="AL273" s="692"/>
      <c r="AN273" s="706"/>
      <c r="AO273" s="707"/>
      <c r="AP273" s="707"/>
      <c r="AQ273" s="708"/>
    </row>
    <row r="274" spans="1:43" ht="39" hidden="1" thickBot="1" x14ac:dyDescent="0.35">
      <c r="A274" s="1014">
        <v>102</v>
      </c>
      <c r="B274" s="437" t="s">
        <v>1251</v>
      </c>
      <c r="C274" s="263">
        <v>43376</v>
      </c>
      <c r="D274" s="249" t="s">
        <v>14</v>
      </c>
      <c r="E274" s="154" t="s">
        <v>1412</v>
      </c>
      <c r="F274" s="257" t="s">
        <v>2300</v>
      </c>
      <c r="G274" s="258" t="s">
        <v>682</v>
      </c>
      <c r="H274" s="250" t="s">
        <v>2301</v>
      </c>
      <c r="I274" s="250"/>
      <c r="J274" s="258" t="s">
        <v>974</v>
      </c>
      <c r="K274" s="154" t="s">
        <v>28</v>
      </c>
      <c r="L274" s="154" t="s">
        <v>2223</v>
      </c>
      <c r="M274" s="154" t="s">
        <v>2237</v>
      </c>
      <c r="N274" s="251" t="s">
        <v>2238</v>
      </c>
      <c r="O274" s="251" t="s">
        <v>2239</v>
      </c>
      <c r="P274" s="264"/>
      <c r="Q274" s="253"/>
      <c r="R274" s="253"/>
      <c r="S274" s="254">
        <v>44196</v>
      </c>
      <c r="T274" s="254"/>
      <c r="U274" s="249"/>
      <c r="V274" s="259"/>
      <c r="W274" s="255"/>
      <c r="X274" s="256"/>
      <c r="AI274" s="690"/>
      <c r="AJ274" s="691"/>
      <c r="AK274" s="691"/>
      <c r="AL274" s="692"/>
      <c r="AN274" s="706"/>
      <c r="AO274" s="707"/>
      <c r="AP274" s="707"/>
      <c r="AQ274" s="708"/>
    </row>
    <row r="275" spans="1:43" ht="39" hidden="1" thickBot="1" x14ac:dyDescent="0.35">
      <c r="A275" s="1014">
        <v>102</v>
      </c>
      <c r="B275" s="437" t="s">
        <v>1252</v>
      </c>
      <c r="C275" s="263">
        <v>43376</v>
      </c>
      <c r="D275" s="249" t="s">
        <v>14</v>
      </c>
      <c r="E275" s="154" t="s">
        <v>1412</v>
      </c>
      <c r="F275" s="257" t="s">
        <v>2300</v>
      </c>
      <c r="G275" s="258" t="s">
        <v>682</v>
      </c>
      <c r="H275" s="250" t="s">
        <v>2301</v>
      </c>
      <c r="I275" s="250"/>
      <c r="J275" s="258" t="s">
        <v>974</v>
      </c>
      <c r="K275" s="154" t="s">
        <v>28</v>
      </c>
      <c r="L275" s="154" t="s">
        <v>2223</v>
      </c>
      <c r="M275" s="154" t="s">
        <v>1446</v>
      </c>
      <c r="N275" s="251" t="s">
        <v>2242</v>
      </c>
      <c r="O275" s="251" t="s">
        <v>2243</v>
      </c>
      <c r="P275" s="264"/>
      <c r="Q275" s="253"/>
      <c r="R275" s="253"/>
      <c r="S275" s="254">
        <v>44196</v>
      </c>
      <c r="T275" s="254"/>
      <c r="U275" s="249"/>
      <c r="V275" s="259"/>
      <c r="W275" s="255"/>
      <c r="X275" s="256"/>
      <c r="AI275" s="690"/>
      <c r="AJ275" s="691"/>
      <c r="AK275" s="691"/>
      <c r="AL275" s="692"/>
      <c r="AN275" s="706"/>
      <c r="AO275" s="707"/>
      <c r="AP275" s="707"/>
      <c r="AQ275" s="708"/>
    </row>
    <row r="276" spans="1:43" ht="43.5" hidden="1" thickBot="1" x14ac:dyDescent="0.35">
      <c r="A276" s="1014">
        <v>102</v>
      </c>
      <c r="B276" s="437" t="s">
        <v>1253</v>
      </c>
      <c r="C276" s="263">
        <v>43376</v>
      </c>
      <c r="D276" s="249" t="s">
        <v>14</v>
      </c>
      <c r="E276" s="154" t="s">
        <v>1412</v>
      </c>
      <c r="F276" s="257" t="s">
        <v>2300</v>
      </c>
      <c r="G276" s="258" t="s">
        <v>682</v>
      </c>
      <c r="H276" s="250" t="s">
        <v>2301</v>
      </c>
      <c r="I276" s="250"/>
      <c r="J276" s="258" t="s">
        <v>974</v>
      </c>
      <c r="K276" s="154" t="s">
        <v>30</v>
      </c>
      <c r="L276" s="154" t="s">
        <v>2223</v>
      </c>
      <c r="M276" s="154" t="s">
        <v>2227</v>
      </c>
      <c r="N276" s="251" t="s">
        <v>2228</v>
      </c>
      <c r="O276" s="251" t="s">
        <v>2229</v>
      </c>
      <c r="P276" s="264"/>
      <c r="Q276" s="253"/>
      <c r="R276" s="253"/>
      <c r="S276" s="254">
        <v>44196</v>
      </c>
      <c r="T276" s="254"/>
      <c r="U276" s="249"/>
      <c r="V276" s="259"/>
      <c r="W276" s="255"/>
      <c r="X276" s="256"/>
      <c r="AI276" s="690"/>
      <c r="AJ276" s="691"/>
      <c r="AK276" s="691"/>
      <c r="AL276" s="692"/>
      <c r="AN276" s="706"/>
      <c r="AO276" s="707"/>
      <c r="AP276" s="707"/>
      <c r="AQ276" s="708"/>
    </row>
    <row r="277" spans="1:43" ht="39" hidden="1" thickBot="1" x14ac:dyDescent="0.35">
      <c r="A277" s="1014">
        <v>102</v>
      </c>
      <c r="B277" s="437" t="s">
        <v>1254</v>
      </c>
      <c r="C277" s="263">
        <v>43376</v>
      </c>
      <c r="D277" s="249" t="s">
        <v>14</v>
      </c>
      <c r="E277" s="154" t="s">
        <v>1412</v>
      </c>
      <c r="F277" s="257" t="s">
        <v>2300</v>
      </c>
      <c r="G277" s="258" t="s">
        <v>682</v>
      </c>
      <c r="H277" s="250" t="s">
        <v>2301</v>
      </c>
      <c r="I277" s="250"/>
      <c r="J277" s="258" t="s">
        <v>974</v>
      </c>
      <c r="K277" s="154" t="s">
        <v>823</v>
      </c>
      <c r="L277" s="154" t="s">
        <v>2223</v>
      </c>
      <c r="M277" s="154" t="s">
        <v>2302</v>
      </c>
      <c r="N277" s="251" t="s">
        <v>2303</v>
      </c>
      <c r="O277" s="251" t="s">
        <v>2304</v>
      </c>
      <c r="P277" s="264"/>
      <c r="Q277" s="253"/>
      <c r="R277" s="253"/>
      <c r="S277" s="254">
        <v>44196</v>
      </c>
      <c r="T277" s="254"/>
      <c r="U277" s="249"/>
      <c r="V277" s="259"/>
      <c r="W277" s="255"/>
      <c r="X277" s="256"/>
      <c r="AI277" s="690"/>
      <c r="AJ277" s="691"/>
      <c r="AK277" s="691"/>
      <c r="AL277" s="692"/>
      <c r="AN277" s="706"/>
      <c r="AO277" s="707"/>
      <c r="AP277" s="707"/>
      <c r="AQ277" s="708"/>
    </row>
    <row r="278" spans="1:43" ht="57.75" hidden="1" thickBot="1" x14ac:dyDescent="0.35">
      <c r="A278" s="1014">
        <v>102</v>
      </c>
      <c r="B278" s="437" t="s">
        <v>1255</v>
      </c>
      <c r="C278" s="263">
        <v>43376</v>
      </c>
      <c r="D278" s="249" t="s">
        <v>14</v>
      </c>
      <c r="E278" s="154" t="s">
        <v>1412</v>
      </c>
      <c r="F278" s="257" t="s">
        <v>2300</v>
      </c>
      <c r="G278" s="258" t="s">
        <v>682</v>
      </c>
      <c r="H278" s="250" t="s">
        <v>2301</v>
      </c>
      <c r="I278" s="250"/>
      <c r="J278" s="258" t="s">
        <v>975</v>
      </c>
      <c r="K278" s="154" t="s">
        <v>823</v>
      </c>
      <c r="L278" s="154" t="s">
        <v>2223</v>
      </c>
      <c r="M278" s="154" t="s">
        <v>1400</v>
      </c>
      <c r="N278" s="251" t="s">
        <v>2245</v>
      </c>
      <c r="O278" s="251" t="s">
        <v>2246</v>
      </c>
      <c r="P278" s="264"/>
      <c r="Q278" s="253"/>
      <c r="R278" s="253"/>
      <c r="S278" s="254">
        <v>44196</v>
      </c>
      <c r="T278" s="254"/>
      <c r="U278" s="249"/>
      <c r="V278" s="259"/>
      <c r="W278" s="255"/>
      <c r="X278" s="256"/>
      <c r="AI278" s="690"/>
      <c r="AJ278" s="691"/>
      <c r="AK278" s="691"/>
      <c r="AL278" s="692"/>
      <c r="AN278" s="706"/>
      <c r="AO278" s="707"/>
      <c r="AP278" s="707"/>
      <c r="AQ278" s="708"/>
    </row>
    <row r="279" spans="1:43" ht="39" hidden="1" thickBot="1" x14ac:dyDescent="0.35">
      <c r="A279" s="1014">
        <v>102</v>
      </c>
      <c r="B279" s="437" t="s">
        <v>1256</v>
      </c>
      <c r="C279" s="263">
        <v>43376</v>
      </c>
      <c r="D279" s="249" t="s">
        <v>14</v>
      </c>
      <c r="E279" s="154" t="s">
        <v>1412</v>
      </c>
      <c r="F279" s="257" t="s">
        <v>2300</v>
      </c>
      <c r="G279" s="258" t="s">
        <v>682</v>
      </c>
      <c r="H279" s="250" t="s">
        <v>2301</v>
      </c>
      <c r="I279" s="250"/>
      <c r="J279" s="258" t="s">
        <v>975</v>
      </c>
      <c r="K279" s="154" t="s">
        <v>823</v>
      </c>
      <c r="L279" s="154" t="s">
        <v>2223</v>
      </c>
      <c r="M279" s="154" t="s">
        <v>1400</v>
      </c>
      <c r="N279" s="251" t="s">
        <v>2230</v>
      </c>
      <c r="O279" s="251" t="s">
        <v>2231</v>
      </c>
      <c r="P279" s="264"/>
      <c r="Q279" s="253"/>
      <c r="R279" s="253"/>
      <c r="S279" s="254">
        <v>44196</v>
      </c>
      <c r="T279" s="254"/>
      <c r="U279" s="249"/>
      <c r="V279" s="259"/>
      <c r="W279" s="255"/>
      <c r="X279" s="256"/>
      <c r="AI279" s="690"/>
      <c r="AJ279" s="691"/>
      <c r="AK279" s="691"/>
      <c r="AL279" s="692"/>
      <c r="AN279" s="706"/>
      <c r="AO279" s="707"/>
      <c r="AP279" s="707"/>
      <c r="AQ279" s="708"/>
    </row>
    <row r="280" spans="1:43" ht="39" hidden="1" thickBot="1" x14ac:dyDescent="0.35">
      <c r="A280" s="1014">
        <v>102</v>
      </c>
      <c r="B280" s="437" t="s">
        <v>1257</v>
      </c>
      <c r="C280" s="263">
        <v>43376</v>
      </c>
      <c r="D280" s="249" t="s">
        <v>14</v>
      </c>
      <c r="E280" s="154" t="s">
        <v>1412</v>
      </c>
      <c r="F280" s="257" t="s">
        <v>2300</v>
      </c>
      <c r="G280" s="258" t="s">
        <v>682</v>
      </c>
      <c r="H280" s="250" t="s">
        <v>2301</v>
      </c>
      <c r="I280" s="250"/>
      <c r="J280" s="258" t="s">
        <v>975</v>
      </c>
      <c r="K280" s="154" t="s">
        <v>29</v>
      </c>
      <c r="L280" s="154" t="s">
        <v>2223</v>
      </c>
      <c r="M280" s="154" t="s">
        <v>1460</v>
      </c>
      <c r="N280" s="251" t="s">
        <v>2247</v>
      </c>
      <c r="O280" s="251" t="s">
        <v>2248</v>
      </c>
      <c r="P280" s="264"/>
      <c r="Q280" s="253"/>
      <c r="R280" s="253"/>
      <c r="S280" s="254">
        <v>44196</v>
      </c>
      <c r="T280" s="254"/>
      <c r="U280" s="249"/>
      <c r="V280" s="259"/>
      <c r="W280" s="255"/>
      <c r="X280" s="256"/>
      <c r="AI280" s="690"/>
      <c r="AJ280" s="691"/>
      <c r="AK280" s="691"/>
      <c r="AL280" s="692"/>
      <c r="AN280" s="706"/>
      <c r="AO280" s="707"/>
      <c r="AP280" s="707"/>
      <c r="AQ280" s="708"/>
    </row>
    <row r="281" spans="1:43" ht="39" hidden="1" thickBot="1" x14ac:dyDescent="0.35">
      <c r="A281" s="1014">
        <v>102</v>
      </c>
      <c r="B281" s="437" t="s">
        <v>1258</v>
      </c>
      <c r="C281" s="263">
        <v>43376</v>
      </c>
      <c r="D281" s="249" t="s">
        <v>14</v>
      </c>
      <c r="E281" s="154" t="s">
        <v>1412</v>
      </c>
      <c r="F281" s="257" t="s">
        <v>2300</v>
      </c>
      <c r="G281" s="258" t="s">
        <v>682</v>
      </c>
      <c r="H281" s="250" t="s">
        <v>2301</v>
      </c>
      <c r="I281" s="250"/>
      <c r="J281" s="258" t="s">
        <v>975</v>
      </c>
      <c r="K281" s="154" t="s">
        <v>32</v>
      </c>
      <c r="L281" s="154" t="s">
        <v>2223</v>
      </c>
      <c r="M281" s="154" t="s">
        <v>1460</v>
      </c>
      <c r="N281" s="251" t="s">
        <v>2218</v>
      </c>
      <c r="O281" s="251" t="s">
        <v>2219</v>
      </c>
      <c r="P281" s="264"/>
      <c r="Q281" s="253"/>
      <c r="R281" s="253"/>
      <c r="S281" s="254">
        <v>44196</v>
      </c>
      <c r="T281" s="254"/>
      <c r="U281" s="249"/>
      <c r="V281" s="259"/>
      <c r="W281" s="255"/>
      <c r="X281" s="256"/>
      <c r="AI281" s="690"/>
      <c r="AJ281" s="691"/>
      <c r="AK281" s="691"/>
      <c r="AL281" s="692"/>
      <c r="AN281" s="706"/>
      <c r="AO281" s="707"/>
      <c r="AP281" s="707"/>
      <c r="AQ281" s="708"/>
    </row>
    <row r="282" spans="1:43" ht="57.75" hidden="1" thickBot="1" x14ac:dyDescent="0.35">
      <c r="A282" s="1014">
        <v>102</v>
      </c>
      <c r="B282" s="437" t="s">
        <v>1259</v>
      </c>
      <c r="C282" s="263">
        <v>43376</v>
      </c>
      <c r="D282" s="249" t="s">
        <v>14</v>
      </c>
      <c r="E282" s="154" t="s">
        <v>1412</v>
      </c>
      <c r="F282" s="257" t="s">
        <v>2300</v>
      </c>
      <c r="G282" s="258" t="s">
        <v>682</v>
      </c>
      <c r="H282" s="250" t="s">
        <v>2301</v>
      </c>
      <c r="I282" s="250"/>
      <c r="J282" s="258" t="s">
        <v>974</v>
      </c>
      <c r="K282" s="154" t="s">
        <v>29</v>
      </c>
      <c r="L282" s="154" t="s">
        <v>2223</v>
      </c>
      <c r="M282" s="154" t="s">
        <v>1460</v>
      </c>
      <c r="N282" s="251" t="s">
        <v>2305</v>
      </c>
      <c r="O282" s="251" t="s">
        <v>2306</v>
      </c>
      <c r="P282" s="264"/>
      <c r="Q282" s="253"/>
      <c r="R282" s="253"/>
      <c r="S282" s="254">
        <v>44196</v>
      </c>
      <c r="T282" s="254"/>
      <c r="U282" s="249"/>
      <c r="V282" s="259"/>
      <c r="W282" s="255"/>
      <c r="X282" s="256"/>
      <c r="AI282" s="690"/>
      <c r="AJ282" s="691"/>
      <c r="AK282" s="691"/>
      <c r="AL282" s="692"/>
      <c r="AN282" s="706"/>
      <c r="AO282" s="707"/>
      <c r="AP282" s="707"/>
      <c r="AQ282" s="708"/>
    </row>
    <row r="283" spans="1:43" ht="43.5" hidden="1" thickBot="1" x14ac:dyDescent="0.35">
      <c r="A283" s="1014">
        <v>102</v>
      </c>
      <c r="B283" s="437" t="s">
        <v>1260</v>
      </c>
      <c r="C283" s="263">
        <v>43376</v>
      </c>
      <c r="D283" s="249" t="s">
        <v>14</v>
      </c>
      <c r="E283" s="154" t="s">
        <v>1412</v>
      </c>
      <c r="F283" s="257" t="s">
        <v>2300</v>
      </c>
      <c r="G283" s="258" t="s">
        <v>682</v>
      </c>
      <c r="H283" s="250" t="s">
        <v>2301</v>
      </c>
      <c r="I283" s="250"/>
      <c r="J283" s="258" t="s">
        <v>974</v>
      </c>
      <c r="K283" s="154" t="s">
        <v>29</v>
      </c>
      <c r="L283" s="154" t="s">
        <v>2223</v>
      </c>
      <c r="M283" s="154" t="s">
        <v>1460</v>
      </c>
      <c r="N283" s="251" t="s">
        <v>2307</v>
      </c>
      <c r="O283" s="251" t="s">
        <v>2308</v>
      </c>
      <c r="P283" s="264"/>
      <c r="Q283" s="253"/>
      <c r="R283" s="253"/>
      <c r="S283" s="254">
        <v>44196</v>
      </c>
      <c r="T283" s="254"/>
      <c r="U283" s="249"/>
      <c r="V283" s="259"/>
      <c r="W283" s="255"/>
      <c r="X283" s="256"/>
      <c r="AI283" s="690"/>
      <c r="AJ283" s="691"/>
      <c r="AK283" s="691"/>
      <c r="AL283" s="692"/>
      <c r="AN283" s="706"/>
      <c r="AO283" s="707"/>
      <c r="AP283" s="707"/>
      <c r="AQ283" s="708"/>
    </row>
    <row r="284" spans="1:43" ht="39" hidden="1" thickBot="1" x14ac:dyDescent="0.35">
      <c r="A284" s="1014">
        <v>102</v>
      </c>
      <c r="B284" s="437" t="s">
        <v>1261</v>
      </c>
      <c r="C284" s="263">
        <v>43376</v>
      </c>
      <c r="D284" s="249" t="s">
        <v>14</v>
      </c>
      <c r="E284" s="154" t="s">
        <v>1412</v>
      </c>
      <c r="F284" s="257" t="s">
        <v>2300</v>
      </c>
      <c r="G284" s="258" t="s">
        <v>682</v>
      </c>
      <c r="H284" s="250" t="s">
        <v>2301</v>
      </c>
      <c r="I284" s="250"/>
      <c r="J284" s="258" t="s">
        <v>975</v>
      </c>
      <c r="K284" s="154" t="s">
        <v>29</v>
      </c>
      <c r="L284" s="154" t="s">
        <v>2223</v>
      </c>
      <c r="M284" s="154" t="s">
        <v>2309</v>
      </c>
      <c r="N284" s="251" t="s">
        <v>2213</v>
      </c>
      <c r="O284" s="251" t="s">
        <v>2214</v>
      </c>
      <c r="P284" s="264"/>
      <c r="Q284" s="253"/>
      <c r="R284" s="253"/>
      <c r="S284" s="254">
        <v>44196</v>
      </c>
      <c r="T284" s="254"/>
      <c r="U284" s="249"/>
      <c r="V284" s="259"/>
      <c r="W284" s="255"/>
      <c r="X284" s="256"/>
      <c r="AI284" s="690"/>
      <c r="AJ284" s="691"/>
      <c r="AK284" s="691"/>
      <c r="AL284" s="692"/>
      <c r="AN284" s="706"/>
      <c r="AO284" s="707"/>
      <c r="AP284" s="707"/>
      <c r="AQ284" s="708"/>
    </row>
    <row r="285" spans="1:43" ht="72" hidden="1" thickBot="1" x14ac:dyDescent="0.35">
      <c r="A285" s="1014">
        <v>102</v>
      </c>
      <c r="B285" s="437" t="s">
        <v>1262</v>
      </c>
      <c r="C285" s="263">
        <v>43376</v>
      </c>
      <c r="D285" s="249" t="s">
        <v>14</v>
      </c>
      <c r="E285" s="154" t="s">
        <v>1412</v>
      </c>
      <c r="F285" s="257" t="s">
        <v>2300</v>
      </c>
      <c r="G285" s="258" t="s">
        <v>682</v>
      </c>
      <c r="H285" s="250" t="s">
        <v>2301</v>
      </c>
      <c r="I285" s="250"/>
      <c r="J285" s="258" t="s">
        <v>975</v>
      </c>
      <c r="K285" s="154" t="s">
        <v>29</v>
      </c>
      <c r="L285" s="154" t="s">
        <v>2223</v>
      </c>
      <c r="M285" s="154" t="s">
        <v>1397</v>
      </c>
      <c r="N285" s="251" t="s">
        <v>2203</v>
      </c>
      <c r="O285" s="251" t="s">
        <v>2204</v>
      </c>
      <c r="P285" s="264"/>
      <c r="Q285" s="253"/>
      <c r="R285" s="253"/>
      <c r="S285" s="254">
        <v>44196</v>
      </c>
      <c r="T285" s="254"/>
      <c r="U285" s="249"/>
      <c r="V285" s="259"/>
      <c r="W285" s="255"/>
      <c r="X285" s="256"/>
      <c r="AI285" s="690"/>
      <c r="AJ285" s="691"/>
      <c r="AK285" s="691"/>
      <c r="AL285" s="692"/>
      <c r="AN285" s="706"/>
      <c r="AO285" s="707"/>
      <c r="AP285" s="707"/>
      <c r="AQ285" s="708"/>
    </row>
    <row r="286" spans="1:43" ht="39" hidden="1" thickBot="1" x14ac:dyDescent="0.35">
      <c r="A286" s="1014">
        <v>102</v>
      </c>
      <c r="B286" s="437" t="s">
        <v>1263</v>
      </c>
      <c r="C286" s="263">
        <v>43376</v>
      </c>
      <c r="D286" s="249" t="s">
        <v>14</v>
      </c>
      <c r="E286" s="154" t="s">
        <v>1412</v>
      </c>
      <c r="F286" s="257" t="s">
        <v>2300</v>
      </c>
      <c r="G286" s="258" t="s">
        <v>682</v>
      </c>
      <c r="H286" s="250" t="s">
        <v>2301</v>
      </c>
      <c r="I286" s="250"/>
      <c r="J286" s="258" t="s">
        <v>975</v>
      </c>
      <c r="K286" s="154" t="s">
        <v>814</v>
      </c>
      <c r="L286" s="154" t="s">
        <v>2223</v>
      </c>
      <c r="M286" s="154" t="s">
        <v>2253</v>
      </c>
      <c r="N286" s="251" t="s">
        <v>2254</v>
      </c>
      <c r="O286" s="251" t="s">
        <v>2255</v>
      </c>
      <c r="P286" s="264"/>
      <c r="Q286" s="253"/>
      <c r="R286" s="253"/>
      <c r="S286" s="254">
        <v>44196</v>
      </c>
      <c r="T286" s="254"/>
      <c r="U286" s="249"/>
      <c r="V286" s="259"/>
      <c r="W286" s="255"/>
      <c r="X286" s="256"/>
      <c r="AI286" s="690"/>
      <c r="AJ286" s="691"/>
      <c r="AK286" s="691"/>
      <c r="AL286" s="692"/>
      <c r="AN286" s="706"/>
      <c r="AO286" s="707"/>
      <c r="AP286" s="707"/>
      <c r="AQ286" s="708"/>
    </row>
    <row r="287" spans="1:43" ht="57.75" hidden="1" thickBot="1" x14ac:dyDescent="0.35">
      <c r="A287" s="1014">
        <v>101</v>
      </c>
      <c r="B287" s="437" t="s">
        <v>1264</v>
      </c>
      <c r="C287" s="263">
        <v>43376</v>
      </c>
      <c r="D287" s="249" t="s">
        <v>14</v>
      </c>
      <c r="E287" s="154" t="s">
        <v>1412</v>
      </c>
      <c r="F287" s="257" t="s">
        <v>2310</v>
      </c>
      <c r="G287" s="258" t="s">
        <v>680</v>
      </c>
      <c r="H287" s="250" t="s">
        <v>2311</v>
      </c>
      <c r="I287" s="250"/>
      <c r="J287" s="258" t="s">
        <v>976</v>
      </c>
      <c r="K287" s="154" t="s">
        <v>29</v>
      </c>
      <c r="L287" s="154" t="s">
        <v>2223</v>
      </c>
      <c r="M287" s="154" t="s">
        <v>1399</v>
      </c>
      <c r="N287" s="251" t="s">
        <v>2288</v>
      </c>
      <c r="O287" s="251" t="s">
        <v>2289</v>
      </c>
      <c r="P287" s="264"/>
      <c r="Q287" s="253"/>
      <c r="R287" s="253"/>
      <c r="S287" s="254">
        <v>43830</v>
      </c>
      <c r="T287" s="254"/>
      <c r="U287" s="249"/>
      <c r="V287" s="259"/>
      <c r="W287" s="255"/>
      <c r="X287" s="256"/>
      <c r="AI287" s="690"/>
      <c r="AJ287" s="691"/>
      <c r="AK287" s="691"/>
      <c r="AL287" s="692"/>
      <c r="AN287" s="706"/>
      <c r="AO287" s="707"/>
      <c r="AP287" s="707"/>
      <c r="AQ287" s="708"/>
    </row>
    <row r="288" spans="1:43" ht="39" hidden="1" thickBot="1" x14ac:dyDescent="0.35">
      <c r="A288" s="1014">
        <v>101</v>
      </c>
      <c r="B288" s="437" t="s">
        <v>1265</v>
      </c>
      <c r="C288" s="263">
        <v>43376</v>
      </c>
      <c r="D288" s="249" t="s">
        <v>14</v>
      </c>
      <c r="E288" s="154" t="s">
        <v>1412</v>
      </c>
      <c r="F288" s="257" t="s">
        <v>2310</v>
      </c>
      <c r="G288" s="258" t="s">
        <v>680</v>
      </c>
      <c r="H288" s="250" t="s">
        <v>2311</v>
      </c>
      <c r="I288" s="250"/>
      <c r="J288" s="258" t="s">
        <v>976</v>
      </c>
      <c r="K288" s="154" t="s">
        <v>29</v>
      </c>
      <c r="L288" s="154" t="s">
        <v>2223</v>
      </c>
      <c r="M288" s="154" t="s">
        <v>1399</v>
      </c>
      <c r="N288" s="251" t="s">
        <v>2215</v>
      </c>
      <c r="O288" s="251" t="s">
        <v>2216</v>
      </c>
      <c r="P288" s="264"/>
      <c r="Q288" s="253"/>
      <c r="R288" s="253"/>
      <c r="S288" s="254">
        <v>43830</v>
      </c>
      <c r="T288" s="254"/>
      <c r="U288" s="249"/>
      <c r="V288" s="259"/>
      <c r="W288" s="255"/>
      <c r="X288" s="256"/>
      <c r="AI288" s="690"/>
      <c r="AJ288" s="691"/>
      <c r="AK288" s="691"/>
      <c r="AL288" s="692"/>
      <c r="AN288" s="706"/>
      <c r="AO288" s="707"/>
      <c r="AP288" s="707"/>
      <c r="AQ288" s="708"/>
    </row>
    <row r="289" spans="1:43" ht="43.5" hidden="1" thickBot="1" x14ac:dyDescent="0.35">
      <c r="A289" s="1014">
        <v>101</v>
      </c>
      <c r="B289" s="437" t="s">
        <v>1266</v>
      </c>
      <c r="C289" s="263">
        <v>43376</v>
      </c>
      <c r="D289" s="249" t="s">
        <v>14</v>
      </c>
      <c r="E289" s="154" t="s">
        <v>1412</v>
      </c>
      <c r="F289" s="257" t="s">
        <v>2310</v>
      </c>
      <c r="G289" s="258" t="s">
        <v>680</v>
      </c>
      <c r="H289" s="250" t="s">
        <v>2311</v>
      </c>
      <c r="I289" s="250"/>
      <c r="J289" s="258" t="s">
        <v>974</v>
      </c>
      <c r="K289" s="154" t="s">
        <v>28</v>
      </c>
      <c r="L289" s="154" t="s">
        <v>2223</v>
      </c>
      <c r="M289" s="154" t="s">
        <v>1463</v>
      </c>
      <c r="N289" s="251" t="s">
        <v>2238</v>
      </c>
      <c r="O289" s="251" t="s">
        <v>2239</v>
      </c>
      <c r="P289" s="264"/>
      <c r="Q289" s="253"/>
      <c r="R289" s="253"/>
      <c r="S289" s="254">
        <v>43830</v>
      </c>
      <c r="T289" s="254"/>
      <c r="U289" s="249"/>
      <c r="V289" s="259"/>
      <c r="W289" s="255"/>
      <c r="X289" s="256"/>
      <c r="AI289" s="690"/>
      <c r="AJ289" s="691"/>
      <c r="AK289" s="691"/>
      <c r="AL289" s="692"/>
      <c r="AN289" s="706"/>
      <c r="AO289" s="707"/>
      <c r="AP289" s="707"/>
      <c r="AQ289" s="708"/>
    </row>
    <row r="290" spans="1:43" ht="39" hidden="1" thickBot="1" x14ac:dyDescent="0.35">
      <c r="A290" s="1014">
        <v>101</v>
      </c>
      <c r="B290" s="437" t="s">
        <v>1267</v>
      </c>
      <c r="C290" s="263">
        <v>43376</v>
      </c>
      <c r="D290" s="249" t="s">
        <v>14</v>
      </c>
      <c r="E290" s="154" t="s">
        <v>1412</v>
      </c>
      <c r="F290" s="257" t="s">
        <v>2310</v>
      </c>
      <c r="G290" s="258" t="s">
        <v>680</v>
      </c>
      <c r="H290" s="250" t="s">
        <v>2311</v>
      </c>
      <c r="I290" s="250"/>
      <c r="J290" s="258" t="s">
        <v>974</v>
      </c>
      <c r="K290" s="154" t="s">
        <v>28</v>
      </c>
      <c r="L290" s="154" t="s">
        <v>2223</v>
      </c>
      <c r="M290" s="154" t="s">
        <v>2237</v>
      </c>
      <c r="N290" s="251" t="s">
        <v>2271</v>
      </c>
      <c r="O290" s="251" t="s">
        <v>2272</v>
      </c>
      <c r="P290" s="264"/>
      <c r="Q290" s="253"/>
      <c r="R290" s="253"/>
      <c r="S290" s="254">
        <v>43830</v>
      </c>
      <c r="T290" s="254"/>
      <c r="U290" s="249"/>
      <c r="V290" s="259"/>
      <c r="W290" s="255"/>
      <c r="X290" s="256"/>
      <c r="AI290" s="690"/>
      <c r="AJ290" s="691"/>
      <c r="AK290" s="691"/>
      <c r="AL290" s="692"/>
      <c r="AN290" s="706"/>
      <c r="AO290" s="707"/>
      <c r="AP290" s="707"/>
      <c r="AQ290" s="708"/>
    </row>
    <row r="291" spans="1:43" ht="39" hidden="1" thickBot="1" x14ac:dyDescent="0.35">
      <c r="A291" s="1014">
        <v>101</v>
      </c>
      <c r="B291" s="437" t="s">
        <v>1268</v>
      </c>
      <c r="C291" s="263">
        <v>43376</v>
      </c>
      <c r="D291" s="249" t="s">
        <v>14</v>
      </c>
      <c r="E291" s="154" t="s">
        <v>1412</v>
      </c>
      <c r="F291" s="257" t="s">
        <v>2310</v>
      </c>
      <c r="G291" s="258" t="s">
        <v>680</v>
      </c>
      <c r="H291" s="250" t="s">
        <v>2311</v>
      </c>
      <c r="I291" s="250"/>
      <c r="J291" s="258" t="s">
        <v>974</v>
      </c>
      <c r="K291" s="154" t="s">
        <v>28</v>
      </c>
      <c r="L291" s="154" t="s">
        <v>2223</v>
      </c>
      <c r="M291" s="154" t="s">
        <v>2224</v>
      </c>
      <c r="N291" s="251" t="s">
        <v>2269</v>
      </c>
      <c r="O291" s="251" t="s">
        <v>2270</v>
      </c>
      <c r="P291" s="264"/>
      <c r="Q291" s="253"/>
      <c r="R291" s="253"/>
      <c r="S291" s="254">
        <v>43830</v>
      </c>
      <c r="T291" s="254"/>
      <c r="U291" s="249"/>
      <c r="V291" s="259"/>
      <c r="W291" s="255"/>
      <c r="X291" s="256"/>
      <c r="AI291" s="690"/>
      <c r="AJ291" s="691"/>
      <c r="AK291" s="691"/>
      <c r="AL291" s="692"/>
      <c r="AN291" s="706"/>
      <c r="AO291" s="707"/>
      <c r="AP291" s="707"/>
      <c r="AQ291" s="708"/>
    </row>
    <row r="292" spans="1:43" ht="39" hidden="1" thickBot="1" x14ac:dyDescent="0.35">
      <c r="A292" s="1014">
        <v>101</v>
      </c>
      <c r="B292" s="437" t="s">
        <v>1269</v>
      </c>
      <c r="C292" s="263">
        <v>43376</v>
      </c>
      <c r="D292" s="249" t="s">
        <v>14</v>
      </c>
      <c r="E292" s="154" t="s">
        <v>1412</v>
      </c>
      <c r="F292" s="257" t="s">
        <v>2310</v>
      </c>
      <c r="G292" s="258" t="s">
        <v>680</v>
      </c>
      <c r="H292" s="250" t="s">
        <v>2311</v>
      </c>
      <c r="I292" s="250"/>
      <c r="J292" s="258" t="s">
        <v>975</v>
      </c>
      <c r="K292" s="154" t="s">
        <v>32</v>
      </c>
      <c r="L292" s="154" t="s">
        <v>2223</v>
      </c>
      <c r="M292" s="154" t="s">
        <v>2227</v>
      </c>
      <c r="N292" s="251" t="s">
        <v>2205</v>
      </c>
      <c r="O292" s="251" t="s">
        <v>2206</v>
      </c>
      <c r="P292" s="264"/>
      <c r="Q292" s="253"/>
      <c r="R292" s="253"/>
      <c r="S292" s="254">
        <v>43830</v>
      </c>
      <c r="T292" s="254"/>
      <c r="U292" s="249"/>
      <c r="V292" s="259"/>
      <c r="W292" s="255"/>
      <c r="X292" s="256"/>
      <c r="AI292" s="690"/>
      <c r="AJ292" s="691"/>
      <c r="AK292" s="691"/>
      <c r="AL292" s="692"/>
      <c r="AN292" s="706"/>
      <c r="AO292" s="707"/>
      <c r="AP292" s="707"/>
      <c r="AQ292" s="708"/>
    </row>
    <row r="293" spans="1:43" ht="72" hidden="1" thickBot="1" x14ac:dyDescent="0.35">
      <c r="A293" s="1014">
        <v>101</v>
      </c>
      <c r="B293" s="437" t="s">
        <v>1270</v>
      </c>
      <c r="C293" s="263">
        <v>43376</v>
      </c>
      <c r="D293" s="249" t="s">
        <v>14</v>
      </c>
      <c r="E293" s="154" t="s">
        <v>1412</v>
      </c>
      <c r="F293" s="257" t="s">
        <v>2310</v>
      </c>
      <c r="G293" s="258" t="s">
        <v>680</v>
      </c>
      <c r="H293" s="250" t="s">
        <v>2311</v>
      </c>
      <c r="I293" s="250"/>
      <c r="J293" s="258" t="s">
        <v>974</v>
      </c>
      <c r="K293" s="154" t="s">
        <v>823</v>
      </c>
      <c r="L293" s="154" t="s">
        <v>2223</v>
      </c>
      <c r="M293" s="154" t="s">
        <v>1447</v>
      </c>
      <c r="N293" s="251" t="s">
        <v>2312</v>
      </c>
      <c r="O293" s="251" t="s">
        <v>2313</v>
      </c>
      <c r="P293" s="264"/>
      <c r="Q293" s="253"/>
      <c r="R293" s="253"/>
      <c r="S293" s="254">
        <v>43830</v>
      </c>
      <c r="T293" s="254"/>
      <c r="U293" s="249"/>
      <c r="V293" s="259"/>
      <c r="W293" s="255"/>
      <c r="X293" s="256"/>
      <c r="AI293" s="690"/>
      <c r="AJ293" s="691"/>
      <c r="AK293" s="691"/>
      <c r="AL293" s="692"/>
      <c r="AN293" s="706"/>
      <c r="AO293" s="707"/>
      <c r="AP293" s="707"/>
      <c r="AQ293" s="708"/>
    </row>
    <row r="294" spans="1:43" ht="39" hidden="1" thickBot="1" x14ac:dyDescent="0.35">
      <c r="A294" s="1014">
        <v>101</v>
      </c>
      <c r="B294" s="437" t="s">
        <v>1271</v>
      </c>
      <c r="C294" s="263">
        <v>43376</v>
      </c>
      <c r="D294" s="249" t="s">
        <v>14</v>
      </c>
      <c r="E294" s="154" t="s">
        <v>1412</v>
      </c>
      <c r="F294" s="257" t="s">
        <v>2310</v>
      </c>
      <c r="G294" s="258" t="s">
        <v>680</v>
      </c>
      <c r="H294" s="250" t="s">
        <v>2311</v>
      </c>
      <c r="I294" s="250"/>
      <c r="J294" s="258" t="s">
        <v>975</v>
      </c>
      <c r="K294" s="154" t="s">
        <v>823</v>
      </c>
      <c r="L294" s="154" t="s">
        <v>2223</v>
      </c>
      <c r="M294" s="154" t="s">
        <v>1400</v>
      </c>
      <c r="N294" s="251" t="s">
        <v>2230</v>
      </c>
      <c r="O294" s="251" t="s">
        <v>2231</v>
      </c>
      <c r="P294" s="264"/>
      <c r="Q294" s="253"/>
      <c r="R294" s="253"/>
      <c r="S294" s="254">
        <v>43830</v>
      </c>
      <c r="T294" s="254"/>
      <c r="U294" s="249"/>
      <c r="V294" s="259"/>
      <c r="W294" s="255"/>
      <c r="X294" s="256"/>
      <c r="AI294" s="690"/>
      <c r="AJ294" s="691"/>
      <c r="AK294" s="691"/>
      <c r="AL294" s="692"/>
      <c r="AN294" s="706"/>
      <c r="AO294" s="707"/>
      <c r="AP294" s="707"/>
      <c r="AQ294" s="708"/>
    </row>
    <row r="295" spans="1:43" ht="39" hidden="1" thickBot="1" x14ac:dyDescent="0.35">
      <c r="A295" s="1014">
        <v>101</v>
      </c>
      <c r="B295" s="437" t="s">
        <v>1272</v>
      </c>
      <c r="C295" s="263">
        <v>43376</v>
      </c>
      <c r="D295" s="249" t="s">
        <v>14</v>
      </c>
      <c r="E295" s="154" t="s">
        <v>1412</v>
      </c>
      <c r="F295" s="257" t="s">
        <v>2310</v>
      </c>
      <c r="G295" s="258" t="s">
        <v>680</v>
      </c>
      <c r="H295" s="250" t="s">
        <v>2311</v>
      </c>
      <c r="I295" s="250"/>
      <c r="J295" s="258" t="s">
        <v>975</v>
      </c>
      <c r="K295" s="154" t="s">
        <v>29</v>
      </c>
      <c r="L295" s="154" t="s">
        <v>2223</v>
      </c>
      <c r="M295" s="154" t="s">
        <v>1460</v>
      </c>
      <c r="N295" s="251" t="s">
        <v>2247</v>
      </c>
      <c r="O295" s="251" t="s">
        <v>2248</v>
      </c>
      <c r="P295" s="264"/>
      <c r="Q295" s="253"/>
      <c r="R295" s="253"/>
      <c r="S295" s="254">
        <v>43830</v>
      </c>
      <c r="T295" s="254"/>
      <c r="U295" s="249"/>
      <c r="V295" s="259"/>
      <c r="W295" s="255"/>
      <c r="X295" s="256"/>
      <c r="AI295" s="690"/>
      <c r="AJ295" s="691"/>
      <c r="AK295" s="691"/>
      <c r="AL295" s="692"/>
      <c r="AN295" s="706"/>
      <c r="AO295" s="707"/>
      <c r="AP295" s="707"/>
      <c r="AQ295" s="708"/>
    </row>
    <row r="296" spans="1:43" ht="39" hidden="1" thickBot="1" x14ac:dyDescent="0.35">
      <c r="A296" s="1014">
        <v>101</v>
      </c>
      <c r="B296" s="437" t="s">
        <v>1273</v>
      </c>
      <c r="C296" s="263">
        <v>43376</v>
      </c>
      <c r="D296" s="249" t="s">
        <v>14</v>
      </c>
      <c r="E296" s="154" t="s">
        <v>1412</v>
      </c>
      <c r="F296" s="257" t="s">
        <v>2310</v>
      </c>
      <c r="G296" s="258" t="s">
        <v>680</v>
      </c>
      <c r="H296" s="250" t="s">
        <v>2311</v>
      </c>
      <c r="I296" s="250"/>
      <c r="J296" s="258" t="s">
        <v>975</v>
      </c>
      <c r="K296" s="154" t="s">
        <v>32</v>
      </c>
      <c r="L296" s="154" t="s">
        <v>2223</v>
      </c>
      <c r="M296" s="154" t="s">
        <v>1460</v>
      </c>
      <c r="N296" s="251" t="s">
        <v>2218</v>
      </c>
      <c r="O296" s="251" t="s">
        <v>2219</v>
      </c>
      <c r="P296" s="264"/>
      <c r="Q296" s="253"/>
      <c r="R296" s="253"/>
      <c r="S296" s="254">
        <v>43830</v>
      </c>
      <c r="T296" s="254"/>
      <c r="U296" s="249"/>
      <c r="V296" s="259"/>
      <c r="W296" s="255"/>
      <c r="X296" s="256"/>
      <c r="AI296" s="690"/>
      <c r="AJ296" s="691"/>
      <c r="AK296" s="691"/>
      <c r="AL296" s="692"/>
      <c r="AN296" s="706"/>
      <c r="AO296" s="707"/>
      <c r="AP296" s="707"/>
      <c r="AQ296" s="708"/>
    </row>
    <row r="297" spans="1:43" ht="72" hidden="1" thickBot="1" x14ac:dyDescent="0.35">
      <c r="A297" s="1014">
        <v>101</v>
      </c>
      <c r="B297" s="437" t="s">
        <v>1274</v>
      </c>
      <c r="C297" s="263">
        <v>43376</v>
      </c>
      <c r="D297" s="249" t="s">
        <v>14</v>
      </c>
      <c r="E297" s="154" t="s">
        <v>1412</v>
      </c>
      <c r="F297" s="257" t="s">
        <v>2310</v>
      </c>
      <c r="G297" s="258" t="s">
        <v>680</v>
      </c>
      <c r="H297" s="250" t="s">
        <v>2311</v>
      </c>
      <c r="I297" s="250"/>
      <c r="J297" s="258" t="s">
        <v>975</v>
      </c>
      <c r="K297" s="154" t="s">
        <v>29</v>
      </c>
      <c r="L297" s="154" t="s">
        <v>2223</v>
      </c>
      <c r="M297" s="154" t="s">
        <v>1397</v>
      </c>
      <c r="N297" s="251" t="s">
        <v>2203</v>
      </c>
      <c r="O297" s="251" t="s">
        <v>2204</v>
      </c>
      <c r="P297" s="264"/>
      <c r="Q297" s="253"/>
      <c r="R297" s="253"/>
      <c r="S297" s="254">
        <v>43830</v>
      </c>
      <c r="T297" s="254"/>
      <c r="U297" s="249"/>
      <c r="V297" s="259"/>
      <c r="W297" s="255"/>
      <c r="X297" s="256"/>
      <c r="AI297" s="690"/>
      <c r="AJ297" s="691"/>
      <c r="AK297" s="691"/>
      <c r="AL297" s="692"/>
      <c r="AN297" s="706"/>
      <c r="AO297" s="707"/>
      <c r="AP297" s="707"/>
      <c r="AQ297" s="708"/>
    </row>
    <row r="298" spans="1:43" ht="39" hidden="1" thickBot="1" x14ac:dyDescent="0.35">
      <c r="A298" s="1014">
        <v>101</v>
      </c>
      <c r="B298" s="437" t="s">
        <v>1275</v>
      </c>
      <c r="C298" s="263">
        <v>43376</v>
      </c>
      <c r="D298" s="249" t="s">
        <v>14</v>
      </c>
      <c r="E298" s="154" t="s">
        <v>1412</v>
      </c>
      <c r="F298" s="257" t="s">
        <v>2310</v>
      </c>
      <c r="G298" s="258" t="s">
        <v>680</v>
      </c>
      <c r="H298" s="250" t="s">
        <v>2311</v>
      </c>
      <c r="I298" s="250"/>
      <c r="J298" s="258" t="s">
        <v>975</v>
      </c>
      <c r="K298" s="154" t="s">
        <v>814</v>
      </c>
      <c r="L298" s="154" t="s">
        <v>2223</v>
      </c>
      <c r="M298" s="154" t="s">
        <v>2253</v>
      </c>
      <c r="N298" s="251" t="s">
        <v>2254</v>
      </c>
      <c r="O298" s="251" t="s">
        <v>2255</v>
      </c>
      <c r="P298" s="264"/>
      <c r="Q298" s="253"/>
      <c r="R298" s="253"/>
      <c r="S298" s="254">
        <v>43830</v>
      </c>
      <c r="T298" s="254"/>
      <c r="U298" s="249"/>
      <c r="V298" s="259"/>
      <c r="W298" s="255"/>
      <c r="X298" s="256"/>
      <c r="AI298" s="690"/>
      <c r="AJ298" s="691"/>
      <c r="AK298" s="691"/>
      <c r="AL298" s="692"/>
      <c r="AN298" s="706"/>
      <c r="AO298" s="707"/>
      <c r="AP298" s="707"/>
      <c r="AQ298" s="708"/>
    </row>
    <row r="299" spans="1:43" ht="72" hidden="1" thickBot="1" x14ac:dyDescent="0.35">
      <c r="A299" s="1014">
        <v>89</v>
      </c>
      <c r="B299" s="437" t="s">
        <v>1276</v>
      </c>
      <c r="C299" s="263">
        <v>43376</v>
      </c>
      <c r="D299" s="249" t="s">
        <v>14</v>
      </c>
      <c r="E299" s="154" t="s">
        <v>1412</v>
      </c>
      <c r="F299" s="257" t="s">
        <v>2314</v>
      </c>
      <c r="G299" s="258" t="s">
        <v>2444</v>
      </c>
      <c r="H299" s="250" t="s">
        <v>2315</v>
      </c>
      <c r="I299" s="250"/>
      <c r="J299" s="258" t="s">
        <v>974</v>
      </c>
      <c r="K299" s="154" t="s">
        <v>28</v>
      </c>
      <c r="L299" s="154" t="s">
        <v>2223</v>
      </c>
      <c r="M299" s="154" t="s">
        <v>2224</v>
      </c>
      <c r="N299" s="251" t="s">
        <v>2269</v>
      </c>
      <c r="O299" s="251" t="s">
        <v>2270</v>
      </c>
      <c r="P299" s="264"/>
      <c r="Q299" s="253"/>
      <c r="R299" s="253"/>
      <c r="S299" s="254">
        <v>44561</v>
      </c>
      <c r="T299" s="254"/>
      <c r="U299" s="249"/>
      <c r="V299" s="259"/>
      <c r="W299" s="255"/>
      <c r="X299" s="256"/>
      <c r="AI299" s="690"/>
      <c r="AJ299" s="691"/>
      <c r="AK299" s="691"/>
      <c r="AL299" s="692"/>
      <c r="AN299" s="706"/>
      <c r="AO299" s="707"/>
      <c r="AP299" s="707"/>
      <c r="AQ299" s="708"/>
    </row>
    <row r="300" spans="1:43" ht="72" hidden="1" thickBot="1" x14ac:dyDescent="0.35">
      <c r="A300" s="1014">
        <v>89</v>
      </c>
      <c r="B300" s="437" t="s">
        <v>1277</v>
      </c>
      <c r="C300" s="263">
        <v>43376</v>
      </c>
      <c r="D300" s="249" t="s">
        <v>14</v>
      </c>
      <c r="E300" s="154" t="s">
        <v>1412</v>
      </c>
      <c r="F300" s="257" t="s">
        <v>2314</v>
      </c>
      <c r="G300" s="258" t="s">
        <v>2444</v>
      </c>
      <c r="H300" s="250" t="s">
        <v>2315</v>
      </c>
      <c r="I300" s="250"/>
      <c r="J300" s="258" t="s">
        <v>974</v>
      </c>
      <c r="K300" s="154" t="s">
        <v>28</v>
      </c>
      <c r="L300" s="154" t="s">
        <v>2223</v>
      </c>
      <c r="M300" s="154" t="s">
        <v>2224</v>
      </c>
      <c r="N300" s="251" t="s">
        <v>2238</v>
      </c>
      <c r="O300" s="251" t="s">
        <v>2239</v>
      </c>
      <c r="P300" s="264"/>
      <c r="Q300" s="253"/>
      <c r="R300" s="253"/>
      <c r="S300" s="254">
        <v>44561</v>
      </c>
      <c r="T300" s="254"/>
      <c r="U300" s="249"/>
      <c r="V300" s="259"/>
      <c r="W300" s="255"/>
      <c r="X300" s="256"/>
      <c r="AI300" s="690"/>
      <c r="AJ300" s="691"/>
      <c r="AK300" s="691"/>
      <c r="AL300" s="692"/>
      <c r="AN300" s="706"/>
      <c r="AO300" s="707"/>
      <c r="AP300" s="707"/>
      <c r="AQ300" s="708"/>
    </row>
    <row r="301" spans="1:43" ht="72" hidden="1" thickBot="1" x14ac:dyDescent="0.35">
      <c r="A301" s="1014">
        <v>89</v>
      </c>
      <c r="B301" s="437" t="s">
        <v>1278</v>
      </c>
      <c r="C301" s="263">
        <v>43376</v>
      </c>
      <c r="D301" s="249" t="s">
        <v>14</v>
      </c>
      <c r="E301" s="154" t="s">
        <v>1412</v>
      </c>
      <c r="F301" s="257" t="s">
        <v>2314</v>
      </c>
      <c r="G301" s="258" t="s">
        <v>2444</v>
      </c>
      <c r="H301" s="250" t="s">
        <v>2315</v>
      </c>
      <c r="I301" s="250"/>
      <c r="J301" s="258" t="s">
        <v>974</v>
      </c>
      <c r="K301" s="154" t="s">
        <v>30</v>
      </c>
      <c r="L301" s="154" t="s">
        <v>2223</v>
      </c>
      <c r="M301" s="154" t="s">
        <v>1396</v>
      </c>
      <c r="N301" s="251" t="s">
        <v>2316</v>
      </c>
      <c r="O301" s="251" t="s">
        <v>2317</v>
      </c>
      <c r="P301" s="264"/>
      <c r="Q301" s="253"/>
      <c r="R301" s="253"/>
      <c r="S301" s="254">
        <v>44561</v>
      </c>
      <c r="T301" s="254"/>
      <c r="U301" s="249"/>
      <c r="V301" s="259"/>
      <c r="W301" s="255"/>
      <c r="X301" s="256"/>
      <c r="AI301" s="690"/>
      <c r="AJ301" s="691"/>
      <c r="AK301" s="691"/>
      <c r="AL301" s="692"/>
      <c r="AN301" s="706"/>
      <c r="AO301" s="707"/>
      <c r="AP301" s="707"/>
      <c r="AQ301" s="708"/>
    </row>
    <row r="302" spans="1:43" ht="72" hidden="1" thickBot="1" x14ac:dyDescent="0.35">
      <c r="A302" s="1014">
        <v>89</v>
      </c>
      <c r="B302" s="437" t="s">
        <v>1279</v>
      </c>
      <c r="C302" s="263">
        <v>43376</v>
      </c>
      <c r="D302" s="249" t="s">
        <v>14</v>
      </c>
      <c r="E302" s="154" t="s">
        <v>1412</v>
      </c>
      <c r="F302" s="257" t="s">
        <v>2314</v>
      </c>
      <c r="G302" s="258" t="s">
        <v>2444</v>
      </c>
      <c r="H302" s="250" t="s">
        <v>2315</v>
      </c>
      <c r="I302" s="250"/>
      <c r="J302" s="258" t="s">
        <v>975</v>
      </c>
      <c r="K302" s="154" t="s">
        <v>29</v>
      </c>
      <c r="L302" s="154" t="s">
        <v>2223</v>
      </c>
      <c r="M302" s="154" t="s">
        <v>1396</v>
      </c>
      <c r="N302" s="251" t="s">
        <v>2318</v>
      </c>
      <c r="O302" s="251" t="s">
        <v>2319</v>
      </c>
      <c r="P302" s="264"/>
      <c r="Q302" s="253"/>
      <c r="R302" s="253"/>
      <c r="S302" s="254">
        <v>44561</v>
      </c>
      <c r="T302" s="254"/>
      <c r="U302" s="249"/>
      <c r="V302" s="259"/>
      <c r="W302" s="255"/>
      <c r="X302" s="256"/>
      <c r="AI302" s="690"/>
      <c r="AJ302" s="691"/>
      <c r="AK302" s="691"/>
      <c r="AL302" s="692"/>
      <c r="AN302" s="706"/>
      <c r="AO302" s="707"/>
      <c r="AP302" s="707"/>
      <c r="AQ302" s="708"/>
    </row>
    <row r="303" spans="1:43" ht="72" hidden="1" thickBot="1" x14ac:dyDescent="0.35">
      <c r="A303" s="1014">
        <v>89</v>
      </c>
      <c r="B303" s="437" t="s">
        <v>1280</v>
      </c>
      <c r="C303" s="263">
        <v>43376</v>
      </c>
      <c r="D303" s="249" t="s">
        <v>14</v>
      </c>
      <c r="E303" s="154" t="s">
        <v>1412</v>
      </c>
      <c r="F303" s="257" t="s">
        <v>2314</v>
      </c>
      <c r="G303" s="258" t="s">
        <v>2444</v>
      </c>
      <c r="H303" s="250" t="s">
        <v>2315</v>
      </c>
      <c r="I303" s="250"/>
      <c r="J303" s="258" t="s">
        <v>975</v>
      </c>
      <c r="K303" s="154" t="s">
        <v>823</v>
      </c>
      <c r="L303" s="154" t="s">
        <v>2223</v>
      </c>
      <c r="M303" s="154" t="s">
        <v>1400</v>
      </c>
      <c r="N303" s="251" t="s">
        <v>2230</v>
      </c>
      <c r="O303" s="251" t="s">
        <v>2231</v>
      </c>
      <c r="P303" s="264"/>
      <c r="Q303" s="253"/>
      <c r="R303" s="253"/>
      <c r="S303" s="254">
        <v>44561</v>
      </c>
      <c r="T303" s="254"/>
      <c r="U303" s="249"/>
      <c r="V303" s="259"/>
      <c r="W303" s="255"/>
      <c r="X303" s="256"/>
      <c r="AI303" s="690"/>
      <c r="AJ303" s="691"/>
      <c r="AK303" s="691"/>
      <c r="AL303" s="692"/>
      <c r="AN303" s="706"/>
      <c r="AO303" s="707"/>
      <c r="AP303" s="707"/>
      <c r="AQ303" s="708"/>
    </row>
    <row r="304" spans="1:43" ht="72" hidden="1" thickBot="1" x14ac:dyDescent="0.35">
      <c r="A304" s="1014">
        <v>89</v>
      </c>
      <c r="B304" s="437" t="s">
        <v>1281</v>
      </c>
      <c r="C304" s="263">
        <v>43376</v>
      </c>
      <c r="D304" s="249" t="s">
        <v>14</v>
      </c>
      <c r="E304" s="154" t="s">
        <v>1412</v>
      </c>
      <c r="F304" s="257" t="s">
        <v>2314</v>
      </c>
      <c r="G304" s="258" t="s">
        <v>2444</v>
      </c>
      <c r="H304" s="250" t="s">
        <v>2315</v>
      </c>
      <c r="I304" s="250"/>
      <c r="J304" s="258" t="s">
        <v>975</v>
      </c>
      <c r="K304" s="154" t="s">
        <v>32</v>
      </c>
      <c r="L304" s="154" t="s">
        <v>2223</v>
      </c>
      <c r="M304" s="154" t="s">
        <v>1460</v>
      </c>
      <c r="N304" s="251" t="s">
        <v>2218</v>
      </c>
      <c r="O304" s="251" t="s">
        <v>2219</v>
      </c>
      <c r="P304" s="264"/>
      <c r="Q304" s="253"/>
      <c r="R304" s="253"/>
      <c r="S304" s="254">
        <v>44561</v>
      </c>
      <c r="T304" s="254"/>
      <c r="U304" s="249"/>
      <c r="V304" s="259"/>
      <c r="W304" s="255"/>
      <c r="X304" s="256"/>
      <c r="AI304" s="690"/>
      <c r="AJ304" s="691"/>
      <c r="AK304" s="691"/>
      <c r="AL304" s="692"/>
      <c r="AN304" s="706"/>
      <c r="AO304" s="707"/>
      <c r="AP304" s="707"/>
      <c r="AQ304" s="708"/>
    </row>
    <row r="305" spans="1:43" ht="72" hidden="1" thickBot="1" x14ac:dyDescent="0.35">
      <c r="A305" s="1014">
        <v>89</v>
      </c>
      <c r="B305" s="437" t="s">
        <v>1282</v>
      </c>
      <c r="C305" s="263">
        <v>43376</v>
      </c>
      <c r="D305" s="249" t="s">
        <v>14</v>
      </c>
      <c r="E305" s="154" t="s">
        <v>1412</v>
      </c>
      <c r="F305" s="257" t="s">
        <v>2314</v>
      </c>
      <c r="G305" s="258" t="s">
        <v>2444</v>
      </c>
      <c r="H305" s="250" t="s">
        <v>2315</v>
      </c>
      <c r="I305" s="250"/>
      <c r="J305" s="258" t="s">
        <v>975</v>
      </c>
      <c r="K305" s="154" t="s">
        <v>29</v>
      </c>
      <c r="L305" s="154" t="s">
        <v>2223</v>
      </c>
      <c r="M305" s="154" t="s">
        <v>1397</v>
      </c>
      <c r="N305" s="251" t="s">
        <v>2203</v>
      </c>
      <c r="O305" s="251" t="s">
        <v>2204</v>
      </c>
      <c r="P305" s="264"/>
      <c r="Q305" s="253"/>
      <c r="R305" s="253"/>
      <c r="S305" s="254">
        <v>44561</v>
      </c>
      <c r="T305" s="254"/>
      <c r="U305" s="249"/>
      <c r="V305" s="259"/>
      <c r="W305" s="255"/>
      <c r="X305" s="256"/>
      <c r="AI305" s="690"/>
      <c r="AJ305" s="691"/>
      <c r="AK305" s="691"/>
      <c r="AL305" s="692"/>
      <c r="AN305" s="706"/>
      <c r="AO305" s="707"/>
      <c r="AP305" s="707"/>
      <c r="AQ305" s="708"/>
    </row>
    <row r="306" spans="1:43" ht="43.5" hidden="1" thickBot="1" x14ac:dyDescent="0.35">
      <c r="A306" s="1014">
        <v>100</v>
      </c>
      <c r="B306" s="437" t="s">
        <v>1283</v>
      </c>
      <c r="C306" s="263">
        <v>43376</v>
      </c>
      <c r="D306" s="249" t="s">
        <v>14</v>
      </c>
      <c r="E306" s="154" t="s">
        <v>1412</v>
      </c>
      <c r="F306" s="257" t="s">
        <v>2320</v>
      </c>
      <c r="G306" s="258" t="s">
        <v>2445</v>
      </c>
      <c r="H306" s="250" t="s">
        <v>2321</v>
      </c>
      <c r="I306" s="250"/>
      <c r="J306" s="258" t="s">
        <v>975</v>
      </c>
      <c r="K306" s="154" t="s">
        <v>814</v>
      </c>
      <c r="L306" s="154" t="s">
        <v>2195</v>
      </c>
      <c r="M306" s="154" t="s">
        <v>2196</v>
      </c>
      <c r="N306" s="251" t="s">
        <v>2197</v>
      </c>
      <c r="O306" s="251" t="s">
        <v>2322</v>
      </c>
      <c r="P306" s="264"/>
      <c r="Q306" s="253"/>
      <c r="R306" s="253"/>
      <c r="S306" s="254">
        <v>44196</v>
      </c>
      <c r="T306" s="254"/>
      <c r="U306" s="249"/>
      <c r="V306" s="259"/>
      <c r="W306" s="255"/>
      <c r="X306" s="256"/>
      <c r="AI306" s="690"/>
      <c r="AJ306" s="691"/>
      <c r="AK306" s="691"/>
      <c r="AL306" s="692"/>
      <c r="AN306" s="706"/>
      <c r="AO306" s="707"/>
      <c r="AP306" s="707"/>
      <c r="AQ306" s="708"/>
    </row>
    <row r="307" spans="1:43" ht="43.5" hidden="1" thickBot="1" x14ac:dyDescent="0.35">
      <c r="A307" s="1014">
        <v>100</v>
      </c>
      <c r="B307" s="437" t="s">
        <v>1284</v>
      </c>
      <c r="C307" s="263">
        <v>43376</v>
      </c>
      <c r="D307" s="249" t="s">
        <v>14</v>
      </c>
      <c r="E307" s="154" t="s">
        <v>1412</v>
      </c>
      <c r="F307" s="257" t="s">
        <v>2320</v>
      </c>
      <c r="G307" s="258" t="s">
        <v>2445</v>
      </c>
      <c r="H307" s="250" t="s">
        <v>2321</v>
      </c>
      <c r="I307" s="250"/>
      <c r="J307" s="258" t="s">
        <v>975</v>
      </c>
      <c r="K307" s="154" t="s">
        <v>814</v>
      </c>
      <c r="L307" s="154" t="s">
        <v>2195</v>
      </c>
      <c r="M307" s="154" t="s">
        <v>2199</v>
      </c>
      <c r="N307" s="251" t="s">
        <v>2200</v>
      </c>
      <c r="O307" s="251" t="s">
        <v>2201</v>
      </c>
      <c r="P307" s="264"/>
      <c r="Q307" s="253"/>
      <c r="R307" s="253"/>
      <c r="S307" s="254">
        <v>44196</v>
      </c>
      <c r="T307" s="254"/>
      <c r="U307" s="249"/>
      <c r="V307" s="259"/>
      <c r="W307" s="255"/>
      <c r="X307" s="256"/>
      <c r="AI307" s="690"/>
      <c r="AJ307" s="691"/>
      <c r="AK307" s="691"/>
      <c r="AL307" s="692"/>
      <c r="AN307" s="706"/>
      <c r="AO307" s="707"/>
      <c r="AP307" s="707"/>
      <c r="AQ307" s="708"/>
    </row>
    <row r="308" spans="1:43" ht="72" hidden="1" thickBot="1" x14ac:dyDescent="0.35">
      <c r="A308" s="1014">
        <v>100</v>
      </c>
      <c r="B308" s="437" t="s">
        <v>1285</v>
      </c>
      <c r="C308" s="263">
        <v>43376</v>
      </c>
      <c r="D308" s="249" t="s">
        <v>14</v>
      </c>
      <c r="E308" s="154" t="s">
        <v>1412</v>
      </c>
      <c r="F308" s="257" t="s">
        <v>2320</v>
      </c>
      <c r="G308" s="258" t="s">
        <v>2445</v>
      </c>
      <c r="H308" s="250" t="s">
        <v>2321</v>
      </c>
      <c r="I308" s="250"/>
      <c r="J308" s="258" t="s">
        <v>975</v>
      </c>
      <c r="K308" s="154" t="s">
        <v>29</v>
      </c>
      <c r="L308" s="154" t="s">
        <v>2195</v>
      </c>
      <c r="M308" s="154" t="s">
        <v>2202</v>
      </c>
      <c r="N308" s="251" t="s">
        <v>2203</v>
      </c>
      <c r="O308" s="251" t="s">
        <v>2204</v>
      </c>
      <c r="P308" s="264"/>
      <c r="Q308" s="253"/>
      <c r="R308" s="253"/>
      <c r="S308" s="254">
        <v>44196</v>
      </c>
      <c r="T308" s="254"/>
      <c r="U308" s="249"/>
      <c r="V308" s="259"/>
      <c r="W308" s="255"/>
      <c r="X308" s="256"/>
      <c r="AI308" s="690"/>
      <c r="AJ308" s="691"/>
      <c r="AK308" s="691"/>
      <c r="AL308" s="692"/>
      <c r="AN308" s="706"/>
      <c r="AO308" s="707"/>
      <c r="AP308" s="707"/>
      <c r="AQ308" s="708"/>
    </row>
    <row r="309" spans="1:43" ht="43.5" hidden="1" thickBot="1" x14ac:dyDescent="0.35">
      <c r="A309" s="1014">
        <v>100</v>
      </c>
      <c r="B309" s="437" t="s">
        <v>384</v>
      </c>
      <c r="C309" s="263">
        <v>43376</v>
      </c>
      <c r="D309" s="249" t="s">
        <v>14</v>
      </c>
      <c r="E309" s="154" t="s">
        <v>1412</v>
      </c>
      <c r="F309" s="257" t="s">
        <v>2320</v>
      </c>
      <c r="G309" s="258" t="s">
        <v>2445</v>
      </c>
      <c r="H309" s="250" t="s">
        <v>2321</v>
      </c>
      <c r="I309" s="250"/>
      <c r="J309" s="258" t="s">
        <v>974</v>
      </c>
      <c r="K309" s="154" t="s">
        <v>823</v>
      </c>
      <c r="L309" s="154" t="s">
        <v>2195</v>
      </c>
      <c r="M309" s="154" t="s">
        <v>1466</v>
      </c>
      <c r="N309" s="251" t="s">
        <v>2205</v>
      </c>
      <c r="O309" s="251" t="s">
        <v>2206</v>
      </c>
      <c r="P309" s="264"/>
      <c r="Q309" s="253"/>
      <c r="R309" s="253"/>
      <c r="S309" s="254">
        <v>44196</v>
      </c>
      <c r="T309" s="254"/>
      <c r="U309" s="249"/>
      <c r="V309" s="259"/>
      <c r="W309" s="255"/>
      <c r="X309" s="256"/>
      <c r="AI309" s="690"/>
      <c r="AJ309" s="691"/>
      <c r="AK309" s="691"/>
      <c r="AL309" s="692"/>
      <c r="AN309" s="706"/>
      <c r="AO309" s="707"/>
      <c r="AP309" s="707"/>
      <c r="AQ309" s="708"/>
    </row>
    <row r="310" spans="1:43" ht="43.5" hidden="1" thickBot="1" x14ac:dyDescent="0.35">
      <c r="A310" s="1014">
        <v>100</v>
      </c>
      <c r="B310" s="437" t="s">
        <v>1286</v>
      </c>
      <c r="C310" s="263">
        <v>43376</v>
      </c>
      <c r="D310" s="249" t="s">
        <v>14</v>
      </c>
      <c r="E310" s="154" t="s">
        <v>1412</v>
      </c>
      <c r="F310" s="257" t="s">
        <v>2320</v>
      </c>
      <c r="G310" s="258" t="s">
        <v>2445</v>
      </c>
      <c r="H310" s="250" t="s">
        <v>2321</v>
      </c>
      <c r="I310" s="250"/>
      <c r="J310" s="258" t="s">
        <v>974</v>
      </c>
      <c r="K310" s="154" t="s">
        <v>28</v>
      </c>
      <c r="L310" s="154" t="s">
        <v>2195</v>
      </c>
      <c r="M310" s="154" t="s">
        <v>2323</v>
      </c>
      <c r="N310" s="251" t="s">
        <v>2211</v>
      </c>
      <c r="O310" s="251" t="s">
        <v>2212</v>
      </c>
      <c r="P310" s="264"/>
      <c r="Q310" s="253"/>
      <c r="R310" s="253"/>
      <c r="S310" s="254">
        <v>44196</v>
      </c>
      <c r="T310" s="254"/>
      <c r="U310" s="249"/>
      <c r="V310" s="259"/>
      <c r="W310" s="255"/>
      <c r="X310" s="256"/>
      <c r="AI310" s="690"/>
      <c r="AJ310" s="691"/>
      <c r="AK310" s="691"/>
      <c r="AL310" s="692"/>
      <c r="AN310" s="706"/>
      <c r="AO310" s="707"/>
      <c r="AP310" s="707"/>
      <c r="AQ310" s="708"/>
    </row>
    <row r="311" spans="1:43" ht="43.5" hidden="1" thickBot="1" x14ac:dyDescent="0.35">
      <c r="A311" s="1014">
        <v>100</v>
      </c>
      <c r="B311" s="437" t="s">
        <v>1287</v>
      </c>
      <c r="C311" s="263">
        <v>43376</v>
      </c>
      <c r="D311" s="249" t="s">
        <v>14</v>
      </c>
      <c r="E311" s="154" t="s">
        <v>1412</v>
      </c>
      <c r="F311" s="257" t="s">
        <v>2320</v>
      </c>
      <c r="G311" s="258" t="s">
        <v>2445</v>
      </c>
      <c r="H311" s="250" t="s">
        <v>2321</v>
      </c>
      <c r="I311" s="250"/>
      <c r="J311" s="258" t="s">
        <v>974</v>
      </c>
      <c r="K311" s="154" t="s">
        <v>29</v>
      </c>
      <c r="L311" s="154" t="s">
        <v>2195</v>
      </c>
      <c r="M311" s="154" t="s">
        <v>1456</v>
      </c>
      <c r="N311" s="251" t="s">
        <v>2213</v>
      </c>
      <c r="O311" s="251" t="s">
        <v>2214</v>
      </c>
      <c r="P311" s="264"/>
      <c r="Q311" s="253"/>
      <c r="R311" s="253"/>
      <c r="S311" s="254">
        <v>44196</v>
      </c>
      <c r="T311" s="254"/>
      <c r="U311" s="249"/>
      <c r="V311" s="259"/>
      <c r="W311" s="255"/>
      <c r="X311" s="256"/>
      <c r="AI311" s="690"/>
      <c r="AJ311" s="691"/>
      <c r="AK311" s="691"/>
      <c r="AL311" s="692"/>
      <c r="AN311" s="706"/>
      <c r="AO311" s="707"/>
      <c r="AP311" s="707"/>
      <c r="AQ311" s="708"/>
    </row>
    <row r="312" spans="1:43" ht="43.5" hidden="1" thickBot="1" x14ac:dyDescent="0.35">
      <c r="A312" s="1014">
        <v>100</v>
      </c>
      <c r="B312" s="437" t="s">
        <v>1288</v>
      </c>
      <c r="C312" s="263">
        <v>43376</v>
      </c>
      <c r="D312" s="249" t="s">
        <v>14</v>
      </c>
      <c r="E312" s="154" t="s">
        <v>1412</v>
      </c>
      <c r="F312" s="257" t="s">
        <v>2320</v>
      </c>
      <c r="G312" s="258" t="s">
        <v>2445</v>
      </c>
      <c r="H312" s="250" t="s">
        <v>2321</v>
      </c>
      <c r="I312" s="250"/>
      <c r="J312" s="258" t="s">
        <v>974</v>
      </c>
      <c r="K312" s="154" t="s">
        <v>29</v>
      </c>
      <c r="L312" s="154" t="s">
        <v>2195</v>
      </c>
      <c r="M312" s="154" t="s">
        <v>2217</v>
      </c>
      <c r="N312" s="251" t="s">
        <v>2218</v>
      </c>
      <c r="O312" s="251" t="s">
        <v>2219</v>
      </c>
      <c r="P312" s="264"/>
      <c r="Q312" s="253"/>
      <c r="R312" s="253"/>
      <c r="S312" s="254">
        <v>44196</v>
      </c>
      <c r="T312" s="254"/>
      <c r="U312" s="249"/>
      <c r="V312" s="259"/>
      <c r="W312" s="255"/>
      <c r="X312" s="256"/>
      <c r="AI312" s="690"/>
      <c r="AJ312" s="691"/>
      <c r="AK312" s="691"/>
      <c r="AL312" s="692"/>
      <c r="AN312" s="706"/>
      <c r="AO312" s="707"/>
      <c r="AP312" s="707"/>
      <c r="AQ312" s="708"/>
    </row>
    <row r="313" spans="1:43" ht="43.5" hidden="1" thickBot="1" x14ac:dyDescent="0.35">
      <c r="A313" s="1014">
        <v>100</v>
      </c>
      <c r="B313" s="437" t="s">
        <v>1289</v>
      </c>
      <c r="C313" s="263">
        <v>43376</v>
      </c>
      <c r="D313" s="249" t="s">
        <v>14</v>
      </c>
      <c r="E313" s="154" t="s">
        <v>1412</v>
      </c>
      <c r="F313" s="257" t="s">
        <v>2320</v>
      </c>
      <c r="G313" s="258" t="s">
        <v>2445</v>
      </c>
      <c r="H313" s="250" t="s">
        <v>2321</v>
      </c>
      <c r="I313" s="250"/>
      <c r="J313" s="258" t="s">
        <v>975</v>
      </c>
      <c r="K313" s="154" t="s">
        <v>814</v>
      </c>
      <c r="L313" s="154" t="s">
        <v>2195</v>
      </c>
      <c r="M313" s="154" t="s">
        <v>1448</v>
      </c>
      <c r="N313" s="251" t="s">
        <v>2220</v>
      </c>
      <c r="O313" s="251" t="s">
        <v>2221</v>
      </c>
      <c r="P313" s="264"/>
      <c r="Q313" s="253"/>
      <c r="R313" s="253"/>
      <c r="S313" s="254">
        <v>44196</v>
      </c>
      <c r="T313" s="254"/>
      <c r="U313" s="249"/>
      <c r="V313" s="259"/>
      <c r="W313" s="255"/>
      <c r="X313" s="256"/>
      <c r="AI313" s="690"/>
      <c r="AJ313" s="691"/>
      <c r="AK313" s="691"/>
      <c r="AL313" s="692"/>
      <c r="AN313" s="706"/>
      <c r="AO313" s="707"/>
      <c r="AP313" s="707"/>
      <c r="AQ313" s="708"/>
    </row>
    <row r="314" spans="1:43" ht="57.75" hidden="1" thickBot="1" x14ac:dyDescent="0.35">
      <c r="A314" s="1014">
        <v>98</v>
      </c>
      <c r="B314" s="437" t="s">
        <v>1290</v>
      </c>
      <c r="C314" s="263">
        <v>43376</v>
      </c>
      <c r="D314" s="249" t="s">
        <v>14</v>
      </c>
      <c r="E314" s="154" t="s">
        <v>1412</v>
      </c>
      <c r="F314" s="257">
        <v>2546180</v>
      </c>
      <c r="G314" s="258" t="s">
        <v>734</v>
      </c>
      <c r="H314" s="250" t="s">
        <v>2324</v>
      </c>
      <c r="I314" s="250"/>
      <c r="J314" s="258" t="s">
        <v>975</v>
      </c>
      <c r="K314" s="154" t="s">
        <v>814</v>
      </c>
      <c r="L314" s="154" t="s">
        <v>2195</v>
      </c>
      <c r="M314" s="154" t="s">
        <v>2196</v>
      </c>
      <c r="N314" s="251" t="s">
        <v>2197</v>
      </c>
      <c r="O314" s="251" t="s">
        <v>2322</v>
      </c>
      <c r="P314" s="264" t="s">
        <v>2434</v>
      </c>
      <c r="Q314" s="253" t="s">
        <v>633</v>
      </c>
      <c r="R314" s="253" t="s">
        <v>633</v>
      </c>
      <c r="S314" s="254">
        <v>44561</v>
      </c>
      <c r="T314" s="254">
        <v>43425</v>
      </c>
      <c r="U314" s="249" t="s">
        <v>34</v>
      </c>
      <c r="V314" s="259" t="s">
        <v>2446</v>
      </c>
      <c r="W314" s="255" t="s">
        <v>967</v>
      </c>
      <c r="X314" s="256" t="s">
        <v>19</v>
      </c>
      <c r="AI314" s="690"/>
      <c r="AJ314" s="691"/>
      <c r="AK314" s="691"/>
      <c r="AL314" s="692"/>
      <c r="AN314" s="706"/>
      <c r="AO314" s="707"/>
      <c r="AP314" s="707"/>
      <c r="AQ314" s="708"/>
    </row>
    <row r="315" spans="1:43" ht="43.5" hidden="1" thickBot="1" x14ac:dyDescent="0.35">
      <c r="A315" s="1014">
        <v>98</v>
      </c>
      <c r="B315" s="437" t="s">
        <v>1291</v>
      </c>
      <c r="C315" s="263">
        <v>43376</v>
      </c>
      <c r="D315" s="249" t="s">
        <v>14</v>
      </c>
      <c r="E315" s="154" t="s">
        <v>1412</v>
      </c>
      <c r="F315" s="257">
        <v>2546180</v>
      </c>
      <c r="G315" s="258" t="s">
        <v>734</v>
      </c>
      <c r="H315" s="250" t="s">
        <v>2324</v>
      </c>
      <c r="I315" s="250"/>
      <c r="J315" s="258" t="s">
        <v>975</v>
      </c>
      <c r="K315" s="154" t="s">
        <v>814</v>
      </c>
      <c r="L315" s="154" t="s">
        <v>2195</v>
      </c>
      <c r="M315" s="154" t="s">
        <v>2199</v>
      </c>
      <c r="N315" s="251" t="s">
        <v>2200</v>
      </c>
      <c r="O315" s="251" t="s">
        <v>2201</v>
      </c>
      <c r="P315" s="264"/>
      <c r="Q315" s="253"/>
      <c r="R315" s="253"/>
      <c r="S315" s="254">
        <v>44561</v>
      </c>
      <c r="T315" s="254"/>
      <c r="U315" s="249"/>
      <c r="V315" s="259"/>
      <c r="W315" s="255"/>
      <c r="X315" s="256"/>
      <c r="AI315" s="690"/>
      <c r="AJ315" s="691"/>
      <c r="AK315" s="691"/>
      <c r="AL315" s="692"/>
      <c r="AN315" s="706"/>
      <c r="AO315" s="707"/>
      <c r="AP315" s="707"/>
      <c r="AQ315" s="708"/>
    </row>
    <row r="316" spans="1:43" ht="72" hidden="1" thickBot="1" x14ac:dyDescent="0.35">
      <c r="A316" s="1014">
        <v>98</v>
      </c>
      <c r="B316" s="437" t="s">
        <v>1292</v>
      </c>
      <c r="C316" s="263">
        <v>43376</v>
      </c>
      <c r="D316" s="249" t="s">
        <v>14</v>
      </c>
      <c r="E316" s="154" t="s">
        <v>1412</v>
      </c>
      <c r="F316" s="257">
        <v>2546180</v>
      </c>
      <c r="G316" s="258" t="s">
        <v>734</v>
      </c>
      <c r="H316" s="250" t="s">
        <v>2324</v>
      </c>
      <c r="I316" s="250"/>
      <c r="J316" s="258" t="s">
        <v>975</v>
      </c>
      <c r="K316" s="154" t="s">
        <v>29</v>
      </c>
      <c r="L316" s="154" t="s">
        <v>2195</v>
      </c>
      <c r="M316" s="154" t="s">
        <v>2202</v>
      </c>
      <c r="N316" s="251" t="s">
        <v>2203</v>
      </c>
      <c r="O316" s="251" t="s">
        <v>2204</v>
      </c>
      <c r="P316" s="264"/>
      <c r="Q316" s="253"/>
      <c r="R316" s="253"/>
      <c r="S316" s="254">
        <v>44561</v>
      </c>
      <c r="T316" s="254"/>
      <c r="U316" s="249"/>
      <c r="V316" s="259"/>
      <c r="W316" s="255"/>
      <c r="X316" s="256"/>
      <c r="AI316" s="690"/>
      <c r="AJ316" s="691"/>
      <c r="AK316" s="691"/>
      <c r="AL316" s="692"/>
      <c r="AN316" s="706"/>
      <c r="AO316" s="707"/>
      <c r="AP316" s="707"/>
      <c r="AQ316" s="708"/>
    </row>
    <row r="317" spans="1:43" ht="57.75" hidden="1" thickBot="1" x14ac:dyDescent="0.35">
      <c r="A317" s="1014">
        <v>98</v>
      </c>
      <c r="B317" s="437" t="s">
        <v>1293</v>
      </c>
      <c r="C317" s="263">
        <v>43376</v>
      </c>
      <c r="D317" s="249" t="s">
        <v>14</v>
      </c>
      <c r="E317" s="154" t="s">
        <v>1412</v>
      </c>
      <c r="F317" s="257">
        <v>2546180</v>
      </c>
      <c r="G317" s="258" t="s">
        <v>734</v>
      </c>
      <c r="H317" s="250" t="s">
        <v>2324</v>
      </c>
      <c r="I317" s="250"/>
      <c r="J317" s="258" t="s">
        <v>974</v>
      </c>
      <c r="K317" s="154" t="s">
        <v>30</v>
      </c>
      <c r="L317" s="154" t="s">
        <v>2195</v>
      </c>
      <c r="M317" s="154" t="s">
        <v>1466</v>
      </c>
      <c r="N317" s="251" t="s">
        <v>2325</v>
      </c>
      <c r="O317" s="251" t="s">
        <v>2326</v>
      </c>
      <c r="P317" s="264"/>
      <c r="Q317" s="253"/>
      <c r="R317" s="253"/>
      <c r="S317" s="254">
        <v>44561</v>
      </c>
      <c r="T317" s="254"/>
      <c r="U317" s="249"/>
      <c r="V317" s="259"/>
      <c r="W317" s="255"/>
      <c r="X317" s="256"/>
      <c r="AI317" s="690"/>
      <c r="AJ317" s="691"/>
      <c r="AK317" s="691"/>
      <c r="AL317" s="692"/>
      <c r="AN317" s="706"/>
      <c r="AO317" s="707"/>
      <c r="AP317" s="707"/>
      <c r="AQ317" s="708"/>
    </row>
    <row r="318" spans="1:43" ht="57.75" hidden="1" thickBot="1" x14ac:dyDescent="0.35">
      <c r="A318" s="1014">
        <v>98</v>
      </c>
      <c r="B318" s="437" t="s">
        <v>1294</v>
      </c>
      <c r="C318" s="263">
        <v>43376</v>
      </c>
      <c r="D318" s="249" t="s">
        <v>14</v>
      </c>
      <c r="E318" s="154" t="s">
        <v>1412</v>
      </c>
      <c r="F318" s="257">
        <v>2546180</v>
      </c>
      <c r="G318" s="258" t="s">
        <v>734</v>
      </c>
      <c r="H318" s="250" t="s">
        <v>2324</v>
      </c>
      <c r="I318" s="250"/>
      <c r="J318" s="258" t="s">
        <v>974</v>
      </c>
      <c r="K318" s="154" t="s">
        <v>28</v>
      </c>
      <c r="L318" s="154" t="s">
        <v>2195</v>
      </c>
      <c r="M318" s="154" t="s">
        <v>1454</v>
      </c>
      <c r="N318" s="251" t="s">
        <v>2277</v>
      </c>
      <c r="O318" s="251" t="s">
        <v>2278</v>
      </c>
      <c r="P318" s="264"/>
      <c r="Q318" s="253"/>
      <c r="R318" s="253"/>
      <c r="S318" s="254">
        <v>44561</v>
      </c>
      <c r="T318" s="254"/>
      <c r="U318" s="249"/>
      <c r="V318" s="259"/>
      <c r="W318" s="255"/>
      <c r="X318" s="256"/>
      <c r="AI318" s="690"/>
      <c r="AJ318" s="691"/>
      <c r="AK318" s="691"/>
      <c r="AL318" s="692"/>
      <c r="AN318" s="706"/>
      <c r="AO318" s="707"/>
      <c r="AP318" s="707"/>
      <c r="AQ318" s="708"/>
    </row>
    <row r="319" spans="1:43" ht="57.75" hidden="1" thickBot="1" x14ac:dyDescent="0.35">
      <c r="A319" s="1014">
        <v>98</v>
      </c>
      <c r="B319" s="437" t="s">
        <v>1295</v>
      </c>
      <c r="C319" s="263">
        <v>43376</v>
      </c>
      <c r="D319" s="249" t="s">
        <v>14</v>
      </c>
      <c r="E319" s="154" t="s">
        <v>1412</v>
      </c>
      <c r="F319" s="257">
        <v>2546180</v>
      </c>
      <c r="G319" s="258" t="s">
        <v>734</v>
      </c>
      <c r="H319" s="250" t="s">
        <v>2324</v>
      </c>
      <c r="I319" s="250"/>
      <c r="J319" s="258" t="s">
        <v>974</v>
      </c>
      <c r="K319" s="154" t="s">
        <v>28</v>
      </c>
      <c r="L319" s="154" t="s">
        <v>2195</v>
      </c>
      <c r="M319" s="154" t="s">
        <v>2323</v>
      </c>
      <c r="N319" s="251" t="s">
        <v>2277</v>
      </c>
      <c r="O319" s="251" t="s">
        <v>2278</v>
      </c>
      <c r="P319" s="264"/>
      <c r="Q319" s="253"/>
      <c r="R319" s="253"/>
      <c r="S319" s="254">
        <v>44561</v>
      </c>
      <c r="T319" s="254"/>
      <c r="U319" s="249"/>
      <c r="V319" s="259"/>
      <c r="W319" s="255"/>
      <c r="X319" s="256"/>
      <c r="AI319" s="690"/>
      <c r="AJ319" s="691"/>
      <c r="AK319" s="691"/>
      <c r="AL319" s="692"/>
      <c r="AN319" s="706"/>
      <c r="AO319" s="707"/>
      <c r="AP319" s="707"/>
      <c r="AQ319" s="708"/>
    </row>
    <row r="320" spans="1:43" ht="43.5" hidden="1" thickBot="1" x14ac:dyDescent="0.35">
      <c r="A320" s="1014">
        <v>98</v>
      </c>
      <c r="B320" s="437" t="s">
        <v>403</v>
      </c>
      <c r="C320" s="263">
        <v>43376</v>
      </c>
      <c r="D320" s="249" t="s">
        <v>14</v>
      </c>
      <c r="E320" s="154" t="s">
        <v>1412</v>
      </c>
      <c r="F320" s="257">
        <v>2546180</v>
      </c>
      <c r="G320" s="258" t="s">
        <v>734</v>
      </c>
      <c r="H320" s="250" t="s">
        <v>2324</v>
      </c>
      <c r="I320" s="250"/>
      <c r="J320" s="258" t="s">
        <v>974</v>
      </c>
      <c r="K320" s="154" t="s">
        <v>814</v>
      </c>
      <c r="L320" s="154" t="s">
        <v>2195</v>
      </c>
      <c r="M320" s="154" t="s">
        <v>2327</v>
      </c>
      <c r="N320" s="251" t="s">
        <v>2328</v>
      </c>
      <c r="O320" s="251" t="s">
        <v>2329</v>
      </c>
      <c r="P320" s="264"/>
      <c r="Q320" s="253"/>
      <c r="R320" s="253"/>
      <c r="S320" s="254">
        <v>44561</v>
      </c>
      <c r="T320" s="254"/>
      <c r="U320" s="249"/>
      <c r="V320" s="259"/>
      <c r="W320" s="255"/>
      <c r="X320" s="256"/>
      <c r="AI320" s="690"/>
      <c r="AJ320" s="691"/>
      <c r="AK320" s="691"/>
      <c r="AL320" s="692"/>
      <c r="AN320" s="706"/>
      <c r="AO320" s="707"/>
      <c r="AP320" s="707"/>
      <c r="AQ320" s="708"/>
    </row>
    <row r="321" spans="1:43" ht="86.25" hidden="1" thickBot="1" x14ac:dyDescent="0.35">
      <c r="A321" s="1014">
        <v>98</v>
      </c>
      <c r="B321" s="437" t="s">
        <v>1296</v>
      </c>
      <c r="C321" s="263">
        <v>43376</v>
      </c>
      <c r="D321" s="249" t="s">
        <v>14</v>
      </c>
      <c r="E321" s="154" t="s">
        <v>1412</v>
      </c>
      <c r="F321" s="257">
        <v>2546180</v>
      </c>
      <c r="G321" s="258" t="s">
        <v>734</v>
      </c>
      <c r="H321" s="250" t="s">
        <v>2324</v>
      </c>
      <c r="I321" s="250"/>
      <c r="J321" s="258" t="s">
        <v>974</v>
      </c>
      <c r="K321" s="154" t="s">
        <v>814</v>
      </c>
      <c r="L321" s="154" t="s">
        <v>2195</v>
      </c>
      <c r="M321" s="154" t="s">
        <v>2327</v>
      </c>
      <c r="N321" s="251" t="s">
        <v>2330</v>
      </c>
      <c r="O321" s="251" t="s">
        <v>2331</v>
      </c>
      <c r="P321" s="264"/>
      <c r="Q321" s="253"/>
      <c r="R321" s="253"/>
      <c r="S321" s="254">
        <v>44561</v>
      </c>
      <c r="T321" s="254"/>
      <c r="U321" s="249"/>
      <c r="V321" s="259"/>
      <c r="W321" s="255"/>
      <c r="X321" s="256"/>
      <c r="AI321" s="690"/>
      <c r="AJ321" s="691"/>
      <c r="AK321" s="691"/>
      <c r="AL321" s="692"/>
      <c r="AN321" s="706"/>
      <c r="AO321" s="707"/>
      <c r="AP321" s="707"/>
      <c r="AQ321" s="708"/>
    </row>
    <row r="322" spans="1:43" ht="39" hidden="1" thickBot="1" x14ac:dyDescent="0.35">
      <c r="A322" s="1014">
        <v>98</v>
      </c>
      <c r="B322" s="437" t="s">
        <v>1297</v>
      </c>
      <c r="C322" s="263">
        <v>43376</v>
      </c>
      <c r="D322" s="249" t="s">
        <v>14</v>
      </c>
      <c r="E322" s="154" t="s">
        <v>1412</v>
      </c>
      <c r="F322" s="257">
        <v>2546180</v>
      </c>
      <c r="G322" s="258" t="s">
        <v>734</v>
      </c>
      <c r="H322" s="250" t="s">
        <v>2324</v>
      </c>
      <c r="I322" s="250"/>
      <c r="J322" s="258" t="s">
        <v>974</v>
      </c>
      <c r="K322" s="154" t="s">
        <v>32</v>
      </c>
      <c r="L322" s="154" t="s">
        <v>2195</v>
      </c>
      <c r="M322" s="154" t="s">
        <v>2217</v>
      </c>
      <c r="N322" s="251" t="s">
        <v>2218</v>
      </c>
      <c r="O322" s="251" t="s">
        <v>2219</v>
      </c>
      <c r="P322" s="264"/>
      <c r="Q322" s="253"/>
      <c r="R322" s="253"/>
      <c r="S322" s="254">
        <v>44561</v>
      </c>
      <c r="T322" s="254"/>
      <c r="U322" s="249"/>
      <c r="V322" s="259"/>
      <c r="W322" s="255"/>
      <c r="X322" s="256"/>
      <c r="AI322" s="690"/>
      <c r="AJ322" s="691"/>
      <c r="AK322" s="691"/>
      <c r="AL322" s="692"/>
      <c r="AN322" s="706"/>
      <c r="AO322" s="707"/>
      <c r="AP322" s="707"/>
      <c r="AQ322" s="708"/>
    </row>
    <row r="323" spans="1:43" ht="39" hidden="1" thickBot="1" x14ac:dyDescent="0.35">
      <c r="A323" s="1014">
        <v>98</v>
      </c>
      <c r="B323" s="437" t="s">
        <v>1298</v>
      </c>
      <c r="C323" s="263">
        <v>43376</v>
      </c>
      <c r="D323" s="249" t="s">
        <v>14</v>
      </c>
      <c r="E323" s="154" t="s">
        <v>1412</v>
      </c>
      <c r="F323" s="257">
        <v>2546180</v>
      </c>
      <c r="G323" s="258" t="s">
        <v>734</v>
      </c>
      <c r="H323" s="250" t="s">
        <v>2324</v>
      </c>
      <c r="I323" s="250"/>
      <c r="J323" s="258" t="s">
        <v>974</v>
      </c>
      <c r="K323" s="154" t="s">
        <v>32</v>
      </c>
      <c r="L323" s="154" t="s">
        <v>2195</v>
      </c>
      <c r="M323" s="154" t="s">
        <v>2217</v>
      </c>
      <c r="N323" s="251" t="s">
        <v>2332</v>
      </c>
      <c r="O323" s="251" t="s">
        <v>2219</v>
      </c>
      <c r="P323" s="264"/>
      <c r="Q323" s="253"/>
      <c r="R323" s="253"/>
      <c r="S323" s="254">
        <v>44561</v>
      </c>
      <c r="T323" s="254"/>
      <c r="U323" s="249"/>
      <c r="V323" s="259"/>
      <c r="W323" s="255"/>
      <c r="X323" s="256"/>
      <c r="AI323" s="690"/>
      <c r="AJ323" s="691"/>
      <c r="AK323" s="691"/>
      <c r="AL323" s="692"/>
      <c r="AN323" s="706"/>
      <c r="AO323" s="707"/>
      <c r="AP323" s="707"/>
      <c r="AQ323" s="708"/>
    </row>
    <row r="324" spans="1:43" ht="57.75" hidden="1" thickBot="1" x14ac:dyDescent="0.35">
      <c r="A324" s="1014">
        <v>98</v>
      </c>
      <c r="B324" s="437" t="s">
        <v>1299</v>
      </c>
      <c r="C324" s="263">
        <v>43376</v>
      </c>
      <c r="D324" s="249" t="s">
        <v>14</v>
      </c>
      <c r="E324" s="154" t="s">
        <v>1412</v>
      </c>
      <c r="F324" s="257">
        <v>2546180</v>
      </c>
      <c r="G324" s="258" t="s">
        <v>734</v>
      </c>
      <c r="H324" s="250" t="s">
        <v>2324</v>
      </c>
      <c r="I324" s="250"/>
      <c r="J324" s="258" t="s">
        <v>975</v>
      </c>
      <c r="K324" s="154" t="s">
        <v>814</v>
      </c>
      <c r="L324" s="154" t="s">
        <v>2195</v>
      </c>
      <c r="M324" s="154" t="s">
        <v>2290</v>
      </c>
      <c r="N324" s="251" t="s">
        <v>2333</v>
      </c>
      <c r="O324" s="251" t="s">
        <v>2334</v>
      </c>
      <c r="P324" s="264"/>
      <c r="Q324" s="253"/>
      <c r="R324" s="253"/>
      <c r="S324" s="254">
        <v>44561</v>
      </c>
      <c r="T324" s="254"/>
      <c r="U324" s="249"/>
      <c r="V324" s="259"/>
      <c r="W324" s="255"/>
      <c r="X324" s="256"/>
      <c r="AI324" s="690"/>
      <c r="AJ324" s="691"/>
      <c r="AK324" s="691"/>
      <c r="AL324" s="692"/>
      <c r="AN324" s="706"/>
      <c r="AO324" s="707"/>
      <c r="AP324" s="707"/>
      <c r="AQ324" s="708"/>
    </row>
    <row r="325" spans="1:43" ht="57.75" hidden="1" thickBot="1" x14ac:dyDescent="0.35">
      <c r="A325" s="1014">
        <v>98</v>
      </c>
      <c r="B325" s="437" t="s">
        <v>1300</v>
      </c>
      <c r="C325" s="263">
        <v>43376</v>
      </c>
      <c r="D325" s="249" t="s">
        <v>14</v>
      </c>
      <c r="E325" s="154" t="s">
        <v>1412</v>
      </c>
      <c r="F325" s="257">
        <v>2546180</v>
      </c>
      <c r="G325" s="258" t="s">
        <v>734</v>
      </c>
      <c r="H325" s="250" t="s">
        <v>2324</v>
      </c>
      <c r="I325" s="250"/>
      <c r="J325" s="258" t="s">
        <v>975</v>
      </c>
      <c r="K325" s="154" t="s">
        <v>814</v>
      </c>
      <c r="L325" s="154" t="s">
        <v>2195</v>
      </c>
      <c r="M325" s="154" t="s">
        <v>1448</v>
      </c>
      <c r="N325" s="251" t="s">
        <v>2220</v>
      </c>
      <c r="O325" s="251" t="s">
        <v>2221</v>
      </c>
      <c r="P325" s="264" t="s">
        <v>2433</v>
      </c>
      <c r="Q325" s="253" t="s">
        <v>633</v>
      </c>
      <c r="R325" s="253" t="s">
        <v>633</v>
      </c>
      <c r="S325" s="254">
        <v>44561</v>
      </c>
      <c r="T325" s="254">
        <v>43424</v>
      </c>
      <c r="U325" s="249" t="s">
        <v>34</v>
      </c>
      <c r="V325" s="259" t="s">
        <v>2446</v>
      </c>
      <c r="W325" s="255" t="s">
        <v>967</v>
      </c>
      <c r="X325" s="256" t="s">
        <v>19</v>
      </c>
      <c r="AI325" s="690"/>
      <c r="AJ325" s="691"/>
      <c r="AK325" s="691"/>
      <c r="AL325" s="692"/>
      <c r="AN325" s="706"/>
      <c r="AO325" s="707"/>
      <c r="AP325" s="707"/>
      <c r="AQ325" s="708"/>
    </row>
    <row r="326" spans="1:43" ht="72" hidden="1" thickBot="1" x14ac:dyDescent="0.35">
      <c r="A326" s="1014">
        <v>97</v>
      </c>
      <c r="B326" s="437" t="s">
        <v>1301</v>
      </c>
      <c r="C326" s="263">
        <v>43376</v>
      </c>
      <c r="D326" s="249" t="s">
        <v>14</v>
      </c>
      <c r="E326" s="154" t="s">
        <v>1409</v>
      </c>
      <c r="F326" s="257" t="s">
        <v>2335</v>
      </c>
      <c r="G326" s="258" t="s">
        <v>2447</v>
      </c>
      <c r="H326" s="250" t="s">
        <v>2336</v>
      </c>
      <c r="I326" s="250"/>
      <c r="J326" s="258" t="s">
        <v>974</v>
      </c>
      <c r="K326" s="154" t="s">
        <v>823</v>
      </c>
      <c r="L326" s="154" t="s">
        <v>2223</v>
      </c>
      <c r="M326" s="154" t="s">
        <v>2337</v>
      </c>
      <c r="N326" s="251" t="s">
        <v>2312</v>
      </c>
      <c r="O326" s="251" t="s">
        <v>2313</v>
      </c>
      <c r="P326" s="264"/>
      <c r="Q326" s="253"/>
      <c r="R326" s="253"/>
      <c r="S326" s="254">
        <v>44196</v>
      </c>
      <c r="T326" s="254"/>
      <c r="U326" s="249"/>
      <c r="V326" s="259"/>
      <c r="W326" s="255"/>
      <c r="X326" s="256"/>
      <c r="AI326" s="690"/>
      <c r="AJ326" s="691"/>
      <c r="AK326" s="691"/>
      <c r="AL326" s="692"/>
      <c r="AN326" s="706"/>
      <c r="AO326" s="707"/>
      <c r="AP326" s="707"/>
      <c r="AQ326" s="708"/>
    </row>
    <row r="327" spans="1:43" ht="39" hidden="1" thickBot="1" x14ac:dyDescent="0.35">
      <c r="A327" s="1014">
        <v>97</v>
      </c>
      <c r="B327" s="437" t="s">
        <v>1302</v>
      </c>
      <c r="C327" s="263">
        <v>43376</v>
      </c>
      <c r="D327" s="249" t="s">
        <v>14</v>
      </c>
      <c r="E327" s="154" t="s">
        <v>1409</v>
      </c>
      <c r="F327" s="257" t="s">
        <v>2335</v>
      </c>
      <c r="G327" s="258" t="s">
        <v>2447</v>
      </c>
      <c r="H327" s="250" t="s">
        <v>2336</v>
      </c>
      <c r="I327" s="250"/>
      <c r="J327" s="258" t="s">
        <v>974</v>
      </c>
      <c r="K327" s="154" t="s">
        <v>823</v>
      </c>
      <c r="L327" s="154" t="s">
        <v>2223</v>
      </c>
      <c r="M327" s="154" t="s">
        <v>2338</v>
      </c>
      <c r="N327" s="251" t="s">
        <v>2303</v>
      </c>
      <c r="O327" s="251" t="s">
        <v>2304</v>
      </c>
      <c r="P327" s="264"/>
      <c r="Q327" s="253"/>
      <c r="R327" s="253"/>
      <c r="S327" s="254">
        <v>44196</v>
      </c>
      <c r="T327" s="254"/>
      <c r="U327" s="249"/>
      <c r="V327" s="259"/>
      <c r="W327" s="255"/>
      <c r="X327" s="256"/>
      <c r="AI327" s="690"/>
      <c r="AJ327" s="691"/>
      <c r="AK327" s="691"/>
      <c r="AL327" s="692"/>
      <c r="AN327" s="706"/>
      <c r="AO327" s="707"/>
      <c r="AP327" s="707"/>
      <c r="AQ327" s="708"/>
    </row>
    <row r="328" spans="1:43" ht="39" hidden="1" thickBot="1" x14ac:dyDescent="0.35">
      <c r="A328" s="1014">
        <v>97</v>
      </c>
      <c r="B328" s="437" t="s">
        <v>1303</v>
      </c>
      <c r="C328" s="263">
        <v>43376</v>
      </c>
      <c r="D328" s="249" t="s">
        <v>14</v>
      </c>
      <c r="E328" s="154" t="s">
        <v>1409</v>
      </c>
      <c r="F328" s="257" t="s">
        <v>2335</v>
      </c>
      <c r="G328" s="258" t="s">
        <v>2447</v>
      </c>
      <c r="H328" s="250" t="s">
        <v>2336</v>
      </c>
      <c r="I328" s="250"/>
      <c r="J328" s="258" t="s">
        <v>974</v>
      </c>
      <c r="K328" s="154" t="s">
        <v>28</v>
      </c>
      <c r="L328" s="154" t="s">
        <v>2223</v>
      </c>
      <c r="M328" s="154" t="s">
        <v>2237</v>
      </c>
      <c r="N328" s="251" t="s">
        <v>2271</v>
      </c>
      <c r="O328" s="251" t="s">
        <v>2272</v>
      </c>
      <c r="P328" s="264"/>
      <c r="Q328" s="253"/>
      <c r="R328" s="253"/>
      <c r="S328" s="254">
        <v>44196</v>
      </c>
      <c r="T328" s="254"/>
      <c r="U328" s="249"/>
      <c r="V328" s="259"/>
      <c r="W328" s="255"/>
      <c r="X328" s="256"/>
      <c r="AI328" s="690"/>
      <c r="AJ328" s="691"/>
      <c r="AK328" s="691"/>
      <c r="AL328" s="692"/>
      <c r="AN328" s="706"/>
      <c r="AO328" s="707"/>
      <c r="AP328" s="707"/>
      <c r="AQ328" s="708"/>
    </row>
    <row r="329" spans="1:43" ht="39" hidden="1" thickBot="1" x14ac:dyDescent="0.35">
      <c r="A329" s="1014">
        <v>97</v>
      </c>
      <c r="B329" s="437" t="s">
        <v>1304</v>
      </c>
      <c r="C329" s="263">
        <v>43376</v>
      </c>
      <c r="D329" s="249" t="s">
        <v>14</v>
      </c>
      <c r="E329" s="154" t="s">
        <v>1409</v>
      </c>
      <c r="F329" s="257" t="s">
        <v>2335</v>
      </c>
      <c r="G329" s="258" t="s">
        <v>2447</v>
      </c>
      <c r="H329" s="250" t="s">
        <v>2336</v>
      </c>
      <c r="I329" s="250"/>
      <c r="J329" s="258" t="s">
        <v>974</v>
      </c>
      <c r="K329" s="154" t="s">
        <v>28</v>
      </c>
      <c r="L329" s="154" t="s">
        <v>2223</v>
      </c>
      <c r="M329" s="154" t="s">
        <v>2237</v>
      </c>
      <c r="N329" s="251" t="s">
        <v>2238</v>
      </c>
      <c r="O329" s="251" t="s">
        <v>2239</v>
      </c>
      <c r="P329" s="264"/>
      <c r="Q329" s="253"/>
      <c r="R329" s="253"/>
      <c r="S329" s="254">
        <v>44196</v>
      </c>
      <c r="T329" s="254"/>
      <c r="U329" s="249"/>
      <c r="V329" s="259"/>
      <c r="W329" s="255"/>
      <c r="X329" s="256"/>
      <c r="AI329" s="690"/>
      <c r="AJ329" s="691"/>
      <c r="AK329" s="691"/>
      <c r="AL329" s="692"/>
      <c r="AN329" s="706"/>
      <c r="AO329" s="707"/>
      <c r="AP329" s="707"/>
      <c r="AQ329" s="708"/>
    </row>
    <row r="330" spans="1:43" ht="39" hidden="1" thickBot="1" x14ac:dyDescent="0.35">
      <c r="A330" s="1014">
        <v>97</v>
      </c>
      <c r="B330" s="437" t="s">
        <v>1305</v>
      </c>
      <c r="C330" s="263">
        <v>43376</v>
      </c>
      <c r="D330" s="249" t="s">
        <v>14</v>
      </c>
      <c r="E330" s="154" t="s">
        <v>1409</v>
      </c>
      <c r="F330" s="257" t="s">
        <v>2335</v>
      </c>
      <c r="G330" s="258" t="s">
        <v>2447</v>
      </c>
      <c r="H330" s="250" t="s">
        <v>2336</v>
      </c>
      <c r="I330" s="250"/>
      <c r="J330" s="258" t="s">
        <v>974</v>
      </c>
      <c r="K330" s="154" t="s">
        <v>28</v>
      </c>
      <c r="L330" s="154" t="s">
        <v>2223</v>
      </c>
      <c r="M330" s="154" t="s">
        <v>2224</v>
      </c>
      <c r="N330" s="251" t="s">
        <v>2269</v>
      </c>
      <c r="O330" s="251" t="s">
        <v>2270</v>
      </c>
      <c r="P330" s="264"/>
      <c r="Q330" s="253"/>
      <c r="R330" s="253"/>
      <c r="S330" s="254">
        <v>44196</v>
      </c>
      <c r="T330" s="254"/>
      <c r="U330" s="249"/>
      <c r="V330" s="259"/>
      <c r="W330" s="255"/>
      <c r="X330" s="256"/>
      <c r="AI330" s="690"/>
      <c r="AJ330" s="691"/>
      <c r="AK330" s="691"/>
      <c r="AL330" s="692"/>
      <c r="AN330" s="706"/>
      <c r="AO330" s="707"/>
      <c r="AP330" s="707"/>
      <c r="AQ330" s="708"/>
    </row>
    <row r="331" spans="1:43" ht="39" hidden="1" thickBot="1" x14ac:dyDescent="0.35">
      <c r="A331" s="1014">
        <v>97</v>
      </c>
      <c r="B331" s="437" t="s">
        <v>1306</v>
      </c>
      <c r="C331" s="263">
        <v>43376</v>
      </c>
      <c r="D331" s="249" t="s">
        <v>14</v>
      </c>
      <c r="E331" s="154" t="s">
        <v>1409</v>
      </c>
      <c r="F331" s="257" t="s">
        <v>2335</v>
      </c>
      <c r="G331" s="258" t="s">
        <v>2447</v>
      </c>
      <c r="H331" s="250" t="s">
        <v>2336</v>
      </c>
      <c r="I331" s="250"/>
      <c r="J331" s="258" t="s">
        <v>974</v>
      </c>
      <c r="K331" s="154" t="s">
        <v>814</v>
      </c>
      <c r="L331" s="154" t="s">
        <v>2223</v>
      </c>
      <c r="M331" s="154" t="s">
        <v>1446</v>
      </c>
      <c r="N331" s="251" t="s">
        <v>2207</v>
      </c>
      <c r="O331" s="251" t="s">
        <v>2208</v>
      </c>
      <c r="P331" s="264"/>
      <c r="Q331" s="253"/>
      <c r="R331" s="253"/>
      <c r="S331" s="254">
        <v>44196</v>
      </c>
      <c r="T331" s="254"/>
      <c r="U331" s="249"/>
      <c r="V331" s="259"/>
      <c r="W331" s="255"/>
      <c r="X331" s="256"/>
      <c r="AI331" s="690"/>
      <c r="AJ331" s="691"/>
      <c r="AK331" s="691"/>
      <c r="AL331" s="692"/>
      <c r="AN331" s="706"/>
      <c r="AO331" s="707"/>
      <c r="AP331" s="707"/>
      <c r="AQ331" s="708"/>
    </row>
    <row r="332" spans="1:43" ht="43.5" hidden="1" thickBot="1" x14ac:dyDescent="0.35">
      <c r="A332" s="1014">
        <v>97</v>
      </c>
      <c r="B332" s="437" t="s">
        <v>1307</v>
      </c>
      <c r="C332" s="263">
        <v>43376</v>
      </c>
      <c r="D332" s="249" t="s">
        <v>14</v>
      </c>
      <c r="E332" s="154" t="s">
        <v>1409</v>
      </c>
      <c r="F332" s="257" t="s">
        <v>2335</v>
      </c>
      <c r="G332" s="258" t="s">
        <v>2447</v>
      </c>
      <c r="H332" s="250" t="s">
        <v>2336</v>
      </c>
      <c r="I332" s="250"/>
      <c r="J332" s="258" t="s">
        <v>974</v>
      </c>
      <c r="K332" s="154" t="s">
        <v>30</v>
      </c>
      <c r="L332" s="154" t="s">
        <v>2223</v>
      </c>
      <c r="M332" s="154" t="s">
        <v>1396</v>
      </c>
      <c r="N332" s="251" t="s">
        <v>2228</v>
      </c>
      <c r="O332" s="251" t="s">
        <v>2229</v>
      </c>
      <c r="P332" s="264"/>
      <c r="Q332" s="253"/>
      <c r="R332" s="253"/>
      <c r="S332" s="254">
        <v>44196</v>
      </c>
      <c r="T332" s="254"/>
      <c r="U332" s="249"/>
      <c r="V332" s="259"/>
      <c r="W332" s="255"/>
      <c r="X332" s="256"/>
      <c r="AI332" s="690"/>
      <c r="AJ332" s="691"/>
      <c r="AK332" s="691"/>
      <c r="AL332" s="692"/>
      <c r="AN332" s="706"/>
      <c r="AO332" s="707"/>
      <c r="AP332" s="707"/>
      <c r="AQ332" s="708"/>
    </row>
    <row r="333" spans="1:43" ht="39" hidden="1" thickBot="1" x14ac:dyDescent="0.35">
      <c r="A333" s="1014">
        <v>97</v>
      </c>
      <c r="B333" s="437" t="s">
        <v>1308</v>
      </c>
      <c r="C333" s="263">
        <v>43376</v>
      </c>
      <c r="D333" s="249" t="s">
        <v>14</v>
      </c>
      <c r="E333" s="154" t="s">
        <v>1409</v>
      </c>
      <c r="F333" s="257" t="s">
        <v>2335</v>
      </c>
      <c r="G333" s="258" t="s">
        <v>2447</v>
      </c>
      <c r="H333" s="250" t="s">
        <v>2336</v>
      </c>
      <c r="I333" s="250"/>
      <c r="J333" s="258" t="s">
        <v>975</v>
      </c>
      <c r="K333" s="154" t="s">
        <v>823</v>
      </c>
      <c r="L333" s="154" t="s">
        <v>2223</v>
      </c>
      <c r="M333" s="154" t="s">
        <v>1447</v>
      </c>
      <c r="N333" s="251" t="s">
        <v>2205</v>
      </c>
      <c r="O333" s="251" t="s">
        <v>2206</v>
      </c>
      <c r="P333" s="264"/>
      <c r="Q333" s="253"/>
      <c r="R333" s="253"/>
      <c r="S333" s="254">
        <v>44196</v>
      </c>
      <c r="T333" s="254"/>
      <c r="U333" s="249"/>
      <c r="V333" s="259"/>
      <c r="W333" s="255"/>
      <c r="X333" s="256"/>
      <c r="AI333" s="690"/>
      <c r="AJ333" s="691"/>
      <c r="AK333" s="691"/>
      <c r="AL333" s="692"/>
      <c r="AN333" s="706"/>
      <c r="AO333" s="707"/>
      <c r="AP333" s="707"/>
      <c r="AQ333" s="708"/>
    </row>
    <row r="334" spans="1:43" ht="43.5" hidden="1" thickBot="1" x14ac:dyDescent="0.35">
      <c r="A334" s="1014">
        <v>97</v>
      </c>
      <c r="B334" s="437" t="s">
        <v>1309</v>
      </c>
      <c r="C334" s="263">
        <v>43376</v>
      </c>
      <c r="D334" s="249" t="s">
        <v>14</v>
      </c>
      <c r="E334" s="154" t="s">
        <v>1409</v>
      </c>
      <c r="F334" s="257" t="s">
        <v>2335</v>
      </c>
      <c r="G334" s="258" t="s">
        <v>2447</v>
      </c>
      <c r="H334" s="250" t="s">
        <v>2336</v>
      </c>
      <c r="I334" s="250"/>
      <c r="J334" s="258" t="s">
        <v>975</v>
      </c>
      <c r="K334" s="154" t="s">
        <v>32</v>
      </c>
      <c r="L334" s="154" t="s">
        <v>2223</v>
      </c>
      <c r="M334" s="154" t="s">
        <v>1464</v>
      </c>
      <c r="N334" s="251" t="s">
        <v>2339</v>
      </c>
      <c r="O334" s="251" t="s">
        <v>2340</v>
      </c>
      <c r="P334" s="264"/>
      <c r="Q334" s="253"/>
      <c r="R334" s="253"/>
      <c r="S334" s="254">
        <v>44196</v>
      </c>
      <c r="T334" s="254"/>
      <c r="U334" s="249"/>
      <c r="V334" s="259"/>
      <c r="W334" s="255"/>
      <c r="X334" s="256"/>
      <c r="AI334" s="690"/>
      <c r="AJ334" s="691"/>
      <c r="AK334" s="691"/>
      <c r="AL334" s="692"/>
      <c r="AN334" s="706"/>
      <c r="AO334" s="707"/>
      <c r="AP334" s="707"/>
      <c r="AQ334" s="708"/>
    </row>
    <row r="335" spans="1:43" ht="39" hidden="1" thickBot="1" x14ac:dyDescent="0.35">
      <c r="A335" s="1014">
        <v>97</v>
      </c>
      <c r="B335" s="437" t="s">
        <v>1310</v>
      </c>
      <c r="C335" s="263">
        <v>43376</v>
      </c>
      <c r="D335" s="249" t="s">
        <v>14</v>
      </c>
      <c r="E335" s="154" t="s">
        <v>1409</v>
      </c>
      <c r="F335" s="257" t="s">
        <v>2335</v>
      </c>
      <c r="G335" s="258" t="s">
        <v>2447</v>
      </c>
      <c r="H335" s="250" t="s">
        <v>2336</v>
      </c>
      <c r="I335" s="250"/>
      <c r="J335" s="258" t="s">
        <v>975</v>
      </c>
      <c r="K335" s="154" t="s">
        <v>823</v>
      </c>
      <c r="L335" s="154" t="s">
        <v>2223</v>
      </c>
      <c r="M335" s="154" t="s">
        <v>1400</v>
      </c>
      <c r="N335" s="251" t="s">
        <v>2230</v>
      </c>
      <c r="O335" s="251" t="s">
        <v>2231</v>
      </c>
      <c r="P335" s="264"/>
      <c r="Q335" s="253"/>
      <c r="R335" s="253"/>
      <c r="S335" s="254">
        <v>44196</v>
      </c>
      <c r="T335" s="254"/>
      <c r="U335" s="249"/>
      <c r="V335" s="259"/>
      <c r="W335" s="255"/>
      <c r="X335" s="256"/>
      <c r="AI335" s="690"/>
      <c r="AJ335" s="691"/>
      <c r="AK335" s="691"/>
      <c r="AL335" s="692"/>
      <c r="AN335" s="706"/>
      <c r="AO335" s="707"/>
      <c r="AP335" s="707"/>
      <c r="AQ335" s="708"/>
    </row>
    <row r="336" spans="1:43" ht="39" hidden="1" thickBot="1" x14ac:dyDescent="0.35">
      <c r="A336" s="1014">
        <v>97</v>
      </c>
      <c r="B336" s="437" t="s">
        <v>1311</v>
      </c>
      <c r="C336" s="263">
        <v>43376</v>
      </c>
      <c r="D336" s="249" t="s">
        <v>14</v>
      </c>
      <c r="E336" s="154" t="s">
        <v>1409</v>
      </c>
      <c r="F336" s="257" t="s">
        <v>2335</v>
      </c>
      <c r="G336" s="258" t="s">
        <v>2447</v>
      </c>
      <c r="H336" s="250" t="s">
        <v>2336</v>
      </c>
      <c r="I336" s="250"/>
      <c r="J336" s="258" t="s">
        <v>974</v>
      </c>
      <c r="K336" s="154" t="s">
        <v>29</v>
      </c>
      <c r="L336" s="154" t="s">
        <v>2223</v>
      </c>
      <c r="M336" s="154" t="s">
        <v>2341</v>
      </c>
      <c r="N336" s="251" t="s">
        <v>2233</v>
      </c>
      <c r="O336" s="251" t="s">
        <v>2234</v>
      </c>
      <c r="P336" s="264"/>
      <c r="Q336" s="253"/>
      <c r="R336" s="253"/>
      <c r="S336" s="254">
        <v>44196</v>
      </c>
      <c r="T336" s="254"/>
      <c r="U336" s="249"/>
      <c r="V336" s="259"/>
      <c r="W336" s="255"/>
      <c r="X336" s="256"/>
      <c r="AI336" s="690"/>
      <c r="AJ336" s="691"/>
      <c r="AK336" s="691"/>
      <c r="AL336" s="692"/>
      <c r="AN336" s="706"/>
      <c r="AO336" s="707"/>
      <c r="AP336" s="707"/>
      <c r="AQ336" s="708"/>
    </row>
    <row r="337" spans="1:43" ht="72" hidden="1" thickBot="1" x14ac:dyDescent="0.35">
      <c r="A337" s="1014">
        <v>97</v>
      </c>
      <c r="B337" s="437" t="s">
        <v>1312</v>
      </c>
      <c r="C337" s="263">
        <v>43376</v>
      </c>
      <c r="D337" s="249" t="s">
        <v>14</v>
      </c>
      <c r="E337" s="154" t="s">
        <v>1409</v>
      </c>
      <c r="F337" s="257" t="s">
        <v>2335</v>
      </c>
      <c r="G337" s="258" t="s">
        <v>2447</v>
      </c>
      <c r="H337" s="250" t="s">
        <v>2336</v>
      </c>
      <c r="I337" s="250"/>
      <c r="J337" s="258" t="s">
        <v>975</v>
      </c>
      <c r="K337" s="154" t="s">
        <v>29</v>
      </c>
      <c r="L337" s="154" t="s">
        <v>2223</v>
      </c>
      <c r="M337" s="154" t="s">
        <v>1397</v>
      </c>
      <c r="N337" s="251" t="s">
        <v>2203</v>
      </c>
      <c r="O337" s="251" t="s">
        <v>2204</v>
      </c>
      <c r="P337" s="264"/>
      <c r="Q337" s="253"/>
      <c r="R337" s="253"/>
      <c r="S337" s="254">
        <v>44196</v>
      </c>
      <c r="T337" s="254"/>
      <c r="U337" s="249"/>
      <c r="V337" s="259"/>
      <c r="W337" s="255"/>
      <c r="X337" s="256"/>
      <c r="AI337" s="690"/>
      <c r="AJ337" s="691"/>
      <c r="AK337" s="691"/>
      <c r="AL337" s="692"/>
      <c r="AN337" s="706"/>
      <c r="AO337" s="707"/>
      <c r="AP337" s="707"/>
      <c r="AQ337" s="708"/>
    </row>
    <row r="338" spans="1:43" ht="57.75" hidden="1" thickBot="1" x14ac:dyDescent="0.35">
      <c r="A338" s="1014">
        <v>97</v>
      </c>
      <c r="B338" s="437" t="s">
        <v>1313</v>
      </c>
      <c r="C338" s="263">
        <v>43376</v>
      </c>
      <c r="D338" s="249" t="s">
        <v>14</v>
      </c>
      <c r="E338" s="154" t="s">
        <v>1409</v>
      </c>
      <c r="F338" s="257" t="s">
        <v>2335</v>
      </c>
      <c r="G338" s="258" t="s">
        <v>2447</v>
      </c>
      <c r="H338" s="250" t="s">
        <v>2336</v>
      </c>
      <c r="I338" s="250"/>
      <c r="J338" s="258" t="s">
        <v>974</v>
      </c>
      <c r="K338" s="154" t="s">
        <v>29</v>
      </c>
      <c r="L338" s="154" t="s">
        <v>2223</v>
      </c>
      <c r="M338" s="154" t="s">
        <v>1397</v>
      </c>
      <c r="N338" s="251" t="s">
        <v>2305</v>
      </c>
      <c r="O338" s="251" t="s">
        <v>2306</v>
      </c>
      <c r="P338" s="264"/>
      <c r="Q338" s="253"/>
      <c r="R338" s="253"/>
      <c r="S338" s="254">
        <v>44196</v>
      </c>
      <c r="T338" s="254"/>
      <c r="U338" s="249"/>
      <c r="V338" s="259"/>
      <c r="W338" s="255"/>
      <c r="X338" s="256"/>
      <c r="AI338" s="690"/>
      <c r="AJ338" s="691"/>
      <c r="AK338" s="691"/>
      <c r="AL338" s="692"/>
      <c r="AN338" s="706"/>
      <c r="AO338" s="707"/>
      <c r="AP338" s="707"/>
      <c r="AQ338" s="708"/>
    </row>
    <row r="339" spans="1:43" ht="57.75" hidden="1" thickBot="1" x14ac:dyDescent="0.35">
      <c r="A339" s="1014">
        <v>97</v>
      </c>
      <c r="B339" s="437" t="s">
        <v>1314</v>
      </c>
      <c r="C339" s="263">
        <v>43376</v>
      </c>
      <c r="D339" s="249" t="s">
        <v>14</v>
      </c>
      <c r="E339" s="154" t="s">
        <v>1409</v>
      </c>
      <c r="F339" s="257" t="s">
        <v>2335</v>
      </c>
      <c r="G339" s="258" t="s">
        <v>2447</v>
      </c>
      <c r="H339" s="250" t="s">
        <v>2336</v>
      </c>
      <c r="I339" s="250"/>
      <c r="J339" s="258" t="s">
        <v>976</v>
      </c>
      <c r="K339" s="154" t="s">
        <v>29</v>
      </c>
      <c r="L339" s="154" t="s">
        <v>2223</v>
      </c>
      <c r="M339" s="154" t="s">
        <v>1397</v>
      </c>
      <c r="N339" s="251" t="s">
        <v>2288</v>
      </c>
      <c r="O339" s="251" t="s">
        <v>2289</v>
      </c>
      <c r="P339" s="264"/>
      <c r="Q339" s="253"/>
      <c r="R339" s="253"/>
      <c r="S339" s="254">
        <v>44196</v>
      </c>
      <c r="T339" s="254"/>
      <c r="U339" s="249"/>
      <c r="V339" s="259"/>
      <c r="W339" s="255"/>
      <c r="X339" s="256"/>
      <c r="AI339" s="690"/>
      <c r="AJ339" s="691"/>
      <c r="AK339" s="691"/>
      <c r="AL339" s="692"/>
      <c r="AN339" s="706"/>
      <c r="AO339" s="707"/>
      <c r="AP339" s="707"/>
      <c r="AQ339" s="708"/>
    </row>
    <row r="340" spans="1:43" ht="72" hidden="1" thickBot="1" x14ac:dyDescent="0.35">
      <c r="A340" s="1014">
        <v>97</v>
      </c>
      <c r="B340" s="437" t="s">
        <v>1315</v>
      </c>
      <c r="C340" s="263">
        <v>43376</v>
      </c>
      <c r="D340" s="249" t="s">
        <v>14</v>
      </c>
      <c r="E340" s="154" t="s">
        <v>1409</v>
      </c>
      <c r="F340" s="257" t="s">
        <v>2335</v>
      </c>
      <c r="G340" s="258" t="s">
        <v>2447</v>
      </c>
      <c r="H340" s="250" t="s">
        <v>2336</v>
      </c>
      <c r="I340" s="250"/>
      <c r="J340" s="258" t="s">
        <v>975</v>
      </c>
      <c r="K340" s="154" t="s">
        <v>29</v>
      </c>
      <c r="L340" s="154" t="s">
        <v>2223</v>
      </c>
      <c r="M340" s="154" t="s">
        <v>1397</v>
      </c>
      <c r="N340" s="251" t="s">
        <v>2342</v>
      </c>
      <c r="O340" s="251" t="s">
        <v>2343</v>
      </c>
      <c r="P340" s="264"/>
      <c r="Q340" s="253"/>
      <c r="R340" s="253"/>
      <c r="S340" s="254">
        <v>44196</v>
      </c>
      <c r="T340" s="254"/>
      <c r="U340" s="249"/>
      <c r="V340" s="259"/>
      <c r="W340" s="255"/>
      <c r="X340" s="256"/>
      <c r="AI340" s="690"/>
      <c r="AJ340" s="691"/>
      <c r="AK340" s="691"/>
      <c r="AL340" s="692"/>
      <c r="AN340" s="706"/>
      <c r="AO340" s="707"/>
      <c r="AP340" s="707"/>
      <c r="AQ340" s="708"/>
    </row>
    <row r="341" spans="1:43" ht="39" hidden="1" thickBot="1" x14ac:dyDescent="0.35">
      <c r="A341" s="1014">
        <v>97</v>
      </c>
      <c r="B341" s="437" t="s">
        <v>1316</v>
      </c>
      <c r="C341" s="263">
        <v>43376</v>
      </c>
      <c r="D341" s="249" t="s">
        <v>14</v>
      </c>
      <c r="E341" s="154" t="s">
        <v>1409</v>
      </c>
      <c r="F341" s="257" t="s">
        <v>2335</v>
      </c>
      <c r="G341" s="258" t="s">
        <v>2447</v>
      </c>
      <c r="H341" s="250" t="s">
        <v>2336</v>
      </c>
      <c r="I341" s="250"/>
      <c r="J341" s="258" t="s">
        <v>975</v>
      </c>
      <c r="K341" s="154" t="s">
        <v>29</v>
      </c>
      <c r="L341" s="154" t="s">
        <v>2223</v>
      </c>
      <c r="M341" s="154" t="s">
        <v>1397</v>
      </c>
      <c r="N341" s="251" t="s">
        <v>2344</v>
      </c>
      <c r="O341" s="251" t="s">
        <v>2345</v>
      </c>
      <c r="P341" s="264"/>
      <c r="Q341" s="253"/>
      <c r="R341" s="253"/>
      <c r="S341" s="254">
        <v>44196</v>
      </c>
      <c r="T341" s="254"/>
      <c r="U341" s="249"/>
      <c r="V341" s="259"/>
      <c r="W341" s="255"/>
      <c r="X341" s="256"/>
      <c r="AI341" s="690"/>
      <c r="AJ341" s="691"/>
      <c r="AK341" s="691"/>
      <c r="AL341" s="692"/>
      <c r="AN341" s="706"/>
      <c r="AO341" s="707"/>
      <c r="AP341" s="707"/>
      <c r="AQ341" s="708"/>
    </row>
    <row r="342" spans="1:43" ht="43.5" hidden="1" thickBot="1" x14ac:dyDescent="0.35">
      <c r="A342" s="1014">
        <v>91</v>
      </c>
      <c r="B342" s="437" t="s">
        <v>1317</v>
      </c>
      <c r="C342" s="263">
        <v>43380</v>
      </c>
      <c r="D342" s="249" t="s">
        <v>14</v>
      </c>
      <c r="E342" s="154" t="s">
        <v>1409</v>
      </c>
      <c r="F342" s="257">
        <v>2546112</v>
      </c>
      <c r="G342" s="258" t="s">
        <v>2346</v>
      </c>
      <c r="H342" s="250" t="s">
        <v>2347</v>
      </c>
      <c r="I342" s="250"/>
      <c r="J342" s="258" t="s">
        <v>974</v>
      </c>
      <c r="K342" s="154" t="s">
        <v>30</v>
      </c>
      <c r="L342" s="154" t="s">
        <v>2223</v>
      </c>
      <c r="M342" s="154" t="s">
        <v>1396</v>
      </c>
      <c r="N342" s="251" t="s">
        <v>2228</v>
      </c>
      <c r="O342" s="251" t="s">
        <v>2229</v>
      </c>
      <c r="P342" s="264"/>
      <c r="Q342" s="253"/>
      <c r="R342" s="253"/>
      <c r="S342" s="254">
        <v>44561</v>
      </c>
      <c r="T342" s="254"/>
      <c r="U342" s="249"/>
      <c r="V342" s="259"/>
      <c r="W342" s="255"/>
      <c r="X342" s="256"/>
      <c r="AI342" s="690"/>
      <c r="AJ342" s="691"/>
      <c r="AK342" s="691"/>
      <c r="AL342" s="692"/>
      <c r="AN342" s="706"/>
      <c r="AO342" s="707"/>
      <c r="AP342" s="707"/>
      <c r="AQ342" s="708"/>
    </row>
    <row r="343" spans="1:43" ht="39" hidden="1" thickBot="1" x14ac:dyDescent="0.35">
      <c r="A343" s="1014">
        <v>91</v>
      </c>
      <c r="B343" s="437" t="s">
        <v>1318</v>
      </c>
      <c r="C343" s="263">
        <v>43380</v>
      </c>
      <c r="D343" s="249" t="s">
        <v>14</v>
      </c>
      <c r="E343" s="154" t="s">
        <v>1409</v>
      </c>
      <c r="F343" s="257">
        <v>2546112</v>
      </c>
      <c r="G343" s="258" t="s">
        <v>2346</v>
      </c>
      <c r="H343" s="250" t="s">
        <v>2347</v>
      </c>
      <c r="I343" s="250"/>
      <c r="J343" s="258" t="s">
        <v>974</v>
      </c>
      <c r="K343" s="154" t="s">
        <v>823</v>
      </c>
      <c r="L343" s="154" t="s">
        <v>2223</v>
      </c>
      <c r="M343" s="154" t="s">
        <v>1400</v>
      </c>
      <c r="N343" s="251" t="s">
        <v>2230</v>
      </c>
      <c r="O343" s="251" t="s">
        <v>2231</v>
      </c>
      <c r="P343" s="264"/>
      <c r="Q343" s="253"/>
      <c r="R343" s="253"/>
      <c r="S343" s="254">
        <v>44561</v>
      </c>
      <c r="T343" s="254"/>
      <c r="U343" s="249"/>
      <c r="V343" s="259"/>
      <c r="W343" s="255"/>
      <c r="X343" s="256"/>
      <c r="AI343" s="690"/>
      <c r="AJ343" s="691"/>
      <c r="AK343" s="691"/>
      <c r="AL343" s="692"/>
      <c r="AN343" s="706"/>
      <c r="AO343" s="707"/>
      <c r="AP343" s="707"/>
      <c r="AQ343" s="708"/>
    </row>
    <row r="344" spans="1:43" ht="39" hidden="1" thickBot="1" x14ac:dyDescent="0.35">
      <c r="A344" s="1014">
        <v>91</v>
      </c>
      <c r="B344" s="437" t="s">
        <v>1319</v>
      </c>
      <c r="C344" s="263">
        <v>43380</v>
      </c>
      <c r="D344" s="249" t="s">
        <v>14</v>
      </c>
      <c r="E344" s="154" t="s">
        <v>1409</v>
      </c>
      <c r="F344" s="257">
        <v>2546112</v>
      </c>
      <c r="G344" s="258" t="s">
        <v>2346</v>
      </c>
      <c r="H344" s="250" t="s">
        <v>2347</v>
      </c>
      <c r="I344" s="250"/>
      <c r="J344" s="258" t="s">
        <v>974</v>
      </c>
      <c r="K344" s="154" t="s">
        <v>29</v>
      </c>
      <c r="L344" s="154" t="s">
        <v>2223</v>
      </c>
      <c r="M344" s="154" t="s">
        <v>1460</v>
      </c>
      <c r="N344" s="251" t="s">
        <v>2233</v>
      </c>
      <c r="O344" s="251" t="s">
        <v>2234</v>
      </c>
      <c r="P344" s="264"/>
      <c r="Q344" s="253"/>
      <c r="R344" s="253"/>
      <c r="S344" s="254">
        <v>44561</v>
      </c>
      <c r="T344" s="254"/>
      <c r="U344" s="249"/>
      <c r="V344" s="259"/>
      <c r="W344" s="255"/>
      <c r="X344" s="256"/>
      <c r="AI344" s="690"/>
      <c r="AJ344" s="691"/>
      <c r="AK344" s="691"/>
      <c r="AL344" s="692"/>
      <c r="AN344" s="706"/>
      <c r="AO344" s="707"/>
      <c r="AP344" s="707"/>
      <c r="AQ344" s="708"/>
    </row>
    <row r="345" spans="1:43" ht="72" hidden="1" thickBot="1" x14ac:dyDescent="0.35">
      <c r="A345" s="1014">
        <v>91</v>
      </c>
      <c r="B345" s="437" t="s">
        <v>1320</v>
      </c>
      <c r="C345" s="263">
        <v>43380</v>
      </c>
      <c r="D345" s="249" t="s">
        <v>14</v>
      </c>
      <c r="E345" s="154" t="s">
        <v>1409</v>
      </c>
      <c r="F345" s="257">
        <v>2546112</v>
      </c>
      <c r="G345" s="258" t="s">
        <v>2346</v>
      </c>
      <c r="H345" s="250" t="s">
        <v>2347</v>
      </c>
      <c r="I345" s="250"/>
      <c r="J345" s="258" t="s">
        <v>975</v>
      </c>
      <c r="K345" s="154" t="s">
        <v>29</v>
      </c>
      <c r="L345" s="154" t="s">
        <v>2223</v>
      </c>
      <c r="M345" s="154" t="s">
        <v>1397</v>
      </c>
      <c r="N345" s="251" t="s">
        <v>2203</v>
      </c>
      <c r="O345" s="251" t="s">
        <v>2204</v>
      </c>
      <c r="P345" s="264"/>
      <c r="Q345" s="253"/>
      <c r="R345" s="253"/>
      <c r="S345" s="254">
        <v>44561</v>
      </c>
      <c r="T345" s="254"/>
      <c r="U345" s="249"/>
      <c r="V345" s="259"/>
      <c r="W345" s="255"/>
      <c r="X345" s="256"/>
      <c r="AI345" s="690"/>
      <c r="AJ345" s="691"/>
      <c r="AK345" s="691"/>
      <c r="AL345" s="692"/>
      <c r="AN345" s="706"/>
      <c r="AO345" s="707"/>
      <c r="AP345" s="707"/>
      <c r="AQ345" s="708"/>
    </row>
    <row r="346" spans="1:43" ht="57.75" hidden="1" thickBot="1" x14ac:dyDescent="0.35">
      <c r="A346" s="1014">
        <v>91</v>
      </c>
      <c r="B346" s="437" t="s">
        <v>1321</v>
      </c>
      <c r="C346" s="263">
        <v>43380</v>
      </c>
      <c r="D346" s="249" t="s">
        <v>14</v>
      </c>
      <c r="E346" s="154" t="s">
        <v>1409</v>
      </c>
      <c r="F346" s="257">
        <v>2546112</v>
      </c>
      <c r="G346" s="258" t="s">
        <v>2346</v>
      </c>
      <c r="H346" s="250" t="s">
        <v>2347</v>
      </c>
      <c r="I346" s="250"/>
      <c r="J346" s="258" t="s">
        <v>974</v>
      </c>
      <c r="K346" s="154" t="s">
        <v>29</v>
      </c>
      <c r="L346" s="154" t="s">
        <v>2223</v>
      </c>
      <c r="M346" s="154" t="s">
        <v>1397</v>
      </c>
      <c r="N346" s="251" t="s">
        <v>2305</v>
      </c>
      <c r="O346" s="251" t="s">
        <v>2306</v>
      </c>
      <c r="P346" s="264"/>
      <c r="Q346" s="253"/>
      <c r="R346" s="253"/>
      <c r="S346" s="254">
        <v>44561</v>
      </c>
      <c r="T346" s="254"/>
      <c r="U346" s="249"/>
      <c r="V346" s="259"/>
      <c r="W346" s="255"/>
      <c r="X346" s="256"/>
      <c r="AI346" s="690"/>
      <c r="AJ346" s="691"/>
      <c r="AK346" s="691"/>
      <c r="AL346" s="692"/>
      <c r="AN346" s="706"/>
      <c r="AO346" s="707"/>
      <c r="AP346" s="707"/>
      <c r="AQ346" s="708"/>
    </row>
    <row r="347" spans="1:43" ht="57.75" hidden="1" thickBot="1" x14ac:dyDescent="0.35">
      <c r="A347" s="1014">
        <v>91</v>
      </c>
      <c r="B347" s="437" t="s">
        <v>1322</v>
      </c>
      <c r="C347" s="263">
        <v>43380</v>
      </c>
      <c r="D347" s="249" t="s">
        <v>14</v>
      </c>
      <c r="E347" s="154" t="s">
        <v>1409</v>
      </c>
      <c r="F347" s="257">
        <v>2546112</v>
      </c>
      <c r="G347" s="258" t="s">
        <v>2346</v>
      </c>
      <c r="H347" s="250" t="s">
        <v>2347</v>
      </c>
      <c r="I347" s="250"/>
      <c r="J347" s="258" t="s">
        <v>976</v>
      </c>
      <c r="K347" s="154" t="s">
        <v>29</v>
      </c>
      <c r="L347" s="154" t="s">
        <v>2223</v>
      </c>
      <c r="M347" s="154" t="s">
        <v>1397</v>
      </c>
      <c r="N347" s="251" t="s">
        <v>2288</v>
      </c>
      <c r="O347" s="251" t="s">
        <v>2289</v>
      </c>
      <c r="P347" s="264"/>
      <c r="Q347" s="253"/>
      <c r="R347" s="253"/>
      <c r="S347" s="254">
        <v>44561</v>
      </c>
      <c r="T347" s="254"/>
      <c r="U347" s="249"/>
      <c r="V347" s="259"/>
      <c r="W347" s="255"/>
      <c r="X347" s="256"/>
      <c r="AI347" s="690"/>
      <c r="AJ347" s="691"/>
      <c r="AK347" s="691"/>
      <c r="AL347" s="692"/>
      <c r="AN347" s="706"/>
      <c r="AO347" s="707"/>
      <c r="AP347" s="707"/>
      <c r="AQ347" s="708"/>
    </row>
    <row r="348" spans="1:43" ht="72" hidden="1" thickBot="1" x14ac:dyDescent="0.35">
      <c r="A348" s="1014">
        <v>91</v>
      </c>
      <c r="B348" s="437" t="s">
        <v>1323</v>
      </c>
      <c r="C348" s="263">
        <v>43380</v>
      </c>
      <c r="D348" s="249" t="s">
        <v>14</v>
      </c>
      <c r="E348" s="154" t="s">
        <v>1409</v>
      </c>
      <c r="F348" s="257">
        <v>2546112</v>
      </c>
      <c r="G348" s="258" t="s">
        <v>2346</v>
      </c>
      <c r="H348" s="250" t="s">
        <v>2347</v>
      </c>
      <c r="I348" s="250"/>
      <c r="J348" s="258" t="s">
        <v>975</v>
      </c>
      <c r="K348" s="154" t="s">
        <v>29</v>
      </c>
      <c r="L348" s="154" t="s">
        <v>2223</v>
      </c>
      <c r="M348" s="154" t="s">
        <v>1397</v>
      </c>
      <c r="N348" s="251" t="s">
        <v>2342</v>
      </c>
      <c r="O348" s="251" t="s">
        <v>2343</v>
      </c>
      <c r="P348" s="264"/>
      <c r="Q348" s="253"/>
      <c r="R348" s="253"/>
      <c r="S348" s="254">
        <v>44561</v>
      </c>
      <c r="T348" s="254"/>
      <c r="U348" s="249"/>
      <c r="V348" s="259"/>
      <c r="W348" s="255"/>
      <c r="X348" s="256"/>
      <c r="AI348" s="690"/>
      <c r="AJ348" s="691"/>
      <c r="AK348" s="691"/>
      <c r="AL348" s="692"/>
      <c r="AN348" s="706"/>
      <c r="AO348" s="707"/>
      <c r="AP348" s="707"/>
      <c r="AQ348" s="708"/>
    </row>
    <row r="349" spans="1:43" ht="57.75" hidden="1" thickBot="1" x14ac:dyDescent="0.35">
      <c r="A349" s="1014">
        <v>91</v>
      </c>
      <c r="B349" s="437" t="s">
        <v>1324</v>
      </c>
      <c r="C349" s="263">
        <v>43380</v>
      </c>
      <c r="D349" s="249" t="s">
        <v>14</v>
      </c>
      <c r="E349" s="154" t="s">
        <v>1409</v>
      </c>
      <c r="F349" s="257">
        <v>2546112</v>
      </c>
      <c r="G349" s="258" t="s">
        <v>2346</v>
      </c>
      <c r="H349" s="250" t="s">
        <v>2347</v>
      </c>
      <c r="I349" s="250"/>
      <c r="J349" s="258" t="s">
        <v>974</v>
      </c>
      <c r="K349" s="154" t="s">
        <v>814</v>
      </c>
      <c r="L349" s="154" t="s">
        <v>2223</v>
      </c>
      <c r="M349" s="154" t="s">
        <v>2253</v>
      </c>
      <c r="N349" s="251" t="s">
        <v>2348</v>
      </c>
      <c r="O349" s="251" t="s">
        <v>2349</v>
      </c>
      <c r="P349" s="264"/>
      <c r="Q349" s="253"/>
      <c r="R349" s="253"/>
      <c r="S349" s="254">
        <v>44561</v>
      </c>
      <c r="T349" s="254"/>
      <c r="U349" s="249"/>
      <c r="V349" s="259"/>
      <c r="W349" s="255"/>
      <c r="X349" s="256"/>
      <c r="AI349" s="690"/>
      <c r="AJ349" s="691"/>
      <c r="AK349" s="691"/>
      <c r="AL349" s="692"/>
      <c r="AN349" s="706"/>
      <c r="AO349" s="707"/>
      <c r="AP349" s="707"/>
      <c r="AQ349" s="708"/>
    </row>
    <row r="350" spans="1:43" ht="43.5" hidden="1" thickBot="1" x14ac:dyDescent="0.35">
      <c r="A350" s="1014">
        <v>96</v>
      </c>
      <c r="B350" s="437" t="s">
        <v>1325</v>
      </c>
      <c r="C350" s="263">
        <v>43381</v>
      </c>
      <c r="D350" s="249" t="s">
        <v>14</v>
      </c>
      <c r="E350" s="154" t="s">
        <v>1409</v>
      </c>
      <c r="F350" s="257" t="s">
        <v>2350</v>
      </c>
      <c r="G350" s="258" t="s">
        <v>743</v>
      </c>
      <c r="H350" s="250" t="s">
        <v>2351</v>
      </c>
      <c r="I350" s="250"/>
      <c r="J350" s="258" t="s">
        <v>974</v>
      </c>
      <c r="K350" s="154" t="s">
        <v>28</v>
      </c>
      <c r="L350" s="154" t="s">
        <v>2223</v>
      </c>
      <c r="M350" s="154" t="s">
        <v>2237</v>
      </c>
      <c r="N350" s="251" t="s">
        <v>2271</v>
      </c>
      <c r="O350" s="251" t="s">
        <v>2272</v>
      </c>
      <c r="P350" s="264"/>
      <c r="Q350" s="253"/>
      <c r="R350" s="253"/>
      <c r="S350" s="254">
        <v>44196</v>
      </c>
      <c r="T350" s="254"/>
      <c r="U350" s="249"/>
      <c r="V350" s="259"/>
      <c r="W350" s="255"/>
      <c r="X350" s="256"/>
      <c r="AI350" s="690"/>
      <c r="AJ350" s="691"/>
      <c r="AK350" s="691"/>
      <c r="AL350" s="692"/>
      <c r="AN350" s="706"/>
      <c r="AO350" s="707"/>
      <c r="AP350" s="707"/>
      <c r="AQ350" s="708"/>
    </row>
    <row r="351" spans="1:43" ht="43.5" hidden="1" thickBot="1" x14ac:dyDescent="0.35">
      <c r="A351" s="1014">
        <v>96</v>
      </c>
      <c r="B351" s="437" t="s">
        <v>1326</v>
      </c>
      <c r="C351" s="263">
        <v>43381</v>
      </c>
      <c r="D351" s="249" t="s">
        <v>14</v>
      </c>
      <c r="E351" s="154" t="s">
        <v>1409</v>
      </c>
      <c r="F351" s="257" t="s">
        <v>2350</v>
      </c>
      <c r="G351" s="258" t="s">
        <v>743</v>
      </c>
      <c r="H351" s="250" t="s">
        <v>2351</v>
      </c>
      <c r="I351" s="250"/>
      <c r="J351" s="258" t="s">
        <v>974</v>
      </c>
      <c r="K351" s="154" t="s">
        <v>28</v>
      </c>
      <c r="L351" s="154" t="s">
        <v>2223</v>
      </c>
      <c r="M351" s="154" t="s">
        <v>2237</v>
      </c>
      <c r="N351" s="251" t="s">
        <v>2238</v>
      </c>
      <c r="O351" s="251" t="s">
        <v>2239</v>
      </c>
      <c r="P351" s="264"/>
      <c r="Q351" s="253"/>
      <c r="R351" s="253"/>
      <c r="S351" s="254">
        <v>44196</v>
      </c>
      <c r="T351" s="254"/>
      <c r="U351" s="249"/>
      <c r="V351" s="259"/>
      <c r="W351" s="255"/>
      <c r="X351" s="256"/>
      <c r="AI351" s="690"/>
      <c r="AJ351" s="691"/>
      <c r="AK351" s="691"/>
      <c r="AL351" s="692"/>
      <c r="AN351" s="706"/>
      <c r="AO351" s="707"/>
      <c r="AP351" s="707"/>
      <c r="AQ351" s="708"/>
    </row>
    <row r="352" spans="1:43" ht="43.5" hidden="1" thickBot="1" x14ac:dyDescent="0.35">
      <c r="A352" s="1014">
        <v>96</v>
      </c>
      <c r="B352" s="437" t="s">
        <v>1327</v>
      </c>
      <c r="C352" s="263">
        <v>43381</v>
      </c>
      <c r="D352" s="249" t="s">
        <v>14</v>
      </c>
      <c r="E352" s="154" t="s">
        <v>1409</v>
      </c>
      <c r="F352" s="257" t="s">
        <v>2350</v>
      </c>
      <c r="G352" s="258" t="s">
        <v>743</v>
      </c>
      <c r="H352" s="250" t="s">
        <v>2351</v>
      </c>
      <c r="I352" s="250"/>
      <c r="J352" s="258" t="s">
        <v>974</v>
      </c>
      <c r="K352" s="154" t="s">
        <v>28</v>
      </c>
      <c r="L352" s="154" t="s">
        <v>2223</v>
      </c>
      <c r="M352" s="154" t="s">
        <v>2224</v>
      </c>
      <c r="N352" s="251" t="s">
        <v>2269</v>
      </c>
      <c r="O352" s="251" t="s">
        <v>2270</v>
      </c>
      <c r="P352" s="264"/>
      <c r="Q352" s="253"/>
      <c r="R352" s="253"/>
      <c r="S352" s="254">
        <v>44196</v>
      </c>
      <c r="T352" s="254"/>
      <c r="U352" s="249"/>
      <c r="V352" s="259"/>
      <c r="W352" s="255"/>
      <c r="X352" s="256"/>
      <c r="AI352" s="690"/>
      <c r="AJ352" s="691"/>
      <c r="AK352" s="691"/>
      <c r="AL352" s="692"/>
      <c r="AN352" s="706"/>
      <c r="AO352" s="707"/>
      <c r="AP352" s="707"/>
      <c r="AQ352" s="708"/>
    </row>
    <row r="353" spans="1:43" ht="43.5" hidden="1" thickBot="1" x14ac:dyDescent="0.35">
      <c r="A353" s="1014">
        <v>96</v>
      </c>
      <c r="B353" s="437" t="s">
        <v>1328</v>
      </c>
      <c r="C353" s="263">
        <v>43381</v>
      </c>
      <c r="D353" s="249" t="s">
        <v>14</v>
      </c>
      <c r="E353" s="154" t="s">
        <v>1409</v>
      </c>
      <c r="F353" s="257" t="s">
        <v>2350</v>
      </c>
      <c r="G353" s="258" t="s">
        <v>743</v>
      </c>
      <c r="H353" s="250" t="s">
        <v>2351</v>
      </c>
      <c r="I353" s="250"/>
      <c r="J353" s="258" t="s">
        <v>974</v>
      </c>
      <c r="K353" s="154" t="s">
        <v>814</v>
      </c>
      <c r="L353" s="154" t="s">
        <v>2223</v>
      </c>
      <c r="M353" s="154" t="s">
        <v>1446</v>
      </c>
      <c r="N353" s="251" t="s">
        <v>2352</v>
      </c>
      <c r="O353" s="251" t="s">
        <v>2353</v>
      </c>
      <c r="P353" s="264"/>
      <c r="Q353" s="253"/>
      <c r="R353" s="253"/>
      <c r="S353" s="254">
        <v>44196</v>
      </c>
      <c r="T353" s="254"/>
      <c r="U353" s="249"/>
      <c r="V353" s="259"/>
      <c r="W353" s="255"/>
      <c r="X353" s="256"/>
      <c r="AI353" s="690"/>
      <c r="AJ353" s="691"/>
      <c r="AK353" s="691"/>
      <c r="AL353" s="692"/>
      <c r="AN353" s="706"/>
      <c r="AO353" s="707"/>
      <c r="AP353" s="707"/>
      <c r="AQ353" s="708"/>
    </row>
    <row r="354" spans="1:43" ht="43.5" hidden="1" thickBot="1" x14ac:dyDescent="0.35">
      <c r="A354" s="1014">
        <v>96</v>
      </c>
      <c r="B354" s="437" t="s">
        <v>1329</v>
      </c>
      <c r="C354" s="263">
        <v>43381</v>
      </c>
      <c r="D354" s="249" t="s">
        <v>14</v>
      </c>
      <c r="E354" s="154" t="s">
        <v>1409</v>
      </c>
      <c r="F354" s="257" t="s">
        <v>2350</v>
      </c>
      <c r="G354" s="258" t="s">
        <v>743</v>
      </c>
      <c r="H354" s="250" t="s">
        <v>2351</v>
      </c>
      <c r="I354" s="250"/>
      <c r="J354" s="258" t="s">
        <v>975</v>
      </c>
      <c r="K354" s="154" t="s">
        <v>823</v>
      </c>
      <c r="L354" s="154" t="s">
        <v>2223</v>
      </c>
      <c r="M354" s="154" t="s">
        <v>1447</v>
      </c>
      <c r="N354" s="251" t="s">
        <v>2205</v>
      </c>
      <c r="O354" s="251" t="s">
        <v>2206</v>
      </c>
      <c r="P354" s="264"/>
      <c r="Q354" s="253"/>
      <c r="R354" s="253"/>
      <c r="S354" s="254">
        <v>44196</v>
      </c>
      <c r="T354" s="254"/>
      <c r="U354" s="249"/>
      <c r="V354" s="259"/>
      <c r="W354" s="255"/>
      <c r="X354" s="256"/>
      <c r="AI354" s="690"/>
      <c r="AJ354" s="691"/>
      <c r="AK354" s="691"/>
      <c r="AL354" s="692"/>
      <c r="AN354" s="706"/>
      <c r="AO354" s="707"/>
      <c r="AP354" s="707"/>
      <c r="AQ354" s="708"/>
    </row>
    <row r="355" spans="1:43" ht="72" hidden="1" thickBot="1" x14ac:dyDescent="0.35">
      <c r="A355" s="1014">
        <v>96</v>
      </c>
      <c r="B355" s="437" t="s">
        <v>1330</v>
      </c>
      <c r="C355" s="263">
        <v>43381</v>
      </c>
      <c r="D355" s="249" t="s">
        <v>14</v>
      </c>
      <c r="E355" s="154" t="s">
        <v>1409</v>
      </c>
      <c r="F355" s="257" t="s">
        <v>2350</v>
      </c>
      <c r="G355" s="258" t="s">
        <v>743</v>
      </c>
      <c r="H355" s="250" t="s">
        <v>2351</v>
      </c>
      <c r="I355" s="250"/>
      <c r="J355" s="258" t="s">
        <v>974</v>
      </c>
      <c r="K355" s="154" t="s">
        <v>823</v>
      </c>
      <c r="L355" s="154" t="s">
        <v>2223</v>
      </c>
      <c r="M355" s="154" t="s">
        <v>2251</v>
      </c>
      <c r="N355" s="251" t="s">
        <v>2312</v>
      </c>
      <c r="O355" s="251" t="s">
        <v>2313</v>
      </c>
      <c r="P355" s="264"/>
      <c r="Q355" s="253"/>
      <c r="R355" s="253"/>
      <c r="S355" s="254">
        <v>44196</v>
      </c>
      <c r="T355" s="254"/>
      <c r="U355" s="249"/>
      <c r="V355" s="259"/>
      <c r="W355" s="255"/>
      <c r="X355" s="256"/>
      <c r="AI355" s="690"/>
      <c r="AJ355" s="691"/>
      <c r="AK355" s="691"/>
      <c r="AL355" s="692"/>
      <c r="AN355" s="706"/>
      <c r="AO355" s="707"/>
      <c r="AP355" s="707"/>
      <c r="AQ355" s="708"/>
    </row>
    <row r="356" spans="1:43" ht="43.5" hidden="1" thickBot="1" x14ac:dyDescent="0.35">
      <c r="A356" s="1014">
        <v>96</v>
      </c>
      <c r="B356" s="437" t="s">
        <v>1331</v>
      </c>
      <c r="C356" s="263">
        <v>43381</v>
      </c>
      <c r="D356" s="249" t="s">
        <v>14</v>
      </c>
      <c r="E356" s="154" t="s">
        <v>1409</v>
      </c>
      <c r="F356" s="257" t="s">
        <v>2350</v>
      </c>
      <c r="G356" s="258" t="s">
        <v>743</v>
      </c>
      <c r="H356" s="250" t="s">
        <v>2351</v>
      </c>
      <c r="I356" s="250"/>
      <c r="J356" s="258" t="s">
        <v>975</v>
      </c>
      <c r="K356" s="154" t="s">
        <v>32</v>
      </c>
      <c r="L356" s="154" t="s">
        <v>2223</v>
      </c>
      <c r="M356" s="154" t="s">
        <v>1451</v>
      </c>
      <c r="N356" s="251" t="s">
        <v>2354</v>
      </c>
      <c r="O356" s="251" t="s">
        <v>2355</v>
      </c>
      <c r="P356" s="264"/>
      <c r="Q356" s="253"/>
      <c r="R356" s="253"/>
      <c r="S356" s="254">
        <v>44196</v>
      </c>
      <c r="T356" s="254"/>
      <c r="U356" s="249"/>
      <c r="V356" s="259"/>
      <c r="W356" s="255"/>
      <c r="X356" s="256"/>
      <c r="AI356" s="690"/>
      <c r="AJ356" s="691"/>
      <c r="AK356" s="691"/>
      <c r="AL356" s="692"/>
      <c r="AN356" s="706"/>
      <c r="AO356" s="707"/>
      <c r="AP356" s="707"/>
      <c r="AQ356" s="708"/>
    </row>
    <row r="357" spans="1:43" ht="43.5" hidden="1" thickBot="1" x14ac:dyDescent="0.35">
      <c r="A357" s="1014">
        <v>96</v>
      </c>
      <c r="B357" s="437" t="s">
        <v>1332</v>
      </c>
      <c r="C357" s="263">
        <v>43381</v>
      </c>
      <c r="D357" s="249" t="s">
        <v>14</v>
      </c>
      <c r="E357" s="154" t="s">
        <v>1409</v>
      </c>
      <c r="F357" s="257" t="s">
        <v>2350</v>
      </c>
      <c r="G357" s="258" t="s">
        <v>743</v>
      </c>
      <c r="H357" s="250" t="s">
        <v>2351</v>
      </c>
      <c r="I357" s="250"/>
      <c r="J357" s="258" t="s">
        <v>974</v>
      </c>
      <c r="K357" s="154" t="s">
        <v>823</v>
      </c>
      <c r="L357" s="154" t="s">
        <v>2223</v>
      </c>
      <c r="M357" s="154" t="s">
        <v>1400</v>
      </c>
      <c r="N357" s="251" t="s">
        <v>2230</v>
      </c>
      <c r="O357" s="251" t="s">
        <v>2231</v>
      </c>
      <c r="P357" s="264"/>
      <c r="Q357" s="253"/>
      <c r="R357" s="253"/>
      <c r="S357" s="254">
        <v>44196</v>
      </c>
      <c r="T357" s="254"/>
      <c r="U357" s="249"/>
      <c r="V357" s="259"/>
      <c r="W357" s="255"/>
      <c r="X357" s="256"/>
      <c r="AI357" s="690"/>
      <c r="AJ357" s="691"/>
      <c r="AK357" s="691"/>
      <c r="AL357" s="692"/>
      <c r="AN357" s="706"/>
      <c r="AO357" s="707"/>
      <c r="AP357" s="707"/>
      <c r="AQ357" s="708"/>
    </row>
    <row r="358" spans="1:43" ht="43.5" hidden="1" thickBot="1" x14ac:dyDescent="0.35">
      <c r="A358" s="1014">
        <v>96</v>
      </c>
      <c r="B358" s="437" t="s">
        <v>1333</v>
      </c>
      <c r="C358" s="263">
        <v>43381</v>
      </c>
      <c r="D358" s="249" t="s">
        <v>14</v>
      </c>
      <c r="E358" s="154" t="s">
        <v>1409</v>
      </c>
      <c r="F358" s="257" t="s">
        <v>2350</v>
      </c>
      <c r="G358" s="258" t="s">
        <v>743</v>
      </c>
      <c r="H358" s="250" t="s">
        <v>2351</v>
      </c>
      <c r="I358" s="250"/>
      <c r="J358" s="258" t="s">
        <v>974</v>
      </c>
      <c r="K358" s="154" t="s">
        <v>29</v>
      </c>
      <c r="L358" s="154" t="s">
        <v>2223</v>
      </c>
      <c r="M358" s="154" t="s">
        <v>2341</v>
      </c>
      <c r="N358" s="251" t="s">
        <v>2233</v>
      </c>
      <c r="O358" s="251" t="s">
        <v>2234</v>
      </c>
      <c r="P358" s="264"/>
      <c r="Q358" s="253"/>
      <c r="R358" s="253"/>
      <c r="S358" s="254">
        <v>44196</v>
      </c>
      <c r="T358" s="254"/>
      <c r="U358" s="249"/>
      <c r="V358" s="259"/>
      <c r="W358" s="255"/>
      <c r="X358" s="256"/>
      <c r="AI358" s="690"/>
      <c r="AJ358" s="691"/>
      <c r="AK358" s="691"/>
      <c r="AL358" s="692"/>
      <c r="AN358" s="706"/>
      <c r="AO358" s="707"/>
      <c r="AP358" s="707"/>
      <c r="AQ358" s="708"/>
    </row>
    <row r="359" spans="1:43" ht="72" hidden="1" thickBot="1" x14ac:dyDescent="0.35">
      <c r="A359" s="1014">
        <v>96</v>
      </c>
      <c r="B359" s="437" t="s">
        <v>1334</v>
      </c>
      <c r="C359" s="263">
        <v>43381</v>
      </c>
      <c r="D359" s="249" t="s">
        <v>14</v>
      </c>
      <c r="E359" s="154" t="s">
        <v>1409</v>
      </c>
      <c r="F359" s="257" t="s">
        <v>2350</v>
      </c>
      <c r="G359" s="258" t="s">
        <v>743</v>
      </c>
      <c r="H359" s="250" t="s">
        <v>2351</v>
      </c>
      <c r="I359" s="250"/>
      <c r="J359" s="258" t="s">
        <v>975</v>
      </c>
      <c r="K359" s="154" t="s">
        <v>29</v>
      </c>
      <c r="L359" s="154" t="s">
        <v>2223</v>
      </c>
      <c r="M359" s="154" t="s">
        <v>1397</v>
      </c>
      <c r="N359" s="251" t="s">
        <v>2203</v>
      </c>
      <c r="O359" s="251" t="s">
        <v>2204</v>
      </c>
      <c r="P359" s="264"/>
      <c r="Q359" s="253"/>
      <c r="R359" s="253"/>
      <c r="S359" s="254">
        <v>44196</v>
      </c>
      <c r="T359" s="254"/>
      <c r="U359" s="249"/>
      <c r="V359" s="259"/>
      <c r="W359" s="255"/>
      <c r="X359" s="256"/>
      <c r="AI359" s="690"/>
      <c r="AJ359" s="691"/>
      <c r="AK359" s="691"/>
      <c r="AL359" s="692"/>
      <c r="AN359" s="706"/>
      <c r="AO359" s="707"/>
      <c r="AP359" s="707"/>
      <c r="AQ359" s="708"/>
    </row>
    <row r="360" spans="1:43" ht="57.75" hidden="1" thickBot="1" x14ac:dyDescent="0.35">
      <c r="A360" s="1014">
        <v>96</v>
      </c>
      <c r="B360" s="437" t="s">
        <v>1335</v>
      </c>
      <c r="C360" s="263">
        <v>43381</v>
      </c>
      <c r="D360" s="249" t="s">
        <v>14</v>
      </c>
      <c r="E360" s="154" t="s">
        <v>1409</v>
      </c>
      <c r="F360" s="257" t="s">
        <v>2350</v>
      </c>
      <c r="G360" s="258" t="s">
        <v>743</v>
      </c>
      <c r="H360" s="250" t="s">
        <v>2351</v>
      </c>
      <c r="I360" s="250"/>
      <c r="J360" s="258" t="s">
        <v>974</v>
      </c>
      <c r="K360" s="154" t="s">
        <v>29</v>
      </c>
      <c r="L360" s="154" t="s">
        <v>2223</v>
      </c>
      <c r="M360" s="154" t="s">
        <v>1397</v>
      </c>
      <c r="N360" s="251" t="s">
        <v>2305</v>
      </c>
      <c r="O360" s="251" t="s">
        <v>2306</v>
      </c>
      <c r="P360" s="264"/>
      <c r="Q360" s="253"/>
      <c r="R360" s="253"/>
      <c r="S360" s="254">
        <v>44196</v>
      </c>
      <c r="T360" s="254"/>
      <c r="U360" s="249"/>
      <c r="V360" s="259"/>
      <c r="W360" s="255"/>
      <c r="X360" s="256"/>
      <c r="AI360" s="690"/>
      <c r="AJ360" s="691"/>
      <c r="AK360" s="691"/>
      <c r="AL360" s="692"/>
      <c r="AN360" s="706"/>
      <c r="AO360" s="707"/>
      <c r="AP360" s="707"/>
      <c r="AQ360" s="708"/>
    </row>
    <row r="361" spans="1:43" ht="43.5" hidden="1" thickBot="1" x14ac:dyDescent="0.35">
      <c r="A361" s="1014">
        <v>96</v>
      </c>
      <c r="B361" s="437" t="s">
        <v>1336</v>
      </c>
      <c r="C361" s="263">
        <v>43381</v>
      </c>
      <c r="D361" s="249" t="s">
        <v>14</v>
      </c>
      <c r="E361" s="154" t="s">
        <v>1409</v>
      </c>
      <c r="F361" s="257" t="s">
        <v>2350</v>
      </c>
      <c r="G361" s="258" t="s">
        <v>743</v>
      </c>
      <c r="H361" s="250" t="s">
        <v>2351</v>
      </c>
      <c r="I361" s="250"/>
      <c r="J361" s="258" t="s">
        <v>974</v>
      </c>
      <c r="K361" s="154" t="s">
        <v>29</v>
      </c>
      <c r="L361" s="154" t="s">
        <v>2223</v>
      </c>
      <c r="M361" s="154" t="s">
        <v>1397</v>
      </c>
      <c r="N361" s="251" t="s">
        <v>2344</v>
      </c>
      <c r="O361" s="251" t="s">
        <v>2345</v>
      </c>
      <c r="P361" s="264"/>
      <c r="Q361" s="253"/>
      <c r="R361" s="253"/>
      <c r="S361" s="254">
        <v>44196</v>
      </c>
      <c r="T361" s="254"/>
      <c r="U361" s="249"/>
      <c r="V361" s="259"/>
      <c r="W361" s="255"/>
      <c r="X361" s="256"/>
      <c r="AI361" s="690"/>
      <c r="AJ361" s="691"/>
      <c r="AK361" s="691"/>
      <c r="AL361" s="692"/>
      <c r="AN361" s="706"/>
      <c r="AO361" s="707"/>
      <c r="AP361" s="707"/>
      <c r="AQ361" s="708"/>
    </row>
    <row r="362" spans="1:43" ht="72" hidden="1" thickBot="1" x14ac:dyDescent="0.35">
      <c r="A362" s="1014">
        <v>96</v>
      </c>
      <c r="B362" s="437" t="s">
        <v>381</v>
      </c>
      <c r="C362" s="263">
        <v>43381</v>
      </c>
      <c r="D362" s="249" t="s">
        <v>14</v>
      </c>
      <c r="E362" s="154" t="s">
        <v>1409</v>
      </c>
      <c r="F362" s="257" t="s">
        <v>2350</v>
      </c>
      <c r="G362" s="258" t="s">
        <v>743</v>
      </c>
      <c r="H362" s="250" t="s">
        <v>2351</v>
      </c>
      <c r="I362" s="250"/>
      <c r="J362" s="258" t="s">
        <v>975</v>
      </c>
      <c r="K362" s="154" t="s">
        <v>29</v>
      </c>
      <c r="L362" s="154" t="s">
        <v>2223</v>
      </c>
      <c r="M362" s="154" t="s">
        <v>1397</v>
      </c>
      <c r="N362" s="251" t="s">
        <v>2342</v>
      </c>
      <c r="O362" s="251" t="s">
        <v>2343</v>
      </c>
      <c r="P362" s="264"/>
      <c r="Q362" s="253"/>
      <c r="R362" s="253"/>
      <c r="S362" s="254">
        <v>44196</v>
      </c>
      <c r="T362" s="254"/>
      <c r="U362" s="249"/>
      <c r="V362" s="259"/>
      <c r="W362" s="255"/>
      <c r="X362" s="256"/>
      <c r="AI362" s="690"/>
      <c r="AJ362" s="691"/>
      <c r="AK362" s="691"/>
      <c r="AL362" s="692"/>
      <c r="AN362" s="706"/>
      <c r="AO362" s="707"/>
      <c r="AP362" s="707"/>
      <c r="AQ362" s="708"/>
    </row>
    <row r="363" spans="1:43" ht="43.5" hidden="1" thickBot="1" x14ac:dyDescent="0.35">
      <c r="A363" s="1014">
        <v>96</v>
      </c>
      <c r="B363" s="437" t="s">
        <v>1337</v>
      </c>
      <c r="C363" s="263">
        <v>43381</v>
      </c>
      <c r="D363" s="249" t="s">
        <v>14</v>
      </c>
      <c r="E363" s="154" t="s">
        <v>1409</v>
      </c>
      <c r="F363" s="257" t="s">
        <v>2350</v>
      </c>
      <c r="G363" s="258" t="s">
        <v>743</v>
      </c>
      <c r="H363" s="250" t="s">
        <v>2351</v>
      </c>
      <c r="I363" s="250"/>
      <c r="J363" s="258" t="s">
        <v>974</v>
      </c>
      <c r="K363" s="154" t="s">
        <v>29</v>
      </c>
      <c r="L363" s="154" t="s">
        <v>2223</v>
      </c>
      <c r="M363" s="154" t="s">
        <v>1397</v>
      </c>
      <c r="N363" s="251" t="s">
        <v>2213</v>
      </c>
      <c r="O363" s="251" t="s">
        <v>2356</v>
      </c>
      <c r="P363" s="264"/>
      <c r="Q363" s="253"/>
      <c r="R363" s="253"/>
      <c r="S363" s="254">
        <v>44196</v>
      </c>
      <c r="T363" s="254"/>
      <c r="U363" s="249"/>
      <c r="V363" s="259"/>
      <c r="W363" s="255"/>
      <c r="X363" s="256"/>
      <c r="AI363" s="690"/>
      <c r="AJ363" s="691"/>
      <c r="AK363" s="691"/>
      <c r="AL363" s="692"/>
      <c r="AN363" s="706"/>
      <c r="AO363" s="707"/>
      <c r="AP363" s="707"/>
      <c r="AQ363" s="708"/>
    </row>
    <row r="364" spans="1:43" ht="39" hidden="1" thickBot="1" x14ac:dyDescent="0.35">
      <c r="A364" s="1014">
        <v>95</v>
      </c>
      <c r="B364" s="437" t="s">
        <v>1338</v>
      </c>
      <c r="C364" s="263">
        <v>43381</v>
      </c>
      <c r="D364" s="249" t="s">
        <v>14</v>
      </c>
      <c r="E364" s="154" t="s">
        <v>1409</v>
      </c>
      <c r="F364" s="257" t="s">
        <v>656</v>
      </c>
      <c r="G364" s="258" t="s">
        <v>715</v>
      </c>
      <c r="H364" s="250" t="s">
        <v>2357</v>
      </c>
      <c r="I364" s="250"/>
      <c r="J364" s="258" t="s">
        <v>974</v>
      </c>
      <c r="K364" s="154" t="s">
        <v>28</v>
      </c>
      <c r="L364" s="154" t="s">
        <v>2223</v>
      </c>
      <c r="M364" s="154" t="s">
        <v>2224</v>
      </c>
      <c r="N364" s="251" t="s">
        <v>2263</v>
      </c>
      <c r="O364" s="251" t="s">
        <v>2264</v>
      </c>
      <c r="P364" s="264"/>
      <c r="Q364" s="253"/>
      <c r="R364" s="253"/>
      <c r="S364" s="254">
        <v>44196</v>
      </c>
      <c r="T364" s="254"/>
      <c r="U364" s="249"/>
      <c r="V364" s="259"/>
      <c r="W364" s="255"/>
      <c r="X364" s="256"/>
      <c r="AI364" s="690"/>
      <c r="AJ364" s="691"/>
      <c r="AK364" s="691"/>
      <c r="AL364" s="692"/>
      <c r="AN364" s="706"/>
      <c r="AO364" s="707"/>
      <c r="AP364" s="707"/>
      <c r="AQ364" s="708"/>
    </row>
    <row r="365" spans="1:43" ht="39" hidden="1" thickBot="1" x14ac:dyDescent="0.35">
      <c r="A365" s="1014">
        <v>95</v>
      </c>
      <c r="B365" s="437" t="s">
        <v>1339</v>
      </c>
      <c r="C365" s="263">
        <v>43381</v>
      </c>
      <c r="D365" s="249" t="s">
        <v>14</v>
      </c>
      <c r="E365" s="154" t="s">
        <v>1409</v>
      </c>
      <c r="F365" s="257" t="s">
        <v>656</v>
      </c>
      <c r="G365" s="258" t="s">
        <v>715</v>
      </c>
      <c r="H365" s="250" t="s">
        <v>2357</v>
      </c>
      <c r="I365" s="250"/>
      <c r="J365" s="258" t="s">
        <v>974</v>
      </c>
      <c r="K365" s="154" t="s">
        <v>28</v>
      </c>
      <c r="L365" s="154" t="s">
        <v>2223</v>
      </c>
      <c r="M365" s="154" t="s">
        <v>2224</v>
      </c>
      <c r="N365" s="251" t="s">
        <v>2225</v>
      </c>
      <c r="O365" s="251" t="s">
        <v>2226</v>
      </c>
      <c r="P365" s="264"/>
      <c r="Q365" s="253"/>
      <c r="R365" s="253"/>
      <c r="S365" s="254">
        <v>44196</v>
      </c>
      <c r="T365" s="254"/>
      <c r="U365" s="249"/>
      <c r="V365" s="259"/>
      <c r="W365" s="255"/>
      <c r="X365" s="256"/>
      <c r="AI365" s="690"/>
      <c r="AJ365" s="691"/>
      <c r="AK365" s="691"/>
      <c r="AL365" s="692"/>
      <c r="AN365" s="706"/>
      <c r="AO365" s="707"/>
      <c r="AP365" s="707"/>
      <c r="AQ365" s="708"/>
    </row>
    <row r="366" spans="1:43" ht="43.5" hidden="1" thickBot="1" x14ac:dyDescent="0.35">
      <c r="A366" s="1014">
        <v>95</v>
      </c>
      <c r="B366" s="437" t="s">
        <v>1340</v>
      </c>
      <c r="C366" s="263">
        <v>43381</v>
      </c>
      <c r="D366" s="249" t="s">
        <v>14</v>
      </c>
      <c r="E366" s="154" t="s">
        <v>1409</v>
      </c>
      <c r="F366" s="257" t="s">
        <v>656</v>
      </c>
      <c r="G366" s="258" t="s">
        <v>715</v>
      </c>
      <c r="H366" s="250" t="s">
        <v>2357</v>
      </c>
      <c r="I366" s="250"/>
      <c r="J366" s="258" t="s">
        <v>974</v>
      </c>
      <c r="K366" s="154" t="s">
        <v>814</v>
      </c>
      <c r="L366" s="154" t="s">
        <v>2223</v>
      </c>
      <c r="M366" s="154" t="s">
        <v>1446</v>
      </c>
      <c r="N366" s="251" t="s">
        <v>2209</v>
      </c>
      <c r="O366" s="251" t="s">
        <v>2210</v>
      </c>
      <c r="P366" s="264"/>
      <c r="Q366" s="253"/>
      <c r="R366" s="253"/>
      <c r="S366" s="254">
        <v>44196</v>
      </c>
      <c r="T366" s="254"/>
      <c r="U366" s="249"/>
      <c r="V366" s="259"/>
      <c r="W366" s="255"/>
      <c r="X366" s="256"/>
      <c r="AI366" s="690"/>
      <c r="AJ366" s="691"/>
      <c r="AK366" s="691"/>
      <c r="AL366" s="692"/>
      <c r="AN366" s="706"/>
      <c r="AO366" s="707"/>
      <c r="AP366" s="707"/>
      <c r="AQ366" s="708"/>
    </row>
    <row r="367" spans="1:43" ht="39" hidden="1" thickBot="1" x14ac:dyDescent="0.35">
      <c r="A367" s="1014">
        <v>95</v>
      </c>
      <c r="B367" s="437" t="s">
        <v>1341</v>
      </c>
      <c r="C367" s="263">
        <v>43381</v>
      </c>
      <c r="D367" s="249" t="s">
        <v>14</v>
      </c>
      <c r="E367" s="154" t="s">
        <v>1409</v>
      </c>
      <c r="F367" s="257" t="s">
        <v>656</v>
      </c>
      <c r="G367" s="258" t="s">
        <v>715</v>
      </c>
      <c r="H367" s="250" t="s">
        <v>2357</v>
      </c>
      <c r="I367" s="250"/>
      <c r="J367" s="258" t="s">
        <v>974</v>
      </c>
      <c r="K367" s="154" t="s">
        <v>814</v>
      </c>
      <c r="L367" s="154" t="s">
        <v>2223</v>
      </c>
      <c r="M367" s="154" t="s">
        <v>1446</v>
      </c>
      <c r="N367" s="251" t="s">
        <v>2207</v>
      </c>
      <c r="O367" s="251" t="s">
        <v>2208</v>
      </c>
      <c r="P367" s="264"/>
      <c r="Q367" s="253"/>
      <c r="R367" s="253"/>
      <c r="S367" s="254">
        <v>44196</v>
      </c>
      <c r="T367" s="254"/>
      <c r="U367" s="249"/>
      <c r="V367" s="259"/>
      <c r="W367" s="255"/>
      <c r="X367" s="256"/>
      <c r="AI367" s="690"/>
      <c r="AJ367" s="691"/>
      <c r="AK367" s="691"/>
      <c r="AL367" s="692"/>
      <c r="AN367" s="706"/>
      <c r="AO367" s="707"/>
      <c r="AP367" s="707"/>
      <c r="AQ367" s="708"/>
    </row>
    <row r="368" spans="1:43" ht="39" hidden="1" thickBot="1" x14ac:dyDescent="0.35">
      <c r="A368" s="1014">
        <v>95</v>
      </c>
      <c r="B368" s="437" t="s">
        <v>1342</v>
      </c>
      <c r="C368" s="263">
        <v>43381</v>
      </c>
      <c r="D368" s="249" t="s">
        <v>14</v>
      </c>
      <c r="E368" s="154" t="s">
        <v>1409</v>
      </c>
      <c r="F368" s="257" t="s">
        <v>656</v>
      </c>
      <c r="G368" s="258" t="s">
        <v>715</v>
      </c>
      <c r="H368" s="250" t="s">
        <v>2357</v>
      </c>
      <c r="I368" s="250"/>
      <c r="J368" s="258" t="s">
        <v>975</v>
      </c>
      <c r="K368" s="154" t="s">
        <v>823</v>
      </c>
      <c r="L368" s="154" t="s">
        <v>2223</v>
      </c>
      <c r="M368" s="154" t="s">
        <v>1400</v>
      </c>
      <c r="N368" s="251" t="s">
        <v>2230</v>
      </c>
      <c r="O368" s="251" t="s">
        <v>2231</v>
      </c>
      <c r="P368" s="264"/>
      <c r="Q368" s="253"/>
      <c r="R368" s="253"/>
      <c r="S368" s="254">
        <v>44196</v>
      </c>
      <c r="T368" s="254"/>
      <c r="U368" s="249"/>
      <c r="V368" s="259"/>
      <c r="W368" s="255"/>
      <c r="X368" s="256"/>
      <c r="AI368" s="690"/>
      <c r="AJ368" s="691"/>
      <c r="AK368" s="691"/>
      <c r="AL368" s="692"/>
      <c r="AN368" s="706"/>
      <c r="AO368" s="707"/>
      <c r="AP368" s="707"/>
      <c r="AQ368" s="708"/>
    </row>
    <row r="369" spans="1:43" ht="39" hidden="1" thickBot="1" x14ac:dyDescent="0.35">
      <c r="A369" s="1014">
        <v>95</v>
      </c>
      <c r="B369" s="437" t="s">
        <v>1343</v>
      </c>
      <c r="C369" s="263">
        <v>43381</v>
      </c>
      <c r="D369" s="249" t="s">
        <v>14</v>
      </c>
      <c r="E369" s="154" t="s">
        <v>1409</v>
      </c>
      <c r="F369" s="257" t="s">
        <v>656</v>
      </c>
      <c r="G369" s="258" t="s">
        <v>715</v>
      </c>
      <c r="H369" s="250" t="s">
        <v>2357</v>
      </c>
      <c r="I369" s="250"/>
      <c r="J369" s="258" t="s">
        <v>975</v>
      </c>
      <c r="K369" s="154" t="s">
        <v>29</v>
      </c>
      <c r="L369" s="154" t="s">
        <v>2223</v>
      </c>
      <c r="M369" s="154" t="s">
        <v>2232</v>
      </c>
      <c r="N369" s="251" t="s">
        <v>2218</v>
      </c>
      <c r="O369" s="251" t="s">
        <v>2219</v>
      </c>
      <c r="P369" s="264"/>
      <c r="Q369" s="253"/>
      <c r="R369" s="253"/>
      <c r="S369" s="254">
        <v>44196</v>
      </c>
      <c r="T369" s="254"/>
      <c r="U369" s="249"/>
      <c r="V369" s="259"/>
      <c r="W369" s="255"/>
      <c r="X369" s="256"/>
      <c r="AI369" s="690"/>
      <c r="AJ369" s="691"/>
      <c r="AK369" s="691"/>
      <c r="AL369" s="692"/>
      <c r="AN369" s="706"/>
      <c r="AO369" s="707"/>
      <c r="AP369" s="707"/>
      <c r="AQ369" s="708"/>
    </row>
    <row r="370" spans="1:43" ht="72" hidden="1" thickBot="1" x14ac:dyDescent="0.35">
      <c r="A370" s="1014">
        <v>95</v>
      </c>
      <c r="B370" s="437" t="s">
        <v>1344</v>
      </c>
      <c r="C370" s="263">
        <v>43381</v>
      </c>
      <c r="D370" s="249" t="s">
        <v>14</v>
      </c>
      <c r="E370" s="154" t="s">
        <v>1409</v>
      </c>
      <c r="F370" s="257" t="s">
        <v>656</v>
      </c>
      <c r="G370" s="258" t="s">
        <v>715</v>
      </c>
      <c r="H370" s="250" t="s">
        <v>2357</v>
      </c>
      <c r="I370" s="250"/>
      <c r="J370" s="258" t="s">
        <v>975</v>
      </c>
      <c r="K370" s="154" t="s">
        <v>29</v>
      </c>
      <c r="L370" s="154" t="s">
        <v>2223</v>
      </c>
      <c r="M370" s="154" t="s">
        <v>1397</v>
      </c>
      <c r="N370" s="251" t="s">
        <v>2203</v>
      </c>
      <c r="O370" s="251" t="s">
        <v>2204</v>
      </c>
      <c r="P370" s="264"/>
      <c r="Q370" s="253"/>
      <c r="R370" s="253"/>
      <c r="S370" s="254">
        <v>44196</v>
      </c>
      <c r="T370" s="254"/>
      <c r="U370" s="249"/>
      <c r="V370" s="259"/>
      <c r="W370" s="255"/>
      <c r="X370" s="256"/>
      <c r="AI370" s="690"/>
      <c r="AJ370" s="691"/>
      <c r="AK370" s="691"/>
      <c r="AL370" s="692"/>
      <c r="AN370" s="706"/>
      <c r="AO370" s="707"/>
      <c r="AP370" s="707"/>
      <c r="AQ370" s="708"/>
    </row>
    <row r="371" spans="1:43" ht="43.5" hidden="1" thickBot="1" x14ac:dyDescent="0.35">
      <c r="A371" s="1014">
        <v>95</v>
      </c>
      <c r="B371" s="437" t="s">
        <v>1345</v>
      </c>
      <c r="C371" s="263">
        <v>43381</v>
      </c>
      <c r="D371" s="249" t="s">
        <v>14</v>
      </c>
      <c r="E371" s="154" t="s">
        <v>1409</v>
      </c>
      <c r="F371" s="257" t="s">
        <v>656</v>
      </c>
      <c r="G371" s="258" t="s">
        <v>715</v>
      </c>
      <c r="H371" s="250" t="s">
        <v>2357</v>
      </c>
      <c r="I371" s="250"/>
      <c r="J371" s="258" t="s">
        <v>974</v>
      </c>
      <c r="K371" s="154" t="s">
        <v>29</v>
      </c>
      <c r="L371" s="154" t="s">
        <v>2223</v>
      </c>
      <c r="M371" s="154" t="s">
        <v>1397</v>
      </c>
      <c r="N371" s="251" t="s">
        <v>2358</v>
      </c>
      <c r="O371" s="251" t="s">
        <v>2359</v>
      </c>
      <c r="P371" s="264"/>
      <c r="Q371" s="253"/>
      <c r="R371" s="253"/>
      <c r="S371" s="254">
        <v>44196</v>
      </c>
      <c r="T371" s="254"/>
      <c r="U371" s="249"/>
      <c r="V371" s="259"/>
      <c r="W371" s="255"/>
      <c r="X371" s="256"/>
      <c r="AI371" s="690"/>
      <c r="AJ371" s="691"/>
      <c r="AK371" s="691"/>
      <c r="AL371" s="692"/>
      <c r="AN371" s="706"/>
      <c r="AO371" s="707"/>
      <c r="AP371" s="707"/>
      <c r="AQ371" s="708"/>
    </row>
    <row r="372" spans="1:43" ht="39" hidden="1" thickBot="1" x14ac:dyDescent="0.35">
      <c r="A372" s="1014">
        <v>90</v>
      </c>
      <c r="B372" s="437" t="s">
        <v>1346</v>
      </c>
      <c r="C372" s="263">
        <v>43381</v>
      </c>
      <c r="D372" s="249" t="s">
        <v>14</v>
      </c>
      <c r="E372" s="154" t="s">
        <v>1409</v>
      </c>
      <c r="F372" s="257"/>
      <c r="G372" s="258" t="s">
        <v>739</v>
      </c>
      <c r="H372" s="250" t="s">
        <v>2360</v>
      </c>
      <c r="I372" s="250"/>
      <c r="J372" s="258" t="s">
        <v>974</v>
      </c>
      <c r="K372" s="154" t="s">
        <v>28</v>
      </c>
      <c r="L372" s="154" t="s">
        <v>2223</v>
      </c>
      <c r="M372" s="154" t="s">
        <v>2224</v>
      </c>
      <c r="N372" s="251" t="s">
        <v>2269</v>
      </c>
      <c r="O372" s="251" t="s">
        <v>2270</v>
      </c>
      <c r="P372" s="264"/>
      <c r="Q372" s="253"/>
      <c r="R372" s="253"/>
      <c r="S372" s="254">
        <v>44561</v>
      </c>
      <c r="T372" s="254"/>
      <c r="U372" s="249"/>
      <c r="V372" s="259"/>
      <c r="W372" s="255"/>
      <c r="X372" s="256"/>
      <c r="AI372" s="690"/>
      <c r="AJ372" s="691"/>
      <c r="AK372" s="691"/>
      <c r="AL372" s="692"/>
      <c r="AN372" s="706"/>
      <c r="AO372" s="707"/>
      <c r="AP372" s="707"/>
      <c r="AQ372" s="708"/>
    </row>
    <row r="373" spans="1:43" ht="43.5" hidden="1" thickBot="1" x14ac:dyDescent="0.35">
      <c r="A373" s="1014">
        <v>90</v>
      </c>
      <c r="B373" s="437" t="s">
        <v>1347</v>
      </c>
      <c r="C373" s="263">
        <v>43381</v>
      </c>
      <c r="D373" s="249" t="s">
        <v>14</v>
      </c>
      <c r="E373" s="154" t="s">
        <v>1409</v>
      </c>
      <c r="F373" s="257"/>
      <c r="G373" s="258" t="s">
        <v>739</v>
      </c>
      <c r="H373" s="250" t="s">
        <v>2360</v>
      </c>
      <c r="I373" s="250"/>
      <c r="J373" s="258" t="s">
        <v>974</v>
      </c>
      <c r="K373" s="154" t="s">
        <v>28</v>
      </c>
      <c r="L373" s="154" t="s">
        <v>2223</v>
      </c>
      <c r="M373" s="154" t="s">
        <v>1396</v>
      </c>
      <c r="N373" s="251" t="s">
        <v>2361</v>
      </c>
      <c r="O373" s="251" t="s">
        <v>2362</v>
      </c>
      <c r="P373" s="264"/>
      <c r="Q373" s="253"/>
      <c r="R373" s="253"/>
      <c r="S373" s="254">
        <v>44561</v>
      </c>
      <c r="T373" s="254"/>
      <c r="U373" s="249"/>
      <c r="V373" s="259"/>
      <c r="W373" s="255"/>
      <c r="X373" s="256"/>
      <c r="AI373" s="690"/>
      <c r="AJ373" s="691"/>
      <c r="AK373" s="691"/>
      <c r="AL373" s="692"/>
      <c r="AN373" s="706"/>
      <c r="AO373" s="707"/>
      <c r="AP373" s="707"/>
      <c r="AQ373" s="708"/>
    </row>
    <row r="374" spans="1:43" ht="43.5" hidden="1" thickBot="1" x14ac:dyDescent="0.35">
      <c r="A374" s="1014">
        <v>90</v>
      </c>
      <c r="B374" s="437" t="s">
        <v>1348</v>
      </c>
      <c r="C374" s="263">
        <v>43381</v>
      </c>
      <c r="D374" s="249" t="s">
        <v>14</v>
      </c>
      <c r="E374" s="154" t="s">
        <v>1409</v>
      </c>
      <c r="F374" s="257"/>
      <c r="G374" s="258" t="s">
        <v>739</v>
      </c>
      <c r="H374" s="250" t="s">
        <v>2360</v>
      </c>
      <c r="I374" s="250"/>
      <c r="J374" s="258" t="s">
        <v>974</v>
      </c>
      <c r="K374" s="154" t="s">
        <v>30</v>
      </c>
      <c r="L374" s="154" t="s">
        <v>2223</v>
      </c>
      <c r="M374" s="154" t="s">
        <v>1396</v>
      </c>
      <c r="N374" s="251" t="s">
        <v>2228</v>
      </c>
      <c r="O374" s="251" t="s">
        <v>2229</v>
      </c>
      <c r="P374" s="264"/>
      <c r="Q374" s="253"/>
      <c r="R374" s="253"/>
      <c r="S374" s="254">
        <v>44561</v>
      </c>
      <c r="T374" s="254"/>
      <c r="U374" s="249"/>
      <c r="V374" s="259"/>
      <c r="W374" s="255"/>
      <c r="X374" s="256"/>
      <c r="AI374" s="690"/>
      <c r="AJ374" s="691"/>
      <c r="AK374" s="691"/>
      <c r="AL374" s="692"/>
      <c r="AN374" s="706"/>
      <c r="AO374" s="707"/>
      <c r="AP374" s="707"/>
      <c r="AQ374" s="708"/>
    </row>
    <row r="375" spans="1:43" ht="39" hidden="1" thickBot="1" x14ac:dyDescent="0.35">
      <c r="A375" s="1014">
        <v>90</v>
      </c>
      <c r="B375" s="437" t="s">
        <v>1349</v>
      </c>
      <c r="C375" s="263">
        <v>43381</v>
      </c>
      <c r="D375" s="249" t="s">
        <v>14</v>
      </c>
      <c r="E375" s="154" t="s">
        <v>1409</v>
      </c>
      <c r="F375" s="257"/>
      <c r="G375" s="258" t="s">
        <v>739</v>
      </c>
      <c r="H375" s="250" t="s">
        <v>2360</v>
      </c>
      <c r="I375" s="250"/>
      <c r="J375" s="258" t="s">
        <v>974</v>
      </c>
      <c r="K375" s="154" t="s">
        <v>823</v>
      </c>
      <c r="L375" s="154" t="s">
        <v>2223</v>
      </c>
      <c r="M375" s="154" t="s">
        <v>2302</v>
      </c>
      <c r="N375" s="251" t="s">
        <v>2303</v>
      </c>
      <c r="O375" s="251" t="s">
        <v>2304</v>
      </c>
      <c r="P375" s="264"/>
      <c r="Q375" s="253"/>
      <c r="R375" s="253"/>
      <c r="S375" s="254">
        <v>44561</v>
      </c>
      <c r="T375" s="254"/>
      <c r="U375" s="249"/>
      <c r="V375" s="259"/>
      <c r="W375" s="255"/>
      <c r="X375" s="256"/>
      <c r="AI375" s="690"/>
      <c r="AJ375" s="691"/>
      <c r="AK375" s="691"/>
      <c r="AL375" s="692"/>
      <c r="AN375" s="706"/>
      <c r="AO375" s="707"/>
      <c r="AP375" s="707"/>
      <c r="AQ375" s="708"/>
    </row>
    <row r="376" spans="1:43" ht="43.5" hidden="1" thickBot="1" x14ac:dyDescent="0.35">
      <c r="A376" s="1014">
        <v>90</v>
      </c>
      <c r="B376" s="437" t="s">
        <v>1350</v>
      </c>
      <c r="C376" s="263">
        <v>43381</v>
      </c>
      <c r="D376" s="249" t="s">
        <v>14</v>
      </c>
      <c r="E376" s="154" t="s">
        <v>1409</v>
      </c>
      <c r="F376" s="257"/>
      <c r="G376" s="258" t="s">
        <v>739</v>
      </c>
      <c r="H376" s="250" t="s">
        <v>2360</v>
      </c>
      <c r="I376" s="250"/>
      <c r="J376" s="258" t="s">
        <v>974</v>
      </c>
      <c r="K376" s="154" t="s">
        <v>30</v>
      </c>
      <c r="L376" s="154" t="s">
        <v>2223</v>
      </c>
      <c r="M376" s="154" t="s">
        <v>2363</v>
      </c>
      <c r="N376" s="251" t="s">
        <v>2364</v>
      </c>
      <c r="O376" s="251" t="s">
        <v>2365</v>
      </c>
      <c r="P376" s="264"/>
      <c r="Q376" s="253"/>
      <c r="R376" s="253"/>
      <c r="S376" s="254">
        <v>44561</v>
      </c>
      <c r="T376" s="254"/>
      <c r="U376" s="249"/>
      <c r="V376" s="259"/>
      <c r="W376" s="255"/>
      <c r="X376" s="256"/>
      <c r="AI376" s="690"/>
      <c r="AJ376" s="691"/>
      <c r="AK376" s="691"/>
      <c r="AL376" s="692"/>
      <c r="AN376" s="706"/>
      <c r="AO376" s="707"/>
      <c r="AP376" s="707"/>
      <c r="AQ376" s="708"/>
    </row>
    <row r="377" spans="1:43" ht="39" hidden="1" thickBot="1" x14ac:dyDescent="0.35">
      <c r="A377" s="1014">
        <v>90</v>
      </c>
      <c r="B377" s="437" t="s">
        <v>1351</v>
      </c>
      <c r="C377" s="263">
        <v>43381</v>
      </c>
      <c r="D377" s="249" t="s">
        <v>14</v>
      </c>
      <c r="E377" s="154" t="s">
        <v>1409</v>
      </c>
      <c r="F377" s="257"/>
      <c r="G377" s="258" t="s">
        <v>739</v>
      </c>
      <c r="H377" s="250" t="s">
        <v>2360</v>
      </c>
      <c r="I377" s="250"/>
      <c r="J377" s="258" t="s">
        <v>975</v>
      </c>
      <c r="K377" s="154" t="s">
        <v>823</v>
      </c>
      <c r="L377" s="154" t="s">
        <v>2223</v>
      </c>
      <c r="M377" s="154" t="s">
        <v>1400</v>
      </c>
      <c r="N377" s="251" t="s">
        <v>2230</v>
      </c>
      <c r="O377" s="251" t="s">
        <v>2231</v>
      </c>
      <c r="P377" s="264"/>
      <c r="Q377" s="253"/>
      <c r="R377" s="253"/>
      <c r="S377" s="254">
        <v>44561</v>
      </c>
      <c r="T377" s="254"/>
      <c r="U377" s="249"/>
      <c r="V377" s="259"/>
      <c r="W377" s="255"/>
      <c r="X377" s="256"/>
      <c r="AI377" s="690"/>
      <c r="AJ377" s="691"/>
      <c r="AK377" s="691"/>
      <c r="AL377" s="692"/>
      <c r="AN377" s="706"/>
      <c r="AO377" s="707"/>
      <c r="AP377" s="707"/>
      <c r="AQ377" s="708"/>
    </row>
    <row r="378" spans="1:43" ht="39" hidden="1" thickBot="1" x14ac:dyDescent="0.35">
      <c r="A378" s="1014">
        <v>90</v>
      </c>
      <c r="B378" s="437" t="s">
        <v>1352</v>
      </c>
      <c r="C378" s="263">
        <v>43381</v>
      </c>
      <c r="D378" s="249" t="s">
        <v>14</v>
      </c>
      <c r="E378" s="154" t="s">
        <v>1409</v>
      </c>
      <c r="F378" s="257"/>
      <c r="G378" s="258" t="s">
        <v>739</v>
      </c>
      <c r="H378" s="250" t="s">
        <v>2360</v>
      </c>
      <c r="I378" s="250"/>
      <c r="J378" s="258" t="s">
        <v>975</v>
      </c>
      <c r="K378" s="154" t="s">
        <v>32</v>
      </c>
      <c r="L378" s="154" t="s">
        <v>2223</v>
      </c>
      <c r="M378" s="154" t="s">
        <v>2232</v>
      </c>
      <c r="N378" s="251" t="s">
        <v>2218</v>
      </c>
      <c r="O378" s="251" t="s">
        <v>2219</v>
      </c>
      <c r="P378" s="264"/>
      <c r="Q378" s="253"/>
      <c r="R378" s="253"/>
      <c r="S378" s="254">
        <v>44561</v>
      </c>
      <c r="T378" s="254"/>
      <c r="U378" s="249"/>
      <c r="V378" s="259"/>
      <c r="W378" s="255"/>
      <c r="X378" s="256"/>
      <c r="AI378" s="690"/>
      <c r="AJ378" s="691"/>
      <c r="AK378" s="691"/>
      <c r="AL378" s="692"/>
      <c r="AN378" s="706"/>
      <c r="AO378" s="707"/>
      <c r="AP378" s="707"/>
      <c r="AQ378" s="708"/>
    </row>
    <row r="379" spans="1:43" ht="43.5" hidden="1" thickBot="1" x14ac:dyDescent="0.35">
      <c r="A379" s="1014">
        <v>92</v>
      </c>
      <c r="B379" s="437" t="s">
        <v>1353</v>
      </c>
      <c r="C379" s="263">
        <v>43381</v>
      </c>
      <c r="D379" s="249" t="s">
        <v>14</v>
      </c>
      <c r="E379" s="154" t="s">
        <v>1410</v>
      </c>
      <c r="F379" s="937">
        <v>2546097</v>
      </c>
      <c r="G379" s="258" t="s">
        <v>2346</v>
      </c>
      <c r="H379" s="250" t="s">
        <v>2366</v>
      </c>
      <c r="I379" s="250"/>
      <c r="J379" s="258" t="s">
        <v>974</v>
      </c>
      <c r="K379" s="154" t="s">
        <v>30</v>
      </c>
      <c r="L379" s="154" t="s">
        <v>2223</v>
      </c>
      <c r="M379" s="154" t="s">
        <v>1396</v>
      </c>
      <c r="N379" s="251" t="s">
        <v>2228</v>
      </c>
      <c r="O379" s="251" t="s">
        <v>2229</v>
      </c>
      <c r="P379" s="264"/>
      <c r="Q379" s="253"/>
      <c r="R379" s="253"/>
      <c r="S379" s="254">
        <v>44561</v>
      </c>
      <c r="T379" s="254"/>
      <c r="U379" s="249"/>
      <c r="V379" s="259"/>
      <c r="W379" s="255"/>
      <c r="X379" s="256"/>
      <c r="AI379" s="690"/>
      <c r="AJ379" s="691"/>
      <c r="AK379" s="691"/>
      <c r="AL379" s="692"/>
      <c r="AN379" s="706"/>
      <c r="AO379" s="707"/>
      <c r="AP379" s="707"/>
      <c r="AQ379" s="708"/>
    </row>
    <row r="380" spans="1:43" ht="39" hidden="1" thickBot="1" x14ac:dyDescent="0.35">
      <c r="A380" s="1014">
        <v>92</v>
      </c>
      <c r="B380" s="437" t="s">
        <v>1354</v>
      </c>
      <c r="C380" s="263">
        <v>43381</v>
      </c>
      <c r="D380" s="249" t="s">
        <v>14</v>
      </c>
      <c r="E380" s="154" t="s">
        <v>1410</v>
      </c>
      <c r="F380" s="937">
        <v>2546097</v>
      </c>
      <c r="G380" s="258" t="s">
        <v>2346</v>
      </c>
      <c r="H380" s="250" t="s">
        <v>2366</v>
      </c>
      <c r="I380" s="250"/>
      <c r="J380" s="258" t="s">
        <v>974</v>
      </c>
      <c r="K380" s="154" t="s">
        <v>823</v>
      </c>
      <c r="L380" s="154" t="s">
        <v>2223</v>
      </c>
      <c r="M380" s="154" t="s">
        <v>1400</v>
      </c>
      <c r="N380" s="251" t="s">
        <v>2230</v>
      </c>
      <c r="O380" s="251" t="s">
        <v>2231</v>
      </c>
      <c r="P380" s="264"/>
      <c r="Q380" s="253"/>
      <c r="R380" s="253"/>
      <c r="S380" s="254">
        <v>44561</v>
      </c>
      <c r="T380" s="254"/>
      <c r="U380" s="249"/>
      <c r="V380" s="259"/>
      <c r="W380" s="255"/>
      <c r="X380" s="256"/>
      <c r="AI380" s="690"/>
      <c r="AJ380" s="691"/>
      <c r="AK380" s="691"/>
      <c r="AL380" s="692"/>
      <c r="AN380" s="706"/>
      <c r="AO380" s="707"/>
      <c r="AP380" s="707"/>
      <c r="AQ380" s="708"/>
    </row>
    <row r="381" spans="1:43" ht="72" hidden="1" thickBot="1" x14ac:dyDescent="0.35">
      <c r="A381" s="1014">
        <v>92</v>
      </c>
      <c r="B381" s="437" t="s">
        <v>1355</v>
      </c>
      <c r="C381" s="263">
        <v>43381</v>
      </c>
      <c r="D381" s="249" t="s">
        <v>14</v>
      </c>
      <c r="E381" s="154" t="s">
        <v>1410</v>
      </c>
      <c r="F381" s="937">
        <v>2546097</v>
      </c>
      <c r="G381" s="258" t="s">
        <v>2346</v>
      </c>
      <c r="H381" s="250" t="s">
        <v>2366</v>
      </c>
      <c r="I381" s="250"/>
      <c r="J381" s="258" t="s">
        <v>975</v>
      </c>
      <c r="K381" s="154" t="s">
        <v>29</v>
      </c>
      <c r="L381" s="154" t="s">
        <v>2223</v>
      </c>
      <c r="M381" s="154" t="s">
        <v>1397</v>
      </c>
      <c r="N381" s="251" t="s">
        <v>2203</v>
      </c>
      <c r="O381" s="251" t="s">
        <v>2204</v>
      </c>
      <c r="P381" s="264"/>
      <c r="Q381" s="253"/>
      <c r="R381" s="253"/>
      <c r="S381" s="254">
        <v>44561</v>
      </c>
      <c r="T381" s="254"/>
      <c r="U381" s="249"/>
      <c r="V381" s="259"/>
      <c r="W381" s="255"/>
      <c r="X381" s="256"/>
      <c r="AI381" s="690"/>
      <c r="AJ381" s="691"/>
      <c r="AK381" s="691"/>
      <c r="AL381" s="692"/>
      <c r="AN381" s="706"/>
      <c r="AO381" s="707"/>
      <c r="AP381" s="707"/>
      <c r="AQ381" s="708"/>
    </row>
    <row r="382" spans="1:43" ht="57.75" hidden="1" thickBot="1" x14ac:dyDescent="0.35">
      <c r="A382" s="1014">
        <v>92</v>
      </c>
      <c r="B382" s="437" t="s">
        <v>1356</v>
      </c>
      <c r="C382" s="263">
        <v>43381</v>
      </c>
      <c r="D382" s="249" t="s">
        <v>14</v>
      </c>
      <c r="E382" s="154" t="s">
        <v>1410</v>
      </c>
      <c r="F382" s="937">
        <v>2546097</v>
      </c>
      <c r="G382" s="258" t="s">
        <v>2346</v>
      </c>
      <c r="H382" s="250" t="s">
        <v>2366</v>
      </c>
      <c r="I382" s="250"/>
      <c r="J382" s="258" t="s">
        <v>974</v>
      </c>
      <c r="K382" s="154" t="s">
        <v>29</v>
      </c>
      <c r="L382" s="154" t="s">
        <v>2223</v>
      </c>
      <c r="M382" s="154" t="s">
        <v>1397</v>
      </c>
      <c r="N382" s="251" t="s">
        <v>2305</v>
      </c>
      <c r="O382" s="251" t="s">
        <v>2306</v>
      </c>
      <c r="P382" s="264"/>
      <c r="Q382" s="253"/>
      <c r="R382" s="253"/>
      <c r="S382" s="254">
        <v>44561</v>
      </c>
      <c r="T382" s="254"/>
      <c r="U382" s="249"/>
      <c r="V382" s="259"/>
      <c r="W382" s="255"/>
      <c r="X382" s="256"/>
      <c r="AI382" s="690"/>
      <c r="AJ382" s="691"/>
      <c r="AK382" s="691"/>
      <c r="AL382" s="692"/>
      <c r="AN382" s="706"/>
      <c r="AO382" s="707"/>
      <c r="AP382" s="707"/>
      <c r="AQ382" s="708"/>
    </row>
    <row r="383" spans="1:43" ht="72" hidden="1" thickBot="1" x14ac:dyDescent="0.35">
      <c r="A383" s="1014">
        <v>92</v>
      </c>
      <c r="B383" s="437" t="s">
        <v>1357</v>
      </c>
      <c r="C383" s="263">
        <v>43381</v>
      </c>
      <c r="D383" s="249" t="s">
        <v>14</v>
      </c>
      <c r="E383" s="154" t="s">
        <v>1410</v>
      </c>
      <c r="F383" s="937">
        <v>2546097</v>
      </c>
      <c r="G383" s="258" t="s">
        <v>2346</v>
      </c>
      <c r="H383" s="250" t="s">
        <v>2366</v>
      </c>
      <c r="I383" s="250"/>
      <c r="J383" s="258" t="s">
        <v>975</v>
      </c>
      <c r="K383" s="154" t="s">
        <v>29</v>
      </c>
      <c r="L383" s="154" t="s">
        <v>2223</v>
      </c>
      <c r="M383" s="154" t="s">
        <v>1397</v>
      </c>
      <c r="N383" s="251" t="s">
        <v>2342</v>
      </c>
      <c r="O383" s="251" t="s">
        <v>2343</v>
      </c>
      <c r="P383" s="264"/>
      <c r="Q383" s="253"/>
      <c r="R383" s="253"/>
      <c r="S383" s="254">
        <v>44561</v>
      </c>
      <c r="T383" s="254"/>
      <c r="U383" s="249"/>
      <c r="V383" s="259"/>
      <c r="W383" s="255"/>
      <c r="X383" s="256"/>
      <c r="AI383" s="690"/>
      <c r="AJ383" s="691"/>
      <c r="AK383" s="691"/>
      <c r="AL383" s="692"/>
      <c r="AN383" s="706"/>
      <c r="AO383" s="707"/>
      <c r="AP383" s="707"/>
      <c r="AQ383" s="708"/>
    </row>
    <row r="384" spans="1:43" ht="39" hidden="1" thickBot="1" x14ac:dyDescent="0.35">
      <c r="A384" s="1014">
        <v>25</v>
      </c>
      <c r="B384" s="437" t="s">
        <v>1358</v>
      </c>
      <c r="C384" s="263">
        <v>43382</v>
      </c>
      <c r="D384" s="249" t="s">
        <v>14</v>
      </c>
      <c r="E384" s="154" t="s">
        <v>2460</v>
      </c>
      <c r="F384" s="937">
        <v>7221</v>
      </c>
      <c r="G384" s="258" t="s">
        <v>2367</v>
      </c>
      <c r="H384" s="250" t="s">
        <v>2368</v>
      </c>
      <c r="I384" s="250"/>
      <c r="J384" s="258" t="s">
        <v>974</v>
      </c>
      <c r="K384" s="154" t="s">
        <v>814</v>
      </c>
      <c r="L384" s="154" t="s">
        <v>2223</v>
      </c>
      <c r="M384" s="154" t="s">
        <v>2369</v>
      </c>
      <c r="N384" s="251" t="s">
        <v>2352</v>
      </c>
      <c r="O384" s="251" t="s">
        <v>2353</v>
      </c>
      <c r="P384" s="264"/>
      <c r="Q384" s="253"/>
      <c r="R384" s="253"/>
      <c r="S384" s="254"/>
      <c r="T384" s="254"/>
      <c r="U384" s="249"/>
      <c r="V384" s="259"/>
      <c r="W384" s="255"/>
      <c r="X384" s="256"/>
      <c r="AI384" s="690"/>
      <c r="AJ384" s="691"/>
      <c r="AK384" s="691"/>
      <c r="AL384" s="692"/>
      <c r="AN384" s="706"/>
      <c r="AO384" s="707"/>
      <c r="AP384" s="707"/>
      <c r="AQ384" s="708"/>
    </row>
    <row r="385" spans="1:43" ht="57.75" hidden="1" thickBot="1" x14ac:dyDescent="0.35">
      <c r="A385" s="1014">
        <v>25</v>
      </c>
      <c r="B385" s="437" t="s">
        <v>1359</v>
      </c>
      <c r="C385" s="263">
        <v>43382</v>
      </c>
      <c r="D385" s="249" t="s">
        <v>14</v>
      </c>
      <c r="E385" s="154" t="s">
        <v>2460</v>
      </c>
      <c r="F385" s="937">
        <v>7221</v>
      </c>
      <c r="G385" s="258" t="s">
        <v>2367</v>
      </c>
      <c r="H385" s="250" t="s">
        <v>2368</v>
      </c>
      <c r="I385" s="250"/>
      <c r="J385" s="258" t="s">
        <v>974</v>
      </c>
      <c r="K385" s="154" t="s">
        <v>28</v>
      </c>
      <c r="L385" s="154" t="s">
        <v>2223</v>
      </c>
      <c r="M385" s="154" t="s">
        <v>2370</v>
      </c>
      <c r="N385" s="251" t="s">
        <v>2371</v>
      </c>
      <c r="O385" s="251" t="s">
        <v>2278</v>
      </c>
      <c r="P385" s="264"/>
      <c r="Q385" s="253"/>
      <c r="R385" s="253"/>
      <c r="S385" s="254"/>
      <c r="T385" s="254"/>
      <c r="U385" s="249"/>
      <c r="V385" s="259"/>
      <c r="W385" s="255"/>
      <c r="X385" s="256"/>
      <c r="AI385" s="690"/>
      <c r="AJ385" s="691"/>
      <c r="AK385" s="691"/>
      <c r="AL385" s="692"/>
      <c r="AN385" s="706"/>
      <c r="AO385" s="707"/>
      <c r="AP385" s="707"/>
      <c r="AQ385" s="708"/>
    </row>
    <row r="386" spans="1:43" ht="57.75" hidden="1" thickBot="1" x14ac:dyDescent="0.35">
      <c r="A386" s="1014">
        <v>25</v>
      </c>
      <c r="B386" s="437" t="s">
        <v>1360</v>
      </c>
      <c r="C386" s="263">
        <v>43382</v>
      </c>
      <c r="D386" s="249" t="s">
        <v>14</v>
      </c>
      <c r="E386" s="154" t="s">
        <v>2460</v>
      </c>
      <c r="F386" s="937">
        <v>7221</v>
      </c>
      <c r="G386" s="258" t="s">
        <v>2367</v>
      </c>
      <c r="H386" s="250" t="s">
        <v>2368</v>
      </c>
      <c r="I386" s="250"/>
      <c r="J386" s="258" t="s">
        <v>974</v>
      </c>
      <c r="K386" s="154" t="s">
        <v>28</v>
      </c>
      <c r="L386" s="154" t="s">
        <v>2223</v>
      </c>
      <c r="M386" s="154" t="s">
        <v>2370</v>
      </c>
      <c r="N386" s="251" t="s">
        <v>2277</v>
      </c>
      <c r="O386" s="251" t="s">
        <v>2278</v>
      </c>
      <c r="P386" s="264"/>
      <c r="Q386" s="253"/>
      <c r="R386" s="253"/>
      <c r="S386" s="254"/>
      <c r="T386" s="254"/>
      <c r="U386" s="249"/>
      <c r="V386" s="259"/>
      <c r="W386" s="255"/>
      <c r="X386" s="256"/>
      <c r="AI386" s="690"/>
      <c r="AJ386" s="691"/>
      <c r="AK386" s="691"/>
      <c r="AL386" s="692"/>
      <c r="AN386" s="706"/>
      <c r="AO386" s="707"/>
      <c r="AP386" s="707"/>
      <c r="AQ386" s="708"/>
    </row>
    <row r="387" spans="1:43" ht="57.75" hidden="1" thickBot="1" x14ac:dyDescent="0.35">
      <c r="A387" s="1014">
        <v>25</v>
      </c>
      <c r="B387" s="437" t="s">
        <v>1361</v>
      </c>
      <c r="C387" s="263">
        <v>43382</v>
      </c>
      <c r="D387" s="249" t="s">
        <v>14</v>
      </c>
      <c r="E387" s="154" t="s">
        <v>2460</v>
      </c>
      <c r="F387" s="937">
        <v>7221</v>
      </c>
      <c r="G387" s="258" t="s">
        <v>2367</v>
      </c>
      <c r="H387" s="250" t="s">
        <v>2368</v>
      </c>
      <c r="I387" s="250"/>
      <c r="J387" s="258" t="s">
        <v>974</v>
      </c>
      <c r="K387" s="154" t="s">
        <v>28</v>
      </c>
      <c r="L387" s="154" t="s">
        <v>2223</v>
      </c>
      <c r="M387" s="154" t="s">
        <v>2370</v>
      </c>
      <c r="N387" s="251" t="s">
        <v>2238</v>
      </c>
      <c r="O387" s="251" t="s">
        <v>2239</v>
      </c>
      <c r="P387" s="264"/>
      <c r="Q387" s="253"/>
      <c r="R387" s="253"/>
      <c r="S387" s="254"/>
      <c r="T387" s="254"/>
      <c r="U387" s="249"/>
      <c r="V387" s="259"/>
      <c r="W387" s="255"/>
      <c r="X387" s="256"/>
      <c r="AI387" s="690"/>
      <c r="AJ387" s="691"/>
      <c r="AK387" s="691"/>
      <c r="AL387" s="692"/>
      <c r="AN387" s="706"/>
      <c r="AO387" s="707"/>
      <c r="AP387" s="707"/>
      <c r="AQ387" s="708"/>
    </row>
    <row r="388" spans="1:43" ht="57.75" hidden="1" thickBot="1" x14ac:dyDescent="0.35">
      <c r="A388" s="1014">
        <v>25</v>
      </c>
      <c r="B388" s="437" t="s">
        <v>1362</v>
      </c>
      <c r="C388" s="263">
        <v>43382</v>
      </c>
      <c r="D388" s="249" t="s">
        <v>14</v>
      </c>
      <c r="E388" s="154" t="s">
        <v>2460</v>
      </c>
      <c r="F388" s="937">
        <v>7221</v>
      </c>
      <c r="G388" s="258" t="s">
        <v>2367</v>
      </c>
      <c r="H388" s="250" t="s">
        <v>2368</v>
      </c>
      <c r="I388" s="250"/>
      <c r="J388" s="258" t="s">
        <v>974</v>
      </c>
      <c r="K388" s="154" t="s">
        <v>28</v>
      </c>
      <c r="L388" s="154" t="s">
        <v>2223</v>
      </c>
      <c r="M388" s="154" t="s">
        <v>2237</v>
      </c>
      <c r="N388" s="251" t="s">
        <v>2372</v>
      </c>
      <c r="O388" s="251" t="s">
        <v>2373</v>
      </c>
      <c r="P388" s="264"/>
      <c r="Q388" s="253"/>
      <c r="R388" s="253"/>
      <c r="S388" s="254"/>
      <c r="T388" s="254"/>
      <c r="U388" s="249"/>
      <c r="V388" s="259"/>
      <c r="W388" s="255"/>
      <c r="X388" s="256"/>
      <c r="AI388" s="690"/>
      <c r="AJ388" s="691"/>
      <c r="AK388" s="691"/>
      <c r="AL388" s="692"/>
      <c r="AN388" s="706"/>
      <c r="AO388" s="707"/>
      <c r="AP388" s="707"/>
      <c r="AQ388" s="708"/>
    </row>
    <row r="389" spans="1:43" ht="57.75" hidden="1" thickBot="1" x14ac:dyDescent="0.35">
      <c r="A389" s="1014">
        <v>25</v>
      </c>
      <c r="B389" s="437" t="s">
        <v>1363</v>
      </c>
      <c r="C389" s="263">
        <v>43382</v>
      </c>
      <c r="D389" s="249" t="s">
        <v>14</v>
      </c>
      <c r="E389" s="154" t="s">
        <v>2460</v>
      </c>
      <c r="F389" s="937">
        <v>7221</v>
      </c>
      <c r="G389" s="258" t="s">
        <v>2367</v>
      </c>
      <c r="H389" s="250" t="s">
        <v>2368</v>
      </c>
      <c r="I389" s="250"/>
      <c r="J389" s="258" t="s">
        <v>974</v>
      </c>
      <c r="K389" s="154" t="s">
        <v>28</v>
      </c>
      <c r="L389" s="154" t="s">
        <v>2223</v>
      </c>
      <c r="M389" s="154" t="s">
        <v>2224</v>
      </c>
      <c r="N389" s="251" t="s">
        <v>2374</v>
      </c>
      <c r="O389" s="251" t="s">
        <v>2375</v>
      </c>
      <c r="P389" s="264"/>
      <c r="Q389" s="253"/>
      <c r="R389" s="253"/>
      <c r="S389" s="254"/>
      <c r="T389" s="254"/>
      <c r="U389" s="249"/>
      <c r="V389" s="259"/>
      <c r="W389" s="255"/>
      <c r="X389" s="256"/>
      <c r="AI389" s="690"/>
      <c r="AJ389" s="691"/>
      <c r="AK389" s="691"/>
      <c r="AL389" s="692"/>
      <c r="AN389" s="706"/>
      <c r="AO389" s="707"/>
      <c r="AP389" s="707"/>
      <c r="AQ389" s="708"/>
    </row>
    <row r="390" spans="1:43" ht="43.5" hidden="1" thickBot="1" x14ac:dyDescent="0.35">
      <c r="A390" s="1014">
        <v>25</v>
      </c>
      <c r="B390" s="437" t="s">
        <v>1364</v>
      </c>
      <c r="C390" s="263">
        <v>43382</v>
      </c>
      <c r="D390" s="249" t="s">
        <v>14</v>
      </c>
      <c r="E390" s="154" t="s">
        <v>2460</v>
      </c>
      <c r="F390" s="937">
        <v>7221</v>
      </c>
      <c r="G390" s="258" t="s">
        <v>2367</v>
      </c>
      <c r="H390" s="250" t="s">
        <v>2368</v>
      </c>
      <c r="I390" s="250"/>
      <c r="J390" s="258" t="s">
        <v>974</v>
      </c>
      <c r="K390" s="154" t="s">
        <v>30</v>
      </c>
      <c r="L390" s="154" t="s">
        <v>2223</v>
      </c>
      <c r="M390" s="154" t="s">
        <v>1396</v>
      </c>
      <c r="N390" s="251" t="s">
        <v>2376</v>
      </c>
      <c r="O390" s="251" t="s">
        <v>2377</v>
      </c>
      <c r="P390" s="264"/>
      <c r="Q390" s="253"/>
      <c r="R390" s="253"/>
      <c r="S390" s="254"/>
      <c r="T390" s="254"/>
      <c r="U390" s="249"/>
      <c r="V390" s="259"/>
      <c r="W390" s="255"/>
      <c r="X390" s="256"/>
      <c r="AI390" s="690"/>
      <c r="AJ390" s="691"/>
      <c r="AK390" s="691"/>
      <c r="AL390" s="692"/>
      <c r="AN390" s="706"/>
      <c r="AO390" s="707"/>
      <c r="AP390" s="707"/>
      <c r="AQ390" s="708"/>
    </row>
    <row r="391" spans="1:43" ht="39" hidden="1" thickBot="1" x14ac:dyDescent="0.35">
      <c r="A391" s="1014">
        <v>25</v>
      </c>
      <c r="B391" s="437" t="s">
        <v>1365</v>
      </c>
      <c r="C391" s="263">
        <v>43382</v>
      </c>
      <c r="D391" s="249" t="s">
        <v>14</v>
      </c>
      <c r="E391" s="154" t="s">
        <v>2460</v>
      </c>
      <c r="F391" s="937">
        <v>7221</v>
      </c>
      <c r="G391" s="258" t="s">
        <v>2367</v>
      </c>
      <c r="H391" s="250" t="s">
        <v>2368</v>
      </c>
      <c r="I391" s="250"/>
      <c r="J391" s="258" t="s">
        <v>975</v>
      </c>
      <c r="K391" s="154" t="s">
        <v>823</v>
      </c>
      <c r="L391" s="154" t="s">
        <v>2223</v>
      </c>
      <c r="M391" s="154" t="s">
        <v>1447</v>
      </c>
      <c r="N391" s="251" t="s">
        <v>2205</v>
      </c>
      <c r="O391" s="251" t="s">
        <v>2206</v>
      </c>
      <c r="P391" s="264"/>
      <c r="Q391" s="253"/>
      <c r="R391" s="253"/>
      <c r="S391" s="254"/>
      <c r="T391" s="254"/>
      <c r="U391" s="249"/>
      <c r="V391" s="259"/>
      <c r="W391" s="255"/>
      <c r="X391" s="256"/>
      <c r="AI391" s="690"/>
      <c r="AJ391" s="691"/>
      <c r="AK391" s="691"/>
      <c r="AL391" s="692"/>
      <c r="AN391" s="706"/>
      <c r="AO391" s="707"/>
      <c r="AP391" s="707"/>
      <c r="AQ391" s="708"/>
    </row>
    <row r="392" spans="1:43" ht="43.5" hidden="1" thickBot="1" x14ac:dyDescent="0.35">
      <c r="A392" s="1014">
        <v>25</v>
      </c>
      <c r="B392" s="437" t="s">
        <v>1366</v>
      </c>
      <c r="C392" s="263">
        <v>43382</v>
      </c>
      <c r="D392" s="249" t="s">
        <v>14</v>
      </c>
      <c r="E392" s="154" t="s">
        <v>2460</v>
      </c>
      <c r="F392" s="937">
        <v>7221</v>
      </c>
      <c r="G392" s="258" t="s">
        <v>2367</v>
      </c>
      <c r="H392" s="250" t="s">
        <v>2368</v>
      </c>
      <c r="I392" s="250"/>
      <c r="J392" s="258" t="s">
        <v>975</v>
      </c>
      <c r="K392" s="154" t="s">
        <v>32</v>
      </c>
      <c r="L392" s="154" t="s">
        <v>2223</v>
      </c>
      <c r="M392" s="154" t="s">
        <v>1464</v>
      </c>
      <c r="N392" s="251" t="s">
        <v>2339</v>
      </c>
      <c r="O392" s="251" t="s">
        <v>2340</v>
      </c>
      <c r="P392" s="264"/>
      <c r="Q392" s="253"/>
      <c r="R392" s="253"/>
      <c r="S392" s="254"/>
      <c r="T392" s="254"/>
      <c r="U392" s="249"/>
      <c r="V392" s="259"/>
      <c r="W392" s="255"/>
      <c r="X392" s="256"/>
      <c r="AI392" s="690"/>
      <c r="AJ392" s="691"/>
      <c r="AK392" s="691"/>
      <c r="AL392" s="692"/>
      <c r="AN392" s="706"/>
      <c r="AO392" s="707"/>
      <c r="AP392" s="707"/>
      <c r="AQ392" s="708"/>
    </row>
    <row r="393" spans="1:43" ht="39" hidden="1" thickBot="1" x14ac:dyDescent="0.35">
      <c r="A393" s="1014">
        <v>25</v>
      </c>
      <c r="B393" s="437" t="s">
        <v>1367</v>
      </c>
      <c r="C393" s="263">
        <v>43382</v>
      </c>
      <c r="D393" s="249" t="s">
        <v>14</v>
      </c>
      <c r="E393" s="154" t="s">
        <v>2460</v>
      </c>
      <c r="F393" s="937">
        <v>7221</v>
      </c>
      <c r="G393" s="258" t="s">
        <v>2367</v>
      </c>
      <c r="H393" s="250" t="s">
        <v>2368</v>
      </c>
      <c r="I393" s="250"/>
      <c r="J393" s="258" t="s">
        <v>975</v>
      </c>
      <c r="K393" s="154" t="s">
        <v>823</v>
      </c>
      <c r="L393" s="154" t="s">
        <v>2223</v>
      </c>
      <c r="M393" s="154" t="s">
        <v>1400</v>
      </c>
      <c r="N393" s="251" t="s">
        <v>2230</v>
      </c>
      <c r="O393" s="251" t="s">
        <v>2231</v>
      </c>
      <c r="P393" s="264"/>
      <c r="Q393" s="253"/>
      <c r="R393" s="253"/>
      <c r="S393" s="254"/>
      <c r="T393" s="254"/>
      <c r="U393" s="249"/>
      <c r="V393" s="259"/>
      <c r="W393" s="255"/>
      <c r="X393" s="256"/>
      <c r="AI393" s="690"/>
      <c r="AJ393" s="691"/>
      <c r="AK393" s="691"/>
      <c r="AL393" s="692"/>
      <c r="AN393" s="706"/>
      <c r="AO393" s="707"/>
      <c r="AP393" s="707"/>
      <c r="AQ393" s="708"/>
    </row>
    <row r="394" spans="1:43" ht="39" hidden="1" thickBot="1" x14ac:dyDescent="0.35">
      <c r="A394" s="1014">
        <v>25</v>
      </c>
      <c r="B394" s="437" t="s">
        <v>1368</v>
      </c>
      <c r="C394" s="263">
        <v>43382</v>
      </c>
      <c r="D394" s="249" t="s">
        <v>14</v>
      </c>
      <c r="E394" s="154" t="s">
        <v>2460</v>
      </c>
      <c r="F394" s="937">
        <v>7221</v>
      </c>
      <c r="G394" s="258" t="s">
        <v>2367</v>
      </c>
      <c r="H394" s="250" t="s">
        <v>2368</v>
      </c>
      <c r="I394" s="250"/>
      <c r="J394" s="258" t="s">
        <v>974</v>
      </c>
      <c r="K394" s="154" t="s">
        <v>29</v>
      </c>
      <c r="L394" s="154" t="s">
        <v>2223</v>
      </c>
      <c r="M394" s="154" t="s">
        <v>2341</v>
      </c>
      <c r="N394" s="251" t="s">
        <v>2233</v>
      </c>
      <c r="O394" s="251" t="s">
        <v>2234</v>
      </c>
      <c r="P394" s="264"/>
      <c r="Q394" s="253"/>
      <c r="R394" s="253"/>
      <c r="S394" s="254"/>
      <c r="T394" s="254"/>
      <c r="U394" s="249"/>
      <c r="V394" s="259"/>
      <c r="W394" s="255"/>
      <c r="X394" s="256"/>
      <c r="AI394" s="690"/>
      <c r="AJ394" s="691"/>
      <c r="AK394" s="691"/>
      <c r="AL394" s="692"/>
      <c r="AN394" s="706"/>
      <c r="AO394" s="707"/>
      <c r="AP394" s="707"/>
      <c r="AQ394" s="708"/>
    </row>
    <row r="395" spans="1:43" ht="72" hidden="1" thickBot="1" x14ac:dyDescent="0.35">
      <c r="A395" s="1014">
        <v>25</v>
      </c>
      <c r="B395" s="437" t="s">
        <v>1369</v>
      </c>
      <c r="C395" s="263">
        <v>43382</v>
      </c>
      <c r="D395" s="249" t="s">
        <v>14</v>
      </c>
      <c r="E395" s="154" t="s">
        <v>2460</v>
      </c>
      <c r="F395" s="937">
        <v>7221</v>
      </c>
      <c r="G395" s="258" t="s">
        <v>2367</v>
      </c>
      <c r="H395" s="250" t="s">
        <v>2368</v>
      </c>
      <c r="I395" s="250"/>
      <c r="J395" s="258" t="s">
        <v>975</v>
      </c>
      <c r="K395" s="154" t="s">
        <v>29</v>
      </c>
      <c r="L395" s="154" t="s">
        <v>2223</v>
      </c>
      <c r="M395" s="154" t="s">
        <v>1397</v>
      </c>
      <c r="N395" s="251" t="s">
        <v>2203</v>
      </c>
      <c r="O395" s="251" t="s">
        <v>2204</v>
      </c>
      <c r="P395" s="264"/>
      <c r="Q395" s="253"/>
      <c r="R395" s="253"/>
      <c r="S395" s="254"/>
      <c r="T395" s="254"/>
      <c r="U395" s="249"/>
      <c r="V395" s="259"/>
      <c r="W395" s="255"/>
      <c r="X395" s="256"/>
      <c r="AI395" s="690"/>
      <c r="AJ395" s="691"/>
      <c r="AK395" s="691"/>
      <c r="AL395" s="692"/>
      <c r="AN395" s="706"/>
      <c r="AO395" s="707"/>
      <c r="AP395" s="707"/>
      <c r="AQ395" s="708"/>
    </row>
    <row r="396" spans="1:43" ht="72" hidden="1" thickBot="1" x14ac:dyDescent="0.35">
      <c r="A396" s="1014">
        <v>25</v>
      </c>
      <c r="B396" s="437" t="s">
        <v>1370</v>
      </c>
      <c r="C396" s="263">
        <v>43382</v>
      </c>
      <c r="D396" s="249" t="s">
        <v>14</v>
      </c>
      <c r="E396" s="154" t="s">
        <v>2460</v>
      </c>
      <c r="F396" s="937">
        <v>7221</v>
      </c>
      <c r="G396" s="258" t="s">
        <v>2367</v>
      </c>
      <c r="H396" s="250" t="s">
        <v>2368</v>
      </c>
      <c r="I396" s="250"/>
      <c r="J396" s="258" t="s">
        <v>975</v>
      </c>
      <c r="K396" s="154" t="s">
        <v>29</v>
      </c>
      <c r="L396" s="154" t="s">
        <v>2223</v>
      </c>
      <c r="M396" s="154" t="s">
        <v>1397</v>
      </c>
      <c r="N396" s="251" t="s">
        <v>2342</v>
      </c>
      <c r="O396" s="251" t="s">
        <v>2343</v>
      </c>
      <c r="P396" s="264"/>
      <c r="Q396" s="253"/>
      <c r="R396" s="253"/>
      <c r="S396" s="254"/>
      <c r="T396" s="254"/>
      <c r="U396" s="249"/>
      <c r="V396" s="259"/>
      <c r="W396" s="255"/>
      <c r="X396" s="256"/>
      <c r="AI396" s="690"/>
      <c r="AJ396" s="691"/>
      <c r="AK396" s="691"/>
      <c r="AL396" s="692"/>
      <c r="AN396" s="706"/>
      <c r="AO396" s="707"/>
      <c r="AP396" s="707"/>
      <c r="AQ396" s="708"/>
    </row>
    <row r="397" spans="1:43" ht="39" hidden="1" thickBot="1" x14ac:dyDescent="0.35">
      <c r="A397" s="1014">
        <v>25</v>
      </c>
      <c r="B397" s="437" t="s">
        <v>1371</v>
      </c>
      <c r="C397" s="263">
        <v>43382</v>
      </c>
      <c r="D397" s="249" t="s">
        <v>14</v>
      </c>
      <c r="E397" s="154" t="s">
        <v>2460</v>
      </c>
      <c r="F397" s="937">
        <v>7221</v>
      </c>
      <c r="G397" s="258" t="s">
        <v>2367</v>
      </c>
      <c r="H397" s="250" t="s">
        <v>2368</v>
      </c>
      <c r="I397" s="250"/>
      <c r="J397" s="258" t="s">
        <v>974</v>
      </c>
      <c r="K397" s="154" t="s">
        <v>29</v>
      </c>
      <c r="L397" s="154" t="s">
        <v>2223</v>
      </c>
      <c r="M397" s="154" t="s">
        <v>1397</v>
      </c>
      <c r="N397" s="251" t="s">
        <v>2213</v>
      </c>
      <c r="O397" s="251" t="s">
        <v>2356</v>
      </c>
      <c r="P397" s="264"/>
      <c r="Q397" s="253"/>
      <c r="R397" s="253"/>
      <c r="S397" s="254"/>
      <c r="T397" s="254"/>
      <c r="U397" s="249"/>
      <c r="V397" s="259"/>
      <c r="W397" s="255"/>
      <c r="X397" s="256"/>
      <c r="AI397" s="690"/>
      <c r="AJ397" s="691"/>
      <c r="AK397" s="691"/>
      <c r="AL397" s="692"/>
      <c r="AN397" s="706"/>
      <c r="AO397" s="707"/>
      <c r="AP397" s="707"/>
      <c r="AQ397" s="708"/>
    </row>
    <row r="398" spans="1:43" ht="57.75" hidden="1" thickBot="1" x14ac:dyDescent="0.35">
      <c r="A398" s="1014">
        <v>42</v>
      </c>
      <c r="B398" s="437" t="s">
        <v>1372</v>
      </c>
      <c r="C398" s="263">
        <v>43382</v>
      </c>
      <c r="D398" s="249" t="s">
        <v>14</v>
      </c>
      <c r="E398" s="154" t="s">
        <v>2460</v>
      </c>
      <c r="F398" s="937">
        <v>7221</v>
      </c>
      <c r="G398" s="258" t="s">
        <v>2378</v>
      </c>
      <c r="H398" s="250" t="s">
        <v>2379</v>
      </c>
      <c r="I398" s="250"/>
      <c r="J398" s="258" t="s">
        <v>974</v>
      </c>
      <c r="K398" s="154" t="s">
        <v>29</v>
      </c>
      <c r="L398" s="154" t="s">
        <v>2223</v>
      </c>
      <c r="M398" s="154" t="s">
        <v>2380</v>
      </c>
      <c r="N398" s="251" t="s">
        <v>2305</v>
      </c>
      <c r="O398" s="251" t="s">
        <v>2306</v>
      </c>
      <c r="P398" s="264"/>
      <c r="Q398" s="253"/>
      <c r="R398" s="253"/>
      <c r="S398" s="254"/>
      <c r="T398" s="254"/>
      <c r="U398" s="249"/>
      <c r="V398" s="259"/>
      <c r="W398" s="255"/>
      <c r="X398" s="256"/>
      <c r="AI398" s="690"/>
      <c r="AJ398" s="691"/>
      <c r="AK398" s="691"/>
      <c r="AL398" s="692"/>
      <c r="AN398" s="706"/>
      <c r="AO398" s="707"/>
      <c r="AP398" s="707"/>
      <c r="AQ398" s="708"/>
    </row>
    <row r="399" spans="1:43" ht="39" hidden="1" thickBot="1" x14ac:dyDescent="0.35">
      <c r="A399" s="1014">
        <v>42</v>
      </c>
      <c r="B399" s="437" t="s">
        <v>1373</v>
      </c>
      <c r="C399" s="263">
        <v>43382</v>
      </c>
      <c r="D399" s="249" t="s">
        <v>14</v>
      </c>
      <c r="E399" s="154" t="s">
        <v>2460</v>
      </c>
      <c r="F399" s="937">
        <v>7221</v>
      </c>
      <c r="G399" s="258" t="s">
        <v>2378</v>
      </c>
      <c r="H399" s="250" t="s">
        <v>2379</v>
      </c>
      <c r="I399" s="250"/>
      <c r="J399" s="258" t="s">
        <v>974</v>
      </c>
      <c r="K399" s="154" t="s">
        <v>28</v>
      </c>
      <c r="L399" s="154" t="s">
        <v>2223</v>
      </c>
      <c r="M399" s="154" t="s">
        <v>2224</v>
      </c>
      <c r="N399" s="251" t="s">
        <v>2269</v>
      </c>
      <c r="O399" s="251" t="s">
        <v>2270</v>
      </c>
      <c r="P399" s="264"/>
      <c r="Q399" s="253"/>
      <c r="R399" s="253"/>
      <c r="S399" s="254"/>
      <c r="T399" s="254"/>
      <c r="U399" s="249"/>
      <c r="V399" s="259"/>
      <c r="W399" s="255"/>
      <c r="X399" s="256"/>
      <c r="AI399" s="690"/>
      <c r="AJ399" s="691"/>
      <c r="AK399" s="691"/>
      <c r="AL399" s="692"/>
      <c r="AN399" s="706"/>
      <c r="AO399" s="707"/>
      <c r="AP399" s="707"/>
      <c r="AQ399" s="708"/>
    </row>
    <row r="400" spans="1:43" ht="57.75" hidden="1" thickBot="1" x14ac:dyDescent="0.35">
      <c r="A400" s="1014">
        <v>42</v>
      </c>
      <c r="B400" s="437" t="s">
        <v>1374</v>
      </c>
      <c r="C400" s="263">
        <v>43382</v>
      </c>
      <c r="D400" s="249" t="s">
        <v>14</v>
      </c>
      <c r="E400" s="154" t="s">
        <v>2460</v>
      </c>
      <c r="F400" s="937">
        <v>7221</v>
      </c>
      <c r="G400" s="258" t="s">
        <v>2378</v>
      </c>
      <c r="H400" s="250" t="s">
        <v>2379</v>
      </c>
      <c r="I400" s="250"/>
      <c r="J400" s="258" t="s">
        <v>974</v>
      </c>
      <c r="K400" s="154" t="s">
        <v>814</v>
      </c>
      <c r="L400" s="154" t="s">
        <v>2223</v>
      </c>
      <c r="M400" s="154" t="s">
        <v>1446</v>
      </c>
      <c r="N400" s="251" t="s">
        <v>2381</v>
      </c>
      <c r="O400" s="251" t="s">
        <v>2382</v>
      </c>
      <c r="P400" s="264"/>
      <c r="Q400" s="253"/>
      <c r="R400" s="253"/>
      <c r="S400" s="254"/>
      <c r="T400" s="254"/>
      <c r="U400" s="249"/>
      <c r="V400" s="259"/>
      <c r="W400" s="255"/>
      <c r="X400" s="256"/>
      <c r="AI400" s="690"/>
      <c r="AJ400" s="691"/>
      <c r="AK400" s="691"/>
      <c r="AL400" s="692"/>
      <c r="AN400" s="706"/>
      <c r="AO400" s="707"/>
      <c r="AP400" s="707"/>
      <c r="AQ400" s="708"/>
    </row>
    <row r="401" spans="1:43" ht="39" hidden="1" thickBot="1" x14ac:dyDescent="0.35">
      <c r="A401" s="1014">
        <v>42</v>
      </c>
      <c r="B401" s="437" t="s">
        <v>1375</v>
      </c>
      <c r="C401" s="263">
        <v>43382</v>
      </c>
      <c r="D401" s="249" t="s">
        <v>14</v>
      </c>
      <c r="E401" s="154" t="s">
        <v>2460</v>
      </c>
      <c r="F401" s="937">
        <v>7221</v>
      </c>
      <c r="G401" s="258" t="s">
        <v>2378</v>
      </c>
      <c r="H401" s="250" t="s">
        <v>2379</v>
      </c>
      <c r="I401" s="250"/>
      <c r="J401" s="258" t="s">
        <v>974</v>
      </c>
      <c r="K401" s="154" t="s">
        <v>814</v>
      </c>
      <c r="L401" s="154" t="s">
        <v>2223</v>
      </c>
      <c r="M401" s="154" t="s">
        <v>2383</v>
      </c>
      <c r="N401" s="251" t="s">
        <v>2384</v>
      </c>
      <c r="O401" s="251" t="s">
        <v>2385</v>
      </c>
      <c r="P401" s="264"/>
      <c r="Q401" s="253"/>
      <c r="R401" s="253"/>
      <c r="S401" s="254"/>
      <c r="T401" s="254"/>
      <c r="U401" s="249"/>
      <c r="V401" s="259"/>
      <c r="W401" s="255"/>
      <c r="X401" s="256"/>
      <c r="AI401" s="690"/>
      <c r="AJ401" s="691"/>
      <c r="AK401" s="691"/>
      <c r="AL401" s="692"/>
      <c r="AN401" s="706"/>
      <c r="AO401" s="707"/>
      <c r="AP401" s="707"/>
      <c r="AQ401" s="708"/>
    </row>
    <row r="402" spans="1:43" ht="72" hidden="1" thickBot="1" x14ac:dyDescent="0.35">
      <c r="A402" s="1014">
        <v>42</v>
      </c>
      <c r="B402" s="437" t="s">
        <v>1376</v>
      </c>
      <c r="C402" s="263">
        <v>43382</v>
      </c>
      <c r="D402" s="249" t="s">
        <v>14</v>
      </c>
      <c r="E402" s="154" t="s">
        <v>2460</v>
      </c>
      <c r="F402" s="937">
        <v>7221</v>
      </c>
      <c r="G402" s="258" t="s">
        <v>2378</v>
      </c>
      <c r="H402" s="250" t="s">
        <v>2379</v>
      </c>
      <c r="I402" s="250"/>
      <c r="J402" s="258" t="s">
        <v>974</v>
      </c>
      <c r="K402" s="154" t="s">
        <v>30</v>
      </c>
      <c r="L402" s="154" t="s">
        <v>2223</v>
      </c>
      <c r="M402" s="154" t="s">
        <v>1396</v>
      </c>
      <c r="N402" s="251" t="s">
        <v>2386</v>
      </c>
      <c r="O402" s="251" t="s">
        <v>2387</v>
      </c>
      <c r="P402" s="264"/>
      <c r="Q402" s="253"/>
      <c r="R402" s="253"/>
      <c r="S402" s="254"/>
      <c r="T402" s="254"/>
      <c r="U402" s="249"/>
      <c r="V402" s="259"/>
      <c r="W402" s="255"/>
      <c r="X402" s="256"/>
      <c r="AI402" s="690"/>
      <c r="AJ402" s="691"/>
      <c r="AK402" s="691"/>
      <c r="AL402" s="692"/>
      <c r="AN402" s="706"/>
      <c r="AO402" s="707"/>
      <c r="AP402" s="707"/>
      <c r="AQ402" s="708"/>
    </row>
    <row r="403" spans="1:43" ht="39" hidden="1" thickBot="1" x14ac:dyDescent="0.35">
      <c r="A403" s="1014">
        <v>42</v>
      </c>
      <c r="B403" s="437" t="s">
        <v>1377</v>
      </c>
      <c r="C403" s="263">
        <v>43382</v>
      </c>
      <c r="D403" s="249" t="s">
        <v>14</v>
      </c>
      <c r="E403" s="154" t="s">
        <v>2460</v>
      </c>
      <c r="F403" s="937">
        <v>7221</v>
      </c>
      <c r="G403" s="258" t="s">
        <v>2378</v>
      </c>
      <c r="H403" s="250" t="s">
        <v>2379</v>
      </c>
      <c r="I403" s="250"/>
      <c r="J403" s="258" t="s">
        <v>975</v>
      </c>
      <c r="K403" s="154" t="s">
        <v>823</v>
      </c>
      <c r="L403" s="154" t="s">
        <v>2223</v>
      </c>
      <c r="M403" s="154" t="s">
        <v>1447</v>
      </c>
      <c r="N403" s="251" t="s">
        <v>2205</v>
      </c>
      <c r="O403" s="251" t="s">
        <v>2206</v>
      </c>
      <c r="P403" s="264"/>
      <c r="Q403" s="253"/>
      <c r="R403" s="253"/>
      <c r="S403" s="254"/>
      <c r="T403" s="254"/>
      <c r="U403" s="249"/>
      <c r="V403" s="259"/>
      <c r="W403" s="255"/>
      <c r="X403" s="256"/>
      <c r="AI403" s="690"/>
      <c r="AJ403" s="691"/>
      <c r="AK403" s="691"/>
      <c r="AL403" s="692"/>
      <c r="AN403" s="706"/>
      <c r="AO403" s="707"/>
      <c r="AP403" s="707"/>
      <c r="AQ403" s="708"/>
    </row>
    <row r="404" spans="1:43" ht="72" hidden="1" thickBot="1" x14ac:dyDescent="0.35">
      <c r="A404" s="1014">
        <v>42</v>
      </c>
      <c r="B404" s="437" t="s">
        <v>1378</v>
      </c>
      <c r="C404" s="263">
        <v>43382</v>
      </c>
      <c r="D404" s="249" t="s">
        <v>14</v>
      </c>
      <c r="E404" s="154" t="s">
        <v>2460</v>
      </c>
      <c r="F404" s="937">
        <v>7221</v>
      </c>
      <c r="G404" s="258" t="s">
        <v>2378</v>
      </c>
      <c r="H404" s="250" t="s">
        <v>2379</v>
      </c>
      <c r="I404" s="250"/>
      <c r="J404" s="258" t="s">
        <v>974</v>
      </c>
      <c r="K404" s="154" t="s">
        <v>823</v>
      </c>
      <c r="L404" s="154" t="s">
        <v>2223</v>
      </c>
      <c r="M404" s="154" t="s">
        <v>2251</v>
      </c>
      <c r="N404" s="251" t="s">
        <v>2312</v>
      </c>
      <c r="O404" s="251" t="s">
        <v>2313</v>
      </c>
      <c r="P404" s="264"/>
      <c r="Q404" s="253"/>
      <c r="R404" s="253"/>
      <c r="S404" s="254"/>
      <c r="T404" s="254"/>
      <c r="U404" s="249"/>
      <c r="V404" s="259"/>
      <c r="W404" s="255"/>
      <c r="X404" s="256"/>
      <c r="AI404" s="690"/>
      <c r="AJ404" s="691"/>
      <c r="AK404" s="691"/>
      <c r="AL404" s="692"/>
      <c r="AN404" s="706"/>
      <c r="AO404" s="707"/>
      <c r="AP404" s="707"/>
      <c r="AQ404" s="708"/>
    </row>
    <row r="405" spans="1:43" ht="43.5" hidden="1" thickBot="1" x14ac:dyDescent="0.35">
      <c r="A405" s="1014">
        <v>42</v>
      </c>
      <c r="B405" s="437" t="s">
        <v>1379</v>
      </c>
      <c r="C405" s="263">
        <v>43382</v>
      </c>
      <c r="D405" s="249" t="s">
        <v>14</v>
      </c>
      <c r="E405" s="154" t="s">
        <v>2460</v>
      </c>
      <c r="F405" s="937">
        <v>7221</v>
      </c>
      <c r="G405" s="258" t="s">
        <v>2378</v>
      </c>
      <c r="H405" s="250" t="s">
        <v>2379</v>
      </c>
      <c r="I405" s="250"/>
      <c r="J405" s="258" t="s">
        <v>974</v>
      </c>
      <c r="K405" s="154" t="s">
        <v>823</v>
      </c>
      <c r="L405" s="154" t="s">
        <v>2223</v>
      </c>
      <c r="M405" s="154" t="s">
        <v>2302</v>
      </c>
      <c r="N405" s="251" t="s">
        <v>2388</v>
      </c>
      <c r="O405" s="251" t="s">
        <v>2304</v>
      </c>
      <c r="P405" s="264"/>
      <c r="Q405" s="253"/>
      <c r="R405" s="253"/>
      <c r="S405" s="254"/>
      <c r="T405" s="254"/>
      <c r="U405" s="249"/>
      <c r="V405" s="259"/>
      <c r="W405" s="255"/>
      <c r="X405" s="256"/>
      <c r="AI405" s="690"/>
      <c r="AJ405" s="691"/>
      <c r="AK405" s="691"/>
      <c r="AL405" s="692"/>
      <c r="AN405" s="706"/>
      <c r="AO405" s="707"/>
      <c r="AP405" s="707"/>
      <c r="AQ405" s="708"/>
    </row>
    <row r="406" spans="1:43" ht="43.5" hidden="1" thickBot="1" x14ac:dyDescent="0.35">
      <c r="A406" s="1014">
        <v>42</v>
      </c>
      <c r="B406" s="437" t="s">
        <v>1380</v>
      </c>
      <c r="C406" s="263">
        <v>43382</v>
      </c>
      <c r="D406" s="249" t="s">
        <v>14</v>
      </c>
      <c r="E406" s="154" t="s">
        <v>2460</v>
      </c>
      <c r="F406" s="937">
        <v>7221</v>
      </c>
      <c r="G406" s="258" t="s">
        <v>2378</v>
      </c>
      <c r="H406" s="250" t="s">
        <v>2379</v>
      </c>
      <c r="I406" s="250"/>
      <c r="J406" s="258" t="s">
        <v>974</v>
      </c>
      <c r="K406" s="154" t="s">
        <v>823</v>
      </c>
      <c r="L406" s="154" t="s">
        <v>2223</v>
      </c>
      <c r="M406" s="154" t="s">
        <v>2389</v>
      </c>
      <c r="N406" s="251" t="s">
        <v>2390</v>
      </c>
      <c r="O406" s="251" t="s">
        <v>2391</v>
      </c>
      <c r="P406" s="264"/>
      <c r="Q406" s="253"/>
      <c r="R406" s="253"/>
      <c r="S406" s="254"/>
      <c r="T406" s="254"/>
      <c r="U406" s="249"/>
      <c r="V406" s="259"/>
      <c r="W406" s="255"/>
      <c r="X406" s="256"/>
      <c r="AI406" s="690"/>
      <c r="AJ406" s="691"/>
      <c r="AK406" s="691"/>
      <c r="AL406" s="692"/>
      <c r="AN406" s="706"/>
      <c r="AO406" s="707"/>
      <c r="AP406" s="707"/>
      <c r="AQ406" s="708"/>
    </row>
    <row r="407" spans="1:43" ht="57.75" hidden="1" thickBot="1" x14ac:dyDescent="0.35">
      <c r="A407" s="1014">
        <v>42</v>
      </c>
      <c r="B407" s="437" t="s">
        <v>1381</v>
      </c>
      <c r="C407" s="263">
        <v>43382</v>
      </c>
      <c r="D407" s="249" t="s">
        <v>14</v>
      </c>
      <c r="E407" s="154" t="s">
        <v>2460</v>
      </c>
      <c r="F407" s="937">
        <v>7221</v>
      </c>
      <c r="G407" s="258" t="s">
        <v>2378</v>
      </c>
      <c r="H407" s="250" t="s">
        <v>2379</v>
      </c>
      <c r="I407" s="250"/>
      <c r="J407" s="258" t="s">
        <v>974</v>
      </c>
      <c r="K407" s="154" t="s">
        <v>30</v>
      </c>
      <c r="L407" s="154" t="s">
        <v>2223</v>
      </c>
      <c r="M407" s="154" t="s">
        <v>2392</v>
      </c>
      <c r="N407" s="251" t="s">
        <v>2393</v>
      </c>
      <c r="O407" s="251" t="s">
        <v>2365</v>
      </c>
      <c r="P407" s="264"/>
      <c r="Q407" s="253"/>
      <c r="R407" s="253"/>
      <c r="S407" s="254"/>
      <c r="T407" s="254"/>
      <c r="U407" s="249"/>
      <c r="V407" s="259"/>
      <c r="W407" s="255"/>
      <c r="X407" s="256"/>
      <c r="AI407" s="690"/>
      <c r="AJ407" s="691"/>
      <c r="AK407" s="691"/>
      <c r="AL407" s="692"/>
      <c r="AN407" s="706"/>
      <c r="AO407" s="707"/>
      <c r="AP407" s="707"/>
      <c r="AQ407" s="708"/>
    </row>
    <row r="408" spans="1:43" ht="39" hidden="1" thickBot="1" x14ac:dyDescent="0.35">
      <c r="A408" s="1014">
        <v>42</v>
      </c>
      <c r="B408" s="437" t="s">
        <v>1527</v>
      </c>
      <c r="C408" s="263">
        <v>43382</v>
      </c>
      <c r="D408" s="249" t="s">
        <v>14</v>
      </c>
      <c r="E408" s="154" t="s">
        <v>2460</v>
      </c>
      <c r="F408" s="937">
        <v>7221</v>
      </c>
      <c r="G408" s="258" t="s">
        <v>2378</v>
      </c>
      <c r="H408" s="250" t="s">
        <v>2379</v>
      </c>
      <c r="I408" s="250"/>
      <c r="J408" s="258" t="s">
        <v>974</v>
      </c>
      <c r="K408" s="154" t="s">
        <v>32</v>
      </c>
      <c r="L408" s="154" t="s">
        <v>2223</v>
      </c>
      <c r="M408" s="154" t="s">
        <v>1451</v>
      </c>
      <c r="N408" s="251" t="s">
        <v>2394</v>
      </c>
      <c r="O408" s="251" t="s">
        <v>2395</v>
      </c>
      <c r="P408" s="264"/>
      <c r="Q408" s="253"/>
      <c r="R408" s="253"/>
      <c r="S408" s="254"/>
      <c r="T408" s="254"/>
      <c r="U408" s="249"/>
      <c r="V408" s="259"/>
      <c r="W408" s="255"/>
      <c r="X408" s="256"/>
      <c r="AI408" s="690"/>
      <c r="AJ408" s="691"/>
      <c r="AK408" s="691"/>
      <c r="AL408" s="692"/>
      <c r="AN408" s="706"/>
      <c r="AO408" s="707"/>
      <c r="AP408" s="707"/>
      <c r="AQ408" s="708"/>
    </row>
    <row r="409" spans="1:43" ht="43.5" hidden="1" thickBot="1" x14ac:dyDescent="0.35">
      <c r="A409" s="1014">
        <v>42</v>
      </c>
      <c r="B409" s="437" t="s">
        <v>1528</v>
      </c>
      <c r="C409" s="263">
        <v>43382</v>
      </c>
      <c r="D409" s="249" t="s">
        <v>14</v>
      </c>
      <c r="E409" s="154" t="s">
        <v>2460</v>
      </c>
      <c r="F409" s="937">
        <v>7221</v>
      </c>
      <c r="G409" s="258" t="s">
        <v>2378</v>
      </c>
      <c r="H409" s="250" t="s">
        <v>2379</v>
      </c>
      <c r="I409" s="250"/>
      <c r="J409" s="258" t="s">
        <v>974</v>
      </c>
      <c r="K409" s="154" t="s">
        <v>30</v>
      </c>
      <c r="L409" s="154" t="s">
        <v>2223</v>
      </c>
      <c r="M409" s="154" t="s">
        <v>1451</v>
      </c>
      <c r="N409" s="251" t="s">
        <v>2396</v>
      </c>
      <c r="O409" s="251" t="s">
        <v>2397</v>
      </c>
      <c r="P409" s="264"/>
      <c r="Q409" s="253"/>
      <c r="R409" s="253"/>
      <c r="S409" s="254"/>
      <c r="T409" s="254"/>
      <c r="U409" s="249"/>
      <c r="V409" s="259"/>
      <c r="W409" s="255"/>
      <c r="X409" s="256"/>
      <c r="AI409" s="690"/>
      <c r="AJ409" s="691"/>
      <c r="AK409" s="691"/>
      <c r="AL409" s="692"/>
      <c r="AN409" s="706"/>
      <c r="AO409" s="707"/>
      <c r="AP409" s="707"/>
      <c r="AQ409" s="708"/>
    </row>
    <row r="410" spans="1:43" ht="39" hidden="1" thickBot="1" x14ac:dyDescent="0.35">
      <c r="A410" s="1014">
        <v>42</v>
      </c>
      <c r="B410" s="437" t="s">
        <v>1529</v>
      </c>
      <c r="C410" s="263">
        <v>43382</v>
      </c>
      <c r="D410" s="249" t="s">
        <v>14</v>
      </c>
      <c r="E410" s="154" t="s">
        <v>2460</v>
      </c>
      <c r="F410" s="937">
        <v>7221</v>
      </c>
      <c r="G410" s="258" t="s">
        <v>2378</v>
      </c>
      <c r="H410" s="250" t="s">
        <v>2379</v>
      </c>
      <c r="I410" s="250"/>
      <c r="J410" s="258" t="s">
        <v>975</v>
      </c>
      <c r="K410" s="154" t="s">
        <v>823</v>
      </c>
      <c r="L410" s="154" t="s">
        <v>2223</v>
      </c>
      <c r="M410" s="154" t="s">
        <v>2341</v>
      </c>
      <c r="N410" s="251" t="s">
        <v>2230</v>
      </c>
      <c r="O410" s="251" t="s">
        <v>2231</v>
      </c>
      <c r="P410" s="264"/>
      <c r="Q410" s="253"/>
      <c r="R410" s="253"/>
      <c r="S410" s="254"/>
      <c r="T410" s="254"/>
      <c r="U410" s="249"/>
      <c r="V410" s="259"/>
      <c r="W410" s="255"/>
      <c r="X410" s="256"/>
      <c r="AI410" s="690"/>
      <c r="AJ410" s="691"/>
      <c r="AK410" s="691"/>
      <c r="AL410" s="692"/>
      <c r="AN410" s="706"/>
      <c r="AO410" s="707"/>
      <c r="AP410" s="707"/>
      <c r="AQ410" s="708"/>
    </row>
    <row r="411" spans="1:43" ht="39" hidden="1" thickBot="1" x14ac:dyDescent="0.35">
      <c r="A411" s="1014">
        <v>42</v>
      </c>
      <c r="B411" s="437" t="s">
        <v>1530</v>
      </c>
      <c r="C411" s="263">
        <v>43382</v>
      </c>
      <c r="D411" s="249" t="s">
        <v>14</v>
      </c>
      <c r="E411" s="154" t="s">
        <v>2460</v>
      </c>
      <c r="F411" s="937">
        <v>7221</v>
      </c>
      <c r="G411" s="258" t="s">
        <v>2378</v>
      </c>
      <c r="H411" s="250" t="s">
        <v>2379</v>
      </c>
      <c r="I411" s="250"/>
      <c r="J411" s="258" t="s">
        <v>975</v>
      </c>
      <c r="K411" s="154" t="s">
        <v>32</v>
      </c>
      <c r="L411" s="154" t="s">
        <v>2223</v>
      </c>
      <c r="M411" s="154" t="s">
        <v>1464</v>
      </c>
      <c r="N411" s="251" t="s">
        <v>2398</v>
      </c>
      <c r="O411" s="251" t="s">
        <v>2399</v>
      </c>
      <c r="P411" s="264"/>
      <c r="Q411" s="253"/>
      <c r="R411" s="253"/>
      <c r="S411" s="254"/>
      <c r="T411" s="254"/>
      <c r="U411" s="249"/>
      <c r="V411" s="259"/>
      <c r="W411" s="255"/>
      <c r="X411" s="256"/>
      <c r="AI411" s="690"/>
      <c r="AJ411" s="691"/>
      <c r="AK411" s="691"/>
      <c r="AL411" s="692"/>
      <c r="AN411" s="706"/>
      <c r="AO411" s="707"/>
      <c r="AP411" s="707"/>
      <c r="AQ411" s="708"/>
    </row>
    <row r="412" spans="1:43" ht="39" hidden="1" thickBot="1" x14ac:dyDescent="0.35">
      <c r="A412" s="1014">
        <v>42</v>
      </c>
      <c r="B412" s="437" t="s">
        <v>1531</v>
      </c>
      <c r="C412" s="263">
        <v>43382</v>
      </c>
      <c r="D412" s="249" t="s">
        <v>14</v>
      </c>
      <c r="E412" s="154" t="s">
        <v>2460</v>
      </c>
      <c r="F412" s="937">
        <v>7221</v>
      </c>
      <c r="G412" s="258" t="s">
        <v>2378</v>
      </c>
      <c r="H412" s="250" t="s">
        <v>2379</v>
      </c>
      <c r="I412" s="250"/>
      <c r="J412" s="258" t="s">
        <v>975</v>
      </c>
      <c r="K412" s="154" t="s">
        <v>32</v>
      </c>
      <c r="L412" s="154" t="s">
        <v>2223</v>
      </c>
      <c r="M412" s="154" t="s">
        <v>2232</v>
      </c>
      <c r="N412" s="251" t="s">
        <v>2218</v>
      </c>
      <c r="O412" s="251" t="s">
        <v>2219</v>
      </c>
      <c r="P412" s="264"/>
      <c r="Q412" s="253"/>
      <c r="R412" s="253"/>
      <c r="S412" s="254"/>
      <c r="T412" s="254"/>
      <c r="U412" s="249"/>
      <c r="V412" s="259"/>
      <c r="W412" s="255"/>
      <c r="X412" s="256"/>
      <c r="AI412" s="690"/>
      <c r="AJ412" s="691"/>
      <c r="AK412" s="691"/>
      <c r="AL412" s="692"/>
      <c r="AN412" s="706"/>
      <c r="AO412" s="707"/>
      <c r="AP412" s="707"/>
      <c r="AQ412" s="708"/>
    </row>
    <row r="413" spans="1:43" ht="43.5" hidden="1" thickBot="1" x14ac:dyDescent="0.35">
      <c r="A413" s="1014">
        <v>42</v>
      </c>
      <c r="B413" s="437" t="s">
        <v>1532</v>
      </c>
      <c r="C413" s="263">
        <v>43382</v>
      </c>
      <c r="D413" s="249" t="s">
        <v>14</v>
      </c>
      <c r="E413" s="154" t="s">
        <v>2460</v>
      </c>
      <c r="F413" s="937">
        <v>7221</v>
      </c>
      <c r="G413" s="258" t="s">
        <v>2378</v>
      </c>
      <c r="H413" s="250" t="s">
        <v>2379</v>
      </c>
      <c r="I413" s="250"/>
      <c r="J413" s="258" t="s">
        <v>975</v>
      </c>
      <c r="K413" s="154" t="s">
        <v>29</v>
      </c>
      <c r="L413" s="154" t="s">
        <v>2223</v>
      </c>
      <c r="M413" s="154" t="s">
        <v>1460</v>
      </c>
      <c r="N413" s="251" t="s">
        <v>2400</v>
      </c>
      <c r="O413" s="251" t="s">
        <v>2401</v>
      </c>
      <c r="P413" s="264"/>
      <c r="Q413" s="253"/>
      <c r="R413" s="253"/>
      <c r="S413" s="254"/>
      <c r="T413" s="254"/>
      <c r="U413" s="249"/>
      <c r="V413" s="259"/>
      <c r="W413" s="255"/>
      <c r="X413" s="256"/>
      <c r="AI413" s="690"/>
      <c r="AJ413" s="691"/>
      <c r="AK413" s="691"/>
      <c r="AL413" s="692"/>
      <c r="AN413" s="706"/>
      <c r="AO413" s="707"/>
      <c r="AP413" s="707"/>
      <c r="AQ413" s="708"/>
    </row>
    <row r="414" spans="1:43" ht="39" hidden="1" thickBot="1" x14ac:dyDescent="0.35">
      <c r="A414" s="1014">
        <v>42</v>
      </c>
      <c r="B414" s="437" t="s">
        <v>1533</v>
      </c>
      <c r="C414" s="263">
        <v>43382</v>
      </c>
      <c r="D414" s="249" t="s">
        <v>14</v>
      </c>
      <c r="E414" s="154" t="s">
        <v>2460</v>
      </c>
      <c r="F414" s="937">
        <v>7221</v>
      </c>
      <c r="G414" s="258" t="s">
        <v>2378</v>
      </c>
      <c r="H414" s="250" t="s">
        <v>2379</v>
      </c>
      <c r="I414" s="250"/>
      <c r="J414" s="258" t="s">
        <v>974</v>
      </c>
      <c r="K414" s="154" t="s">
        <v>28</v>
      </c>
      <c r="L414" s="154" t="s">
        <v>2223</v>
      </c>
      <c r="M414" s="154" t="s">
        <v>1398</v>
      </c>
      <c r="N414" s="251" t="s">
        <v>2402</v>
      </c>
      <c r="O414" s="251" t="s">
        <v>2403</v>
      </c>
      <c r="P414" s="264"/>
      <c r="Q414" s="253"/>
      <c r="R414" s="253"/>
      <c r="S414" s="254"/>
      <c r="T414" s="254"/>
      <c r="U414" s="249"/>
      <c r="V414" s="259"/>
      <c r="W414" s="255"/>
      <c r="X414" s="256"/>
      <c r="AI414" s="690"/>
      <c r="AJ414" s="691"/>
      <c r="AK414" s="691"/>
      <c r="AL414" s="692"/>
      <c r="AN414" s="706"/>
      <c r="AO414" s="707"/>
      <c r="AP414" s="707"/>
      <c r="AQ414" s="708"/>
    </row>
    <row r="415" spans="1:43" ht="72" hidden="1" thickBot="1" x14ac:dyDescent="0.35">
      <c r="A415" s="1014">
        <v>42</v>
      </c>
      <c r="B415" s="437" t="s">
        <v>1534</v>
      </c>
      <c r="C415" s="263">
        <v>43382</v>
      </c>
      <c r="D415" s="249" t="s">
        <v>14</v>
      </c>
      <c r="E415" s="154" t="s">
        <v>2460</v>
      </c>
      <c r="F415" s="937">
        <v>7221</v>
      </c>
      <c r="G415" s="258" t="s">
        <v>2378</v>
      </c>
      <c r="H415" s="250" t="s">
        <v>2379</v>
      </c>
      <c r="I415" s="250"/>
      <c r="J415" s="258" t="s">
        <v>975</v>
      </c>
      <c r="K415" s="154" t="s">
        <v>29</v>
      </c>
      <c r="L415" s="154" t="s">
        <v>2223</v>
      </c>
      <c r="M415" s="154" t="s">
        <v>1397</v>
      </c>
      <c r="N415" s="251" t="s">
        <v>2203</v>
      </c>
      <c r="O415" s="251" t="s">
        <v>2204</v>
      </c>
      <c r="P415" s="264"/>
      <c r="Q415" s="253"/>
      <c r="R415" s="253"/>
      <c r="S415" s="254"/>
      <c r="T415" s="254"/>
      <c r="U415" s="249"/>
      <c r="V415" s="259"/>
      <c r="W415" s="255"/>
      <c r="X415" s="256"/>
      <c r="AI415" s="690"/>
      <c r="AJ415" s="691"/>
      <c r="AK415" s="691"/>
      <c r="AL415" s="692"/>
      <c r="AN415" s="706"/>
      <c r="AO415" s="707"/>
      <c r="AP415" s="707"/>
      <c r="AQ415" s="708"/>
    </row>
    <row r="416" spans="1:43" ht="72" hidden="1" thickBot="1" x14ac:dyDescent="0.35">
      <c r="A416" s="1014">
        <v>42</v>
      </c>
      <c r="B416" s="437" t="s">
        <v>1535</v>
      </c>
      <c r="C416" s="263">
        <v>43382</v>
      </c>
      <c r="D416" s="249" t="s">
        <v>14</v>
      </c>
      <c r="E416" s="154" t="s">
        <v>2460</v>
      </c>
      <c r="F416" s="937">
        <v>7221</v>
      </c>
      <c r="G416" s="258" t="s">
        <v>2378</v>
      </c>
      <c r="H416" s="250" t="s">
        <v>2379</v>
      </c>
      <c r="I416" s="250"/>
      <c r="J416" s="258" t="s">
        <v>975</v>
      </c>
      <c r="K416" s="154" t="s">
        <v>814</v>
      </c>
      <c r="L416" s="154" t="s">
        <v>2223</v>
      </c>
      <c r="M416" s="154" t="s">
        <v>1397</v>
      </c>
      <c r="N416" s="251" t="s">
        <v>2404</v>
      </c>
      <c r="O416" s="251" t="s">
        <v>2405</v>
      </c>
      <c r="P416" s="264"/>
      <c r="Q416" s="253"/>
      <c r="R416" s="253"/>
      <c r="S416" s="254"/>
      <c r="T416" s="254"/>
      <c r="U416" s="249"/>
      <c r="V416" s="259"/>
      <c r="W416" s="255"/>
      <c r="X416" s="256"/>
      <c r="AI416" s="690"/>
      <c r="AJ416" s="691"/>
      <c r="AK416" s="691"/>
      <c r="AL416" s="692"/>
      <c r="AN416" s="706"/>
      <c r="AO416" s="707"/>
      <c r="AP416" s="707"/>
      <c r="AQ416" s="708"/>
    </row>
    <row r="417" spans="1:43" ht="57.75" hidden="1" thickBot="1" x14ac:dyDescent="0.35">
      <c r="A417" s="1014">
        <v>42</v>
      </c>
      <c r="B417" s="437" t="s">
        <v>1536</v>
      </c>
      <c r="C417" s="263">
        <v>43382</v>
      </c>
      <c r="D417" s="249" t="s">
        <v>14</v>
      </c>
      <c r="E417" s="154" t="s">
        <v>2460</v>
      </c>
      <c r="F417" s="937">
        <v>7221</v>
      </c>
      <c r="G417" s="258" t="s">
        <v>2378</v>
      </c>
      <c r="H417" s="250" t="s">
        <v>2379</v>
      </c>
      <c r="I417" s="250"/>
      <c r="J417" s="258" t="s">
        <v>974</v>
      </c>
      <c r="K417" s="154" t="s">
        <v>29</v>
      </c>
      <c r="L417" s="154" t="s">
        <v>2223</v>
      </c>
      <c r="M417" s="154" t="s">
        <v>1397</v>
      </c>
      <c r="N417" s="251" t="s">
        <v>2288</v>
      </c>
      <c r="O417" s="251" t="s">
        <v>2289</v>
      </c>
      <c r="P417" s="264"/>
      <c r="Q417" s="253"/>
      <c r="R417" s="253"/>
      <c r="S417" s="254"/>
      <c r="T417" s="254"/>
      <c r="U417" s="249"/>
      <c r="V417" s="259"/>
      <c r="W417" s="255"/>
      <c r="X417" s="256"/>
      <c r="AI417" s="690"/>
      <c r="AJ417" s="691"/>
      <c r="AK417" s="691"/>
      <c r="AL417" s="692"/>
      <c r="AN417" s="706"/>
      <c r="AO417" s="707"/>
      <c r="AP417" s="707"/>
      <c r="AQ417" s="708"/>
    </row>
    <row r="418" spans="1:43" ht="43.5" hidden="1" thickBot="1" x14ac:dyDescent="0.35">
      <c r="A418" s="1014">
        <v>42</v>
      </c>
      <c r="B418" s="437" t="s">
        <v>1537</v>
      </c>
      <c r="C418" s="263">
        <v>43382</v>
      </c>
      <c r="D418" s="249" t="s">
        <v>14</v>
      </c>
      <c r="E418" s="154" t="s">
        <v>2460</v>
      </c>
      <c r="F418" s="937">
        <v>7221</v>
      </c>
      <c r="G418" s="258" t="s">
        <v>2378</v>
      </c>
      <c r="H418" s="250" t="s">
        <v>2379</v>
      </c>
      <c r="I418" s="250"/>
      <c r="J418" s="258" t="s">
        <v>974</v>
      </c>
      <c r="K418" s="154" t="s">
        <v>29</v>
      </c>
      <c r="L418" s="154" t="s">
        <v>2223</v>
      </c>
      <c r="M418" s="154" t="s">
        <v>1397</v>
      </c>
      <c r="N418" s="251" t="s">
        <v>2406</v>
      </c>
      <c r="O418" s="251" t="s">
        <v>2407</v>
      </c>
      <c r="P418" s="264"/>
      <c r="Q418" s="253"/>
      <c r="R418" s="253"/>
      <c r="S418" s="254"/>
      <c r="T418" s="254"/>
      <c r="U418" s="249"/>
      <c r="V418" s="259"/>
      <c r="W418" s="255"/>
      <c r="X418" s="256"/>
      <c r="AI418" s="690"/>
      <c r="AJ418" s="691"/>
      <c r="AK418" s="691"/>
      <c r="AL418" s="692"/>
      <c r="AN418" s="706"/>
      <c r="AO418" s="707"/>
      <c r="AP418" s="707"/>
      <c r="AQ418" s="708"/>
    </row>
    <row r="419" spans="1:43" ht="57.75" hidden="1" thickBot="1" x14ac:dyDescent="0.35">
      <c r="A419" s="1014">
        <v>42</v>
      </c>
      <c r="B419" s="437" t="s">
        <v>1538</v>
      </c>
      <c r="C419" s="263">
        <v>43382</v>
      </c>
      <c r="D419" s="249" t="s">
        <v>14</v>
      </c>
      <c r="E419" s="154" t="s">
        <v>2460</v>
      </c>
      <c r="F419" s="937">
        <v>7221</v>
      </c>
      <c r="G419" s="258" t="s">
        <v>2378</v>
      </c>
      <c r="H419" s="250" t="s">
        <v>2379</v>
      </c>
      <c r="I419" s="250"/>
      <c r="J419" s="258" t="s">
        <v>974</v>
      </c>
      <c r="K419" s="154" t="s">
        <v>29</v>
      </c>
      <c r="L419" s="154" t="s">
        <v>2223</v>
      </c>
      <c r="M419" s="154" t="s">
        <v>1397</v>
      </c>
      <c r="N419" s="251" t="s">
        <v>2408</v>
      </c>
      <c r="O419" s="251" t="s">
        <v>2409</v>
      </c>
      <c r="P419" s="264"/>
      <c r="Q419" s="253"/>
      <c r="R419" s="253"/>
      <c r="S419" s="254"/>
      <c r="T419" s="254"/>
      <c r="U419" s="249"/>
      <c r="V419" s="259"/>
      <c r="W419" s="255"/>
      <c r="X419" s="256"/>
      <c r="AI419" s="690"/>
      <c r="AJ419" s="691"/>
      <c r="AK419" s="691"/>
      <c r="AL419" s="692"/>
      <c r="AN419" s="706"/>
      <c r="AO419" s="707"/>
      <c r="AP419" s="707"/>
      <c r="AQ419" s="708"/>
    </row>
    <row r="420" spans="1:43" ht="57.75" hidden="1" thickBot="1" x14ac:dyDescent="0.35">
      <c r="A420" s="1014">
        <v>42</v>
      </c>
      <c r="B420" s="437" t="s">
        <v>396</v>
      </c>
      <c r="C420" s="263">
        <v>43382</v>
      </c>
      <c r="D420" s="249" t="s">
        <v>14</v>
      </c>
      <c r="E420" s="154" t="s">
        <v>2460</v>
      </c>
      <c r="F420" s="937">
        <v>7221</v>
      </c>
      <c r="G420" s="258" t="s">
        <v>2378</v>
      </c>
      <c r="H420" s="250" t="s">
        <v>2379</v>
      </c>
      <c r="I420" s="250"/>
      <c r="J420" s="258" t="s">
        <v>974</v>
      </c>
      <c r="K420" s="154" t="s">
        <v>29</v>
      </c>
      <c r="L420" s="154" t="s">
        <v>2223</v>
      </c>
      <c r="M420" s="154" t="s">
        <v>1397</v>
      </c>
      <c r="N420" s="251" t="s">
        <v>2410</v>
      </c>
      <c r="O420" s="251" t="s">
        <v>2411</v>
      </c>
      <c r="P420" s="264"/>
      <c r="Q420" s="253"/>
      <c r="R420" s="253"/>
      <c r="S420" s="254"/>
      <c r="T420" s="254"/>
      <c r="U420" s="249"/>
      <c r="V420" s="259"/>
      <c r="W420" s="255"/>
      <c r="X420" s="256"/>
      <c r="AI420" s="690"/>
      <c r="AJ420" s="691"/>
      <c r="AK420" s="691"/>
      <c r="AL420" s="692"/>
      <c r="AN420" s="706"/>
      <c r="AO420" s="707"/>
      <c r="AP420" s="707"/>
      <c r="AQ420" s="708"/>
    </row>
    <row r="421" spans="1:43" ht="39" hidden="1" thickBot="1" x14ac:dyDescent="0.35">
      <c r="A421" s="1014">
        <v>27</v>
      </c>
      <c r="B421" s="437" t="s">
        <v>1539</v>
      </c>
      <c r="C421" s="263">
        <v>43383</v>
      </c>
      <c r="D421" s="249" t="s">
        <v>14</v>
      </c>
      <c r="E421" s="154" t="s">
        <v>2460</v>
      </c>
      <c r="F421" s="257" t="s">
        <v>2412</v>
      </c>
      <c r="G421" s="258" t="s">
        <v>682</v>
      </c>
      <c r="H421" s="250" t="s">
        <v>2413</v>
      </c>
      <c r="I421" s="250"/>
      <c r="J421" s="258" t="s">
        <v>974</v>
      </c>
      <c r="K421" s="154" t="s">
        <v>28</v>
      </c>
      <c r="L421" s="154" t="s">
        <v>2223</v>
      </c>
      <c r="M421" s="154" t="s">
        <v>2237</v>
      </c>
      <c r="N421" s="251" t="s">
        <v>2238</v>
      </c>
      <c r="O421" s="251" t="s">
        <v>2239</v>
      </c>
      <c r="P421" s="264"/>
      <c r="Q421" s="253"/>
      <c r="R421" s="253"/>
      <c r="S421" s="254"/>
      <c r="T421" s="254"/>
      <c r="U421" s="249"/>
      <c r="V421" s="259"/>
      <c r="W421" s="255"/>
      <c r="X421" s="256"/>
      <c r="AI421" s="690"/>
      <c r="AJ421" s="691"/>
      <c r="AK421" s="691"/>
      <c r="AL421" s="692"/>
      <c r="AN421" s="706"/>
      <c r="AO421" s="707"/>
      <c r="AP421" s="707"/>
      <c r="AQ421" s="708"/>
    </row>
    <row r="422" spans="1:43" ht="39" hidden="1" thickBot="1" x14ac:dyDescent="0.35">
      <c r="A422" s="1014">
        <v>27</v>
      </c>
      <c r="B422" s="437" t="s">
        <v>1540</v>
      </c>
      <c r="C422" s="263">
        <v>43383</v>
      </c>
      <c r="D422" s="249" t="s">
        <v>14</v>
      </c>
      <c r="E422" s="154" t="s">
        <v>2460</v>
      </c>
      <c r="F422" s="257" t="s">
        <v>2412</v>
      </c>
      <c r="G422" s="258" t="s">
        <v>682</v>
      </c>
      <c r="H422" s="250" t="s">
        <v>2413</v>
      </c>
      <c r="I422" s="250"/>
      <c r="J422" s="258" t="s">
        <v>974</v>
      </c>
      <c r="K422" s="154" t="s">
        <v>28</v>
      </c>
      <c r="L422" s="154" t="s">
        <v>2223</v>
      </c>
      <c r="M422" s="154" t="s">
        <v>2224</v>
      </c>
      <c r="N422" s="251" t="s">
        <v>2240</v>
      </c>
      <c r="O422" s="251" t="s">
        <v>2241</v>
      </c>
      <c r="P422" s="264"/>
      <c r="Q422" s="253"/>
      <c r="R422" s="253"/>
      <c r="S422" s="254"/>
      <c r="T422" s="254"/>
      <c r="U422" s="249"/>
      <c r="V422" s="259"/>
      <c r="W422" s="255"/>
      <c r="X422" s="256"/>
      <c r="AI422" s="690"/>
      <c r="AJ422" s="691"/>
      <c r="AK422" s="691"/>
      <c r="AL422" s="692"/>
      <c r="AN422" s="706"/>
      <c r="AO422" s="707"/>
      <c r="AP422" s="707"/>
      <c r="AQ422" s="708"/>
    </row>
    <row r="423" spans="1:43" ht="39" hidden="1" thickBot="1" x14ac:dyDescent="0.35">
      <c r="A423" s="1014">
        <v>27</v>
      </c>
      <c r="B423" s="437" t="s">
        <v>1541</v>
      </c>
      <c r="C423" s="263">
        <v>43383</v>
      </c>
      <c r="D423" s="249" t="s">
        <v>14</v>
      </c>
      <c r="E423" s="154" t="s">
        <v>2460</v>
      </c>
      <c r="F423" s="257" t="s">
        <v>2412</v>
      </c>
      <c r="G423" s="258" t="s">
        <v>682</v>
      </c>
      <c r="H423" s="250" t="s">
        <v>2413</v>
      </c>
      <c r="I423" s="250"/>
      <c r="J423" s="258"/>
      <c r="K423" s="154" t="s">
        <v>814</v>
      </c>
      <c r="L423" s="154" t="s">
        <v>2223</v>
      </c>
      <c r="M423" s="154" t="s">
        <v>1446</v>
      </c>
      <c r="N423" s="251" t="s">
        <v>2259</v>
      </c>
      <c r="O423" s="251" t="s">
        <v>2414</v>
      </c>
      <c r="P423" s="264"/>
      <c r="Q423" s="253"/>
      <c r="R423" s="253"/>
      <c r="S423" s="254"/>
      <c r="T423" s="254"/>
      <c r="U423" s="249"/>
      <c r="V423" s="259"/>
      <c r="W423" s="255"/>
      <c r="X423" s="256"/>
      <c r="AI423" s="690"/>
      <c r="AJ423" s="691"/>
      <c r="AK423" s="691"/>
      <c r="AL423" s="692"/>
      <c r="AN423" s="706"/>
      <c r="AO423" s="707"/>
      <c r="AP423" s="707"/>
      <c r="AQ423" s="708"/>
    </row>
    <row r="424" spans="1:43" ht="57.75" hidden="1" thickBot="1" x14ac:dyDescent="0.35">
      <c r="A424" s="1014">
        <v>27</v>
      </c>
      <c r="B424" s="437" t="s">
        <v>1542</v>
      </c>
      <c r="C424" s="263">
        <v>43383</v>
      </c>
      <c r="D424" s="249" t="s">
        <v>14</v>
      </c>
      <c r="E424" s="154" t="s">
        <v>2460</v>
      </c>
      <c r="F424" s="257" t="s">
        <v>2412</v>
      </c>
      <c r="G424" s="258" t="s">
        <v>682</v>
      </c>
      <c r="H424" s="250" t="s">
        <v>2413</v>
      </c>
      <c r="I424" s="250"/>
      <c r="J424" s="258" t="s">
        <v>975</v>
      </c>
      <c r="K424" s="154" t="s">
        <v>823</v>
      </c>
      <c r="L424" s="154" t="s">
        <v>2223</v>
      </c>
      <c r="M424" s="154" t="s">
        <v>1400</v>
      </c>
      <c r="N424" s="251" t="s">
        <v>2245</v>
      </c>
      <c r="O424" s="251" t="s">
        <v>2246</v>
      </c>
      <c r="P424" s="264"/>
      <c r="Q424" s="253"/>
      <c r="R424" s="253"/>
      <c r="S424" s="254"/>
      <c r="T424" s="254"/>
      <c r="U424" s="249"/>
      <c r="V424" s="259"/>
      <c r="W424" s="255"/>
      <c r="X424" s="256"/>
      <c r="AI424" s="690"/>
      <c r="AJ424" s="691"/>
      <c r="AK424" s="691"/>
      <c r="AL424" s="692"/>
      <c r="AN424" s="706"/>
      <c r="AO424" s="707"/>
      <c r="AP424" s="707"/>
      <c r="AQ424" s="708"/>
    </row>
    <row r="425" spans="1:43" ht="39" hidden="1" thickBot="1" x14ac:dyDescent="0.35">
      <c r="A425" s="1014">
        <v>27</v>
      </c>
      <c r="B425" s="437" t="s">
        <v>1543</v>
      </c>
      <c r="C425" s="263">
        <v>43383</v>
      </c>
      <c r="D425" s="249" t="s">
        <v>14</v>
      </c>
      <c r="E425" s="154" t="s">
        <v>2460</v>
      </c>
      <c r="F425" s="257" t="s">
        <v>2412</v>
      </c>
      <c r="G425" s="258" t="s">
        <v>682</v>
      </c>
      <c r="H425" s="250" t="s">
        <v>2413</v>
      </c>
      <c r="I425" s="250"/>
      <c r="J425" s="258" t="s">
        <v>975</v>
      </c>
      <c r="K425" s="154" t="s">
        <v>823</v>
      </c>
      <c r="L425" s="154" t="s">
        <v>2223</v>
      </c>
      <c r="M425" s="154" t="s">
        <v>1400</v>
      </c>
      <c r="N425" s="251" t="s">
        <v>2230</v>
      </c>
      <c r="O425" s="251" t="s">
        <v>2231</v>
      </c>
      <c r="P425" s="264"/>
      <c r="Q425" s="253"/>
      <c r="R425" s="253"/>
      <c r="S425" s="254"/>
      <c r="T425" s="254"/>
      <c r="U425" s="249"/>
      <c r="V425" s="259"/>
      <c r="W425" s="255"/>
      <c r="X425" s="256"/>
      <c r="AI425" s="690"/>
      <c r="AJ425" s="691"/>
      <c r="AK425" s="691"/>
      <c r="AL425" s="692"/>
      <c r="AN425" s="706"/>
      <c r="AO425" s="707"/>
      <c r="AP425" s="707"/>
      <c r="AQ425" s="708"/>
    </row>
    <row r="426" spans="1:43" ht="39" hidden="1" thickBot="1" x14ac:dyDescent="0.35">
      <c r="A426" s="1014">
        <v>27</v>
      </c>
      <c r="B426" s="437" t="s">
        <v>1544</v>
      </c>
      <c r="C426" s="263">
        <v>43383</v>
      </c>
      <c r="D426" s="249" t="s">
        <v>14</v>
      </c>
      <c r="E426" s="154" t="s">
        <v>2460</v>
      </c>
      <c r="F426" s="257" t="s">
        <v>2412</v>
      </c>
      <c r="G426" s="258" t="s">
        <v>682</v>
      </c>
      <c r="H426" s="250" t="s">
        <v>2413</v>
      </c>
      <c r="I426" s="250"/>
      <c r="J426" s="258" t="s">
        <v>975</v>
      </c>
      <c r="K426" s="154" t="s">
        <v>29</v>
      </c>
      <c r="L426" s="154" t="s">
        <v>2223</v>
      </c>
      <c r="M426" s="154" t="s">
        <v>2232</v>
      </c>
      <c r="N426" s="251" t="s">
        <v>2218</v>
      </c>
      <c r="O426" s="251" t="s">
        <v>2219</v>
      </c>
      <c r="P426" s="264"/>
      <c r="Q426" s="253"/>
      <c r="R426" s="253"/>
      <c r="S426" s="254"/>
      <c r="T426" s="254"/>
      <c r="U426" s="249"/>
      <c r="V426" s="259"/>
      <c r="W426" s="255"/>
      <c r="X426" s="256"/>
      <c r="AI426" s="690"/>
      <c r="AJ426" s="691"/>
      <c r="AK426" s="691"/>
      <c r="AL426" s="692"/>
      <c r="AN426" s="706"/>
      <c r="AO426" s="707"/>
      <c r="AP426" s="707"/>
      <c r="AQ426" s="708"/>
    </row>
    <row r="427" spans="1:43" ht="72" hidden="1" thickBot="1" x14ac:dyDescent="0.35">
      <c r="A427" s="1014">
        <v>27</v>
      </c>
      <c r="B427" s="437" t="s">
        <v>1545</v>
      </c>
      <c r="C427" s="263">
        <v>43383</v>
      </c>
      <c r="D427" s="249" t="s">
        <v>14</v>
      </c>
      <c r="E427" s="154" t="s">
        <v>2460</v>
      </c>
      <c r="F427" s="257" t="s">
        <v>2412</v>
      </c>
      <c r="G427" s="258" t="s">
        <v>682</v>
      </c>
      <c r="H427" s="250" t="s">
        <v>2413</v>
      </c>
      <c r="I427" s="250"/>
      <c r="J427" s="258" t="s">
        <v>975</v>
      </c>
      <c r="K427" s="154" t="s">
        <v>29</v>
      </c>
      <c r="L427" s="154" t="s">
        <v>2223</v>
      </c>
      <c r="M427" s="154" t="s">
        <v>1397</v>
      </c>
      <c r="N427" s="251" t="s">
        <v>2203</v>
      </c>
      <c r="O427" s="251" t="s">
        <v>2204</v>
      </c>
      <c r="P427" s="264"/>
      <c r="Q427" s="253"/>
      <c r="R427" s="253"/>
      <c r="S427" s="254"/>
      <c r="T427" s="254"/>
      <c r="U427" s="249"/>
      <c r="V427" s="259"/>
      <c r="W427" s="255"/>
      <c r="X427" s="256"/>
      <c r="AI427" s="690"/>
      <c r="AJ427" s="691"/>
      <c r="AK427" s="691"/>
      <c r="AL427" s="692"/>
      <c r="AN427" s="706"/>
      <c r="AO427" s="707"/>
      <c r="AP427" s="707"/>
      <c r="AQ427" s="708"/>
    </row>
    <row r="428" spans="1:43" ht="39" hidden="1" thickBot="1" x14ac:dyDescent="0.35">
      <c r="A428" s="1014">
        <v>27</v>
      </c>
      <c r="B428" s="437" t="s">
        <v>1546</v>
      </c>
      <c r="C428" s="263">
        <v>43383</v>
      </c>
      <c r="D428" s="249" t="s">
        <v>14</v>
      </c>
      <c r="E428" s="154" t="s">
        <v>2460</v>
      </c>
      <c r="F428" s="257" t="s">
        <v>2412</v>
      </c>
      <c r="G428" s="258" t="s">
        <v>682</v>
      </c>
      <c r="H428" s="250" t="s">
        <v>2413</v>
      </c>
      <c r="I428" s="250"/>
      <c r="J428" s="258" t="s">
        <v>974</v>
      </c>
      <c r="K428" s="154" t="s">
        <v>29</v>
      </c>
      <c r="L428" s="154" t="s">
        <v>2223</v>
      </c>
      <c r="M428" s="154" t="s">
        <v>1397</v>
      </c>
      <c r="N428" s="251" t="s">
        <v>2213</v>
      </c>
      <c r="O428" s="251" t="s">
        <v>2356</v>
      </c>
      <c r="P428" s="264"/>
      <c r="Q428" s="253"/>
      <c r="R428" s="253"/>
      <c r="S428" s="254"/>
      <c r="T428" s="254"/>
      <c r="U428" s="249"/>
      <c r="V428" s="259"/>
      <c r="W428" s="255"/>
      <c r="X428" s="256"/>
      <c r="AI428" s="690"/>
      <c r="AJ428" s="691"/>
      <c r="AK428" s="691"/>
      <c r="AL428" s="692"/>
      <c r="AN428" s="706"/>
      <c r="AO428" s="707"/>
      <c r="AP428" s="707"/>
      <c r="AQ428" s="708"/>
    </row>
    <row r="429" spans="1:43" ht="57.75" hidden="1" thickBot="1" x14ac:dyDescent="0.35">
      <c r="A429" s="1014">
        <v>27</v>
      </c>
      <c r="B429" s="437" t="s">
        <v>1547</v>
      </c>
      <c r="C429" s="263">
        <v>43383</v>
      </c>
      <c r="D429" s="249" t="s">
        <v>14</v>
      </c>
      <c r="E429" s="154" t="s">
        <v>2460</v>
      </c>
      <c r="F429" s="257" t="s">
        <v>2412</v>
      </c>
      <c r="G429" s="258" t="s">
        <v>682</v>
      </c>
      <c r="H429" s="250" t="s">
        <v>2413</v>
      </c>
      <c r="I429" s="250"/>
      <c r="J429" s="258" t="s">
        <v>975</v>
      </c>
      <c r="K429" s="154" t="s">
        <v>29</v>
      </c>
      <c r="L429" s="154" t="s">
        <v>2223</v>
      </c>
      <c r="M429" s="154" t="s">
        <v>1397</v>
      </c>
      <c r="N429" s="251" t="s">
        <v>2288</v>
      </c>
      <c r="O429" s="251" t="s">
        <v>2289</v>
      </c>
      <c r="P429" s="264"/>
      <c r="Q429" s="253"/>
      <c r="R429" s="253"/>
      <c r="S429" s="254"/>
      <c r="T429" s="254"/>
      <c r="U429" s="249"/>
      <c r="V429" s="259"/>
      <c r="W429" s="255"/>
      <c r="X429" s="256"/>
      <c r="AI429" s="690"/>
      <c r="AJ429" s="691"/>
      <c r="AK429" s="691"/>
      <c r="AL429" s="692"/>
      <c r="AN429" s="706"/>
      <c r="AO429" s="707"/>
      <c r="AP429" s="707"/>
      <c r="AQ429" s="708"/>
    </row>
    <row r="430" spans="1:43" ht="39" hidden="1" thickBot="1" x14ac:dyDescent="0.35">
      <c r="A430" s="1014">
        <v>27</v>
      </c>
      <c r="B430" s="437" t="s">
        <v>1548</v>
      </c>
      <c r="C430" s="263">
        <v>43383</v>
      </c>
      <c r="D430" s="249" t="s">
        <v>14</v>
      </c>
      <c r="E430" s="154" t="s">
        <v>2460</v>
      </c>
      <c r="F430" s="257" t="s">
        <v>2412</v>
      </c>
      <c r="G430" s="258" t="s">
        <v>682</v>
      </c>
      <c r="H430" s="250" t="s">
        <v>2413</v>
      </c>
      <c r="I430" s="250"/>
      <c r="J430" s="258" t="s">
        <v>975</v>
      </c>
      <c r="K430" s="154" t="s">
        <v>814</v>
      </c>
      <c r="L430" s="154" t="s">
        <v>2223</v>
      </c>
      <c r="M430" s="154" t="s">
        <v>2253</v>
      </c>
      <c r="N430" s="251" t="s">
        <v>2254</v>
      </c>
      <c r="O430" s="251" t="s">
        <v>2255</v>
      </c>
      <c r="P430" s="264"/>
      <c r="Q430" s="253"/>
      <c r="R430" s="253"/>
      <c r="S430" s="254"/>
      <c r="T430" s="254"/>
      <c r="U430" s="249"/>
      <c r="V430" s="259"/>
      <c r="W430" s="255"/>
      <c r="X430" s="256"/>
      <c r="AI430" s="690"/>
      <c r="AJ430" s="691"/>
      <c r="AK430" s="691"/>
      <c r="AL430" s="692"/>
      <c r="AN430" s="706"/>
      <c r="AO430" s="707"/>
      <c r="AP430" s="707"/>
      <c r="AQ430" s="708"/>
    </row>
    <row r="431" spans="1:43" ht="72" hidden="1" thickBot="1" x14ac:dyDescent="0.35">
      <c r="A431" s="1014">
        <v>32</v>
      </c>
      <c r="B431" s="437" t="s">
        <v>1549</v>
      </c>
      <c r="C431" s="263">
        <v>43382</v>
      </c>
      <c r="D431" s="249" t="s">
        <v>14</v>
      </c>
      <c r="E431" s="154" t="s">
        <v>25</v>
      </c>
      <c r="F431" s="946">
        <v>32</v>
      </c>
      <c r="G431" s="258" t="s">
        <v>608</v>
      </c>
      <c r="H431" s="250" t="s">
        <v>2504</v>
      </c>
      <c r="I431" s="250"/>
      <c r="J431" s="258" t="s">
        <v>975</v>
      </c>
      <c r="K431" s="154" t="s">
        <v>814</v>
      </c>
      <c r="L431" s="154" t="s">
        <v>1391</v>
      </c>
      <c r="M431" s="154" t="s">
        <v>2505</v>
      </c>
      <c r="N431" s="251" t="s">
        <v>2197</v>
      </c>
      <c r="O431" s="251" t="s">
        <v>2198</v>
      </c>
      <c r="P431" s="264"/>
      <c r="Q431" s="253"/>
      <c r="R431" s="253"/>
      <c r="S431" s="254"/>
      <c r="T431" s="254"/>
      <c r="U431" s="249"/>
      <c r="V431" s="259"/>
      <c r="W431" s="255"/>
      <c r="X431" s="256"/>
      <c r="AI431" s="690"/>
      <c r="AJ431" s="691"/>
      <c r="AK431" s="691"/>
      <c r="AL431" s="692"/>
      <c r="AN431" s="706"/>
      <c r="AO431" s="707"/>
      <c r="AP431" s="707"/>
      <c r="AQ431" s="708"/>
    </row>
    <row r="432" spans="1:43" ht="86.25" hidden="1" thickBot="1" x14ac:dyDescent="0.35">
      <c r="A432" s="1014">
        <v>32</v>
      </c>
      <c r="B432" s="437" t="s">
        <v>1550</v>
      </c>
      <c r="C432" s="263">
        <v>43382</v>
      </c>
      <c r="D432" s="249" t="s">
        <v>14</v>
      </c>
      <c r="E432" s="154" t="s">
        <v>25</v>
      </c>
      <c r="F432" s="946">
        <v>32</v>
      </c>
      <c r="G432" s="258" t="s">
        <v>608</v>
      </c>
      <c r="H432" s="250" t="s">
        <v>2504</v>
      </c>
      <c r="I432" s="250"/>
      <c r="J432" s="258" t="s">
        <v>976</v>
      </c>
      <c r="K432" s="154" t="s">
        <v>32</v>
      </c>
      <c r="L432" s="154" t="s">
        <v>2274</v>
      </c>
      <c r="M432" s="154" t="s">
        <v>1469</v>
      </c>
      <c r="N432" s="251" t="s">
        <v>2280</v>
      </c>
      <c r="O432" s="251" t="s">
        <v>2441</v>
      </c>
      <c r="P432" s="264"/>
      <c r="Q432" s="253"/>
      <c r="R432" s="253"/>
      <c r="S432" s="254"/>
      <c r="T432" s="254"/>
      <c r="U432" s="249"/>
      <c r="V432" s="259"/>
      <c r="W432" s="255"/>
      <c r="X432" s="256"/>
      <c r="AI432" s="690"/>
      <c r="AJ432" s="691"/>
      <c r="AK432" s="691"/>
      <c r="AL432" s="692"/>
      <c r="AN432" s="706"/>
      <c r="AO432" s="707"/>
      <c r="AP432" s="707"/>
      <c r="AQ432" s="708"/>
    </row>
    <row r="433" spans="1:43" ht="86.25" hidden="1" thickBot="1" x14ac:dyDescent="0.35">
      <c r="A433" s="1014">
        <v>32</v>
      </c>
      <c r="B433" s="437" t="s">
        <v>1551</v>
      </c>
      <c r="C433" s="263">
        <v>43382</v>
      </c>
      <c r="D433" s="249" t="s">
        <v>14</v>
      </c>
      <c r="E433" s="154" t="s">
        <v>25</v>
      </c>
      <c r="F433" s="946">
        <v>32</v>
      </c>
      <c r="G433" s="258" t="s">
        <v>608</v>
      </c>
      <c r="H433" s="250" t="s">
        <v>2504</v>
      </c>
      <c r="I433" s="250"/>
      <c r="J433" s="258" t="s">
        <v>976</v>
      </c>
      <c r="K433" s="154" t="s">
        <v>30</v>
      </c>
      <c r="L433" s="154" t="s">
        <v>2274</v>
      </c>
      <c r="M433" s="154" t="s">
        <v>1462</v>
      </c>
      <c r="N433" s="251" t="s">
        <v>2506</v>
      </c>
      <c r="O433" s="251" t="s">
        <v>2507</v>
      </c>
      <c r="P433" s="264"/>
      <c r="Q433" s="253"/>
      <c r="R433" s="253"/>
      <c r="S433" s="254"/>
      <c r="T433" s="254"/>
      <c r="U433" s="249"/>
      <c r="V433" s="259"/>
      <c r="W433" s="255"/>
      <c r="X433" s="256"/>
      <c r="AI433" s="690"/>
      <c r="AJ433" s="691"/>
      <c r="AK433" s="691"/>
      <c r="AL433" s="692"/>
      <c r="AN433" s="706"/>
      <c r="AO433" s="707"/>
      <c r="AP433" s="707"/>
      <c r="AQ433" s="708"/>
    </row>
    <row r="434" spans="1:43" ht="72" hidden="1" thickBot="1" x14ac:dyDescent="0.35">
      <c r="A434" s="1014">
        <v>32</v>
      </c>
      <c r="B434" s="437" t="s">
        <v>1552</v>
      </c>
      <c r="C434" s="263">
        <v>43382</v>
      </c>
      <c r="D434" s="249" t="s">
        <v>14</v>
      </c>
      <c r="E434" s="154" t="s">
        <v>25</v>
      </c>
      <c r="F434" s="946">
        <v>32</v>
      </c>
      <c r="G434" s="258" t="s">
        <v>608</v>
      </c>
      <c r="H434" s="250" t="s">
        <v>2504</v>
      </c>
      <c r="I434" s="250"/>
      <c r="J434" s="258" t="s">
        <v>976</v>
      </c>
      <c r="K434" s="154" t="s">
        <v>823</v>
      </c>
      <c r="L434" s="154" t="s">
        <v>2274</v>
      </c>
      <c r="M434" s="154" t="s">
        <v>1448</v>
      </c>
      <c r="N434" s="251" t="s">
        <v>2220</v>
      </c>
      <c r="O434" s="251" t="s">
        <v>2282</v>
      </c>
      <c r="P434" s="264"/>
      <c r="Q434" s="253"/>
      <c r="R434" s="253"/>
      <c r="S434" s="254"/>
      <c r="T434" s="254"/>
      <c r="U434" s="249"/>
      <c r="V434" s="259"/>
      <c r="W434" s="255"/>
      <c r="X434" s="256"/>
      <c r="AI434" s="690"/>
      <c r="AJ434" s="691"/>
      <c r="AK434" s="691"/>
      <c r="AL434" s="692"/>
      <c r="AN434" s="706"/>
      <c r="AO434" s="707"/>
      <c r="AP434" s="707"/>
      <c r="AQ434" s="708"/>
    </row>
    <row r="435" spans="1:43" ht="72" hidden="1" thickBot="1" x14ac:dyDescent="0.35">
      <c r="A435" s="1014">
        <v>32</v>
      </c>
      <c r="B435" s="437" t="s">
        <v>1553</v>
      </c>
      <c r="C435" s="263">
        <v>43382</v>
      </c>
      <c r="D435" s="249" t="s">
        <v>14</v>
      </c>
      <c r="E435" s="154" t="s">
        <v>25</v>
      </c>
      <c r="F435" s="946">
        <v>32</v>
      </c>
      <c r="G435" s="258" t="s">
        <v>608</v>
      </c>
      <c r="H435" s="250" t="s">
        <v>2504</v>
      </c>
      <c r="I435" s="250"/>
      <c r="J435" s="258" t="s">
        <v>974</v>
      </c>
      <c r="K435" s="154" t="s">
        <v>28</v>
      </c>
      <c r="L435" s="154" t="s">
        <v>2274</v>
      </c>
      <c r="M435" s="154" t="s">
        <v>2508</v>
      </c>
      <c r="N435" s="251" t="s">
        <v>2509</v>
      </c>
      <c r="O435" s="251" t="s">
        <v>2510</v>
      </c>
      <c r="P435" s="264"/>
      <c r="Q435" s="253"/>
      <c r="R435" s="253"/>
      <c r="S435" s="254"/>
      <c r="T435" s="254"/>
      <c r="U435" s="249"/>
      <c r="V435" s="259"/>
      <c r="W435" s="255"/>
      <c r="X435" s="256"/>
      <c r="AI435" s="690"/>
      <c r="AJ435" s="691"/>
      <c r="AK435" s="691"/>
      <c r="AL435" s="692"/>
      <c r="AN435" s="706"/>
      <c r="AO435" s="707"/>
      <c r="AP435" s="707"/>
      <c r="AQ435" s="708"/>
    </row>
    <row r="436" spans="1:43" ht="72" hidden="1" thickBot="1" x14ac:dyDescent="0.35">
      <c r="A436" s="1014">
        <v>32</v>
      </c>
      <c r="B436" s="437" t="s">
        <v>1554</v>
      </c>
      <c r="C436" s="263">
        <v>43382</v>
      </c>
      <c r="D436" s="249" t="s">
        <v>14</v>
      </c>
      <c r="E436" s="154" t="s">
        <v>25</v>
      </c>
      <c r="F436" s="946">
        <v>32</v>
      </c>
      <c r="G436" s="258" t="s">
        <v>608</v>
      </c>
      <c r="H436" s="250" t="s">
        <v>2504</v>
      </c>
      <c r="I436" s="250"/>
      <c r="J436" s="258" t="s">
        <v>974</v>
      </c>
      <c r="K436" s="154" t="s">
        <v>28</v>
      </c>
      <c r="L436" s="154" t="s">
        <v>2274</v>
      </c>
      <c r="M436" s="154" t="s">
        <v>1454</v>
      </c>
      <c r="N436" s="251" t="s">
        <v>2269</v>
      </c>
      <c r="O436" s="251" t="s">
        <v>2270</v>
      </c>
      <c r="P436" s="264"/>
      <c r="Q436" s="253"/>
      <c r="R436" s="253"/>
      <c r="S436" s="254"/>
      <c r="T436" s="254"/>
      <c r="U436" s="249"/>
      <c r="V436" s="259"/>
      <c r="W436" s="255"/>
      <c r="X436" s="256"/>
      <c r="AI436" s="690"/>
      <c r="AJ436" s="691"/>
      <c r="AK436" s="691"/>
      <c r="AL436" s="692"/>
      <c r="AN436" s="706"/>
      <c r="AO436" s="707"/>
      <c r="AP436" s="707"/>
      <c r="AQ436" s="708"/>
    </row>
    <row r="437" spans="1:43" ht="72" hidden="1" thickBot="1" x14ac:dyDescent="0.35">
      <c r="A437" s="1014">
        <v>32</v>
      </c>
      <c r="B437" s="437" t="s">
        <v>1555</v>
      </c>
      <c r="C437" s="263">
        <v>43382</v>
      </c>
      <c r="D437" s="249" t="s">
        <v>14</v>
      </c>
      <c r="E437" s="154" t="s">
        <v>25</v>
      </c>
      <c r="F437" s="946">
        <v>32</v>
      </c>
      <c r="G437" s="258" t="s">
        <v>608</v>
      </c>
      <c r="H437" s="250" t="s">
        <v>2504</v>
      </c>
      <c r="I437" s="250"/>
      <c r="J437" s="258" t="s">
        <v>974</v>
      </c>
      <c r="K437" s="154" t="s">
        <v>28</v>
      </c>
      <c r="L437" s="154" t="s">
        <v>2274</v>
      </c>
      <c r="M437" s="154" t="s">
        <v>1454</v>
      </c>
      <c r="N437" s="251" t="s">
        <v>2511</v>
      </c>
      <c r="O437" s="251" t="s">
        <v>2512</v>
      </c>
      <c r="P437" s="264"/>
      <c r="Q437" s="253"/>
      <c r="R437" s="253"/>
      <c r="S437" s="254"/>
      <c r="T437" s="254"/>
      <c r="U437" s="249"/>
      <c r="V437" s="259"/>
      <c r="W437" s="255"/>
      <c r="X437" s="256"/>
      <c r="AI437" s="690"/>
      <c r="AJ437" s="691"/>
      <c r="AK437" s="691"/>
      <c r="AL437" s="692"/>
      <c r="AN437" s="706"/>
      <c r="AO437" s="707"/>
      <c r="AP437" s="707"/>
      <c r="AQ437" s="708"/>
    </row>
    <row r="438" spans="1:43" ht="86.25" hidden="1" thickBot="1" x14ac:dyDescent="0.35">
      <c r="A438" s="1014">
        <v>32</v>
      </c>
      <c r="B438" s="437" t="s">
        <v>1556</v>
      </c>
      <c r="C438" s="263">
        <v>43382</v>
      </c>
      <c r="D438" s="249" t="s">
        <v>14</v>
      </c>
      <c r="E438" s="154" t="s">
        <v>25</v>
      </c>
      <c r="F438" s="946">
        <v>32</v>
      </c>
      <c r="G438" s="258" t="s">
        <v>2503</v>
      </c>
      <c r="H438" s="250" t="s">
        <v>2504</v>
      </c>
      <c r="I438" s="250"/>
      <c r="J438" s="258" t="s">
        <v>975</v>
      </c>
      <c r="K438" s="154" t="s">
        <v>814</v>
      </c>
      <c r="L438" s="154" t="s">
        <v>2274</v>
      </c>
      <c r="M438" s="154" t="s">
        <v>2199</v>
      </c>
      <c r="N438" s="251" t="s">
        <v>2275</v>
      </c>
      <c r="O438" s="251" t="s">
        <v>2201</v>
      </c>
      <c r="P438" s="264"/>
      <c r="Q438" s="253"/>
      <c r="R438" s="253"/>
      <c r="S438" s="254"/>
      <c r="T438" s="254"/>
      <c r="U438" s="249"/>
      <c r="V438" s="259"/>
      <c r="W438" s="255"/>
      <c r="X438" s="256"/>
      <c r="AI438" s="690"/>
      <c r="AJ438" s="691"/>
      <c r="AK438" s="691"/>
      <c r="AL438" s="692"/>
      <c r="AN438" s="706"/>
      <c r="AO438" s="707"/>
      <c r="AP438" s="707"/>
      <c r="AQ438" s="708"/>
    </row>
    <row r="439" spans="1:43" ht="72" hidden="1" thickBot="1" x14ac:dyDescent="0.35">
      <c r="A439" s="1014">
        <v>31</v>
      </c>
      <c r="B439" s="437" t="s">
        <v>1557</v>
      </c>
      <c r="C439" s="263">
        <v>43382</v>
      </c>
      <c r="D439" s="249" t="s">
        <v>14</v>
      </c>
      <c r="E439" s="154" t="s">
        <v>25</v>
      </c>
      <c r="F439" s="946">
        <v>31</v>
      </c>
      <c r="G439" s="258" t="s">
        <v>598</v>
      </c>
      <c r="H439" s="250" t="s">
        <v>2513</v>
      </c>
      <c r="I439" s="250"/>
      <c r="J439" s="258" t="s">
        <v>975</v>
      </c>
      <c r="K439" s="154" t="s">
        <v>814</v>
      </c>
      <c r="L439" s="154" t="s">
        <v>1391</v>
      </c>
      <c r="M439" s="154" t="s">
        <v>2505</v>
      </c>
      <c r="N439" s="251" t="s">
        <v>2197</v>
      </c>
      <c r="O439" s="251" t="s">
        <v>2198</v>
      </c>
      <c r="P439" s="264"/>
      <c r="Q439" s="253"/>
      <c r="R439" s="253"/>
      <c r="S439" s="254"/>
      <c r="T439" s="254"/>
      <c r="U439" s="249"/>
      <c r="V439" s="259"/>
      <c r="W439" s="255"/>
      <c r="X439" s="256"/>
      <c r="AI439" s="690"/>
      <c r="AJ439" s="691"/>
      <c r="AK439" s="691"/>
      <c r="AL439" s="692"/>
      <c r="AN439" s="706"/>
      <c r="AO439" s="707"/>
      <c r="AP439" s="707"/>
      <c r="AQ439" s="708"/>
    </row>
    <row r="440" spans="1:43" ht="100.5" hidden="1" thickBot="1" x14ac:dyDescent="0.35">
      <c r="A440" s="1014">
        <v>31</v>
      </c>
      <c r="B440" s="437" t="s">
        <v>1558</v>
      </c>
      <c r="C440" s="263">
        <v>43382</v>
      </c>
      <c r="D440" s="249" t="s">
        <v>14</v>
      </c>
      <c r="E440" s="154" t="s">
        <v>25</v>
      </c>
      <c r="F440" s="946">
        <v>31</v>
      </c>
      <c r="G440" s="258" t="s">
        <v>598</v>
      </c>
      <c r="H440" s="250" t="s">
        <v>2513</v>
      </c>
      <c r="I440" s="250"/>
      <c r="J440" s="258" t="s">
        <v>975</v>
      </c>
      <c r="K440" s="154" t="s">
        <v>32</v>
      </c>
      <c r="L440" s="154" t="s">
        <v>2274</v>
      </c>
      <c r="M440" s="154" t="s">
        <v>1469</v>
      </c>
      <c r="N440" s="251" t="s">
        <v>2280</v>
      </c>
      <c r="O440" s="251" t="s">
        <v>2281</v>
      </c>
      <c r="P440" s="264"/>
      <c r="Q440" s="253"/>
      <c r="R440" s="253"/>
      <c r="S440" s="254"/>
      <c r="T440" s="254"/>
      <c r="U440" s="249"/>
      <c r="V440" s="259"/>
      <c r="W440" s="255"/>
      <c r="X440" s="256"/>
      <c r="AI440" s="690"/>
      <c r="AJ440" s="691"/>
      <c r="AK440" s="691"/>
      <c r="AL440" s="692"/>
      <c r="AN440" s="706"/>
      <c r="AO440" s="707"/>
      <c r="AP440" s="707"/>
      <c r="AQ440" s="708"/>
    </row>
    <row r="441" spans="1:43" ht="86.25" hidden="1" thickBot="1" x14ac:dyDescent="0.35">
      <c r="A441" s="1014">
        <v>31</v>
      </c>
      <c r="B441" s="437" t="s">
        <v>1559</v>
      </c>
      <c r="C441" s="263">
        <v>43382</v>
      </c>
      <c r="D441" s="249" t="s">
        <v>14</v>
      </c>
      <c r="E441" s="154" t="s">
        <v>25</v>
      </c>
      <c r="F441" s="257">
        <v>31</v>
      </c>
      <c r="G441" s="258" t="s">
        <v>598</v>
      </c>
      <c r="H441" s="250" t="s">
        <v>2513</v>
      </c>
      <c r="I441" s="250"/>
      <c r="J441" s="258" t="s">
        <v>976</v>
      </c>
      <c r="K441" s="154" t="s">
        <v>30</v>
      </c>
      <c r="L441" s="154" t="s">
        <v>2274</v>
      </c>
      <c r="M441" s="154" t="s">
        <v>1462</v>
      </c>
      <c r="N441" s="251" t="s">
        <v>2506</v>
      </c>
      <c r="O441" s="251" t="s">
        <v>2507</v>
      </c>
      <c r="P441" s="264"/>
      <c r="Q441" s="253"/>
      <c r="R441" s="253"/>
      <c r="S441" s="254"/>
      <c r="T441" s="254"/>
      <c r="U441" s="249"/>
      <c r="V441" s="259"/>
      <c r="W441" s="255"/>
      <c r="X441" s="256"/>
      <c r="AI441" s="690"/>
      <c r="AJ441" s="691"/>
      <c r="AK441" s="691"/>
      <c r="AL441" s="692"/>
      <c r="AN441" s="706"/>
      <c r="AO441" s="707"/>
      <c r="AP441" s="707"/>
      <c r="AQ441" s="708"/>
    </row>
    <row r="442" spans="1:43" ht="43.5" hidden="1" thickBot="1" x14ac:dyDescent="0.35">
      <c r="A442" s="1014">
        <v>31</v>
      </c>
      <c r="B442" s="437" t="s">
        <v>1560</v>
      </c>
      <c r="C442" s="263">
        <v>43382</v>
      </c>
      <c r="D442" s="249" t="s">
        <v>14</v>
      </c>
      <c r="E442" s="154" t="s">
        <v>25</v>
      </c>
      <c r="F442" s="257">
        <v>31</v>
      </c>
      <c r="G442" s="258" t="s">
        <v>598</v>
      </c>
      <c r="H442" s="250" t="s">
        <v>2513</v>
      </c>
      <c r="I442" s="250"/>
      <c r="J442" s="258" t="s">
        <v>976</v>
      </c>
      <c r="K442" s="154" t="s">
        <v>823</v>
      </c>
      <c r="L442" s="154" t="s">
        <v>2274</v>
      </c>
      <c r="M442" s="154" t="s">
        <v>1448</v>
      </c>
      <c r="N442" s="251" t="s">
        <v>2220</v>
      </c>
      <c r="O442" s="251" t="s">
        <v>2282</v>
      </c>
      <c r="P442" s="264"/>
      <c r="Q442" s="253"/>
      <c r="R442" s="253"/>
      <c r="S442" s="254"/>
      <c r="T442" s="254"/>
      <c r="U442" s="249"/>
      <c r="V442" s="259"/>
      <c r="W442" s="255"/>
      <c r="X442" s="256"/>
      <c r="AI442" s="690"/>
      <c r="AJ442" s="691"/>
      <c r="AK442" s="691"/>
      <c r="AL442" s="692"/>
      <c r="AN442" s="706"/>
      <c r="AO442" s="707"/>
      <c r="AP442" s="707"/>
      <c r="AQ442" s="708"/>
    </row>
    <row r="443" spans="1:43" ht="72" hidden="1" thickBot="1" x14ac:dyDescent="0.35">
      <c r="A443" s="1014">
        <v>31</v>
      </c>
      <c r="B443" s="437" t="s">
        <v>1561</v>
      </c>
      <c r="C443" s="263">
        <v>43382</v>
      </c>
      <c r="D443" s="249" t="s">
        <v>14</v>
      </c>
      <c r="E443" s="154" t="s">
        <v>25</v>
      </c>
      <c r="F443" s="257">
        <v>31</v>
      </c>
      <c r="G443" s="258" t="s">
        <v>598</v>
      </c>
      <c r="H443" s="250" t="s">
        <v>2513</v>
      </c>
      <c r="I443" s="250"/>
      <c r="J443" s="258" t="s">
        <v>974</v>
      </c>
      <c r="K443" s="154" t="s">
        <v>28</v>
      </c>
      <c r="L443" s="154" t="s">
        <v>2274</v>
      </c>
      <c r="M443" s="154" t="s">
        <v>2508</v>
      </c>
      <c r="N443" s="251" t="s">
        <v>2509</v>
      </c>
      <c r="O443" s="251" t="s">
        <v>2510</v>
      </c>
      <c r="P443" s="264"/>
      <c r="Q443" s="253"/>
      <c r="R443" s="253"/>
      <c r="S443" s="254"/>
      <c r="T443" s="254"/>
      <c r="U443" s="249"/>
      <c r="V443" s="259"/>
      <c r="W443" s="255"/>
      <c r="X443" s="256"/>
      <c r="AI443" s="690"/>
      <c r="AJ443" s="691"/>
      <c r="AK443" s="691"/>
      <c r="AL443" s="692"/>
      <c r="AN443" s="706"/>
      <c r="AO443" s="707"/>
      <c r="AP443" s="707"/>
      <c r="AQ443" s="708"/>
    </row>
    <row r="444" spans="1:43" ht="43.5" hidden="1" thickBot="1" x14ac:dyDescent="0.35">
      <c r="A444" s="1014">
        <v>31</v>
      </c>
      <c r="B444" s="437" t="s">
        <v>1562</v>
      </c>
      <c r="C444" s="263">
        <v>43382</v>
      </c>
      <c r="D444" s="249" t="s">
        <v>14</v>
      </c>
      <c r="E444" s="154" t="s">
        <v>25</v>
      </c>
      <c r="F444" s="257">
        <v>31</v>
      </c>
      <c r="G444" s="258" t="s">
        <v>598</v>
      </c>
      <c r="H444" s="250" t="s">
        <v>2513</v>
      </c>
      <c r="I444" s="250"/>
      <c r="J444" s="258" t="s">
        <v>975</v>
      </c>
      <c r="K444" s="154" t="s">
        <v>32</v>
      </c>
      <c r="L444" s="154" t="s">
        <v>2274</v>
      </c>
      <c r="M444" s="154" t="s">
        <v>1475</v>
      </c>
      <c r="N444" s="251" t="s">
        <v>2514</v>
      </c>
      <c r="O444" s="251" t="s">
        <v>2515</v>
      </c>
      <c r="P444" s="264"/>
      <c r="Q444" s="253"/>
      <c r="R444" s="253"/>
      <c r="S444" s="254"/>
      <c r="T444" s="254"/>
      <c r="U444" s="249"/>
      <c r="V444" s="259"/>
      <c r="W444" s="255"/>
      <c r="X444" s="256"/>
      <c r="AI444" s="690"/>
      <c r="AJ444" s="691"/>
      <c r="AK444" s="691"/>
      <c r="AL444" s="692"/>
      <c r="AN444" s="706"/>
      <c r="AO444" s="707"/>
      <c r="AP444" s="707"/>
      <c r="AQ444" s="708"/>
    </row>
    <row r="445" spans="1:43" ht="72" hidden="1" thickBot="1" x14ac:dyDescent="0.35">
      <c r="A445" s="1014">
        <v>31</v>
      </c>
      <c r="B445" s="437" t="s">
        <v>1563</v>
      </c>
      <c r="C445" s="263">
        <v>43382</v>
      </c>
      <c r="D445" s="249" t="s">
        <v>14</v>
      </c>
      <c r="E445" s="154" t="s">
        <v>25</v>
      </c>
      <c r="F445" s="257">
        <v>31</v>
      </c>
      <c r="G445" s="258" t="s">
        <v>598</v>
      </c>
      <c r="H445" s="250" t="s">
        <v>2513</v>
      </c>
      <c r="I445" s="250"/>
      <c r="J445" s="258" t="s">
        <v>975</v>
      </c>
      <c r="K445" s="154" t="s">
        <v>32</v>
      </c>
      <c r="L445" s="154" t="s">
        <v>2274</v>
      </c>
      <c r="M445" s="154" t="s">
        <v>2258</v>
      </c>
      <c r="N445" s="251" t="s">
        <v>2342</v>
      </c>
      <c r="O445" s="251" t="s">
        <v>2343</v>
      </c>
      <c r="P445" s="264"/>
      <c r="Q445" s="253"/>
      <c r="R445" s="253"/>
      <c r="S445" s="254"/>
      <c r="T445" s="254"/>
      <c r="U445" s="249"/>
      <c r="V445" s="259"/>
      <c r="W445" s="255"/>
      <c r="X445" s="256"/>
      <c r="AI445" s="690"/>
      <c r="AJ445" s="691"/>
      <c r="AK445" s="691"/>
      <c r="AL445" s="692"/>
      <c r="AN445" s="706"/>
      <c r="AO445" s="707"/>
      <c r="AP445" s="707"/>
      <c r="AQ445" s="708"/>
    </row>
    <row r="446" spans="1:43" ht="57.75" hidden="1" thickBot="1" x14ac:dyDescent="0.35">
      <c r="A446" s="1014">
        <v>31</v>
      </c>
      <c r="B446" s="437" t="s">
        <v>1564</v>
      </c>
      <c r="C446" s="263">
        <v>43382</v>
      </c>
      <c r="D446" s="249" t="s">
        <v>14</v>
      </c>
      <c r="E446" s="154" t="s">
        <v>25</v>
      </c>
      <c r="F446" s="257">
        <v>31</v>
      </c>
      <c r="G446" s="258" t="s">
        <v>598</v>
      </c>
      <c r="H446" s="250" t="s">
        <v>2513</v>
      </c>
      <c r="I446" s="250"/>
      <c r="J446" s="258" t="s">
        <v>975</v>
      </c>
      <c r="K446" s="154" t="s">
        <v>32</v>
      </c>
      <c r="L446" s="154" t="s">
        <v>2274</v>
      </c>
      <c r="M446" s="154" t="s">
        <v>2258</v>
      </c>
      <c r="N446" s="251" t="s">
        <v>2516</v>
      </c>
      <c r="O446" s="251" t="s">
        <v>2517</v>
      </c>
      <c r="P446" s="264"/>
      <c r="Q446" s="253"/>
      <c r="R446" s="253"/>
      <c r="S446" s="254"/>
      <c r="T446" s="254"/>
      <c r="U446" s="249"/>
      <c r="V446" s="259"/>
      <c r="W446" s="255"/>
      <c r="X446" s="256"/>
      <c r="AI446" s="690"/>
      <c r="AJ446" s="691"/>
      <c r="AK446" s="691"/>
      <c r="AL446" s="692"/>
      <c r="AN446" s="706"/>
      <c r="AO446" s="707"/>
      <c r="AP446" s="707"/>
      <c r="AQ446" s="708"/>
    </row>
    <row r="447" spans="1:43" ht="86.25" hidden="1" thickBot="1" x14ac:dyDescent="0.35">
      <c r="A447" s="1014">
        <v>31</v>
      </c>
      <c r="B447" s="437" t="s">
        <v>1565</v>
      </c>
      <c r="C447" s="263">
        <v>43382</v>
      </c>
      <c r="D447" s="249" t="s">
        <v>14</v>
      </c>
      <c r="E447" s="154" t="s">
        <v>25</v>
      </c>
      <c r="F447" s="257">
        <v>31</v>
      </c>
      <c r="G447" s="258" t="s">
        <v>598</v>
      </c>
      <c r="H447" s="250" t="s">
        <v>2513</v>
      </c>
      <c r="I447" s="250"/>
      <c r="J447" s="258" t="s">
        <v>974</v>
      </c>
      <c r="K447" s="154" t="s">
        <v>29</v>
      </c>
      <c r="L447" s="154" t="s">
        <v>2274</v>
      </c>
      <c r="M447" s="154" t="s">
        <v>1456</v>
      </c>
      <c r="N447" s="251" t="s">
        <v>2518</v>
      </c>
      <c r="O447" s="251" t="s">
        <v>2519</v>
      </c>
      <c r="P447" s="264"/>
      <c r="Q447" s="253"/>
      <c r="R447" s="253"/>
      <c r="S447" s="254"/>
      <c r="T447" s="254"/>
      <c r="U447" s="249"/>
      <c r="V447" s="259"/>
      <c r="W447" s="255"/>
      <c r="X447" s="256"/>
      <c r="AI447" s="690"/>
      <c r="AJ447" s="691"/>
      <c r="AK447" s="691"/>
      <c r="AL447" s="692"/>
      <c r="AN447" s="706"/>
      <c r="AO447" s="707"/>
      <c r="AP447" s="707"/>
      <c r="AQ447" s="708"/>
    </row>
    <row r="448" spans="1:43" ht="43.5" hidden="1" thickBot="1" x14ac:dyDescent="0.35">
      <c r="A448" s="1014">
        <v>31</v>
      </c>
      <c r="B448" s="437" t="s">
        <v>1566</v>
      </c>
      <c r="C448" s="263">
        <v>43382</v>
      </c>
      <c r="D448" s="249" t="s">
        <v>14</v>
      </c>
      <c r="E448" s="154" t="s">
        <v>25</v>
      </c>
      <c r="F448" s="257">
        <v>31</v>
      </c>
      <c r="G448" s="258" t="s">
        <v>598</v>
      </c>
      <c r="H448" s="250" t="s">
        <v>2513</v>
      </c>
      <c r="I448" s="250"/>
      <c r="J448" s="258" t="s">
        <v>974</v>
      </c>
      <c r="K448" s="154" t="s">
        <v>29</v>
      </c>
      <c r="L448" s="154" t="s">
        <v>2274</v>
      </c>
      <c r="M448" s="154" t="s">
        <v>1456</v>
      </c>
      <c r="N448" s="251" t="s">
        <v>2344</v>
      </c>
      <c r="O448" s="251" t="s">
        <v>2345</v>
      </c>
      <c r="P448" s="264"/>
      <c r="Q448" s="253"/>
      <c r="R448" s="253"/>
      <c r="S448" s="254"/>
      <c r="T448" s="254"/>
      <c r="U448" s="249"/>
      <c r="V448" s="259"/>
      <c r="W448" s="255"/>
      <c r="X448" s="256"/>
      <c r="AI448" s="690"/>
      <c r="AJ448" s="691"/>
      <c r="AK448" s="691"/>
      <c r="AL448" s="692"/>
      <c r="AN448" s="706"/>
      <c r="AO448" s="707"/>
      <c r="AP448" s="707"/>
      <c r="AQ448" s="708"/>
    </row>
    <row r="449" spans="1:43" ht="43.5" hidden="1" thickBot="1" x14ac:dyDescent="0.35">
      <c r="A449" s="1014">
        <v>31</v>
      </c>
      <c r="B449" s="437" t="s">
        <v>1567</v>
      </c>
      <c r="C449" s="263">
        <v>43382</v>
      </c>
      <c r="D449" s="249" t="s">
        <v>14</v>
      </c>
      <c r="E449" s="154" t="s">
        <v>25</v>
      </c>
      <c r="F449" s="257">
        <v>31</v>
      </c>
      <c r="G449" s="258" t="s">
        <v>598</v>
      </c>
      <c r="H449" s="250" t="s">
        <v>2513</v>
      </c>
      <c r="I449" s="250"/>
      <c r="J449" s="258" t="s">
        <v>974</v>
      </c>
      <c r="K449" s="154" t="s">
        <v>29</v>
      </c>
      <c r="L449" s="154" t="s">
        <v>2274</v>
      </c>
      <c r="M449" s="154" t="s">
        <v>2217</v>
      </c>
      <c r="N449" s="251" t="s">
        <v>2233</v>
      </c>
      <c r="O449" s="251" t="s">
        <v>2234</v>
      </c>
      <c r="P449" s="264"/>
      <c r="Q449" s="253"/>
      <c r="R449" s="253"/>
      <c r="S449" s="254"/>
      <c r="T449" s="254"/>
      <c r="U449" s="249"/>
      <c r="V449" s="259"/>
      <c r="W449" s="255"/>
      <c r="X449" s="256"/>
      <c r="AI449" s="690"/>
      <c r="AJ449" s="691"/>
      <c r="AK449" s="691"/>
      <c r="AL449" s="692"/>
      <c r="AN449" s="706"/>
      <c r="AO449" s="707"/>
      <c r="AP449" s="707"/>
      <c r="AQ449" s="708"/>
    </row>
    <row r="450" spans="1:43" ht="57.75" hidden="1" thickBot="1" x14ac:dyDescent="0.35">
      <c r="A450" s="1014">
        <v>31</v>
      </c>
      <c r="B450" s="437" t="s">
        <v>1568</v>
      </c>
      <c r="C450" s="263">
        <v>43382</v>
      </c>
      <c r="D450" s="249" t="s">
        <v>14</v>
      </c>
      <c r="E450" s="154" t="s">
        <v>25</v>
      </c>
      <c r="F450" s="257">
        <v>31</v>
      </c>
      <c r="G450" s="258" t="s">
        <v>598</v>
      </c>
      <c r="H450" s="250" t="s">
        <v>2513</v>
      </c>
      <c r="I450" s="250"/>
      <c r="J450" s="258" t="s">
        <v>974</v>
      </c>
      <c r="K450" s="154" t="s">
        <v>29</v>
      </c>
      <c r="L450" s="154" t="s">
        <v>2274</v>
      </c>
      <c r="M450" s="154" t="s">
        <v>1456</v>
      </c>
      <c r="N450" s="251" t="s">
        <v>2305</v>
      </c>
      <c r="O450" s="251" t="s">
        <v>2306</v>
      </c>
      <c r="P450" s="264"/>
      <c r="Q450" s="253"/>
      <c r="R450" s="253"/>
      <c r="S450" s="254"/>
      <c r="T450" s="254"/>
      <c r="U450" s="249"/>
      <c r="V450" s="259"/>
      <c r="W450" s="255"/>
      <c r="X450" s="256"/>
      <c r="AI450" s="690"/>
      <c r="AJ450" s="691"/>
      <c r="AK450" s="691"/>
      <c r="AL450" s="692"/>
      <c r="AN450" s="706"/>
      <c r="AO450" s="707"/>
      <c r="AP450" s="707"/>
      <c r="AQ450" s="708"/>
    </row>
    <row r="451" spans="1:43" ht="43.5" hidden="1" thickBot="1" x14ac:dyDescent="0.35">
      <c r="A451" s="1014">
        <v>31</v>
      </c>
      <c r="B451" s="437" t="s">
        <v>1569</v>
      </c>
      <c r="C451" s="263">
        <v>43382</v>
      </c>
      <c r="D451" s="249" t="s">
        <v>14</v>
      </c>
      <c r="E451" s="154" t="s">
        <v>25</v>
      </c>
      <c r="F451" s="257">
        <v>31</v>
      </c>
      <c r="G451" s="258" t="s">
        <v>598</v>
      </c>
      <c r="H451" s="250" t="s">
        <v>2513</v>
      </c>
      <c r="I451" s="250"/>
      <c r="J451" s="258" t="s">
        <v>974</v>
      </c>
      <c r="K451" s="154" t="s">
        <v>28</v>
      </c>
      <c r="L451" s="154" t="s">
        <v>2274</v>
      </c>
      <c r="M451" s="154" t="s">
        <v>1454</v>
      </c>
      <c r="N451" s="251" t="s">
        <v>2269</v>
      </c>
      <c r="O451" s="251" t="s">
        <v>2270</v>
      </c>
      <c r="P451" s="264"/>
      <c r="Q451" s="253"/>
      <c r="R451" s="253"/>
      <c r="S451" s="254"/>
      <c r="T451" s="254"/>
      <c r="U451" s="249"/>
      <c r="V451" s="259"/>
      <c r="W451" s="255"/>
      <c r="X451" s="256"/>
      <c r="AI451" s="690"/>
      <c r="AJ451" s="691"/>
      <c r="AK451" s="691"/>
      <c r="AL451" s="692"/>
      <c r="AN451" s="706"/>
      <c r="AO451" s="707"/>
      <c r="AP451" s="707"/>
      <c r="AQ451" s="708"/>
    </row>
    <row r="452" spans="1:43" ht="43.5" hidden="1" thickBot="1" x14ac:dyDescent="0.35">
      <c r="A452" s="1014">
        <v>31</v>
      </c>
      <c r="B452" s="437" t="s">
        <v>1570</v>
      </c>
      <c r="C452" s="263">
        <v>43382</v>
      </c>
      <c r="D452" s="249" t="s">
        <v>14</v>
      </c>
      <c r="E452" s="154" t="s">
        <v>25</v>
      </c>
      <c r="F452" s="257">
        <v>31</v>
      </c>
      <c r="G452" s="258" t="s">
        <v>598</v>
      </c>
      <c r="H452" s="250" t="s">
        <v>2513</v>
      </c>
      <c r="I452" s="250"/>
      <c r="J452" s="258" t="s">
        <v>975</v>
      </c>
      <c r="K452" s="154" t="s">
        <v>814</v>
      </c>
      <c r="L452" s="154" t="s">
        <v>2274</v>
      </c>
      <c r="M452" s="154" t="s">
        <v>2199</v>
      </c>
      <c r="N452" s="251" t="s">
        <v>2275</v>
      </c>
      <c r="O452" s="251" t="s">
        <v>2201</v>
      </c>
      <c r="P452" s="264"/>
      <c r="Q452" s="253"/>
      <c r="R452" s="253"/>
      <c r="S452" s="254"/>
      <c r="T452" s="254"/>
      <c r="U452" s="249"/>
      <c r="V452" s="259"/>
      <c r="W452" s="255"/>
      <c r="X452" s="256"/>
      <c r="AI452" s="690"/>
      <c r="AJ452" s="691"/>
      <c r="AK452" s="691"/>
      <c r="AL452" s="692"/>
      <c r="AN452" s="706"/>
      <c r="AO452" s="707"/>
      <c r="AP452" s="707"/>
      <c r="AQ452" s="708"/>
    </row>
    <row r="453" spans="1:43" ht="72" hidden="1" thickBot="1" x14ac:dyDescent="0.35">
      <c r="A453" s="1008">
        <v>43</v>
      </c>
      <c r="B453" s="437" t="s">
        <v>1571</v>
      </c>
      <c r="C453" s="263">
        <v>43383</v>
      </c>
      <c r="D453" s="249" t="s">
        <v>14</v>
      </c>
      <c r="E453" s="154" t="s">
        <v>25</v>
      </c>
      <c r="F453" s="257">
        <v>7221</v>
      </c>
      <c r="G453" s="258" t="s">
        <v>611</v>
      </c>
      <c r="H453" s="250" t="s">
        <v>2520</v>
      </c>
      <c r="I453" s="250"/>
      <c r="J453" s="258" t="s">
        <v>975</v>
      </c>
      <c r="K453" s="154" t="s">
        <v>814</v>
      </c>
      <c r="L453" s="154" t="s">
        <v>1391</v>
      </c>
      <c r="M453" s="154" t="s">
        <v>2505</v>
      </c>
      <c r="N453" s="251" t="s">
        <v>2197</v>
      </c>
      <c r="O453" s="251" t="s">
        <v>2198</v>
      </c>
      <c r="P453" s="264"/>
      <c r="Q453" s="253"/>
      <c r="R453" s="253"/>
      <c r="S453" s="254"/>
      <c r="T453" s="254"/>
      <c r="U453" s="249"/>
      <c r="V453" s="259"/>
      <c r="W453" s="255"/>
      <c r="X453" s="256"/>
      <c r="AI453" s="690"/>
      <c r="AJ453" s="691"/>
      <c r="AK453" s="691"/>
      <c r="AL453" s="692"/>
      <c r="AN453" s="706"/>
      <c r="AO453" s="707"/>
      <c r="AP453" s="707"/>
      <c r="AQ453" s="708"/>
    </row>
    <row r="454" spans="1:43" ht="100.5" hidden="1" thickBot="1" x14ac:dyDescent="0.35">
      <c r="A454" s="1008">
        <v>43</v>
      </c>
      <c r="B454" s="437" t="s">
        <v>1572</v>
      </c>
      <c r="C454" s="263">
        <v>43383</v>
      </c>
      <c r="D454" s="249" t="s">
        <v>14</v>
      </c>
      <c r="E454" s="154" t="s">
        <v>25</v>
      </c>
      <c r="F454" s="257">
        <v>7221</v>
      </c>
      <c r="G454" s="258" t="s">
        <v>611</v>
      </c>
      <c r="H454" s="250" t="s">
        <v>2520</v>
      </c>
      <c r="I454" s="250"/>
      <c r="J454" s="258" t="s">
        <v>975</v>
      </c>
      <c r="K454" s="154" t="s">
        <v>32</v>
      </c>
      <c r="L454" s="154" t="s">
        <v>2274</v>
      </c>
      <c r="M454" s="154" t="s">
        <v>1469</v>
      </c>
      <c r="N454" s="251" t="s">
        <v>2280</v>
      </c>
      <c r="O454" s="251" t="s">
        <v>2281</v>
      </c>
      <c r="P454" s="264"/>
      <c r="Q454" s="253"/>
      <c r="R454" s="253"/>
      <c r="S454" s="254"/>
      <c r="T454" s="254"/>
      <c r="U454" s="249"/>
      <c r="V454" s="259"/>
      <c r="W454" s="255"/>
      <c r="X454" s="256"/>
      <c r="AI454" s="690"/>
      <c r="AJ454" s="691"/>
      <c r="AK454" s="691"/>
      <c r="AL454" s="692"/>
      <c r="AN454" s="706"/>
      <c r="AO454" s="707"/>
      <c r="AP454" s="707"/>
      <c r="AQ454" s="708"/>
    </row>
    <row r="455" spans="1:43" ht="43.5" hidden="1" thickBot="1" x14ac:dyDescent="0.35">
      <c r="A455" s="1008">
        <v>43</v>
      </c>
      <c r="B455" s="437" t="s">
        <v>1573</v>
      </c>
      <c r="C455" s="263">
        <v>43383</v>
      </c>
      <c r="D455" s="249" t="s">
        <v>14</v>
      </c>
      <c r="E455" s="154" t="s">
        <v>25</v>
      </c>
      <c r="F455" s="257">
        <v>7221</v>
      </c>
      <c r="G455" s="258" t="s">
        <v>611</v>
      </c>
      <c r="H455" s="250" t="s">
        <v>2520</v>
      </c>
      <c r="I455" s="250"/>
      <c r="J455" s="258" t="s">
        <v>974</v>
      </c>
      <c r="K455" s="154" t="s">
        <v>28</v>
      </c>
      <c r="L455" s="154" t="s">
        <v>2274</v>
      </c>
      <c r="M455" s="154" t="s">
        <v>1461</v>
      </c>
      <c r="N455" s="251" t="s">
        <v>2521</v>
      </c>
      <c r="O455" s="251" t="s">
        <v>2522</v>
      </c>
      <c r="P455" s="264"/>
      <c r="Q455" s="253"/>
      <c r="R455" s="253"/>
      <c r="S455" s="254"/>
      <c r="T455" s="254"/>
      <c r="U455" s="249"/>
      <c r="V455" s="259"/>
      <c r="W455" s="255"/>
      <c r="X455" s="256"/>
      <c r="AI455" s="690"/>
      <c r="AJ455" s="691"/>
      <c r="AK455" s="691"/>
      <c r="AL455" s="692"/>
      <c r="AN455" s="706"/>
      <c r="AO455" s="707"/>
      <c r="AP455" s="707"/>
      <c r="AQ455" s="708"/>
    </row>
    <row r="456" spans="1:43" ht="43.5" hidden="1" thickBot="1" x14ac:dyDescent="0.35">
      <c r="A456" s="1008">
        <v>43</v>
      </c>
      <c r="B456" s="437" t="s">
        <v>1574</v>
      </c>
      <c r="C456" s="263">
        <v>43383</v>
      </c>
      <c r="D456" s="249" t="s">
        <v>14</v>
      </c>
      <c r="E456" s="154" t="s">
        <v>25</v>
      </c>
      <c r="F456" s="257">
        <v>7221</v>
      </c>
      <c r="G456" s="258" t="s">
        <v>611</v>
      </c>
      <c r="H456" s="250" t="s">
        <v>2520</v>
      </c>
      <c r="I456" s="250"/>
      <c r="J456" s="258" t="s">
        <v>976</v>
      </c>
      <c r="K456" s="154" t="s">
        <v>823</v>
      </c>
      <c r="L456" s="154" t="s">
        <v>2274</v>
      </c>
      <c r="M456" s="154" t="s">
        <v>1448</v>
      </c>
      <c r="N456" s="251" t="s">
        <v>2220</v>
      </c>
      <c r="O456" s="251" t="s">
        <v>2282</v>
      </c>
      <c r="P456" s="264"/>
      <c r="Q456" s="253"/>
      <c r="R456" s="253"/>
      <c r="S456" s="254"/>
      <c r="T456" s="254"/>
      <c r="U456" s="249"/>
      <c r="V456" s="259"/>
      <c r="W456" s="255"/>
      <c r="X456" s="256"/>
      <c r="AI456" s="690"/>
      <c r="AJ456" s="691"/>
      <c r="AK456" s="691"/>
      <c r="AL456" s="692"/>
      <c r="AN456" s="706"/>
      <c r="AO456" s="707"/>
      <c r="AP456" s="707"/>
      <c r="AQ456" s="708"/>
    </row>
    <row r="457" spans="1:43" ht="72" hidden="1" thickBot="1" x14ac:dyDescent="0.35">
      <c r="A457" s="1008">
        <v>43</v>
      </c>
      <c r="B457" s="437" t="s">
        <v>1575</v>
      </c>
      <c r="C457" s="263">
        <v>43383</v>
      </c>
      <c r="D457" s="249" t="s">
        <v>14</v>
      </c>
      <c r="E457" s="154" t="s">
        <v>25</v>
      </c>
      <c r="F457" s="257">
        <v>7221</v>
      </c>
      <c r="G457" s="258" t="s">
        <v>611</v>
      </c>
      <c r="H457" s="250" t="s">
        <v>2520</v>
      </c>
      <c r="I457" s="250"/>
      <c r="J457" s="258" t="s">
        <v>976</v>
      </c>
      <c r="K457" s="154" t="s">
        <v>29</v>
      </c>
      <c r="L457" s="154" t="s">
        <v>2274</v>
      </c>
      <c r="M457" s="154" t="s">
        <v>1448</v>
      </c>
      <c r="N457" s="251" t="s">
        <v>2203</v>
      </c>
      <c r="O457" s="251" t="s">
        <v>2204</v>
      </c>
      <c r="P457" s="264"/>
      <c r="Q457" s="253"/>
      <c r="R457" s="253"/>
      <c r="S457" s="254"/>
      <c r="T457" s="254"/>
      <c r="U457" s="249"/>
      <c r="V457" s="259"/>
      <c r="W457" s="255"/>
      <c r="X457" s="256"/>
      <c r="AI457" s="690"/>
      <c r="AJ457" s="691"/>
      <c r="AK457" s="691"/>
      <c r="AL457" s="692"/>
      <c r="AN457" s="706"/>
      <c r="AO457" s="707"/>
      <c r="AP457" s="707"/>
      <c r="AQ457" s="708"/>
    </row>
    <row r="458" spans="1:43" ht="86.25" hidden="1" thickBot="1" x14ac:dyDescent="0.35">
      <c r="A458" s="1008">
        <v>43</v>
      </c>
      <c r="B458" s="437" t="s">
        <v>1576</v>
      </c>
      <c r="C458" s="263">
        <v>43383</v>
      </c>
      <c r="D458" s="249" t="s">
        <v>14</v>
      </c>
      <c r="E458" s="154" t="s">
        <v>25</v>
      </c>
      <c r="F458" s="257">
        <v>7221</v>
      </c>
      <c r="G458" s="258" t="s">
        <v>611</v>
      </c>
      <c r="H458" s="250" t="s">
        <v>2520</v>
      </c>
      <c r="I458" s="250"/>
      <c r="J458" s="258" t="s">
        <v>976</v>
      </c>
      <c r="K458" s="154" t="s">
        <v>814</v>
      </c>
      <c r="L458" s="154" t="s">
        <v>2274</v>
      </c>
      <c r="M458" s="154" t="s">
        <v>1448</v>
      </c>
      <c r="N458" s="251" t="s">
        <v>2330</v>
      </c>
      <c r="O458" s="251" t="s">
        <v>2331</v>
      </c>
      <c r="P458" s="264"/>
      <c r="Q458" s="253"/>
      <c r="R458" s="253"/>
      <c r="S458" s="254"/>
      <c r="T458" s="254"/>
      <c r="U458" s="249"/>
      <c r="V458" s="259"/>
      <c r="W458" s="255"/>
      <c r="X458" s="256"/>
      <c r="AI458" s="690"/>
      <c r="AJ458" s="691"/>
      <c r="AK458" s="691"/>
      <c r="AL458" s="692"/>
      <c r="AN458" s="706"/>
      <c r="AO458" s="707"/>
      <c r="AP458" s="707"/>
      <c r="AQ458" s="708"/>
    </row>
    <row r="459" spans="1:43" ht="72" hidden="1" thickBot="1" x14ac:dyDescent="0.35">
      <c r="A459" s="1008">
        <v>43</v>
      </c>
      <c r="B459" s="437" t="s">
        <v>1577</v>
      </c>
      <c r="C459" s="263">
        <v>43383</v>
      </c>
      <c r="D459" s="249" t="s">
        <v>14</v>
      </c>
      <c r="E459" s="154" t="s">
        <v>25</v>
      </c>
      <c r="F459" s="257">
        <v>7221</v>
      </c>
      <c r="G459" s="258" t="s">
        <v>611</v>
      </c>
      <c r="H459" s="250" t="s">
        <v>2520</v>
      </c>
      <c r="I459" s="250"/>
      <c r="J459" s="258" t="s">
        <v>975</v>
      </c>
      <c r="K459" s="154" t="s">
        <v>32</v>
      </c>
      <c r="L459" s="154" t="s">
        <v>2274</v>
      </c>
      <c r="M459" s="154" t="s">
        <v>2508</v>
      </c>
      <c r="N459" s="251" t="s">
        <v>2523</v>
      </c>
      <c r="O459" s="251" t="s">
        <v>2524</v>
      </c>
      <c r="P459" s="264"/>
      <c r="Q459" s="253"/>
      <c r="R459" s="253"/>
      <c r="S459" s="254"/>
      <c r="T459" s="254"/>
      <c r="U459" s="249"/>
      <c r="V459" s="259"/>
      <c r="W459" s="255"/>
      <c r="X459" s="256"/>
      <c r="AI459" s="690"/>
      <c r="AJ459" s="691"/>
      <c r="AK459" s="691"/>
      <c r="AL459" s="692"/>
      <c r="AN459" s="706"/>
      <c r="AO459" s="707"/>
      <c r="AP459" s="707"/>
      <c r="AQ459" s="708"/>
    </row>
    <row r="460" spans="1:43" ht="43.5" hidden="1" thickBot="1" x14ac:dyDescent="0.35">
      <c r="A460" s="1008">
        <v>43</v>
      </c>
      <c r="B460" s="437" t="s">
        <v>1578</v>
      </c>
      <c r="C460" s="263">
        <v>43383</v>
      </c>
      <c r="D460" s="249" t="s">
        <v>14</v>
      </c>
      <c r="E460" s="154" t="s">
        <v>25</v>
      </c>
      <c r="F460" s="257">
        <v>7221</v>
      </c>
      <c r="G460" s="258" t="s">
        <v>611</v>
      </c>
      <c r="H460" s="250" t="s">
        <v>2520</v>
      </c>
      <c r="I460" s="250"/>
      <c r="J460" s="258" t="s">
        <v>975</v>
      </c>
      <c r="K460" s="154" t="s">
        <v>32</v>
      </c>
      <c r="L460" s="154" t="s">
        <v>2274</v>
      </c>
      <c r="M460" s="154" t="s">
        <v>1466</v>
      </c>
      <c r="N460" s="251" t="s">
        <v>2205</v>
      </c>
      <c r="O460" s="251" t="s">
        <v>2206</v>
      </c>
      <c r="P460" s="264"/>
      <c r="Q460" s="253"/>
      <c r="R460" s="253"/>
      <c r="S460" s="254"/>
      <c r="T460" s="254"/>
      <c r="U460" s="249"/>
      <c r="V460" s="259"/>
      <c r="W460" s="255"/>
      <c r="X460" s="256"/>
      <c r="AI460" s="690"/>
      <c r="AJ460" s="691"/>
      <c r="AK460" s="691"/>
      <c r="AL460" s="692"/>
      <c r="AN460" s="706"/>
      <c r="AO460" s="707"/>
      <c r="AP460" s="707"/>
      <c r="AQ460" s="708"/>
    </row>
    <row r="461" spans="1:43" ht="43.5" hidden="1" thickBot="1" x14ac:dyDescent="0.35">
      <c r="A461" s="1008">
        <v>43</v>
      </c>
      <c r="B461" s="437" t="s">
        <v>1579</v>
      </c>
      <c r="C461" s="263">
        <v>43383</v>
      </c>
      <c r="D461" s="249" t="s">
        <v>14</v>
      </c>
      <c r="E461" s="154" t="s">
        <v>25</v>
      </c>
      <c r="F461" s="257">
        <v>7221</v>
      </c>
      <c r="G461" s="258" t="s">
        <v>611</v>
      </c>
      <c r="H461" s="250" t="s">
        <v>2520</v>
      </c>
      <c r="I461" s="250"/>
      <c r="J461" s="258" t="s">
        <v>974</v>
      </c>
      <c r="K461" s="154" t="s">
        <v>28</v>
      </c>
      <c r="L461" s="154" t="s">
        <v>2274</v>
      </c>
      <c r="M461" s="154" t="s">
        <v>1454</v>
      </c>
      <c r="N461" s="251" t="s">
        <v>2269</v>
      </c>
      <c r="O461" s="251" t="s">
        <v>2270</v>
      </c>
      <c r="P461" s="264"/>
      <c r="Q461" s="253"/>
      <c r="R461" s="253"/>
      <c r="S461" s="254"/>
      <c r="T461" s="254"/>
      <c r="U461" s="249"/>
      <c r="V461" s="259"/>
      <c r="W461" s="255"/>
      <c r="X461" s="256"/>
      <c r="AI461" s="690"/>
      <c r="AJ461" s="691"/>
      <c r="AK461" s="691"/>
      <c r="AL461" s="692"/>
      <c r="AN461" s="706"/>
      <c r="AO461" s="707"/>
      <c r="AP461" s="707"/>
      <c r="AQ461" s="708"/>
    </row>
    <row r="462" spans="1:43" ht="57.75" hidden="1" thickBot="1" x14ac:dyDescent="0.35">
      <c r="A462" s="1008">
        <v>43</v>
      </c>
      <c r="B462" s="437" t="s">
        <v>1580</v>
      </c>
      <c r="C462" s="263">
        <v>43383</v>
      </c>
      <c r="D462" s="249" t="s">
        <v>14</v>
      </c>
      <c r="E462" s="154" t="s">
        <v>25</v>
      </c>
      <c r="F462" s="257">
        <v>7221</v>
      </c>
      <c r="G462" s="258" t="s">
        <v>611</v>
      </c>
      <c r="H462" s="250" t="s">
        <v>2520</v>
      </c>
      <c r="I462" s="250"/>
      <c r="J462" s="258" t="s">
        <v>974</v>
      </c>
      <c r="K462" s="154" t="s">
        <v>29</v>
      </c>
      <c r="L462" s="154" t="s">
        <v>2274</v>
      </c>
      <c r="M462" s="154" t="s">
        <v>1456</v>
      </c>
      <c r="N462" s="251" t="s">
        <v>2288</v>
      </c>
      <c r="O462" s="251" t="s">
        <v>2289</v>
      </c>
      <c r="P462" s="264"/>
      <c r="Q462" s="253"/>
      <c r="R462" s="253"/>
      <c r="S462" s="254"/>
      <c r="T462" s="254"/>
      <c r="U462" s="249"/>
      <c r="V462" s="259"/>
      <c r="W462" s="255"/>
      <c r="X462" s="256"/>
      <c r="AI462" s="690"/>
      <c r="AJ462" s="691"/>
      <c r="AK462" s="691"/>
      <c r="AL462" s="692"/>
      <c r="AN462" s="706"/>
      <c r="AO462" s="707"/>
      <c r="AP462" s="707"/>
      <c r="AQ462" s="708"/>
    </row>
    <row r="463" spans="1:43" ht="114.75" hidden="1" thickBot="1" x14ac:dyDescent="0.35">
      <c r="A463" s="1008">
        <v>43</v>
      </c>
      <c r="B463" s="437" t="s">
        <v>1581</v>
      </c>
      <c r="C463" s="263">
        <v>43383</v>
      </c>
      <c r="D463" s="249" t="s">
        <v>14</v>
      </c>
      <c r="E463" s="154" t="s">
        <v>25</v>
      </c>
      <c r="F463" s="257">
        <v>7221</v>
      </c>
      <c r="G463" s="258" t="s">
        <v>611</v>
      </c>
      <c r="H463" s="250" t="s">
        <v>2520</v>
      </c>
      <c r="I463" s="250"/>
      <c r="J463" s="258" t="s">
        <v>974</v>
      </c>
      <c r="K463" s="154" t="s">
        <v>28</v>
      </c>
      <c r="L463" s="154" t="s">
        <v>2274</v>
      </c>
      <c r="M463" s="154" t="s">
        <v>2525</v>
      </c>
      <c r="N463" s="251" t="s">
        <v>2526</v>
      </c>
      <c r="O463" s="251" t="s">
        <v>2527</v>
      </c>
      <c r="P463" s="264"/>
      <c r="Q463" s="253"/>
      <c r="R463" s="253"/>
      <c r="S463" s="254"/>
      <c r="T463" s="254"/>
      <c r="U463" s="249"/>
      <c r="V463" s="259"/>
      <c r="W463" s="255"/>
      <c r="X463" s="256"/>
      <c r="AI463" s="690"/>
      <c r="AJ463" s="691"/>
      <c r="AK463" s="691"/>
      <c r="AL463" s="692"/>
      <c r="AN463" s="706"/>
      <c r="AO463" s="707"/>
      <c r="AP463" s="707"/>
      <c r="AQ463" s="708"/>
    </row>
    <row r="464" spans="1:43" ht="72" hidden="1" thickBot="1" x14ac:dyDescent="0.35">
      <c r="A464" s="1008">
        <v>43</v>
      </c>
      <c r="B464" s="437" t="s">
        <v>1582</v>
      </c>
      <c r="C464" s="263">
        <v>43383</v>
      </c>
      <c r="D464" s="249" t="s">
        <v>14</v>
      </c>
      <c r="E464" s="154" t="s">
        <v>25</v>
      </c>
      <c r="F464" s="257">
        <v>7221</v>
      </c>
      <c r="G464" s="258" t="s">
        <v>611</v>
      </c>
      <c r="H464" s="250" t="s">
        <v>2520</v>
      </c>
      <c r="I464" s="250"/>
      <c r="J464" s="258" t="s">
        <v>974</v>
      </c>
      <c r="K464" s="154" t="s">
        <v>28</v>
      </c>
      <c r="L464" s="154" t="s">
        <v>2274</v>
      </c>
      <c r="M464" s="154" t="s">
        <v>1454</v>
      </c>
      <c r="N464" s="251" t="s">
        <v>2528</v>
      </c>
      <c r="O464" s="251" t="s">
        <v>2529</v>
      </c>
      <c r="P464" s="264"/>
      <c r="Q464" s="253"/>
      <c r="R464" s="253"/>
      <c r="S464" s="254"/>
      <c r="T464" s="254"/>
      <c r="U464" s="249"/>
      <c r="V464" s="259"/>
      <c r="W464" s="255"/>
      <c r="X464" s="256"/>
      <c r="AI464" s="690"/>
      <c r="AJ464" s="691"/>
      <c r="AK464" s="691"/>
      <c r="AL464" s="692"/>
      <c r="AN464" s="706"/>
      <c r="AO464" s="707"/>
      <c r="AP464" s="707"/>
      <c r="AQ464" s="708"/>
    </row>
    <row r="465" spans="1:43" ht="43.5" hidden="1" thickBot="1" x14ac:dyDescent="0.35">
      <c r="A465" s="1008">
        <v>43</v>
      </c>
      <c r="B465" s="437" t="s">
        <v>1583</v>
      </c>
      <c r="C465" s="263">
        <v>43383</v>
      </c>
      <c r="D465" s="249" t="s">
        <v>14</v>
      </c>
      <c r="E465" s="154" t="s">
        <v>25</v>
      </c>
      <c r="F465" s="257">
        <v>7221</v>
      </c>
      <c r="G465" s="258" t="s">
        <v>611</v>
      </c>
      <c r="H465" s="250" t="s">
        <v>2520</v>
      </c>
      <c r="I465" s="250"/>
      <c r="J465" s="258" t="s">
        <v>974</v>
      </c>
      <c r="K465" s="154" t="s">
        <v>28</v>
      </c>
      <c r="L465" s="154" t="s">
        <v>2274</v>
      </c>
      <c r="M465" s="154" t="s">
        <v>1454</v>
      </c>
      <c r="N465" s="251" t="s">
        <v>2271</v>
      </c>
      <c r="O465" s="251" t="s">
        <v>2272</v>
      </c>
      <c r="P465" s="264"/>
      <c r="Q465" s="253"/>
      <c r="R465" s="253"/>
      <c r="S465" s="254"/>
      <c r="T465" s="254"/>
      <c r="U465" s="249"/>
      <c r="V465" s="259"/>
      <c r="W465" s="255"/>
      <c r="X465" s="256"/>
      <c r="AI465" s="690"/>
      <c r="AJ465" s="691"/>
      <c r="AK465" s="691"/>
      <c r="AL465" s="692"/>
      <c r="AN465" s="706"/>
      <c r="AO465" s="707"/>
      <c r="AP465" s="707"/>
      <c r="AQ465" s="708"/>
    </row>
    <row r="466" spans="1:43" ht="43.5" hidden="1" thickBot="1" x14ac:dyDescent="0.35">
      <c r="A466" s="1008">
        <v>43</v>
      </c>
      <c r="B466" s="437" t="s">
        <v>1584</v>
      </c>
      <c r="C466" s="263">
        <v>43383</v>
      </c>
      <c r="D466" s="249" t="s">
        <v>14</v>
      </c>
      <c r="E466" s="154" t="s">
        <v>25</v>
      </c>
      <c r="F466" s="257">
        <v>7221</v>
      </c>
      <c r="G466" s="258" t="s">
        <v>611</v>
      </c>
      <c r="H466" s="250" t="s">
        <v>2520</v>
      </c>
      <c r="I466" s="250"/>
      <c r="J466" s="258" t="s">
        <v>975</v>
      </c>
      <c r="K466" s="154" t="s">
        <v>814</v>
      </c>
      <c r="L466" s="154" t="s">
        <v>2274</v>
      </c>
      <c r="M466" s="154" t="s">
        <v>2199</v>
      </c>
      <c r="N466" s="251" t="s">
        <v>2275</v>
      </c>
      <c r="O466" s="251" t="s">
        <v>2201</v>
      </c>
      <c r="P466" s="264"/>
      <c r="Q466" s="253"/>
      <c r="R466" s="253"/>
      <c r="S466" s="254"/>
      <c r="T466" s="254"/>
      <c r="U466" s="249"/>
      <c r="V466" s="259"/>
      <c r="W466" s="255"/>
      <c r="X466" s="256"/>
      <c r="AI466" s="690"/>
      <c r="AJ466" s="691"/>
      <c r="AK466" s="691"/>
      <c r="AL466" s="692"/>
      <c r="AN466" s="706"/>
      <c r="AO466" s="707"/>
      <c r="AP466" s="707"/>
      <c r="AQ466" s="708"/>
    </row>
    <row r="467" spans="1:43" ht="43.5" hidden="1" thickBot="1" x14ac:dyDescent="0.35">
      <c r="A467" s="1008">
        <v>26</v>
      </c>
      <c r="B467" s="437" t="s">
        <v>1585</v>
      </c>
      <c r="C467" s="263">
        <v>43383</v>
      </c>
      <c r="D467" s="249" t="s">
        <v>14</v>
      </c>
      <c r="E467" s="154" t="s">
        <v>25</v>
      </c>
      <c r="F467" s="946" t="s">
        <v>588</v>
      </c>
      <c r="G467" s="258" t="s">
        <v>593</v>
      </c>
      <c r="H467" s="250" t="s">
        <v>2530</v>
      </c>
      <c r="I467" s="250"/>
      <c r="J467" s="258" t="s">
        <v>975</v>
      </c>
      <c r="K467" s="154" t="s">
        <v>814</v>
      </c>
      <c r="L467" s="154" t="s">
        <v>2274</v>
      </c>
      <c r="M467" s="154" t="s">
        <v>2199</v>
      </c>
      <c r="N467" s="251" t="s">
        <v>2275</v>
      </c>
      <c r="O467" s="251" t="s">
        <v>2201</v>
      </c>
      <c r="P467" s="264"/>
      <c r="Q467" s="253"/>
      <c r="R467" s="253"/>
      <c r="S467" s="254"/>
      <c r="T467" s="254"/>
      <c r="U467" s="249"/>
      <c r="V467" s="259"/>
      <c r="W467" s="255"/>
      <c r="X467" s="256"/>
      <c r="AI467" s="690"/>
      <c r="AJ467" s="691"/>
      <c r="AK467" s="691"/>
      <c r="AL467" s="692"/>
      <c r="AN467" s="706"/>
      <c r="AO467" s="707"/>
      <c r="AP467" s="707"/>
      <c r="AQ467" s="708"/>
    </row>
    <row r="468" spans="1:43" ht="72" hidden="1" thickBot="1" x14ac:dyDescent="0.35">
      <c r="A468" s="1008">
        <v>26</v>
      </c>
      <c r="B468" s="437" t="s">
        <v>1586</v>
      </c>
      <c r="C468" s="263">
        <v>43383</v>
      </c>
      <c r="D468" s="249" t="s">
        <v>14</v>
      </c>
      <c r="E468" s="154" t="s">
        <v>25</v>
      </c>
      <c r="F468" s="946" t="s">
        <v>588</v>
      </c>
      <c r="G468" s="258" t="s">
        <v>593</v>
      </c>
      <c r="H468" s="250" t="s">
        <v>2530</v>
      </c>
      <c r="I468" s="250"/>
      <c r="J468" s="258" t="s">
        <v>975</v>
      </c>
      <c r="K468" s="154" t="s">
        <v>814</v>
      </c>
      <c r="L468" s="154" t="s">
        <v>1391</v>
      </c>
      <c r="M468" s="154" t="s">
        <v>2505</v>
      </c>
      <c r="N468" s="251" t="s">
        <v>2197</v>
      </c>
      <c r="O468" s="251" t="s">
        <v>2198</v>
      </c>
      <c r="P468" s="264"/>
      <c r="Q468" s="253"/>
      <c r="R468" s="253"/>
      <c r="S468" s="254"/>
      <c r="T468" s="254"/>
      <c r="U468" s="249"/>
      <c r="V468" s="259"/>
      <c r="W468" s="255"/>
      <c r="X468" s="256"/>
      <c r="AI468" s="690"/>
      <c r="AJ468" s="691"/>
      <c r="AK468" s="691"/>
      <c r="AL468" s="692"/>
      <c r="AN468" s="706"/>
      <c r="AO468" s="707"/>
      <c r="AP468" s="707"/>
      <c r="AQ468" s="708"/>
    </row>
    <row r="469" spans="1:43" ht="39" hidden="1" thickBot="1" x14ac:dyDescent="0.35">
      <c r="A469" s="1008">
        <v>26</v>
      </c>
      <c r="B469" s="437" t="s">
        <v>1587</v>
      </c>
      <c r="C469" s="263">
        <v>43383</v>
      </c>
      <c r="D469" s="249" t="s">
        <v>14</v>
      </c>
      <c r="E469" s="154" t="s">
        <v>25</v>
      </c>
      <c r="F469" s="946" t="s">
        <v>588</v>
      </c>
      <c r="G469" s="258" t="s">
        <v>593</v>
      </c>
      <c r="H469" s="250" t="s">
        <v>2530</v>
      </c>
      <c r="I469" s="250"/>
      <c r="J469" s="258" t="s">
        <v>976</v>
      </c>
      <c r="K469" s="154" t="s">
        <v>823</v>
      </c>
      <c r="L469" s="154" t="s">
        <v>2274</v>
      </c>
      <c r="M469" s="154" t="s">
        <v>1448</v>
      </c>
      <c r="N469" s="251" t="s">
        <v>2220</v>
      </c>
      <c r="O469" s="251" t="s">
        <v>2282</v>
      </c>
      <c r="P469" s="264"/>
      <c r="Q469" s="253"/>
      <c r="R469" s="253"/>
      <c r="S469" s="254"/>
      <c r="T469" s="254"/>
      <c r="U469" s="249"/>
      <c r="V469" s="259"/>
      <c r="W469" s="255"/>
      <c r="X469" s="256"/>
      <c r="AI469" s="690"/>
      <c r="AJ469" s="691"/>
      <c r="AK469" s="691"/>
      <c r="AL469" s="692"/>
      <c r="AN469" s="706"/>
      <c r="AO469" s="707"/>
      <c r="AP469" s="707"/>
      <c r="AQ469" s="708"/>
    </row>
    <row r="470" spans="1:43" ht="43.5" hidden="1" thickBot="1" x14ac:dyDescent="0.35">
      <c r="A470" s="1008">
        <v>26</v>
      </c>
      <c r="B470" s="437" t="s">
        <v>1588</v>
      </c>
      <c r="C470" s="263">
        <v>43383</v>
      </c>
      <c r="D470" s="249" t="s">
        <v>14</v>
      </c>
      <c r="E470" s="154" t="s">
        <v>25</v>
      </c>
      <c r="F470" s="946" t="s">
        <v>588</v>
      </c>
      <c r="G470" s="258" t="s">
        <v>593</v>
      </c>
      <c r="H470" s="250" t="s">
        <v>2530</v>
      </c>
      <c r="I470" s="250"/>
      <c r="J470" s="258" t="s">
        <v>976</v>
      </c>
      <c r="K470" s="154" t="s">
        <v>814</v>
      </c>
      <c r="L470" s="154" t="s">
        <v>2274</v>
      </c>
      <c r="M470" s="154" t="s">
        <v>2285</v>
      </c>
      <c r="N470" s="251" t="s">
        <v>2531</v>
      </c>
      <c r="O470" s="251" t="s">
        <v>2532</v>
      </c>
      <c r="P470" s="264"/>
      <c r="Q470" s="253"/>
      <c r="R470" s="253"/>
      <c r="S470" s="254"/>
      <c r="T470" s="254"/>
      <c r="U470" s="249"/>
      <c r="V470" s="259"/>
      <c r="W470" s="255"/>
      <c r="X470" s="256"/>
      <c r="AI470" s="690"/>
      <c r="AJ470" s="691"/>
      <c r="AK470" s="691"/>
      <c r="AL470" s="692"/>
      <c r="AN470" s="706"/>
      <c r="AO470" s="707"/>
      <c r="AP470" s="707"/>
      <c r="AQ470" s="708"/>
    </row>
    <row r="471" spans="1:43" ht="43.5" hidden="1" thickBot="1" x14ac:dyDescent="0.35">
      <c r="A471" s="1008">
        <v>26</v>
      </c>
      <c r="B471" s="437" t="s">
        <v>1589</v>
      </c>
      <c r="C471" s="263">
        <v>43383</v>
      </c>
      <c r="D471" s="249" t="s">
        <v>14</v>
      </c>
      <c r="E471" s="154" t="s">
        <v>25</v>
      </c>
      <c r="F471" s="946" t="s">
        <v>588</v>
      </c>
      <c r="G471" s="258" t="s">
        <v>593</v>
      </c>
      <c r="H471" s="250" t="s">
        <v>2530</v>
      </c>
      <c r="I471" s="250"/>
      <c r="J471" s="258" t="s">
        <v>974</v>
      </c>
      <c r="K471" s="154" t="s">
        <v>29</v>
      </c>
      <c r="L471" s="154" t="s">
        <v>2274</v>
      </c>
      <c r="M471" s="154" t="s">
        <v>2217</v>
      </c>
      <c r="N471" s="251" t="s">
        <v>2533</v>
      </c>
      <c r="O471" s="251" t="s">
        <v>2534</v>
      </c>
      <c r="P471" s="264"/>
      <c r="Q471" s="253"/>
      <c r="R471" s="253"/>
      <c r="S471" s="254"/>
      <c r="T471" s="254"/>
      <c r="U471" s="249"/>
      <c r="V471" s="259"/>
      <c r="W471" s="255"/>
      <c r="X471" s="256"/>
      <c r="AI471" s="690"/>
      <c r="AJ471" s="691"/>
      <c r="AK471" s="691"/>
      <c r="AL471" s="692"/>
      <c r="AN471" s="706"/>
      <c r="AO471" s="707"/>
      <c r="AP471" s="707"/>
      <c r="AQ471" s="708"/>
    </row>
    <row r="472" spans="1:43" ht="72" hidden="1" thickBot="1" x14ac:dyDescent="0.35">
      <c r="A472" s="1008">
        <v>26</v>
      </c>
      <c r="B472" s="437" t="s">
        <v>1590</v>
      </c>
      <c r="C472" s="263">
        <v>43383</v>
      </c>
      <c r="D472" s="249" t="s">
        <v>14</v>
      </c>
      <c r="E472" s="154" t="s">
        <v>25</v>
      </c>
      <c r="F472" s="946" t="s">
        <v>588</v>
      </c>
      <c r="G472" s="258" t="s">
        <v>593</v>
      </c>
      <c r="H472" s="250" t="s">
        <v>2530</v>
      </c>
      <c r="I472" s="250"/>
      <c r="J472" s="258" t="s">
        <v>974</v>
      </c>
      <c r="K472" s="154" t="s">
        <v>28</v>
      </c>
      <c r="L472" s="154" t="s">
        <v>2274</v>
      </c>
      <c r="M472" s="154" t="s">
        <v>2508</v>
      </c>
      <c r="N472" s="251" t="s">
        <v>2509</v>
      </c>
      <c r="O472" s="251" t="s">
        <v>2510</v>
      </c>
      <c r="P472" s="264"/>
      <c r="Q472" s="253"/>
      <c r="R472" s="253"/>
      <c r="S472" s="254"/>
      <c r="T472" s="254"/>
      <c r="U472" s="249"/>
      <c r="V472" s="259"/>
      <c r="W472" s="255"/>
      <c r="X472" s="256"/>
      <c r="AI472" s="690"/>
      <c r="AJ472" s="691"/>
      <c r="AK472" s="691"/>
      <c r="AL472" s="692"/>
      <c r="AN472" s="706"/>
      <c r="AO472" s="707"/>
      <c r="AP472" s="707"/>
      <c r="AQ472" s="708"/>
    </row>
    <row r="473" spans="1:43" ht="57.75" hidden="1" thickBot="1" x14ac:dyDescent="0.35">
      <c r="A473" s="1008">
        <v>115</v>
      </c>
      <c r="B473" s="437" t="s">
        <v>1591</v>
      </c>
      <c r="C473" s="263">
        <v>43388</v>
      </c>
      <c r="D473" s="249" t="s">
        <v>14</v>
      </c>
      <c r="E473" s="154" t="s">
        <v>746</v>
      </c>
      <c r="F473" s="946" t="s">
        <v>2462</v>
      </c>
      <c r="G473" s="258" t="s">
        <v>2463</v>
      </c>
      <c r="H473" s="250" t="s">
        <v>2415</v>
      </c>
      <c r="I473" s="250"/>
      <c r="J473" s="258" t="s">
        <v>975</v>
      </c>
      <c r="K473" s="154" t="s">
        <v>814</v>
      </c>
      <c r="L473" s="154" t="s">
        <v>2195</v>
      </c>
      <c r="M473" s="154" t="s">
        <v>2196</v>
      </c>
      <c r="N473" s="251" t="s">
        <v>2197</v>
      </c>
      <c r="O473" s="251" t="s">
        <v>2322</v>
      </c>
      <c r="P473" s="264" t="s">
        <v>2434</v>
      </c>
      <c r="Q473" s="253" t="s">
        <v>633</v>
      </c>
      <c r="R473" s="253" t="s">
        <v>633</v>
      </c>
      <c r="S473" s="254">
        <v>44561</v>
      </c>
      <c r="T473" s="254">
        <v>43425</v>
      </c>
      <c r="U473" s="249" t="s">
        <v>34</v>
      </c>
      <c r="V473" s="259" t="s">
        <v>2446</v>
      </c>
      <c r="W473" s="255" t="s">
        <v>967</v>
      </c>
      <c r="X473" s="256" t="s">
        <v>19</v>
      </c>
      <c r="AI473" s="690"/>
      <c r="AJ473" s="691"/>
      <c r="AK473" s="691"/>
      <c r="AL473" s="692"/>
      <c r="AN473" s="706"/>
      <c r="AO473" s="707"/>
      <c r="AP473" s="707"/>
      <c r="AQ473" s="708"/>
    </row>
    <row r="474" spans="1:43" ht="43.5" hidden="1" thickBot="1" x14ac:dyDescent="0.35">
      <c r="A474" s="1008">
        <v>115</v>
      </c>
      <c r="B474" s="437" t="s">
        <v>1592</v>
      </c>
      <c r="C474" s="263">
        <v>43388</v>
      </c>
      <c r="D474" s="249" t="s">
        <v>14</v>
      </c>
      <c r="E474" s="154" t="s">
        <v>746</v>
      </c>
      <c r="F474" s="946" t="s">
        <v>2462</v>
      </c>
      <c r="G474" s="258" t="s">
        <v>2463</v>
      </c>
      <c r="H474" s="250" t="s">
        <v>2415</v>
      </c>
      <c r="I474" s="250"/>
      <c r="J474" s="258" t="s">
        <v>975</v>
      </c>
      <c r="K474" s="154" t="s">
        <v>814</v>
      </c>
      <c r="L474" s="154" t="s">
        <v>2195</v>
      </c>
      <c r="M474" s="154" t="s">
        <v>2199</v>
      </c>
      <c r="N474" s="251" t="s">
        <v>2200</v>
      </c>
      <c r="O474" s="251" t="s">
        <v>2201</v>
      </c>
      <c r="P474" s="264"/>
      <c r="Q474" s="253"/>
      <c r="R474" s="253"/>
      <c r="S474" s="254"/>
      <c r="T474" s="254"/>
      <c r="U474" s="249"/>
      <c r="V474" s="259"/>
      <c r="W474" s="255"/>
      <c r="X474" s="256"/>
      <c r="AI474" s="690"/>
      <c r="AJ474" s="691"/>
      <c r="AK474" s="691"/>
      <c r="AL474" s="692"/>
      <c r="AN474" s="706"/>
      <c r="AO474" s="707"/>
      <c r="AP474" s="707"/>
      <c r="AQ474" s="708"/>
    </row>
    <row r="475" spans="1:43" ht="72" hidden="1" thickBot="1" x14ac:dyDescent="0.35">
      <c r="A475" s="1008">
        <v>115</v>
      </c>
      <c r="B475" s="437" t="s">
        <v>1593</v>
      </c>
      <c r="C475" s="263">
        <v>43388</v>
      </c>
      <c r="D475" s="249" t="s">
        <v>14</v>
      </c>
      <c r="E475" s="154" t="s">
        <v>746</v>
      </c>
      <c r="F475" s="946" t="s">
        <v>2462</v>
      </c>
      <c r="G475" s="258" t="s">
        <v>2463</v>
      </c>
      <c r="H475" s="250" t="s">
        <v>2415</v>
      </c>
      <c r="I475" s="250"/>
      <c r="J475" s="258" t="s">
        <v>975</v>
      </c>
      <c r="K475" s="154" t="s">
        <v>29</v>
      </c>
      <c r="L475" s="154" t="s">
        <v>2195</v>
      </c>
      <c r="M475" s="154" t="s">
        <v>2202</v>
      </c>
      <c r="N475" s="251" t="s">
        <v>2203</v>
      </c>
      <c r="O475" s="251" t="s">
        <v>2204</v>
      </c>
      <c r="P475" s="264"/>
      <c r="Q475" s="253"/>
      <c r="R475" s="253"/>
      <c r="S475" s="254"/>
      <c r="T475" s="254"/>
      <c r="U475" s="249"/>
      <c r="V475" s="259"/>
      <c r="W475" s="255"/>
      <c r="X475" s="256"/>
      <c r="AI475" s="690"/>
      <c r="AJ475" s="691"/>
      <c r="AK475" s="691"/>
      <c r="AL475" s="692"/>
      <c r="AN475" s="706"/>
      <c r="AO475" s="707"/>
      <c r="AP475" s="707"/>
      <c r="AQ475" s="708"/>
    </row>
    <row r="476" spans="1:43" ht="57.75" hidden="1" thickBot="1" x14ac:dyDescent="0.35">
      <c r="A476" s="1008">
        <v>115</v>
      </c>
      <c r="B476" s="437" t="s">
        <v>1594</v>
      </c>
      <c r="C476" s="263">
        <v>43388</v>
      </c>
      <c r="D476" s="249" t="s">
        <v>14</v>
      </c>
      <c r="E476" s="154" t="s">
        <v>746</v>
      </c>
      <c r="F476" s="946" t="s">
        <v>2462</v>
      </c>
      <c r="G476" s="258" t="s">
        <v>2463</v>
      </c>
      <c r="H476" s="250" t="s">
        <v>2415</v>
      </c>
      <c r="I476" s="250"/>
      <c r="J476" s="258" t="s">
        <v>974</v>
      </c>
      <c r="K476" s="154" t="s">
        <v>30</v>
      </c>
      <c r="L476" s="154" t="s">
        <v>2195</v>
      </c>
      <c r="M476" s="154" t="s">
        <v>1466</v>
      </c>
      <c r="N476" s="251" t="s">
        <v>2325</v>
      </c>
      <c r="O476" s="251" t="s">
        <v>2326</v>
      </c>
      <c r="P476" s="264"/>
      <c r="Q476" s="253"/>
      <c r="R476" s="253"/>
      <c r="S476" s="254"/>
      <c r="T476" s="254"/>
      <c r="U476" s="249"/>
      <c r="V476" s="259"/>
      <c r="W476" s="255"/>
      <c r="X476" s="256"/>
      <c r="AI476" s="690"/>
      <c r="AJ476" s="691"/>
      <c r="AK476" s="691"/>
      <c r="AL476" s="692"/>
      <c r="AN476" s="706"/>
      <c r="AO476" s="707"/>
      <c r="AP476" s="707"/>
      <c r="AQ476" s="708"/>
    </row>
    <row r="477" spans="1:43" ht="57.75" hidden="1" thickBot="1" x14ac:dyDescent="0.35">
      <c r="A477" s="1008">
        <v>115</v>
      </c>
      <c r="B477" s="437" t="s">
        <v>1595</v>
      </c>
      <c r="C477" s="263">
        <v>43388</v>
      </c>
      <c r="D477" s="249" t="s">
        <v>14</v>
      </c>
      <c r="E477" s="154" t="s">
        <v>746</v>
      </c>
      <c r="F477" s="946" t="s">
        <v>2462</v>
      </c>
      <c r="G477" s="258" t="s">
        <v>2463</v>
      </c>
      <c r="H477" s="250" t="s">
        <v>2415</v>
      </c>
      <c r="I477" s="250"/>
      <c r="J477" s="258" t="s">
        <v>974</v>
      </c>
      <c r="K477" s="154" t="s">
        <v>28</v>
      </c>
      <c r="L477" s="154" t="s">
        <v>2195</v>
      </c>
      <c r="M477" s="154" t="s">
        <v>2268</v>
      </c>
      <c r="N477" s="251" t="s">
        <v>2277</v>
      </c>
      <c r="O477" s="251" t="s">
        <v>2278</v>
      </c>
      <c r="P477" s="264"/>
      <c r="Q477" s="253"/>
      <c r="R477" s="253"/>
      <c r="S477" s="254"/>
      <c r="T477" s="254"/>
      <c r="U477" s="249"/>
      <c r="V477" s="259"/>
      <c r="W477" s="255"/>
      <c r="X477" s="256"/>
      <c r="AI477" s="690"/>
      <c r="AJ477" s="691"/>
      <c r="AK477" s="691"/>
      <c r="AL477" s="692"/>
      <c r="AN477" s="706"/>
      <c r="AO477" s="707"/>
      <c r="AP477" s="707"/>
      <c r="AQ477" s="708"/>
    </row>
    <row r="478" spans="1:43" ht="86.25" hidden="1" thickBot="1" x14ac:dyDescent="0.35">
      <c r="A478" s="1008">
        <v>115</v>
      </c>
      <c r="B478" s="437" t="s">
        <v>1596</v>
      </c>
      <c r="C478" s="263">
        <v>43388</v>
      </c>
      <c r="D478" s="249" t="s">
        <v>14</v>
      </c>
      <c r="E478" s="154" t="s">
        <v>746</v>
      </c>
      <c r="F478" s="946" t="s">
        <v>2462</v>
      </c>
      <c r="G478" s="258" t="s">
        <v>2463</v>
      </c>
      <c r="H478" s="250" t="s">
        <v>2415</v>
      </c>
      <c r="I478" s="250"/>
      <c r="J478" s="258" t="s">
        <v>974</v>
      </c>
      <c r="K478" s="154" t="s">
        <v>814</v>
      </c>
      <c r="L478" s="154" t="s">
        <v>2195</v>
      </c>
      <c r="M478" s="154" t="s">
        <v>2327</v>
      </c>
      <c r="N478" s="251" t="s">
        <v>2330</v>
      </c>
      <c r="O478" s="251" t="s">
        <v>2331</v>
      </c>
      <c r="P478" s="264"/>
      <c r="Q478" s="253"/>
      <c r="R478" s="253"/>
      <c r="S478" s="254"/>
      <c r="T478" s="254"/>
      <c r="U478" s="249"/>
      <c r="V478" s="259"/>
      <c r="W478" s="255"/>
      <c r="X478" s="256"/>
      <c r="AI478" s="690"/>
      <c r="AJ478" s="691"/>
      <c r="AK478" s="691"/>
      <c r="AL478" s="692"/>
      <c r="AN478" s="706"/>
      <c r="AO478" s="707"/>
      <c r="AP478" s="707"/>
      <c r="AQ478" s="708"/>
    </row>
    <row r="479" spans="1:43" ht="39" hidden="1" thickBot="1" x14ac:dyDescent="0.35">
      <c r="A479" s="1008">
        <v>115</v>
      </c>
      <c r="B479" s="437" t="s">
        <v>1597</v>
      </c>
      <c r="C479" s="263">
        <v>43388</v>
      </c>
      <c r="D479" s="249" t="s">
        <v>14</v>
      </c>
      <c r="E479" s="154" t="s">
        <v>746</v>
      </c>
      <c r="F479" s="946" t="s">
        <v>2462</v>
      </c>
      <c r="G479" s="258" t="s">
        <v>2463</v>
      </c>
      <c r="H479" s="250" t="s">
        <v>2415</v>
      </c>
      <c r="I479" s="250"/>
      <c r="J479" s="258" t="s">
        <v>975</v>
      </c>
      <c r="K479" s="154" t="s">
        <v>32</v>
      </c>
      <c r="L479" s="154" t="s">
        <v>2195</v>
      </c>
      <c r="M479" s="154" t="s">
        <v>2217</v>
      </c>
      <c r="N479" s="251" t="s">
        <v>2218</v>
      </c>
      <c r="O479" s="251" t="s">
        <v>2219</v>
      </c>
      <c r="P479" s="264"/>
      <c r="Q479" s="253"/>
      <c r="R479" s="253"/>
      <c r="S479" s="254"/>
      <c r="T479" s="254"/>
      <c r="U479" s="249"/>
      <c r="V479" s="259"/>
      <c r="W479" s="255"/>
      <c r="X479" s="256"/>
      <c r="AI479" s="690"/>
      <c r="AJ479" s="691"/>
      <c r="AK479" s="691"/>
      <c r="AL479" s="692"/>
      <c r="AN479" s="706"/>
      <c r="AO479" s="707"/>
      <c r="AP479" s="707"/>
      <c r="AQ479" s="708"/>
    </row>
    <row r="480" spans="1:43" ht="39" hidden="1" thickBot="1" x14ac:dyDescent="0.35">
      <c r="A480" s="1008">
        <v>115</v>
      </c>
      <c r="B480" s="437" t="s">
        <v>1598</v>
      </c>
      <c r="C480" s="263">
        <v>43388</v>
      </c>
      <c r="D480" s="249" t="s">
        <v>14</v>
      </c>
      <c r="E480" s="154" t="s">
        <v>746</v>
      </c>
      <c r="F480" s="946" t="s">
        <v>2462</v>
      </c>
      <c r="G480" s="258" t="s">
        <v>2463</v>
      </c>
      <c r="H480" s="250" t="s">
        <v>2415</v>
      </c>
      <c r="I480" s="250"/>
      <c r="J480" s="258" t="s">
        <v>975</v>
      </c>
      <c r="K480" s="154" t="s">
        <v>32</v>
      </c>
      <c r="L480" s="154" t="s">
        <v>2195</v>
      </c>
      <c r="M480" s="154" t="s">
        <v>2217</v>
      </c>
      <c r="N480" s="251" t="s">
        <v>2332</v>
      </c>
      <c r="O480" s="251" t="s">
        <v>2219</v>
      </c>
      <c r="P480" s="264"/>
      <c r="Q480" s="253"/>
      <c r="R480" s="253"/>
      <c r="S480" s="254"/>
      <c r="T480" s="254"/>
      <c r="U480" s="249"/>
      <c r="V480" s="259"/>
      <c r="W480" s="255"/>
      <c r="X480" s="256"/>
      <c r="AI480" s="690"/>
      <c r="AJ480" s="691"/>
      <c r="AK480" s="691"/>
      <c r="AL480" s="692"/>
      <c r="AN480" s="706"/>
      <c r="AO480" s="707"/>
      <c r="AP480" s="707"/>
      <c r="AQ480" s="708"/>
    </row>
    <row r="481" spans="1:43" ht="57.75" hidden="1" thickBot="1" x14ac:dyDescent="0.35">
      <c r="A481" s="1008">
        <v>115</v>
      </c>
      <c r="B481" s="437" t="s">
        <v>1599</v>
      </c>
      <c r="C481" s="263">
        <v>43388</v>
      </c>
      <c r="D481" s="249" t="s">
        <v>14</v>
      </c>
      <c r="E481" s="154" t="s">
        <v>746</v>
      </c>
      <c r="F481" s="946" t="s">
        <v>2462</v>
      </c>
      <c r="G481" s="258" t="s">
        <v>2463</v>
      </c>
      <c r="H481" s="250" t="s">
        <v>2415</v>
      </c>
      <c r="I481" s="250"/>
      <c r="J481" s="258" t="s">
        <v>975</v>
      </c>
      <c r="K481" s="154" t="s">
        <v>814</v>
      </c>
      <c r="L481" s="154" t="s">
        <v>2195</v>
      </c>
      <c r="M481" s="154" t="s">
        <v>2290</v>
      </c>
      <c r="N481" s="251" t="s">
        <v>2333</v>
      </c>
      <c r="O481" s="251" t="s">
        <v>2334</v>
      </c>
      <c r="P481" s="264"/>
      <c r="Q481" s="253"/>
      <c r="R481" s="253"/>
      <c r="S481" s="254"/>
      <c r="T481" s="254"/>
      <c r="U481" s="249"/>
      <c r="V481" s="259"/>
      <c r="W481" s="255"/>
      <c r="X481" s="256"/>
      <c r="AI481" s="690"/>
      <c r="AJ481" s="691"/>
      <c r="AK481" s="691"/>
      <c r="AL481" s="692"/>
      <c r="AN481" s="706"/>
      <c r="AO481" s="707"/>
      <c r="AP481" s="707"/>
      <c r="AQ481" s="708"/>
    </row>
    <row r="482" spans="1:43" ht="57.75" hidden="1" thickBot="1" x14ac:dyDescent="0.35">
      <c r="A482" s="1008">
        <v>115</v>
      </c>
      <c r="B482" s="437" t="s">
        <v>1600</v>
      </c>
      <c r="C482" s="263">
        <v>43388</v>
      </c>
      <c r="D482" s="249" t="s">
        <v>14</v>
      </c>
      <c r="E482" s="154" t="s">
        <v>746</v>
      </c>
      <c r="F482" s="946" t="s">
        <v>2462</v>
      </c>
      <c r="G482" s="258" t="s">
        <v>2463</v>
      </c>
      <c r="H482" s="250" t="s">
        <v>2415</v>
      </c>
      <c r="I482" s="250"/>
      <c r="J482" s="258" t="s">
        <v>975</v>
      </c>
      <c r="K482" s="154" t="s">
        <v>814</v>
      </c>
      <c r="L482" s="154" t="s">
        <v>2195</v>
      </c>
      <c r="M482" s="154" t="s">
        <v>1448</v>
      </c>
      <c r="N482" s="251" t="s">
        <v>2220</v>
      </c>
      <c r="O482" s="251" t="s">
        <v>2221</v>
      </c>
      <c r="P482" s="264" t="s">
        <v>2433</v>
      </c>
      <c r="Q482" s="253" t="s">
        <v>633</v>
      </c>
      <c r="R482" s="253" t="s">
        <v>633</v>
      </c>
      <c r="S482" s="254">
        <v>44561</v>
      </c>
      <c r="T482" s="254">
        <v>43424</v>
      </c>
      <c r="U482" s="249" t="s">
        <v>34</v>
      </c>
      <c r="V482" s="259" t="s">
        <v>2446</v>
      </c>
      <c r="W482" s="255" t="s">
        <v>967</v>
      </c>
      <c r="X482" s="256" t="s">
        <v>19</v>
      </c>
      <c r="AI482" s="690"/>
      <c r="AJ482" s="691"/>
      <c r="AK482" s="691"/>
      <c r="AL482" s="692"/>
      <c r="AN482" s="706"/>
      <c r="AO482" s="707"/>
      <c r="AP482" s="707"/>
      <c r="AQ482" s="708"/>
    </row>
    <row r="483" spans="1:43" ht="39" hidden="1" thickBot="1" x14ac:dyDescent="0.35">
      <c r="A483" s="1008">
        <v>86</v>
      </c>
      <c r="B483" s="437" t="s">
        <v>1601</v>
      </c>
      <c r="C483" s="263">
        <v>43388</v>
      </c>
      <c r="D483" s="249" t="s">
        <v>14</v>
      </c>
      <c r="E483" s="154" t="s">
        <v>2903</v>
      </c>
      <c r="F483" s="257" t="s">
        <v>2535</v>
      </c>
      <c r="G483" s="258" t="s">
        <v>2536</v>
      </c>
      <c r="H483" s="250" t="s">
        <v>2537</v>
      </c>
      <c r="I483" s="250"/>
      <c r="J483" s="258" t="s">
        <v>975</v>
      </c>
      <c r="K483" s="154" t="s">
        <v>814</v>
      </c>
      <c r="L483" s="154" t="s">
        <v>2195</v>
      </c>
      <c r="M483" s="154" t="s">
        <v>2196</v>
      </c>
      <c r="N483" s="251" t="s">
        <v>2197</v>
      </c>
      <c r="O483" s="251" t="s">
        <v>2198</v>
      </c>
      <c r="P483" s="264"/>
      <c r="Q483" s="253"/>
      <c r="R483" s="253"/>
      <c r="S483" s="254"/>
      <c r="T483" s="254"/>
      <c r="U483" s="249"/>
      <c r="V483" s="259"/>
      <c r="W483" s="255"/>
      <c r="X483" s="256"/>
      <c r="AI483" s="690"/>
      <c r="AJ483" s="691"/>
      <c r="AK483" s="691"/>
      <c r="AL483" s="692"/>
      <c r="AN483" s="706"/>
      <c r="AO483" s="707"/>
      <c r="AP483" s="707"/>
      <c r="AQ483" s="708"/>
    </row>
    <row r="484" spans="1:43" ht="43.5" hidden="1" thickBot="1" x14ac:dyDescent="0.35">
      <c r="A484" s="1008">
        <v>86</v>
      </c>
      <c r="B484" s="437" t="s">
        <v>1602</v>
      </c>
      <c r="C484" s="263">
        <v>43388</v>
      </c>
      <c r="D484" s="249" t="s">
        <v>14</v>
      </c>
      <c r="E484" s="154" t="s">
        <v>2903</v>
      </c>
      <c r="F484" s="257" t="s">
        <v>2535</v>
      </c>
      <c r="G484" s="258" t="s">
        <v>2536</v>
      </c>
      <c r="H484" s="250" t="s">
        <v>2537</v>
      </c>
      <c r="I484" s="250"/>
      <c r="J484" s="258" t="s">
        <v>975</v>
      </c>
      <c r="K484" s="154" t="s">
        <v>814</v>
      </c>
      <c r="L484" s="154" t="s">
        <v>2195</v>
      </c>
      <c r="M484" s="154" t="s">
        <v>2199</v>
      </c>
      <c r="N484" s="251" t="s">
        <v>2200</v>
      </c>
      <c r="O484" s="251" t="s">
        <v>2201</v>
      </c>
      <c r="P484" s="264"/>
      <c r="Q484" s="253"/>
      <c r="R484" s="253"/>
      <c r="S484" s="254"/>
      <c r="T484" s="254"/>
      <c r="U484" s="249"/>
      <c r="V484" s="259"/>
      <c r="W484" s="255"/>
      <c r="X484" s="256"/>
      <c r="AI484" s="690"/>
      <c r="AJ484" s="691"/>
      <c r="AK484" s="691"/>
      <c r="AL484" s="692"/>
      <c r="AN484" s="706"/>
      <c r="AO484" s="707"/>
      <c r="AP484" s="707"/>
      <c r="AQ484" s="708"/>
    </row>
    <row r="485" spans="1:43" ht="72" hidden="1" thickBot="1" x14ac:dyDescent="0.35">
      <c r="A485" s="1008">
        <v>86</v>
      </c>
      <c r="B485" s="437" t="s">
        <v>1603</v>
      </c>
      <c r="C485" s="263">
        <v>43388</v>
      </c>
      <c r="D485" s="249" t="s">
        <v>14</v>
      </c>
      <c r="E485" s="154" t="s">
        <v>2903</v>
      </c>
      <c r="F485" s="257" t="s">
        <v>2535</v>
      </c>
      <c r="G485" s="258" t="s">
        <v>2536</v>
      </c>
      <c r="H485" s="250" t="s">
        <v>2537</v>
      </c>
      <c r="I485" s="250"/>
      <c r="J485" s="258" t="s">
        <v>975</v>
      </c>
      <c r="K485" s="154" t="s">
        <v>29</v>
      </c>
      <c r="L485" s="154" t="s">
        <v>2195</v>
      </c>
      <c r="M485" s="154" t="s">
        <v>2202</v>
      </c>
      <c r="N485" s="251" t="s">
        <v>2203</v>
      </c>
      <c r="O485" s="251" t="s">
        <v>2204</v>
      </c>
      <c r="P485" s="264"/>
      <c r="Q485" s="253"/>
      <c r="R485" s="253"/>
      <c r="S485" s="254"/>
      <c r="T485" s="254"/>
      <c r="U485" s="249"/>
      <c r="V485" s="259"/>
      <c r="W485" s="255"/>
      <c r="X485" s="256"/>
      <c r="AI485" s="690"/>
      <c r="AJ485" s="691"/>
      <c r="AK485" s="691"/>
      <c r="AL485" s="692"/>
      <c r="AN485" s="706"/>
      <c r="AO485" s="707"/>
      <c r="AP485" s="707"/>
      <c r="AQ485" s="708"/>
    </row>
    <row r="486" spans="1:43" ht="39" hidden="1" thickBot="1" x14ac:dyDescent="0.35">
      <c r="A486" s="1008">
        <v>86</v>
      </c>
      <c r="B486" s="437" t="s">
        <v>1604</v>
      </c>
      <c r="C486" s="263">
        <v>43388</v>
      </c>
      <c r="D486" s="249" t="s">
        <v>14</v>
      </c>
      <c r="E486" s="154" t="s">
        <v>2903</v>
      </c>
      <c r="F486" s="257" t="s">
        <v>2535</v>
      </c>
      <c r="G486" s="258" t="s">
        <v>2536</v>
      </c>
      <c r="H486" s="250" t="s">
        <v>2537</v>
      </c>
      <c r="I486" s="250"/>
      <c r="J486" s="258" t="s">
        <v>975</v>
      </c>
      <c r="K486" s="154" t="s">
        <v>823</v>
      </c>
      <c r="L486" s="154" t="s">
        <v>2195</v>
      </c>
      <c r="M486" s="154" t="s">
        <v>1466</v>
      </c>
      <c r="N486" s="251" t="s">
        <v>2205</v>
      </c>
      <c r="O486" s="251" t="s">
        <v>2206</v>
      </c>
      <c r="P486" s="264"/>
      <c r="Q486" s="253"/>
      <c r="R486" s="253"/>
      <c r="S486" s="254"/>
      <c r="T486" s="254"/>
      <c r="U486" s="249"/>
      <c r="V486" s="259"/>
      <c r="W486" s="255"/>
      <c r="X486" s="256"/>
      <c r="AI486" s="690"/>
      <c r="AJ486" s="691"/>
      <c r="AK486" s="691"/>
      <c r="AL486" s="692"/>
      <c r="AN486" s="706"/>
      <c r="AO486" s="707"/>
      <c r="AP486" s="707"/>
      <c r="AQ486" s="708"/>
    </row>
    <row r="487" spans="1:43" ht="39" hidden="1" thickBot="1" x14ac:dyDescent="0.35">
      <c r="A487" s="1008">
        <v>86</v>
      </c>
      <c r="B487" s="437" t="s">
        <v>1605</v>
      </c>
      <c r="C487" s="263">
        <v>43388</v>
      </c>
      <c r="D487" s="249" t="s">
        <v>14</v>
      </c>
      <c r="E487" s="154" t="s">
        <v>2903</v>
      </c>
      <c r="F487" s="257" t="s">
        <v>2535</v>
      </c>
      <c r="G487" s="258" t="s">
        <v>2536</v>
      </c>
      <c r="H487" s="250" t="s">
        <v>2537</v>
      </c>
      <c r="I487" s="250"/>
      <c r="J487" s="258" t="s">
        <v>975</v>
      </c>
      <c r="K487" s="154" t="s">
        <v>823</v>
      </c>
      <c r="L487" s="154" t="s">
        <v>2195</v>
      </c>
      <c r="M487" s="154" t="s">
        <v>1466</v>
      </c>
      <c r="N487" s="251" t="s">
        <v>2891</v>
      </c>
      <c r="O487" s="251" t="s">
        <v>2890</v>
      </c>
      <c r="P487" s="264"/>
      <c r="Q487" s="253"/>
      <c r="R487" s="253"/>
      <c r="S487" s="254"/>
      <c r="T487" s="254"/>
      <c r="U487" s="249"/>
      <c r="V487" s="259"/>
      <c r="W487" s="255"/>
      <c r="X487" s="256"/>
      <c r="AI487" s="690"/>
      <c r="AJ487" s="691"/>
      <c r="AK487" s="691"/>
      <c r="AL487" s="692"/>
      <c r="AN487" s="706"/>
      <c r="AO487" s="707"/>
      <c r="AP487" s="707"/>
      <c r="AQ487" s="708"/>
    </row>
    <row r="488" spans="1:43" ht="57.75" hidden="1" thickBot="1" x14ac:dyDescent="0.35">
      <c r="A488" s="1008">
        <v>86</v>
      </c>
      <c r="B488" s="437" t="s">
        <v>1606</v>
      </c>
      <c r="C488" s="263">
        <v>43388</v>
      </c>
      <c r="D488" s="249" t="s">
        <v>14</v>
      </c>
      <c r="E488" s="154" t="s">
        <v>2903</v>
      </c>
      <c r="F488" s="257" t="s">
        <v>2535</v>
      </c>
      <c r="G488" s="258" t="s">
        <v>2536</v>
      </c>
      <c r="H488" s="250" t="s">
        <v>2537</v>
      </c>
      <c r="I488" s="250"/>
      <c r="J488" s="258" t="s">
        <v>975</v>
      </c>
      <c r="K488" s="154" t="s">
        <v>823</v>
      </c>
      <c r="L488" s="154" t="s">
        <v>2195</v>
      </c>
      <c r="M488" s="154" t="s">
        <v>1466</v>
      </c>
      <c r="N488" s="251" t="s">
        <v>2538</v>
      </c>
      <c r="O488" s="251" t="s">
        <v>2539</v>
      </c>
      <c r="P488" s="264"/>
      <c r="Q488" s="253"/>
      <c r="R488" s="253"/>
      <c r="S488" s="254"/>
      <c r="T488" s="254"/>
      <c r="U488" s="249"/>
      <c r="V488" s="259"/>
      <c r="W488" s="255"/>
      <c r="X488" s="256"/>
      <c r="AI488" s="690"/>
      <c r="AJ488" s="691"/>
      <c r="AK488" s="691"/>
      <c r="AL488" s="692"/>
      <c r="AN488" s="706"/>
      <c r="AO488" s="707"/>
      <c r="AP488" s="707"/>
      <c r="AQ488" s="708"/>
    </row>
    <row r="489" spans="1:43" ht="72" hidden="1" thickBot="1" x14ac:dyDescent="0.35">
      <c r="A489" s="1008">
        <v>86</v>
      </c>
      <c r="B489" s="437" t="s">
        <v>1607</v>
      </c>
      <c r="C489" s="263">
        <v>43388</v>
      </c>
      <c r="D489" s="249" t="s">
        <v>14</v>
      </c>
      <c r="E489" s="154" t="s">
        <v>2903</v>
      </c>
      <c r="F489" s="257" t="s">
        <v>2535</v>
      </c>
      <c r="G489" s="258" t="s">
        <v>2536</v>
      </c>
      <c r="H489" s="250" t="s">
        <v>2537</v>
      </c>
      <c r="I489" s="250"/>
      <c r="J489" s="258" t="s">
        <v>975</v>
      </c>
      <c r="K489" s="154" t="s">
        <v>823</v>
      </c>
      <c r="L489" s="154" t="s">
        <v>2195</v>
      </c>
      <c r="M489" s="154" t="s">
        <v>1466</v>
      </c>
      <c r="N489" s="251" t="s">
        <v>2540</v>
      </c>
      <c r="O489" s="251" t="s">
        <v>2541</v>
      </c>
      <c r="P489" s="264"/>
      <c r="Q489" s="253"/>
      <c r="R489" s="253"/>
      <c r="S489" s="254"/>
      <c r="T489" s="254"/>
      <c r="U489" s="249"/>
      <c r="V489" s="259"/>
      <c r="W489" s="255"/>
      <c r="X489" s="256"/>
      <c r="AI489" s="690"/>
      <c r="AJ489" s="691"/>
      <c r="AK489" s="691"/>
      <c r="AL489" s="692"/>
      <c r="AN489" s="706"/>
      <c r="AO489" s="707"/>
      <c r="AP489" s="707"/>
      <c r="AQ489" s="708"/>
    </row>
    <row r="490" spans="1:43" ht="72" hidden="1" thickBot="1" x14ac:dyDescent="0.35">
      <c r="A490" s="1008">
        <v>86</v>
      </c>
      <c r="B490" s="437" t="s">
        <v>1608</v>
      </c>
      <c r="C490" s="263">
        <v>43388</v>
      </c>
      <c r="D490" s="249" t="s">
        <v>14</v>
      </c>
      <c r="E490" s="154" t="s">
        <v>2903</v>
      </c>
      <c r="F490" s="257" t="s">
        <v>2535</v>
      </c>
      <c r="G490" s="258" t="s">
        <v>2536</v>
      </c>
      <c r="H490" s="250" t="s">
        <v>2537</v>
      </c>
      <c r="I490" s="250"/>
      <c r="J490" s="258" t="s">
        <v>974</v>
      </c>
      <c r="K490" s="154" t="s">
        <v>30</v>
      </c>
      <c r="L490" s="154" t="s">
        <v>2195</v>
      </c>
      <c r="M490" s="154" t="s">
        <v>1480</v>
      </c>
      <c r="N490" s="251" t="s">
        <v>2542</v>
      </c>
      <c r="O490" s="251" t="s">
        <v>2543</v>
      </c>
      <c r="P490" s="264"/>
      <c r="Q490" s="253"/>
      <c r="R490" s="253"/>
      <c r="S490" s="254"/>
      <c r="T490" s="254"/>
      <c r="U490" s="249"/>
      <c r="V490" s="259"/>
      <c r="W490" s="255"/>
      <c r="X490" s="256"/>
      <c r="AI490" s="690"/>
      <c r="AJ490" s="691"/>
      <c r="AK490" s="691"/>
      <c r="AL490" s="692"/>
      <c r="AN490" s="706"/>
      <c r="AO490" s="707"/>
      <c r="AP490" s="707"/>
      <c r="AQ490" s="708"/>
    </row>
    <row r="491" spans="1:43" ht="86.25" hidden="1" thickBot="1" x14ac:dyDescent="0.35">
      <c r="A491" s="1008">
        <v>86</v>
      </c>
      <c r="B491" s="437" t="s">
        <v>1609</v>
      </c>
      <c r="C491" s="263">
        <v>43388</v>
      </c>
      <c r="D491" s="249" t="s">
        <v>14</v>
      </c>
      <c r="E491" s="154" t="s">
        <v>2903</v>
      </c>
      <c r="F491" s="257" t="s">
        <v>2535</v>
      </c>
      <c r="G491" s="258" t="s">
        <v>2536</v>
      </c>
      <c r="H491" s="250" t="s">
        <v>2537</v>
      </c>
      <c r="I491" s="250"/>
      <c r="J491" s="258" t="s">
        <v>975</v>
      </c>
      <c r="K491" s="154" t="s">
        <v>814</v>
      </c>
      <c r="L491" s="154" t="s">
        <v>2195</v>
      </c>
      <c r="M491" s="154" t="s">
        <v>2544</v>
      </c>
      <c r="N491" s="251" t="s">
        <v>2220</v>
      </c>
      <c r="O491" s="251" t="s">
        <v>2221</v>
      </c>
      <c r="P491" s="264"/>
      <c r="Q491" s="253"/>
      <c r="R491" s="253"/>
      <c r="S491" s="254"/>
      <c r="T491" s="254"/>
      <c r="U491" s="249"/>
      <c r="V491" s="259"/>
      <c r="W491" s="255"/>
      <c r="X491" s="256"/>
      <c r="AI491" s="690"/>
      <c r="AJ491" s="691"/>
      <c r="AK491" s="691"/>
      <c r="AL491" s="692"/>
      <c r="AN491" s="706"/>
      <c r="AO491" s="707"/>
      <c r="AP491" s="707"/>
      <c r="AQ491" s="708"/>
    </row>
    <row r="492" spans="1:43" ht="39" hidden="1" thickBot="1" x14ac:dyDescent="0.35">
      <c r="A492" s="1008">
        <v>86</v>
      </c>
      <c r="B492" s="437" t="s">
        <v>1610</v>
      </c>
      <c r="C492" s="263">
        <v>43388</v>
      </c>
      <c r="D492" s="249" t="s">
        <v>14</v>
      </c>
      <c r="E492" s="154" t="s">
        <v>2903</v>
      </c>
      <c r="F492" s="257" t="s">
        <v>2535</v>
      </c>
      <c r="G492" s="258" t="s">
        <v>2536</v>
      </c>
      <c r="H492" s="250" t="s">
        <v>2537</v>
      </c>
      <c r="I492" s="250"/>
      <c r="J492" s="258" t="s">
        <v>974</v>
      </c>
      <c r="K492" s="154" t="s">
        <v>814</v>
      </c>
      <c r="L492" s="154" t="s">
        <v>2195</v>
      </c>
      <c r="M492" s="154" t="s">
        <v>2545</v>
      </c>
      <c r="N492" s="251" t="s">
        <v>2546</v>
      </c>
      <c r="O492" s="251" t="s">
        <v>2547</v>
      </c>
      <c r="P492" s="264"/>
      <c r="Q492" s="253"/>
      <c r="R492" s="253"/>
      <c r="S492" s="254"/>
      <c r="T492" s="254"/>
      <c r="U492" s="249"/>
      <c r="V492" s="259"/>
      <c r="W492" s="255"/>
      <c r="X492" s="256"/>
      <c r="AI492" s="690"/>
      <c r="AJ492" s="691"/>
      <c r="AK492" s="691"/>
      <c r="AL492" s="692"/>
      <c r="AN492" s="706"/>
      <c r="AO492" s="707"/>
      <c r="AP492" s="707"/>
      <c r="AQ492" s="708"/>
    </row>
    <row r="493" spans="1:43" ht="39" hidden="1" thickBot="1" x14ac:dyDescent="0.35">
      <c r="A493" s="1008">
        <v>86</v>
      </c>
      <c r="B493" s="437" t="s">
        <v>1611</v>
      </c>
      <c r="C493" s="263">
        <v>43388</v>
      </c>
      <c r="D493" s="249" t="s">
        <v>14</v>
      </c>
      <c r="E493" s="154" t="s">
        <v>2903</v>
      </c>
      <c r="F493" s="257" t="s">
        <v>2535</v>
      </c>
      <c r="G493" s="258" t="s">
        <v>2536</v>
      </c>
      <c r="H493" s="250" t="s">
        <v>2537</v>
      </c>
      <c r="I493" s="250"/>
      <c r="J493" s="258" t="s">
        <v>974</v>
      </c>
      <c r="K493" s="154" t="s">
        <v>28</v>
      </c>
      <c r="L493" s="154" t="s">
        <v>2195</v>
      </c>
      <c r="M493" s="154" t="s">
        <v>2268</v>
      </c>
      <c r="N493" s="251" t="s">
        <v>2269</v>
      </c>
      <c r="O493" s="251" t="s">
        <v>2270</v>
      </c>
      <c r="P493" s="264"/>
      <c r="Q493" s="253"/>
      <c r="R493" s="253"/>
      <c r="S493" s="254"/>
      <c r="T493" s="254"/>
      <c r="U493" s="249"/>
      <c r="V493" s="259"/>
      <c r="W493" s="255"/>
      <c r="X493" s="256"/>
      <c r="AI493" s="690"/>
      <c r="AJ493" s="691"/>
      <c r="AK493" s="691"/>
      <c r="AL493" s="692"/>
      <c r="AN493" s="706"/>
      <c r="AO493" s="707"/>
      <c r="AP493" s="707"/>
      <c r="AQ493" s="708"/>
    </row>
    <row r="494" spans="1:43" ht="39" hidden="1" thickBot="1" x14ac:dyDescent="0.35">
      <c r="A494" s="1008">
        <v>86</v>
      </c>
      <c r="B494" s="437" t="s">
        <v>1612</v>
      </c>
      <c r="C494" s="263">
        <v>43388</v>
      </c>
      <c r="D494" s="249" t="s">
        <v>14</v>
      </c>
      <c r="E494" s="154" t="s">
        <v>2903</v>
      </c>
      <c r="F494" s="257" t="s">
        <v>2535</v>
      </c>
      <c r="G494" s="258" t="s">
        <v>2536</v>
      </c>
      <c r="H494" s="250" t="s">
        <v>2537</v>
      </c>
      <c r="I494" s="250"/>
      <c r="J494" s="258" t="s">
        <v>974</v>
      </c>
      <c r="K494" s="154" t="s">
        <v>28</v>
      </c>
      <c r="L494" s="154" t="s">
        <v>2195</v>
      </c>
      <c r="M494" s="154" t="s">
        <v>2268</v>
      </c>
      <c r="N494" s="251" t="s">
        <v>2271</v>
      </c>
      <c r="O494" s="251" t="s">
        <v>2272</v>
      </c>
      <c r="P494" s="264"/>
      <c r="Q494" s="253"/>
      <c r="R494" s="253"/>
      <c r="S494" s="254"/>
      <c r="T494" s="254"/>
      <c r="U494" s="249"/>
      <c r="V494" s="259"/>
      <c r="W494" s="255"/>
      <c r="X494" s="256"/>
      <c r="AI494" s="690"/>
      <c r="AJ494" s="691"/>
      <c r="AK494" s="691"/>
      <c r="AL494" s="692"/>
      <c r="AN494" s="706"/>
      <c r="AO494" s="707"/>
      <c r="AP494" s="707"/>
      <c r="AQ494" s="708"/>
    </row>
    <row r="495" spans="1:43" ht="39" hidden="1" thickBot="1" x14ac:dyDescent="0.35">
      <c r="A495" s="1008">
        <v>86</v>
      </c>
      <c r="B495" s="437" t="s">
        <v>1613</v>
      </c>
      <c r="C495" s="263">
        <v>43388</v>
      </c>
      <c r="D495" s="249" t="s">
        <v>14</v>
      </c>
      <c r="E495" s="154" t="s">
        <v>2903</v>
      </c>
      <c r="F495" s="257" t="s">
        <v>2535</v>
      </c>
      <c r="G495" s="258" t="s">
        <v>2536</v>
      </c>
      <c r="H495" s="250" t="s">
        <v>2537</v>
      </c>
      <c r="I495" s="250"/>
      <c r="J495" s="258" t="s">
        <v>974</v>
      </c>
      <c r="K495" s="154" t="s">
        <v>29</v>
      </c>
      <c r="L495" s="154" t="s">
        <v>2195</v>
      </c>
      <c r="M495" s="154" t="s">
        <v>1456</v>
      </c>
      <c r="N495" s="251" t="s">
        <v>2213</v>
      </c>
      <c r="O495" s="251" t="s">
        <v>2214</v>
      </c>
      <c r="P495" s="264"/>
      <c r="Q495" s="253"/>
      <c r="R495" s="253"/>
      <c r="S495" s="254"/>
      <c r="T495" s="254"/>
      <c r="U495" s="249"/>
      <c r="V495" s="259"/>
      <c r="W495" s="255"/>
      <c r="X495" s="256"/>
      <c r="AI495" s="690"/>
      <c r="AJ495" s="691"/>
      <c r="AK495" s="691"/>
      <c r="AL495" s="692"/>
      <c r="AN495" s="706"/>
      <c r="AO495" s="707"/>
      <c r="AP495" s="707"/>
      <c r="AQ495" s="708"/>
    </row>
    <row r="496" spans="1:43" ht="72" hidden="1" thickBot="1" x14ac:dyDescent="0.35">
      <c r="A496" s="1008">
        <v>86</v>
      </c>
      <c r="B496" s="437" t="s">
        <v>1614</v>
      </c>
      <c r="C496" s="263">
        <v>43388</v>
      </c>
      <c r="D496" s="249" t="s">
        <v>14</v>
      </c>
      <c r="E496" s="154" t="s">
        <v>2903</v>
      </c>
      <c r="F496" s="257" t="s">
        <v>2535</v>
      </c>
      <c r="G496" s="258" t="s">
        <v>2536</v>
      </c>
      <c r="H496" s="250" t="s">
        <v>2537</v>
      </c>
      <c r="I496" s="250"/>
      <c r="J496" s="258" t="s">
        <v>974</v>
      </c>
      <c r="K496" s="154" t="s">
        <v>29</v>
      </c>
      <c r="L496" s="154" t="s">
        <v>2195</v>
      </c>
      <c r="M496" s="154" t="s">
        <v>1456</v>
      </c>
      <c r="N496" s="251" t="s">
        <v>2548</v>
      </c>
      <c r="O496" s="251" t="s">
        <v>2297</v>
      </c>
      <c r="P496" s="264"/>
      <c r="Q496" s="253"/>
      <c r="R496" s="253"/>
      <c r="S496" s="254"/>
      <c r="T496" s="254"/>
      <c r="U496" s="249"/>
      <c r="V496" s="259"/>
      <c r="W496" s="255"/>
      <c r="X496" s="256"/>
      <c r="AI496" s="690"/>
      <c r="AJ496" s="691"/>
      <c r="AK496" s="691"/>
      <c r="AL496" s="692"/>
      <c r="AN496" s="706"/>
      <c r="AO496" s="707"/>
      <c r="AP496" s="707"/>
      <c r="AQ496" s="708"/>
    </row>
    <row r="497" spans="1:43" ht="72" hidden="1" thickBot="1" x14ac:dyDescent="0.35">
      <c r="A497" s="1008">
        <v>86</v>
      </c>
      <c r="B497" s="437" t="s">
        <v>1615</v>
      </c>
      <c r="C497" s="263">
        <v>43388</v>
      </c>
      <c r="D497" s="249" t="s">
        <v>14</v>
      </c>
      <c r="E497" s="154" t="s">
        <v>2903</v>
      </c>
      <c r="F497" s="257" t="s">
        <v>2535</v>
      </c>
      <c r="G497" s="258" t="s">
        <v>2536</v>
      </c>
      <c r="H497" s="250" t="s">
        <v>2537</v>
      </c>
      <c r="I497" s="250"/>
      <c r="J497" s="258" t="s">
        <v>975</v>
      </c>
      <c r="K497" s="154" t="s">
        <v>29</v>
      </c>
      <c r="L497" s="154" t="s">
        <v>2195</v>
      </c>
      <c r="M497" s="154" t="s">
        <v>1456</v>
      </c>
      <c r="N497" s="251" t="s">
        <v>2342</v>
      </c>
      <c r="O497" s="251" t="s">
        <v>2343</v>
      </c>
      <c r="P497" s="264"/>
      <c r="Q497" s="253"/>
      <c r="R497" s="253"/>
      <c r="S497" s="254"/>
      <c r="T497" s="254"/>
      <c r="U497" s="249"/>
      <c r="V497" s="259"/>
      <c r="W497" s="255"/>
      <c r="X497" s="256"/>
      <c r="AI497" s="690"/>
      <c r="AJ497" s="691"/>
      <c r="AK497" s="691"/>
      <c r="AL497" s="692"/>
      <c r="AN497" s="706"/>
      <c r="AO497" s="707"/>
      <c r="AP497" s="707"/>
      <c r="AQ497" s="708"/>
    </row>
    <row r="498" spans="1:43" ht="57.75" hidden="1" thickBot="1" x14ac:dyDescent="0.35">
      <c r="A498" s="1008">
        <v>86</v>
      </c>
      <c r="B498" s="437" t="s">
        <v>1616</v>
      </c>
      <c r="C498" s="263">
        <v>43388</v>
      </c>
      <c r="D498" s="249" t="s">
        <v>14</v>
      </c>
      <c r="E498" s="154" t="s">
        <v>2903</v>
      </c>
      <c r="F498" s="257" t="s">
        <v>2535</v>
      </c>
      <c r="G498" s="258" t="s">
        <v>2536</v>
      </c>
      <c r="H498" s="250" t="s">
        <v>2537</v>
      </c>
      <c r="I498" s="250"/>
      <c r="J498" s="258" t="s">
        <v>974</v>
      </c>
      <c r="K498" s="154" t="s">
        <v>29</v>
      </c>
      <c r="L498" s="154" t="s">
        <v>2195</v>
      </c>
      <c r="M498" s="154" t="s">
        <v>1456</v>
      </c>
      <c r="N498" s="251" t="s">
        <v>2305</v>
      </c>
      <c r="O498" s="251" t="s">
        <v>2306</v>
      </c>
      <c r="P498" s="264"/>
      <c r="Q498" s="253"/>
      <c r="R498" s="253"/>
      <c r="S498" s="254"/>
      <c r="T498" s="254"/>
      <c r="U498" s="249"/>
      <c r="V498" s="259"/>
      <c r="W498" s="255"/>
      <c r="X498" s="256"/>
      <c r="AI498" s="690"/>
      <c r="AJ498" s="691"/>
      <c r="AK498" s="691"/>
      <c r="AL498" s="692"/>
      <c r="AN498" s="706"/>
      <c r="AO498" s="707"/>
      <c r="AP498" s="707"/>
      <c r="AQ498" s="708"/>
    </row>
    <row r="499" spans="1:43" ht="57.75" hidden="1" thickBot="1" x14ac:dyDescent="0.35">
      <c r="A499" s="1008">
        <v>86</v>
      </c>
      <c r="B499" s="437" t="s">
        <v>1617</v>
      </c>
      <c r="C499" s="263">
        <v>43388</v>
      </c>
      <c r="D499" s="249" t="s">
        <v>14</v>
      </c>
      <c r="E499" s="154" t="s">
        <v>2903</v>
      </c>
      <c r="F499" s="257" t="s">
        <v>2535</v>
      </c>
      <c r="G499" s="258" t="s">
        <v>2536</v>
      </c>
      <c r="H499" s="250" t="s">
        <v>2537</v>
      </c>
      <c r="I499" s="250"/>
      <c r="J499" s="258" t="s">
        <v>975</v>
      </c>
      <c r="K499" s="154" t="s">
        <v>29</v>
      </c>
      <c r="L499" s="154" t="s">
        <v>2195</v>
      </c>
      <c r="M499" s="154" t="s">
        <v>1456</v>
      </c>
      <c r="N499" s="251" t="s">
        <v>2549</v>
      </c>
      <c r="O499" s="251" t="s">
        <v>2550</v>
      </c>
      <c r="P499" s="264"/>
      <c r="Q499" s="253"/>
      <c r="R499" s="253"/>
      <c r="S499" s="254"/>
      <c r="T499" s="254"/>
      <c r="U499" s="249"/>
      <c r="V499" s="259"/>
      <c r="W499" s="255"/>
      <c r="X499" s="256"/>
      <c r="AI499" s="690"/>
      <c r="AJ499" s="691"/>
      <c r="AK499" s="691"/>
      <c r="AL499" s="692"/>
      <c r="AN499" s="706"/>
      <c r="AO499" s="707"/>
      <c r="AP499" s="707"/>
      <c r="AQ499" s="708"/>
    </row>
    <row r="500" spans="1:43" ht="39" hidden="1" thickBot="1" x14ac:dyDescent="0.35">
      <c r="A500" s="1008">
        <v>86</v>
      </c>
      <c r="B500" s="437" t="s">
        <v>1618</v>
      </c>
      <c r="C500" s="263">
        <v>43388</v>
      </c>
      <c r="D500" s="249" t="s">
        <v>14</v>
      </c>
      <c r="E500" s="154" t="s">
        <v>2903</v>
      </c>
      <c r="F500" s="257" t="s">
        <v>2535</v>
      </c>
      <c r="G500" s="258" t="s">
        <v>2536</v>
      </c>
      <c r="H500" s="250" t="s">
        <v>2537</v>
      </c>
      <c r="I500" s="250"/>
      <c r="J500" s="258" t="s">
        <v>975</v>
      </c>
      <c r="K500" s="154" t="s">
        <v>29</v>
      </c>
      <c r="L500" s="154" t="s">
        <v>2195</v>
      </c>
      <c r="M500" s="154" t="s">
        <v>1456</v>
      </c>
      <c r="N500" s="251" t="s">
        <v>2551</v>
      </c>
      <c r="O500" s="251" t="s">
        <v>2552</v>
      </c>
      <c r="P500" s="264"/>
      <c r="Q500" s="253"/>
      <c r="R500" s="253"/>
      <c r="S500" s="254"/>
      <c r="T500" s="254"/>
      <c r="U500" s="249"/>
      <c r="V500" s="259"/>
      <c r="W500" s="255"/>
      <c r="X500" s="256"/>
      <c r="AI500" s="690"/>
      <c r="AJ500" s="691"/>
      <c r="AK500" s="691"/>
      <c r="AL500" s="692"/>
      <c r="AN500" s="706"/>
      <c r="AO500" s="707"/>
      <c r="AP500" s="707"/>
      <c r="AQ500" s="708"/>
    </row>
    <row r="501" spans="1:43" ht="39" hidden="1" thickBot="1" x14ac:dyDescent="0.35">
      <c r="A501" s="1008">
        <v>86</v>
      </c>
      <c r="B501" s="437" t="s">
        <v>1619</v>
      </c>
      <c r="C501" s="263">
        <v>43388</v>
      </c>
      <c r="D501" s="249" t="s">
        <v>14</v>
      </c>
      <c r="E501" s="154" t="s">
        <v>2903</v>
      </c>
      <c r="F501" s="257" t="s">
        <v>2535</v>
      </c>
      <c r="G501" s="258" t="s">
        <v>2536</v>
      </c>
      <c r="H501" s="250" t="s">
        <v>2537</v>
      </c>
      <c r="I501" s="250"/>
      <c r="J501" s="258" t="s">
        <v>974</v>
      </c>
      <c r="K501" s="154" t="s">
        <v>814</v>
      </c>
      <c r="L501" s="154" t="s">
        <v>2195</v>
      </c>
      <c r="M501" s="154" t="s">
        <v>2327</v>
      </c>
      <c r="N501" s="251" t="s">
        <v>2402</v>
      </c>
      <c r="O501" s="251" t="s">
        <v>2403</v>
      </c>
      <c r="P501" s="264"/>
      <c r="Q501" s="253"/>
      <c r="R501" s="253"/>
      <c r="S501" s="254"/>
      <c r="T501" s="254"/>
      <c r="U501" s="249"/>
      <c r="V501" s="259"/>
      <c r="W501" s="255"/>
      <c r="X501" s="256"/>
      <c r="AI501" s="690"/>
      <c r="AJ501" s="691"/>
      <c r="AK501" s="691"/>
      <c r="AL501" s="692"/>
      <c r="AN501" s="706"/>
      <c r="AO501" s="707"/>
      <c r="AP501" s="707"/>
      <c r="AQ501" s="708"/>
    </row>
    <row r="502" spans="1:43" ht="72" hidden="1" thickBot="1" x14ac:dyDescent="0.35">
      <c r="A502" s="1008">
        <v>86</v>
      </c>
      <c r="B502" s="437" t="s">
        <v>1620</v>
      </c>
      <c r="C502" s="263">
        <v>43388</v>
      </c>
      <c r="D502" s="249" t="s">
        <v>14</v>
      </c>
      <c r="E502" s="154" t="s">
        <v>2903</v>
      </c>
      <c r="F502" s="257" t="s">
        <v>2535</v>
      </c>
      <c r="G502" s="258" t="s">
        <v>2536</v>
      </c>
      <c r="H502" s="250" t="s">
        <v>2537</v>
      </c>
      <c r="I502" s="250"/>
      <c r="J502" s="258" t="s">
        <v>975</v>
      </c>
      <c r="K502" s="154" t="s">
        <v>814</v>
      </c>
      <c r="L502" s="154" t="s">
        <v>2195</v>
      </c>
      <c r="M502" s="154" t="s">
        <v>2327</v>
      </c>
      <c r="N502" s="251" t="s">
        <v>2404</v>
      </c>
      <c r="O502" s="251" t="s">
        <v>2405</v>
      </c>
      <c r="P502" s="264"/>
      <c r="Q502" s="253"/>
      <c r="R502" s="253"/>
      <c r="S502" s="254"/>
      <c r="T502" s="254"/>
      <c r="U502" s="249"/>
      <c r="V502" s="259"/>
      <c r="W502" s="255"/>
      <c r="X502" s="256"/>
      <c r="AI502" s="690"/>
      <c r="AJ502" s="691"/>
      <c r="AK502" s="691"/>
      <c r="AL502" s="692"/>
      <c r="AN502" s="706"/>
      <c r="AO502" s="707"/>
      <c r="AP502" s="707"/>
      <c r="AQ502" s="708"/>
    </row>
    <row r="503" spans="1:43" ht="39" hidden="1" thickBot="1" x14ac:dyDescent="0.35">
      <c r="A503" s="1008">
        <v>87</v>
      </c>
      <c r="B503" s="437" t="s">
        <v>1621</v>
      </c>
      <c r="C503" s="263">
        <v>43388</v>
      </c>
      <c r="D503" s="249" t="s">
        <v>14</v>
      </c>
      <c r="E503" s="154" t="s">
        <v>2903</v>
      </c>
      <c r="F503" s="257" t="s">
        <v>2535</v>
      </c>
      <c r="G503" s="258" t="s">
        <v>2536</v>
      </c>
      <c r="H503" s="250" t="s">
        <v>2537</v>
      </c>
      <c r="I503" s="250"/>
      <c r="J503" s="258" t="s">
        <v>974</v>
      </c>
      <c r="K503" s="154" t="s">
        <v>814</v>
      </c>
      <c r="L503" s="154" t="s">
        <v>2195</v>
      </c>
      <c r="M503" s="154" t="s">
        <v>2327</v>
      </c>
      <c r="N503" s="251" t="s">
        <v>2553</v>
      </c>
      <c r="O503" s="251" t="s">
        <v>2554</v>
      </c>
      <c r="P503" s="264"/>
      <c r="Q503" s="253"/>
      <c r="R503" s="253"/>
      <c r="S503" s="254"/>
      <c r="T503" s="254"/>
      <c r="U503" s="249"/>
      <c r="V503" s="259"/>
      <c r="W503" s="255"/>
      <c r="X503" s="256"/>
      <c r="AI503" s="690"/>
      <c r="AJ503" s="691"/>
      <c r="AK503" s="691"/>
      <c r="AL503" s="692"/>
      <c r="AN503" s="706"/>
      <c r="AO503" s="707"/>
      <c r="AP503" s="707"/>
      <c r="AQ503" s="708"/>
    </row>
    <row r="504" spans="1:43" ht="43.5" hidden="1" thickBot="1" x14ac:dyDescent="0.35">
      <c r="A504" s="1008">
        <v>86</v>
      </c>
      <c r="B504" s="437" t="s">
        <v>1622</v>
      </c>
      <c r="C504" s="263">
        <v>43388</v>
      </c>
      <c r="D504" s="249" t="s">
        <v>14</v>
      </c>
      <c r="E504" s="154" t="s">
        <v>2903</v>
      </c>
      <c r="F504" s="257" t="s">
        <v>2535</v>
      </c>
      <c r="G504" s="258" t="s">
        <v>2536</v>
      </c>
      <c r="H504" s="250" t="s">
        <v>2537</v>
      </c>
      <c r="I504" s="250"/>
      <c r="J504" s="258" t="s">
        <v>974</v>
      </c>
      <c r="K504" s="154" t="s">
        <v>814</v>
      </c>
      <c r="L504" s="154" t="s">
        <v>2195</v>
      </c>
      <c r="M504" s="154" t="s">
        <v>2555</v>
      </c>
      <c r="N504" s="251" t="s">
        <v>2556</v>
      </c>
      <c r="O504" s="251" t="s">
        <v>2557</v>
      </c>
      <c r="P504" s="264"/>
      <c r="Q504" s="253"/>
      <c r="R504" s="253"/>
      <c r="S504" s="254"/>
      <c r="T504" s="254"/>
      <c r="U504" s="249"/>
      <c r="V504" s="259"/>
      <c r="W504" s="255"/>
      <c r="X504" s="256"/>
      <c r="AI504" s="690"/>
      <c r="AJ504" s="691"/>
      <c r="AK504" s="691"/>
      <c r="AL504" s="692"/>
      <c r="AN504" s="706"/>
      <c r="AO504" s="707"/>
      <c r="AP504" s="707"/>
      <c r="AQ504" s="708"/>
    </row>
    <row r="505" spans="1:43" ht="39" hidden="1" thickBot="1" x14ac:dyDescent="0.35">
      <c r="A505" s="1008">
        <v>86</v>
      </c>
      <c r="B505" s="437" t="s">
        <v>1623</v>
      </c>
      <c r="C505" s="263">
        <v>43388</v>
      </c>
      <c r="D505" s="249" t="s">
        <v>14</v>
      </c>
      <c r="E505" s="154" t="s">
        <v>2903</v>
      </c>
      <c r="F505" s="257" t="s">
        <v>2535</v>
      </c>
      <c r="G505" s="258" t="s">
        <v>2536</v>
      </c>
      <c r="H505" s="250" t="s">
        <v>2537</v>
      </c>
      <c r="I505" s="250"/>
      <c r="J505" s="258" t="s">
        <v>975</v>
      </c>
      <c r="K505" s="154" t="s">
        <v>29</v>
      </c>
      <c r="L505" s="154" t="s">
        <v>2195</v>
      </c>
      <c r="M505" s="154" t="s">
        <v>2217</v>
      </c>
      <c r="N505" s="251" t="s">
        <v>2218</v>
      </c>
      <c r="O505" s="251" t="s">
        <v>2219</v>
      </c>
      <c r="P505" s="264"/>
      <c r="Q505" s="253"/>
      <c r="R505" s="253"/>
      <c r="S505" s="254"/>
      <c r="T505" s="254"/>
      <c r="U505" s="249"/>
      <c r="V505" s="259"/>
      <c r="W505" s="255"/>
      <c r="X505" s="256"/>
      <c r="AI505" s="690"/>
      <c r="AJ505" s="691"/>
      <c r="AK505" s="691"/>
      <c r="AL505" s="692"/>
      <c r="AN505" s="706"/>
      <c r="AO505" s="707"/>
      <c r="AP505" s="707"/>
      <c r="AQ505" s="708"/>
    </row>
    <row r="506" spans="1:43" ht="39" hidden="1" thickBot="1" x14ac:dyDescent="0.35">
      <c r="A506" s="1008">
        <v>86</v>
      </c>
      <c r="B506" s="437" t="s">
        <v>1624</v>
      </c>
      <c r="C506" s="263">
        <v>43388</v>
      </c>
      <c r="D506" s="249" t="s">
        <v>14</v>
      </c>
      <c r="E506" s="154" t="s">
        <v>2903</v>
      </c>
      <c r="F506" s="257" t="s">
        <v>2535</v>
      </c>
      <c r="G506" s="258" t="s">
        <v>2536</v>
      </c>
      <c r="H506" s="250" t="s">
        <v>2537</v>
      </c>
      <c r="I506" s="250"/>
      <c r="J506" s="258" t="s">
        <v>975</v>
      </c>
      <c r="K506" s="154" t="s">
        <v>814</v>
      </c>
      <c r="L506" s="154" t="s">
        <v>2195</v>
      </c>
      <c r="M506" s="154" t="s">
        <v>2558</v>
      </c>
      <c r="N506" s="251" t="s">
        <v>2559</v>
      </c>
      <c r="O506" s="251" t="s">
        <v>2560</v>
      </c>
      <c r="P506" s="264"/>
      <c r="Q506" s="253"/>
      <c r="R506" s="253"/>
      <c r="S506" s="254"/>
      <c r="T506" s="254"/>
      <c r="U506" s="249"/>
      <c r="V506" s="259"/>
      <c r="W506" s="255"/>
      <c r="X506" s="256"/>
      <c r="AI506" s="690"/>
      <c r="AJ506" s="691"/>
      <c r="AK506" s="691"/>
      <c r="AL506" s="692"/>
      <c r="AN506" s="706"/>
      <c r="AO506" s="707"/>
      <c r="AP506" s="707"/>
      <c r="AQ506" s="708"/>
    </row>
    <row r="507" spans="1:43" ht="39" hidden="1" thickBot="1" x14ac:dyDescent="0.35">
      <c r="A507" s="1008">
        <v>86</v>
      </c>
      <c r="B507" s="437" t="s">
        <v>1625</v>
      </c>
      <c r="C507" s="263">
        <v>43388</v>
      </c>
      <c r="D507" s="249" t="s">
        <v>14</v>
      </c>
      <c r="E507" s="154" t="s">
        <v>2903</v>
      </c>
      <c r="F507" s="257" t="s">
        <v>2535</v>
      </c>
      <c r="G507" s="258" t="s">
        <v>2536</v>
      </c>
      <c r="H507" s="250" t="s">
        <v>2537</v>
      </c>
      <c r="I507" s="250"/>
      <c r="J507" s="258" t="s">
        <v>975</v>
      </c>
      <c r="K507" s="154" t="s">
        <v>814</v>
      </c>
      <c r="L507" s="154" t="s">
        <v>2195</v>
      </c>
      <c r="M507" s="154" t="s">
        <v>2558</v>
      </c>
      <c r="N507" s="251" t="s">
        <v>2561</v>
      </c>
      <c r="O507" s="251" t="s">
        <v>2562</v>
      </c>
      <c r="P507" s="264"/>
      <c r="Q507" s="253"/>
      <c r="R507" s="253"/>
      <c r="S507" s="254"/>
      <c r="T507" s="254"/>
      <c r="U507" s="249"/>
      <c r="V507" s="259"/>
      <c r="W507" s="255"/>
      <c r="X507" s="256"/>
      <c r="AI507" s="690"/>
      <c r="AJ507" s="691"/>
      <c r="AK507" s="691"/>
      <c r="AL507" s="692"/>
      <c r="AN507" s="706"/>
      <c r="AO507" s="707"/>
      <c r="AP507" s="707"/>
      <c r="AQ507" s="708"/>
    </row>
    <row r="508" spans="1:43" ht="86.25" hidden="1" thickBot="1" x14ac:dyDescent="0.35">
      <c r="A508" s="1008">
        <v>86</v>
      </c>
      <c r="B508" s="437" t="s">
        <v>1626</v>
      </c>
      <c r="C508" s="263">
        <v>43388</v>
      </c>
      <c r="D508" s="249" t="s">
        <v>14</v>
      </c>
      <c r="E508" s="154" t="s">
        <v>2903</v>
      </c>
      <c r="F508" s="257" t="s">
        <v>2535</v>
      </c>
      <c r="G508" s="258" t="s">
        <v>2536</v>
      </c>
      <c r="H508" s="250" t="s">
        <v>2537</v>
      </c>
      <c r="I508" s="250"/>
      <c r="J508" s="258" t="s">
        <v>975</v>
      </c>
      <c r="K508" s="154" t="s">
        <v>814</v>
      </c>
      <c r="L508" s="154" t="s">
        <v>2195</v>
      </c>
      <c r="M508" s="154" t="s">
        <v>1469</v>
      </c>
      <c r="N508" s="251" t="s">
        <v>2280</v>
      </c>
      <c r="O508" s="251" t="s">
        <v>2563</v>
      </c>
      <c r="P508" s="264"/>
      <c r="Q508" s="253"/>
      <c r="R508" s="253"/>
      <c r="S508" s="254"/>
      <c r="T508" s="254"/>
      <c r="U508" s="249"/>
      <c r="V508" s="259"/>
      <c r="W508" s="255"/>
      <c r="X508" s="256"/>
      <c r="AI508" s="690"/>
      <c r="AJ508" s="691"/>
      <c r="AK508" s="691"/>
      <c r="AL508" s="692"/>
      <c r="AN508" s="706"/>
      <c r="AO508" s="707"/>
      <c r="AP508" s="707"/>
      <c r="AQ508" s="708"/>
    </row>
    <row r="509" spans="1:43" ht="39" hidden="1" thickBot="1" x14ac:dyDescent="0.35">
      <c r="A509" s="1008">
        <v>86</v>
      </c>
      <c r="B509" s="437" t="s">
        <v>1627</v>
      </c>
      <c r="C509" s="263">
        <v>43388</v>
      </c>
      <c r="D509" s="249" t="s">
        <v>14</v>
      </c>
      <c r="E509" s="154" t="s">
        <v>2903</v>
      </c>
      <c r="F509" s="257" t="s">
        <v>2535</v>
      </c>
      <c r="G509" s="258" t="s">
        <v>2536</v>
      </c>
      <c r="H509" s="250" t="s">
        <v>2537</v>
      </c>
      <c r="I509" s="250"/>
      <c r="J509" s="258" t="s">
        <v>975</v>
      </c>
      <c r="K509" s="154" t="s">
        <v>814</v>
      </c>
      <c r="L509" s="154" t="s">
        <v>2195</v>
      </c>
      <c r="M509" s="154" t="s">
        <v>2564</v>
      </c>
      <c r="N509" s="251" t="s">
        <v>2565</v>
      </c>
      <c r="O509" s="251" t="s">
        <v>2566</v>
      </c>
      <c r="P509" s="264"/>
      <c r="Q509" s="253"/>
      <c r="R509" s="253"/>
      <c r="S509" s="254"/>
      <c r="T509" s="254"/>
      <c r="U509" s="249"/>
      <c r="V509" s="259"/>
      <c r="W509" s="255"/>
      <c r="X509" s="256"/>
      <c r="AI509" s="690"/>
      <c r="AJ509" s="691"/>
      <c r="AK509" s="691"/>
      <c r="AL509" s="692"/>
      <c r="AN509" s="706"/>
      <c r="AO509" s="707"/>
      <c r="AP509" s="707"/>
      <c r="AQ509" s="708"/>
    </row>
    <row r="510" spans="1:43" ht="39" hidden="1" thickBot="1" x14ac:dyDescent="0.35">
      <c r="A510" s="1008">
        <v>87</v>
      </c>
      <c r="B510" s="437" t="s">
        <v>1628</v>
      </c>
      <c r="C510" s="263">
        <v>43388</v>
      </c>
      <c r="D510" s="249" t="s">
        <v>14</v>
      </c>
      <c r="E510" s="154" t="s">
        <v>2903</v>
      </c>
      <c r="F510" s="257" t="s">
        <v>2535</v>
      </c>
      <c r="G510" s="258" t="s">
        <v>2567</v>
      </c>
      <c r="H510" s="250" t="s">
        <v>2568</v>
      </c>
      <c r="I510" s="250"/>
      <c r="J510" s="258" t="s">
        <v>975</v>
      </c>
      <c r="K510" s="154" t="s">
        <v>814</v>
      </c>
      <c r="L510" s="154" t="s">
        <v>2195</v>
      </c>
      <c r="M510" s="154" t="s">
        <v>2196</v>
      </c>
      <c r="N510" s="251" t="s">
        <v>2197</v>
      </c>
      <c r="O510" s="251" t="s">
        <v>2198</v>
      </c>
      <c r="P510" s="264"/>
      <c r="Q510" s="253"/>
      <c r="R510" s="253"/>
      <c r="S510" s="254"/>
      <c r="T510" s="254"/>
      <c r="U510" s="249"/>
      <c r="V510" s="259"/>
      <c r="W510" s="255"/>
      <c r="X510" s="256"/>
      <c r="AI510" s="690"/>
      <c r="AJ510" s="691"/>
      <c r="AK510" s="691"/>
      <c r="AL510" s="692"/>
      <c r="AN510" s="706"/>
      <c r="AO510" s="707"/>
      <c r="AP510" s="707"/>
      <c r="AQ510" s="708"/>
    </row>
    <row r="511" spans="1:43" ht="43.5" hidden="1" thickBot="1" x14ac:dyDescent="0.35">
      <c r="A511" s="1008">
        <v>87</v>
      </c>
      <c r="B511" s="437" t="s">
        <v>1629</v>
      </c>
      <c r="C511" s="263">
        <v>43388</v>
      </c>
      <c r="D511" s="249" t="s">
        <v>14</v>
      </c>
      <c r="E511" s="154" t="s">
        <v>2903</v>
      </c>
      <c r="F511" s="257" t="s">
        <v>2535</v>
      </c>
      <c r="G511" s="258" t="s">
        <v>2567</v>
      </c>
      <c r="H511" s="250" t="s">
        <v>2568</v>
      </c>
      <c r="I511" s="250"/>
      <c r="J511" s="258" t="s">
        <v>975</v>
      </c>
      <c r="K511" s="154" t="s">
        <v>814</v>
      </c>
      <c r="L511" s="154" t="s">
        <v>2195</v>
      </c>
      <c r="M511" s="154" t="s">
        <v>2199</v>
      </c>
      <c r="N511" s="251" t="s">
        <v>2200</v>
      </c>
      <c r="O511" s="251" t="s">
        <v>2201</v>
      </c>
      <c r="P511" s="264"/>
      <c r="Q511" s="253"/>
      <c r="R511" s="253"/>
      <c r="S511" s="254"/>
      <c r="T511" s="254"/>
      <c r="U511" s="249"/>
      <c r="V511" s="259"/>
      <c r="W511" s="255"/>
      <c r="X511" s="256"/>
      <c r="AI511" s="690"/>
      <c r="AJ511" s="691"/>
      <c r="AK511" s="691"/>
      <c r="AL511" s="692"/>
      <c r="AN511" s="706"/>
      <c r="AO511" s="707"/>
      <c r="AP511" s="707"/>
      <c r="AQ511" s="708"/>
    </row>
    <row r="512" spans="1:43" ht="72" hidden="1" thickBot="1" x14ac:dyDescent="0.35">
      <c r="A512" s="1008">
        <v>87</v>
      </c>
      <c r="B512" s="437" t="s">
        <v>1630</v>
      </c>
      <c r="C512" s="263">
        <v>43388</v>
      </c>
      <c r="D512" s="249" t="s">
        <v>14</v>
      </c>
      <c r="E512" s="154" t="s">
        <v>2903</v>
      </c>
      <c r="F512" s="257" t="s">
        <v>2535</v>
      </c>
      <c r="G512" s="258" t="s">
        <v>2567</v>
      </c>
      <c r="H512" s="250" t="s">
        <v>2568</v>
      </c>
      <c r="I512" s="250"/>
      <c r="J512" s="258" t="s">
        <v>975</v>
      </c>
      <c r="K512" s="154" t="s">
        <v>29</v>
      </c>
      <c r="L512" s="154" t="s">
        <v>2195</v>
      </c>
      <c r="M512" s="154" t="s">
        <v>2202</v>
      </c>
      <c r="N512" s="251" t="s">
        <v>2203</v>
      </c>
      <c r="O512" s="251" t="s">
        <v>2204</v>
      </c>
      <c r="P512" s="264"/>
      <c r="Q512" s="253"/>
      <c r="R512" s="253"/>
      <c r="S512" s="254"/>
      <c r="T512" s="254"/>
      <c r="U512" s="249"/>
      <c r="V512" s="259"/>
      <c r="W512" s="255"/>
      <c r="X512" s="256"/>
      <c r="AI512" s="690"/>
      <c r="AJ512" s="691"/>
      <c r="AK512" s="691"/>
      <c r="AL512" s="692"/>
      <c r="AN512" s="706"/>
      <c r="AO512" s="707"/>
      <c r="AP512" s="707"/>
      <c r="AQ512" s="708"/>
    </row>
    <row r="513" spans="1:43" ht="39" hidden="1" thickBot="1" x14ac:dyDescent="0.35">
      <c r="A513" s="1008">
        <v>87</v>
      </c>
      <c r="B513" s="437" t="s">
        <v>1631</v>
      </c>
      <c r="C513" s="263">
        <v>43388</v>
      </c>
      <c r="D513" s="249" t="s">
        <v>14</v>
      </c>
      <c r="E513" s="154" t="s">
        <v>2903</v>
      </c>
      <c r="F513" s="257" t="s">
        <v>2535</v>
      </c>
      <c r="G513" s="258" t="s">
        <v>2567</v>
      </c>
      <c r="H513" s="250" t="s">
        <v>2568</v>
      </c>
      <c r="I513" s="250"/>
      <c r="J513" s="258" t="s">
        <v>975</v>
      </c>
      <c r="K513" s="154" t="s">
        <v>823</v>
      </c>
      <c r="L513" s="154" t="s">
        <v>2195</v>
      </c>
      <c r="M513" s="154" t="s">
        <v>1466</v>
      </c>
      <c r="N513" s="251" t="s">
        <v>2205</v>
      </c>
      <c r="O513" s="251" t="s">
        <v>2206</v>
      </c>
      <c r="P513" s="264"/>
      <c r="Q513" s="253"/>
      <c r="R513" s="253"/>
      <c r="S513" s="254"/>
      <c r="T513" s="254"/>
      <c r="U513" s="249"/>
      <c r="V513" s="259"/>
      <c r="W513" s="255"/>
      <c r="X513" s="256"/>
      <c r="AI513" s="690"/>
      <c r="AJ513" s="691"/>
      <c r="AK513" s="691"/>
      <c r="AL513" s="692"/>
      <c r="AN513" s="706"/>
      <c r="AO513" s="707"/>
      <c r="AP513" s="707"/>
      <c r="AQ513" s="708"/>
    </row>
    <row r="514" spans="1:43" ht="57.75" hidden="1" thickBot="1" x14ac:dyDescent="0.35">
      <c r="A514" s="1008">
        <v>87</v>
      </c>
      <c r="B514" s="437" t="s">
        <v>1632</v>
      </c>
      <c r="C514" s="263">
        <v>43388</v>
      </c>
      <c r="D514" s="249" t="s">
        <v>14</v>
      </c>
      <c r="E514" s="154" t="s">
        <v>2903</v>
      </c>
      <c r="F514" s="257" t="s">
        <v>2535</v>
      </c>
      <c r="G514" s="258" t="s">
        <v>2567</v>
      </c>
      <c r="H514" s="250" t="s">
        <v>2568</v>
      </c>
      <c r="I514" s="250"/>
      <c r="J514" s="258" t="s">
        <v>975</v>
      </c>
      <c r="K514" s="154" t="s">
        <v>823</v>
      </c>
      <c r="L514" s="154" t="s">
        <v>2195</v>
      </c>
      <c r="M514" s="154" t="s">
        <v>1466</v>
      </c>
      <c r="N514" s="251" t="s">
        <v>2569</v>
      </c>
      <c r="O514" s="251" t="s">
        <v>2539</v>
      </c>
      <c r="P514" s="264"/>
      <c r="Q514" s="253"/>
      <c r="R514" s="253"/>
      <c r="S514" s="254"/>
      <c r="T514" s="254"/>
      <c r="U514" s="249"/>
      <c r="V514" s="259"/>
      <c r="W514" s="255"/>
      <c r="X514" s="256"/>
      <c r="AI514" s="690"/>
      <c r="AJ514" s="691"/>
      <c r="AK514" s="691"/>
      <c r="AL514" s="692"/>
      <c r="AN514" s="706"/>
      <c r="AO514" s="707"/>
      <c r="AP514" s="707"/>
      <c r="AQ514" s="708"/>
    </row>
    <row r="515" spans="1:43" ht="86.25" hidden="1" thickBot="1" x14ac:dyDescent="0.35">
      <c r="A515" s="1008">
        <v>87</v>
      </c>
      <c r="B515" s="437" t="s">
        <v>1633</v>
      </c>
      <c r="C515" s="263">
        <v>43388</v>
      </c>
      <c r="D515" s="249" t="s">
        <v>14</v>
      </c>
      <c r="E515" s="154" t="s">
        <v>2903</v>
      </c>
      <c r="F515" s="257" t="s">
        <v>2535</v>
      </c>
      <c r="G515" s="258" t="s">
        <v>2567</v>
      </c>
      <c r="H515" s="250" t="s">
        <v>2568</v>
      </c>
      <c r="I515" s="250"/>
      <c r="J515" s="258" t="s">
        <v>975</v>
      </c>
      <c r="K515" s="154" t="s">
        <v>823</v>
      </c>
      <c r="L515" s="154" t="s">
        <v>2195</v>
      </c>
      <c r="M515" s="154" t="s">
        <v>1466</v>
      </c>
      <c r="N515" s="251" t="s">
        <v>2570</v>
      </c>
      <c r="O515" s="251" t="s">
        <v>2541</v>
      </c>
      <c r="P515" s="264"/>
      <c r="Q515" s="253"/>
      <c r="R515" s="253"/>
      <c r="S515" s="254"/>
      <c r="T515" s="254"/>
      <c r="U515" s="249"/>
      <c r="V515" s="259"/>
      <c r="W515" s="255"/>
      <c r="X515" s="256"/>
      <c r="AI515" s="690"/>
      <c r="AJ515" s="691"/>
      <c r="AK515" s="691"/>
      <c r="AL515" s="692"/>
      <c r="AN515" s="706"/>
      <c r="AO515" s="707"/>
      <c r="AP515" s="707"/>
      <c r="AQ515" s="708"/>
    </row>
    <row r="516" spans="1:43" ht="39" hidden="1" thickBot="1" x14ac:dyDescent="0.35">
      <c r="A516" s="1008">
        <v>87</v>
      </c>
      <c r="B516" s="437" t="s">
        <v>1634</v>
      </c>
      <c r="C516" s="263">
        <v>43388</v>
      </c>
      <c r="D516" s="249" t="s">
        <v>14</v>
      </c>
      <c r="E516" s="154" t="s">
        <v>2903</v>
      </c>
      <c r="F516" s="257" t="s">
        <v>2535</v>
      </c>
      <c r="G516" s="258" t="s">
        <v>2567</v>
      </c>
      <c r="H516" s="250" t="s">
        <v>2568</v>
      </c>
      <c r="I516" s="250"/>
      <c r="J516" s="258" t="s">
        <v>975</v>
      </c>
      <c r="K516" s="154" t="s">
        <v>29</v>
      </c>
      <c r="L516" s="154" t="s">
        <v>2195</v>
      </c>
      <c r="M516" s="154" t="s">
        <v>2571</v>
      </c>
      <c r="N516" s="251" t="s">
        <v>2572</v>
      </c>
      <c r="O516" s="251" t="s">
        <v>2573</v>
      </c>
      <c r="P516" s="264"/>
      <c r="Q516" s="253"/>
      <c r="R516" s="253"/>
      <c r="S516" s="254"/>
      <c r="T516" s="254"/>
      <c r="U516" s="249"/>
      <c r="V516" s="259"/>
      <c r="W516" s="255"/>
      <c r="X516" s="256"/>
      <c r="AI516" s="690"/>
      <c r="AJ516" s="691"/>
      <c r="AK516" s="691"/>
      <c r="AL516" s="692"/>
      <c r="AN516" s="706"/>
      <c r="AO516" s="707"/>
      <c r="AP516" s="707"/>
      <c r="AQ516" s="708"/>
    </row>
    <row r="517" spans="1:43" ht="39" hidden="1" thickBot="1" x14ac:dyDescent="0.35">
      <c r="A517" s="1008">
        <v>87</v>
      </c>
      <c r="B517" s="437" t="s">
        <v>1635</v>
      </c>
      <c r="C517" s="263">
        <v>43388</v>
      </c>
      <c r="D517" s="249" t="s">
        <v>14</v>
      </c>
      <c r="E517" s="154" t="s">
        <v>2903</v>
      </c>
      <c r="F517" s="257" t="s">
        <v>2535</v>
      </c>
      <c r="G517" s="258" t="s">
        <v>2567</v>
      </c>
      <c r="H517" s="250" t="s">
        <v>2568</v>
      </c>
      <c r="I517" s="250"/>
      <c r="J517" s="258" t="s">
        <v>975</v>
      </c>
      <c r="K517" s="154" t="s">
        <v>814</v>
      </c>
      <c r="L517" s="154" t="s">
        <v>2195</v>
      </c>
      <c r="M517" s="154" t="s">
        <v>2574</v>
      </c>
      <c r="N517" s="251" t="s">
        <v>2220</v>
      </c>
      <c r="O517" s="251" t="s">
        <v>2221</v>
      </c>
      <c r="P517" s="264"/>
      <c r="Q517" s="253"/>
      <c r="R517" s="253"/>
      <c r="S517" s="254"/>
      <c r="T517" s="254"/>
      <c r="U517" s="249"/>
      <c r="V517" s="259"/>
      <c r="W517" s="255"/>
      <c r="X517" s="256"/>
      <c r="AI517" s="690"/>
      <c r="AJ517" s="691"/>
      <c r="AK517" s="691"/>
      <c r="AL517" s="692"/>
      <c r="AN517" s="706"/>
      <c r="AO517" s="707"/>
      <c r="AP517" s="707"/>
      <c r="AQ517" s="708"/>
    </row>
    <row r="518" spans="1:43" ht="39" hidden="1" thickBot="1" x14ac:dyDescent="0.35">
      <c r="A518" s="1008">
        <v>87</v>
      </c>
      <c r="B518" s="437" t="s">
        <v>379</v>
      </c>
      <c r="C518" s="263">
        <v>43388</v>
      </c>
      <c r="D518" s="249" t="s">
        <v>14</v>
      </c>
      <c r="E518" s="154" t="s">
        <v>2903</v>
      </c>
      <c r="F518" s="257" t="s">
        <v>2535</v>
      </c>
      <c r="G518" s="258" t="s">
        <v>2567</v>
      </c>
      <c r="H518" s="250" t="s">
        <v>2568</v>
      </c>
      <c r="I518" s="250"/>
      <c r="J518" s="258" t="s">
        <v>974</v>
      </c>
      <c r="K518" s="154" t="s">
        <v>814</v>
      </c>
      <c r="L518" s="154" t="s">
        <v>2195</v>
      </c>
      <c r="M518" s="154" t="s">
        <v>2545</v>
      </c>
      <c r="N518" s="251" t="s">
        <v>2546</v>
      </c>
      <c r="O518" s="251" t="s">
        <v>2547</v>
      </c>
      <c r="P518" s="264"/>
      <c r="Q518" s="253"/>
      <c r="R518" s="253"/>
      <c r="S518" s="254"/>
      <c r="T518" s="254"/>
      <c r="U518" s="249"/>
      <c r="V518" s="259"/>
      <c r="W518" s="255"/>
      <c r="X518" s="256"/>
      <c r="AI518" s="690"/>
      <c r="AJ518" s="691"/>
      <c r="AK518" s="691"/>
      <c r="AL518" s="692"/>
      <c r="AN518" s="706"/>
      <c r="AO518" s="707"/>
      <c r="AP518" s="707"/>
      <c r="AQ518" s="708"/>
    </row>
    <row r="519" spans="1:43" ht="39" hidden="1" thickBot="1" x14ac:dyDescent="0.35">
      <c r="A519" s="1008">
        <v>87</v>
      </c>
      <c r="B519" s="437" t="s">
        <v>1636</v>
      </c>
      <c r="C519" s="263">
        <v>43388</v>
      </c>
      <c r="D519" s="249" t="s">
        <v>14</v>
      </c>
      <c r="E519" s="154" t="s">
        <v>2903</v>
      </c>
      <c r="F519" s="257" t="s">
        <v>2535</v>
      </c>
      <c r="G519" s="258" t="s">
        <v>2567</v>
      </c>
      <c r="H519" s="250" t="s">
        <v>2568</v>
      </c>
      <c r="I519" s="250"/>
      <c r="J519" s="258" t="s">
        <v>974</v>
      </c>
      <c r="K519" s="154" t="s">
        <v>28</v>
      </c>
      <c r="L519" s="154" t="s">
        <v>2195</v>
      </c>
      <c r="M519" s="154" t="s">
        <v>2268</v>
      </c>
      <c r="N519" s="251" t="s">
        <v>2269</v>
      </c>
      <c r="O519" s="251" t="s">
        <v>2270</v>
      </c>
      <c r="P519" s="264"/>
      <c r="Q519" s="253"/>
      <c r="R519" s="253"/>
      <c r="S519" s="254"/>
      <c r="T519" s="254"/>
      <c r="U519" s="249"/>
      <c r="V519" s="259"/>
      <c r="W519" s="255"/>
      <c r="X519" s="256"/>
      <c r="AI519" s="690"/>
      <c r="AJ519" s="691"/>
      <c r="AK519" s="691"/>
      <c r="AL519" s="692"/>
      <c r="AN519" s="706"/>
      <c r="AO519" s="707"/>
      <c r="AP519" s="707"/>
      <c r="AQ519" s="708"/>
    </row>
    <row r="520" spans="1:43" ht="39" hidden="1" thickBot="1" x14ac:dyDescent="0.35">
      <c r="A520" s="1008">
        <v>87</v>
      </c>
      <c r="B520" s="437" t="s">
        <v>1637</v>
      </c>
      <c r="C520" s="263">
        <v>43388</v>
      </c>
      <c r="D520" s="249" t="s">
        <v>14</v>
      </c>
      <c r="E520" s="154" t="s">
        <v>2903</v>
      </c>
      <c r="F520" s="257" t="s">
        <v>2535</v>
      </c>
      <c r="G520" s="258" t="s">
        <v>2567</v>
      </c>
      <c r="H520" s="250" t="s">
        <v>2568</v>
      </c>
      <c r="I520" s="250"/>
      <c r="J520" s="258" t="s">
        <v>974</v>
      </c>
      <c r="K520" s="154" t="s">
        <v>28</v>
      </c>
      <c r="L520" s="154" t="s">
        <v>2195</v>
      </c>
      <c r="M520" s="154" t="s">
        <v>2268</v>
      </c>
      <c r="N520" s="251" t="s">
        <v>2271</v>
      </c>
      <c r="O520" s="251" t="s">
        <v>2272</v>
      </c>
      <c r="P520" s="264"/>
      <c r="Q520" s="253"/>
      <c r="R520" s="253"/>
      <c r="S520" s="254"/>
      <c r="T520" s="254"/>
      <c r="U520" s="249"/>
      <c r="V520" s="259"/>
      <c r="W520" s="255"/>
      <c r="X520" s="256"/>
      <c r="AI520" s="690"/>
      <c r="AJ520" s="691"/>
      <c r="AK520" s="691"/>
      <c r="AL520" s="692"/>
      <c r="AN520" s="706"/>
      <c r="AO520" s="707"/>
      <c r="AP520" s="707"/>
      <c r="AQ520" s="708"/>
    </row>
    <row r="521" spans="1:43" ht="39" hidden="1" thickBot="1" x14ac:dyDescent="0.35">
      <c r="A521" s="1008">
        <v>87</v>
      </c>
      <c r="B521" s="437" t="s">
        <v>1638</v>
      </c>
      <c r="C521" s="263">
        <v>43388</v>
      </c>
      <c r="D521" s="249" t="s">
        <v>14</v>
      </c>
      <c r="E521" s="154" t="s">
        <v>2903</v>
      </c>
      <c r="F521" s="257" t="s">
        <v>2535</v>
      </c>
      <c r="G521" s="258" t="s">
        <v>2567</v>
      </c>
      <c r="H521" s="250" t="s">
        <v>2568</v>
      </c>
      <c r="I521" s="250"/>
      <c r="J521" s="258" t="s">
        <v>974</v>
      </c>
      <c r="K521" s="154" t="s">
        <v>29</v>
      </c>
      <c r="L521" s="154" t="s">
        <v>2195</v>
      </c>
      <c r="M521" s="154" t="s">
        <v>1456</v>
      </c>
      <c r="N521" s="251" t="s">
        <v>2213</v>
      </c>
      <c r="O521" s="251" t="s">
        <v>2214</v>
      </c>
      <c r="P521" s="264"/>
      <c r="Q521" s="253"/>
      <c r="R521" s="253"/>
      <c r="S521" s="254"/>
      <c r="T521" s="254"/>
      <c r="U521" s="249"/>
      <c r="V521" s="259"/>
      <c r="W521" s="255"/>
      <c r="X521" s="256"/>
      <c r="AI521" s="690"/>
      <c r="AJ521" s="691"/>
      <c r="AK521" s="691"/>
      <c r="AL521" s="692"/>
      <c r="AN521" s="706"/>
      <c r="AO521" s="707"/>
      <c r="AP521" s="707"/>
      <c r="AQ521" s="708"/>
    </row>
    <row r="522" spans="1:43" ht="72" hidden="1" thickBot="1" x14ac:dyDescent="0.35">
      <c r="A522" s="1008">
        <v>87</v>
      </c>
      <c r="B522" s="437" t="s">
        <v>1639</v>
      </c>
      <c r="C522" s="263">
        <v>43388</v>
      </c>
      <c r="D522" s="249" t="s">
        <v>14</v>
      </c>
      <c r="E522" s="154" t="s">
        <v>2903</v>
      </c>
      <c r="F522" s="257" t="s">
        <v>2535</v>
      </c>
      <c r="G522" s="258" t="s">
        <v>2567</v>
      </c>
      <c r="H522" s="250" t="s">
        <v>2568</v>
      </c>
      <c r="I522" s="250"/>
      <c r="J522" s="258" t="s">
        <v>974</v>
      </c>
      <c r="K522" s="154" t="s">
        <v>29</v>
      </c>
      <c r="L522" s="154" t="s">
        <v>2195</v>
      </c>
      <c r="M522" s="154" t="s">
        <v>1456</v>
      </c>
      <c r="N522" s="251" t="s">
        <v>2296</v>
      </c>
      <c r="O522" s="251" t="s">
        <v>2297</v>
      </c>
      <c r="P522" s="264"/>
      <c r="Q522" s="253"/>
      <c r="R522" s="253"/>
      <c r="S522" s="254"/>
      <c r="T522" s="254"/>
      <c r="U522" s="249"/>
      <c r="V522" s="259"/>
      <c r="W522" s="255"/>
      <c r="X522" s="256"/>
      <c r="AI522" s="690"/>
      <c r="AJ522" s="691"/>
      <c r="AK522" s="691"/>
      <c r="AL522" s="692"/>
      <c r="AN522" s="706"/>
      <c r="AO522" s="707"/>
      <c r="AP522" s="707"/>
      <c r="AQ522" s="708"/>
    </row>
    <row r="523" spans="1:43" ht="72" hidden="1" thickBot="1" x14ac:dyDescent="0.35">
      <c r="A523" s="1008">
        <v>87</v>
      </c>
      <c r="B523" s="437" t="s">
        <v>1640</v>
      </c>
      <c r="C523" s="263">
        <v>43388</v>
      </c>
      <c r="D523" s="249" t="s">
        <v>14</v>
      </c>
      <c r="E523" s="154" t="s">
        <v>2903</v>
      </c>
      <c r="F523" s="257" t="s">
        <v>2535</v>
      </c>
      <c r="G523" s="258" t="s">
        <v>2567</v>
      </c>
      <c r="H523" s="250" t="s">
        <v>2568</v>
      </c>
      <c r="I523" s="250"/>
      <c r="J523" s="258" t="s">
        <v>975</v>
      </c>
      <c r="K523" s="154" t="s">
        <v>29</v>
      </c>
      <c r="L523" s="154" t="s">
        <v>2195</v>
      </c>
      <c r="M523" s="154" t="s">
        <v>1456</v>
      </c>
      <c r="N523" s="251" t="s">
        <v>2342</v>
      </c>
      <c r="O523" s="251" t="s">
        <v>2343</v>
      </c>
      <c r="P523" s="264"/>
      <c r="Q523" s="253"/>
      <c r="R523" s="253"/>
      <c r="S523" s="254"/>
      <c r="T523" s="254"/>
      <c r="U523" s="249"/>
      <c r="V523" s="259"/>
      <c r="W523" s="255"/>
      <c r="X523" s="256"/>
      <c r="AI523" s="690"/>
      <c r="AJ523" s="691"/>
      <c r="AK523" s="691"/>
      <c r="AL523" s="692"/>
      <c r="AN523" s="706"/>
      <c r="AO523" s="707"/>
      <c r="AP523" s="707"/>
      <c r="AQ523" s="708"/>
    </row>
    <row r="524" spans="1:43" ht="57.75" hidden="1" thickBot="1" x14ac:dyDescent="0.35">
      <c r="A524" s="1008">
        <v>87</v>
      </c>
      <c r="B524" s="437" t="s">
        <v>1641</v>
      </c>
      <c r="C524" s="263">
        <v>43388</v>
      </c>
      <c r="D524" s="249" t="s">
        <v>14</v>
      </c>
      <c r="E524" s="154" t="s">
        <v>2903</v>
      </c>
      <c r="F524" s="257" t="s">
        <v>2535</v>
      </c>
      <c r="G524" s="258" t="s">
        <v>2567</v>
      </c>
      <c r="H524" s="250" t="s">
        <v>2568</v>
      </c>
      <c r="I524" s="250"/>
      <c r="J524" s="258" t="s">
        <v>974</v>
      </c>
      <c r="K524" s="154" t="s">
        <v>29</v>
      </c>
      <c r="L524" s="154" t="s">
        <v>2195</v>
      </c>
      <c r="M524" s="154" t="s">
        <v>1456</v>
      </c>
      <c r="N524" s="251" t="s">
        <v>2305</v>
      </c>
      <c r="O524" s="251" t="s">
        <v>2306</v>
      </c>
      <c r="P524" s="264"/>
      <c r="Q524" s="253"/>
      <c r="R524" s="253"/>
      <c r="S524" s="254"/>
      <c r="T524" s="254"/>
      <c r="U524" s="249"/>
      <c r="V524" s="259"/>
      <c r="W524" s="255"/>
      <c r="X524" s="256"/>
      <c r="AI524" s="690"/>
      <c r="AJ524" s="691"/>
      <c r="AK524" s="691"/>
      <c r="AL524" s="692"/>
      <c r="AN524" s="706"/>
      <c r="AO524" s="707"/>
      <c r="AP524" s="707"/>
      <c r="AQ524" s="708"/>
    </row>
    <row r="525" spans="1:43" ht="57.75" hidden="1" thickBot="1" x14ac:dyDescent="0.35">
      <c r="A525" s="1008">
        <v>87</v>
      </c>
      <c r="B525" s="437" t="s">
        <v>1642</v>
      </c>
      <c r="C525" s="263">
        <v>43388</v>
      </c>
      <c r="D525" s="249" t="s">
        <v>14</v>
      </c>
      <c r="E525" s="154" t="s">
        <v>2903</v>
      </c>
      <c r="F525" s="257" t="s">
        <v>2535</v>
      </c>
      <c r="G525" s="258" t="s">
        <v>2567</v>
      </c>
      <c r="H525" s="250" t="s">
        <v>2568</v>
      </c>
      <c r="I525" s="250"/>
      <c r="J525" s="258" t="s">
        <v>975</v>
      </c>
      <c r="K525" s="154" t="s">
        <v>29</v>
      </c>
      <c r="L525" s="154" t="s">
        <v>2195</v>
      </c>
      <c r="M525" s="154" t="s">
        <v>1456</v>
      </c>
      <c r="N525" s="251" t="s">
        <v>2549</v>
      </c>
      <c r="O525" s="251" t="s">
        <v>2550</v>
      </c>
      <c r="P525" s="264"/>
      <c r="Q525" s="253"/>
      <c r="R525" s="253"/>
      <c r="S525" s="254"/>
      <c r="T525" s="254"/>
      <c r="U525" s="249"/>
      <c r="V525" s="259"/>
      <c r="W525" s="255"/>
      <c r="X525" s="256"/>
      <c r="AI525" s="690"/>
      <c r="AJ525" s="691"/>
      <c r="AK525" s="691"/>
      <c r="AL525" s="692"/>
      <c r="AN525" s="706"/>
      <c r="AO525" s="707"/>
      <c r="AP525" s="707"/>
      <c r="AQ525" s="708"/>
    </row>
    <row r="526" spans="1:43" ht="39" hidden="1" thickBot="1" x14ac:dyDescent="0.35">
      <c r="A526" s="1008">
        <v>87</v>
      </c>
      <c r="B526" s="437" t="s">
        <v>1643</v>
      </c>
      <c r="C526" s="263">
        <v>43388</v>
      </c>
      <c r="D526" s="249" t="s">
        <v>14</v>
      </c>
      <c r="E526" s="154" t="s">
        <v>2903</v>
      </c>
      <c r="F526" s="257" t="s">
        <v>2535</v>
      </c>
      <c r="G526" s="258" t="s">
        <v>2567</v>
      </c>
      <c r="H526" s="250" t="s">
        <v>2568</v>
      </c>
      <c r="I526" s="250"/>
      <c r="J526" s="258" t="s">
        <v>974</v>
      </c>
      <c r="K526" s="154" t="s">
        <v>814</v>
      </c>
      <c r="L526" s="154" t="s">
        <v>2195</v>
      </c>
      <c r="M526" s="154" t="s">
        <v>2327</v>
      </c>
      <c r="N526" s="251" t="s">
        <v>2402</v>
      </c>
      <c r="O526" s="251" t="s">
        <v>2403</v>
      </c>
      <c r="P526" s="264"/>
      <c r="Q526" s="253"/>
      <c r="R526" s="253"/>
      <c r="S526" s="254"/>
      <c r="T526" s="254"/>
      <c r="U526" s="249"/>
      <c r="V526" s="259"/>
      <c r="W526" s="255"/>
      <c r="X526" s="256"/>
      <c r="AI526" s="690"/>
      <c r="AJ526" s="691"/>
      <c r="AK526" s="691"/>
      <c r="AL526" s="692"/>
      <c r="AN526" s="706"/>
      <c r="AO526" s="707"/>
      <c r="AP526" s="707"/>
      <c r="AQ526" s="708"/>
    </row>
    <row r="527" spans="1:43" ht="72" hidden="1" thickBot="1" x14ac:dyDescent="0.35">
      <c r="A527" s="1008">
        <v>87</v>
      </c>
      <c r="B527" s="437" t="s">
        <v>1644</v>
      </c>
      <c r="C527" s="263">
        <v>43388</v>
      </c>
      <c r="D527" s="249" t="s">
        <v>14</v>
      </c>
      <c r="E527" s="154" t="s">
        <v>2903</v>
      </c>
      <c r="F527" s="257" t="s">
        <v>2535</v>
      </c>
      <c r="G527" s="258" t="s">
        <v>2567</v>
      </c>
      <c r="H527" s="250" t="s">
        <v>2568</v>
      </c>
      <c r="I527" s="250"/>
      <c r="J527" s="258" t="s">
        <v>975</v>
      </c>
      <c r="K527" s="154" t="s">
        <v>814</v>
      </c>
      <c r="L527" s="154" t="s">
        <v>2195</v>
      </c>
      <c r="M527" s="154" t="s">
        <v>2327</v>
      </c>
      <c r="N527" s="251" t="s">
        <v>2404</v>
      </c>
      <c r="O527" s="251" t="s">
        <v>2405</v>
      </c>
      <c r="P527" s="264"/>
      <c r="Q527" s="253"/>
      <c r="R527" s="253"/>
      <c r="S527" s="254"/>
      <c r="T527" s="254"/>
      <c r="U527" s="249"/>
      <c r="V527" s="259"/>
      <c r="W527" s="255"/>
      <c r="X527" s="256"/>
      <c r="AI527" s="690"/>
      <c r="AJ527" s="691"/>
      <c r="AK527" s="691"/>
      <c r="AL527" s="692"/>
      <c r="AN527" s="706"/>
      <c r="AO527" s="707"/>
      <c r="AP527" s="707"/>
      <c r="AQ527" s="708"/>
    </row>
    <row r="528" spans="1:43" ht="86.25" hidden="1" thickBot="1" x14ac:dyDescent="0.35">
      <c r="A528" s="1008">
        <v>87</v>
      </c>
      <c r="B528" s="437" t="s">
        <v>1645</v>
      </c>
      <c r="C528" s="263">
        <v>43388</v>
      </c>
      <c r="D528" s="249" t="s">
        <v>14</v>
      </c>
      <c r="E528" s="154" t="s">
        <v>2903</v>
      </c>
      <c r="F528" s="257" t="s">
        <v>2535</v>
      </c>
      <c r="G528" s="258" t="s">
        <v>2567</v>
      </c>
      <c r="H528" s="250" t="s">
        <v>2568</v>
      </c>
      <c r="I528" s="250"/>
      <c r="J528" s="258" t="s">
        <v>974</v>
      </c>
      <c r="K528" s="154" t="s">
        <v>814</v>
      </c>
      <c r="L528" s="154" t="s">
        <v>2195</v>
      </c>
      <c r="M528" s="154" t="s">
        <v>2555</v>
      </c>
      <c r="N528" s="251" t="s">
        <v>2575</v>
      </c>
      <c r="O528" s="251" t="s">
        <v>2576</v>
      </c>
      <c r="P528" s="264"/>
      <c r="Q528" s="253"/>
      <c r="R528" s="253"/>
      <c r="S528" s="254"/>
      <c r="T528" s="254"/>
      <c r="U528" s="249"/>
      <c r="V528" s="259"/>
      <c r="W528" s="255"/>
      <c r="X528" s="256"/>
      <c r="AI528" s="690"/>
      <c r="AJ528" s="691"/>
      <c r="AK528" s="691"/>
      <c r="AL528" s="692"/>
      <c r="AN528" s="706"/>
      <c r="AO528" s="707"/>
      <c r="AP528" s="707"/>
      <c r="AQ528" s="708"/>
    </row>
    <row r="529" spans="1:43" ht="43.5" hidden="1" thickBot="1" x14ac:dyDescent="0.35">
      <c r="A529" s="1008">
        <v>87</v>
      </c>
      <c r="B529" s="437" t="s">
        <v>1646</v>
      </c>
      <c r="C529" s="263">
        <v>43388</v>
      </c>
      <c r="D529" s="249" t="s">
        <v>14</v>
      </c>
      <c r="E529" s="154" t="s">
        <v>2903</v>
      </c>
      <c r="F529" s="257" t="s">
        <v>2535</v>
      </c>
      <c r="G529" s="258" t="s">
        <v>2567</v>
      </c>
      <c r="H529" s="250" t="s">
        <v>2568</v>
      </c>
      <c r="I529" s="250"/>
      <c r="J529" s="258" t="s">
        <v>974</v>
      </c>
      <c r="K529" s="154" t="s">
        <v>814</v>
      </c>
      <c r="L529" s="154" t="s">
        <v>2195</v>
      </c>
      <c r="M529" s="154" t="s">
        <v>2555</v>
      </c>
      <c r="N529" s="251" t="s">
        <v>2577</v>
      </c>
      <c r="O529" s="251" t="s">
        <v>2578</v>
      </c>
      <c r="P529" s="264"/>
      <c r="Q529" s="253"/>
      <c r="R529" s="253"/>
      <c r="S529" s="254"/>
      <c r="T529" s="254"/>
      <c r="U529" s="249"/>
      <c r="V529" s="259"/>
      <c r="W529" s="255"/>
      <c r="X529" s="256"/>
      <c r="AI529" s="690"/>
      <c r="AJ529" s="691"/>
      <c r="AK529" s="691"/>
      <c r="AL529" s="692"/>
      <c r="AN529" s="706"/>
      <c r="AO529" s="707"/>
      <c r="AP529" s="707"/>
      <c r="AQ529" s="708"/>
    </row>
    <row r="530" spans="1:43" ht="39" hidden="1" thickBot="1" x14ac:dyDescent="0.35">
      <c r="A530" s="1008">
        <v>87</v>
      </c>
      <c r="B530" s="437" t="s">
        <v>1647</v>
      </c>
      <c r="C530" s="263">
        <v>43388</v>
      </c>
      <c r="D530" s="249" t="s">
        <v>14</v>
      </c>
      <c r="E530" s="154" t="s">
        <v>2903</v>
      </c>
      <c r="F530" s="257" t="s">
        <v>2535</v>
      </c>
      <c r="G530" s="258" t="s">
        <v>2567</v>
      </c>
      <c r="H530" s="250" t="s">
        <v>2568</v>
      </c>
      <c r="I530" s="250"/>
      <c r="J530" s="258" t="s">
        <v>974</v>
      </c>
      <c r="K530" s="154" t="s">
        <v>814</v>
      </c>
      <c r="L530" s="154" t="s">
        <v>2195</v>
      </c>
      <c r="M530" s="154" t="s">
        <v>2555</v>
      </c>
      <c r="N530" s="251" t="s">
        <v>2579</v>
      </c>
      <c r="O530" s="251" t="s">
        <v>2580</v>
      </c>
      <c r="P530" s="264"/>
      <c r="Q530" s="253"/>
      <c r="R530" s="253"/>
      <c r="S530" s="254"/>
      <c r="T530" s="254"/>
      <c r="U530" s="249"/>
      <c r="V530" s="259"/>
      <c r="W530" s="255"/>
      <c r="X530" s="256"/>
      <c r="AI530" s="690"/>
      <c r="AJ530" s="691"/>
      <c r="AK530" s="691"/>
      <c r="AL530" s="692"/>
      <c r="AN530" s="706"/>
      <c r="AO530" s="707"/>
      <c r="AP530" s="707"/>
      <c r="AQ530" s="708"/>
    </row>
    <row r="531" spans="1:43" ht="39" hidden="1" thickBot="1" x14ac:dyDescent="0.35">
      <c r="A531" s="1008">
        <v>87</v>
      </c>
      <c r="B531" s="437" t="s">
        <v>1648</v>
      </c>
      <c r="C531" s="263">
        <v>43388</v>
      </c>
      <c r="D531" s="249" t="s">
        <v>14</v>
      </c>
      <c r="E531" s="154" t="s">
        <v>2903</v>
      </c>
      <c r="F531" s="257" t="s">
        <v>2535</v>
      </c>
      <c r="G531" s="258" t="s">
        <v>2567</v>
      </c>
      <c r="H531" s="250" t="s">
        <v>2568</v>
      </c>
      <c r="I531" s="250"/>
      <c r="J531" s="258" t="s">
        <v>975</v>
      </c>
      <c r="K531" s="154" t="s">
        <v>29</v>
      </c>
      <c r="L531" s="154" t="s">
        <v>2195</v>
      </c>
      <c r="M531" s="154" t="s">
        <v>2217</v>
      </c>
      <c r="N531" s="251" t="s">
        <v>2218</v>
      </c>
      <c r="O531" s="251" t="s">
        <v>2219</v>
      </c>
      <c r="P531" s="264"/>
      <c r="Q531" s="253"/>
      <c r="R531" s="253"/>
      <c r="S531" s="254"/>
      <c r="T531" s="254"/>
      <c r="U531" s="249"/>
      <c r="V531" s="259"/>
      <c r="W531" s="255"/>
      <c r="X531" s="256"/>
      <c r="AI531" s="690"/>
      <c r="AJ531" s="691"/>
      <c r="AK531" s="691"/>
      <c r="AL531" s="692"/>
      <c r="AN531" s="706"/>
      <c r="AO531" s="707"/>
      <c r="AP531" s="707"/>
      <c r="AQ531" s="708"/>
    </row>
    <row r="532" spans="1:43" ht="43.5" hidden="1" thickBot="1" x14ac:dyDescent="0.35">
      <c r="A532" s="1008">
        <v>87</v>
      </c>
      <c r="B532" s="437" t="s">
        <v>1649</v>
      </c>
      <c r="C532" s="263">
        <v>43388</v>
      </c>
      <c r="D532" s="249" t="s">
        <v>14</v>
      </c>
      <c r="E532" s="154" t="s">
        <v>2903</v>
      </c>
      <c r="F532" s="257" t="s">
        <v>2535</v>
      </c>
      <c r="G532" s="258" t="s">
        <v>2567</v>
      </c>
      <c r="H532" s="250" t="s">
        <v>2568</v>
      </c>
      <c r="I532" s="250"/>
      <c r="J532" s="258" t="s">
        <v>974</v>
      </c>
      <c r="K532" s="154" t="s">
        <v>29</v>
      </c>
      <c r="L532" s="154" t="s">
        <v>2195</v>
      </c>
      <c r="M532" s="154" t="s">
        <v>2217</v>
      </c>
      <c r="N532" s="251" t="s">
        <v>2307</v>
      </c>
      <c r="O532" s="251" t="s">
        <v>2308</v>
      </c>
      <c r="P532" s="264"/>
      <c r="Q532" s="253"/>
      <c r="R532" s="253"/>
      <c r="S532" s="254"/>
      <c r="T532" s="254"/>
      <c r="U532" s="249"/>
      <c r="V532" s="259"/>
      <c r="W532" s="255"/>
      <c r="X532" s="256"/>
      <c r="AI532" s="690"/>
      <c r="AJ532" s="691"/>
      <c r="AK532" s="691"/>
      <c r="AL532" s="692"/>
      <c r="AN532" s="706"/>
      <c r="AO532" s="707"/>
      <c r="AP532" s="707"/>
      <c r="AQ532" s="708"/>
    </row>
    <row r="533" spans="1:43" ht="57.75" hidden="1" thickBot="1" x14ac:dyDescent="0.35">
      <c r="A533" s="1008">
        <v>87</v>
      </c>
      <c r="B533" s="437" t="s">
        <v>1650</v>
      </c>
      <c r="C533" s="263">
        <v>43388</v>
      </c>
      <c r="D533" s="249" t="s">
        <v>14</v>
      </c>
      <c r="E533" s="154" t="s">
        <v>2903</v>
      </c>
      <c r="F533" s="257" t="s">
        <v>2535</v>
      </c>
      <c r="G533" s="258" t="s">
        <v>2567</v>
      </c>
      <c r="H533" s="250" t="s">
        <v>2568</v>
      </c>
      <c r="I533" s="250"/>
      <c r="J533" s="258" t="s">
        <v>974</v>
      </c>
      <c r="K533" s="154" t="s">
        <v>29</v>
      </c>
      <c r="L533" s="154" t="s">
        <v>2195</v>
      </c>
      <c r="M533" s="154" t="s">
        <v>2217</v>
      </c>
      <c r="N533" s="251" t="s">
        <v>2305</v>
      </c>
      <c r="O533" s="251" t="s">
        <v>2306</v>
      </c>
      <c r="P533" s="264"/>
      <c r="Q533" s="253"/>
      <c r="R533" s="253"/>
      <c r="S533" s="254"/>
      <c r="T533" s="254"/>
      <c r="U533" s="249"/>
      <c r="V533" s="259"/>
      <c r="W533" s="255"/>
      <c r="X533" s="256"/>
      <c r="AI533" s="690"/>
      <c r="AJ533" s="691"/>
      <c r="AK533" s="691"/>
      <c r="AL533" s="692"/>
      <c r="AN533" s="706"/>
      <c r="AO533" s="707"/>
      <c r="AP533" s="707"/>
      <c r="AQ533" s="708"/>
    </row>
    <row r="534" spans="1:43" ht="39" hidden="1" thickBot="1" x14ac:dyDescent="0.35">
      <c r="A534" s="1008">
        <v>87</v>
      </c>
      <c r="B534" s="437" t="s">
        <v>1651</v>
      </c>
      <c r="C534" s="263">
        <v>43388</v>
      </c>
      <c r="D534" s="249" t="s">
        <v>14</v>
      </c>
      <c r="E534" s="154" t="s">
        <v>2903</v>
      </c>
      <c r="F534" s="257" t="s">
        <v>2535</v>
      </c>
      <c r="G534" s="258" t="s">
        <v>2567</v>
      </c>
      <c r="H534" s="250" t="s">
        <v>2568</v>
      </c>
      <c r="I534" s="250"/>
      <c r="J534" s="258" t="s">
        <v>975</v>
      </c>
      <c r="K534" s="154" t="s">
        <v>814</v>
      </c>
      <c r="L534" s="154" t="s">
        <v>2195</v>
      </c>
      <c r="M534" s="154" t="s">
        <v>2558</v>
      </c>
      <c r="N534" s="251" t="s">
        <v>2559</v>
      </c>
      <c r="O534" s="251" t="s">
        <v>2560</v>
      </c>
      <c r="P534" s="264"/>
      <c r="Q534" s="253"/>
      <c r="R534" s="253"/>
      <c r="S534" s="254"/>
      <c r="T534" s="254"/>
      <c r="U534" s="249"/>
      <c r="V534" s="259"/>
      <c r="W534" s="255"/>
      <c r="X534" s="256"/>
      <c r="AI534" s="690"/>
      <c r="AJ534" s="691"/>
      <c r="AK534" s="691"/>
      <c r="AL534" s="692"/>
      <c r="AN534" s="706"/>
      <c r="AO534" s="707"/>
      <c r="AP534" s="707"/>
      <c r="AQ534" s="708"/>
    </row>
    <row r="535" spans="1:43" ht="39" hidden="1" thickBot="1" x14ac:dyDescent="0.35">
      <c r="A535" s="1008">
        <v>87</v>
      </c>
      <c r="B535" s="437" t="s">
        <v>1652</v>
      </c>
      <c r="C535" s="263">
        <v>43388</v>
      </c>
      <c r="D535" s="249" t="s">
        <v>14</v>
      </c>
      <c r="E535" s="154" t="s">
        <v>2903</v>
      </c>
      <c r="F535" s="257" t="s">
        <v>2535</v>
      </c>
      <c r="G535" s="258" t="s">
        <v>2567</v>
      </c>
      <c r="H535" s="250" t="s">
        <v>2568</v>
      </c>
      <c r="I535" s="250"/>
      <c r="J535" s="258" t="s">
        <v>975</v>
      </c>
      <c r="K535" s="154" t="s">
        <v>814</v>
      </c>
      <c r="L535" s="154" t="s">
        <v>2195</v>
      </c>
      <c r="M535" s="154" t="s">
        <v>2558</v>
      </c>
      <c r="N535" s="251" t="s">
        <v>2561</v>
      </c>
      <c r="O535" s="251" t="s">
        <v>2562</v>
      </c>
      <c r="P535" s="264"/>
      <c r="Q535" s="253"/>
      <c r="R535" s="253"/>
      <c r="S535" s="254"/>
      <c r="T535" s="254"/>
      <c r="U535" s="249"/>
      <c r="V535" s="259"/>
      <c r="W535" s="255"/>
      <c r="X535" s="256"/>
      <c r="AI535" s="690"/>
      <c r="AJ535" s="691"/>
      <c r="AK535" s="691"/>
      <c r="AL535" s="692"/>
      <c r="AN535" s="706"/>
      <c r="AO535" s="707"/>
      <c r="AP535" s="707"/>
      <c r="AQ535" s="708"/>
    </row>
    <row r="536" spans="1:43" ht="86.25" hidden="1" thickBot="1" x14ac:dyDescent="0.35">
      <c r="A536" s="1008">
        <v>87</v>
      </c>
      <c r="B536" s="437" t="s">
        <v>1653</v>
      </c>
      <c r="C536" s="263">
        <v>43388</v>
      </c>
      <c r="D536" s="249" t="s">
        <v>14</v>
      </c>
      <c r="E536" s="154" t="s">
        <v>2903</v>
      </c>
      <c r="F536" s="257" t="s">
        <v>2535</v>
      </c>
      <c r="G536" s="258" t="s">
        <v>2567</v>
      </c>
      <c r="H536" s="250" t="s">
        <v>2568</v>
      </c>
      <c r="I536" s="250"/>
      <c r="J536" s="258" t="s">
        <v>975</v>
      </c>
      <c r="K536" s="154" t="s">
        <v>814</v>
      </c>
      <c r="L536" s="154" t="s">
        <v>2195</v>
      </c>
      <c r="M536" s="154" t="s">
        <v>1469</v>
      </c>
      <c r="N536" s="251" t="s">
        <v>2280</v>
      </c>
      <c r="O536" s="251" t="s">
        <v>2563</v>
      </c>
      <c r="P536" s="264"/>
      <c r="Q536" s="253"/>
      <c r="R536" s="253"/>
      <c r="S536" s="254"/>
      <c r="T536" s="254"/>
      <c r="U536" s="249"/>
      <c r="V536" s="259"/>
      <c r="W536" s="255"/>
      <c r="X536" s="256"/>
      <c r="AI536" s="690"/>
      <c r="AJ536" s="691"/>
      <c r="AK536" s="691"/>
      <c r="AL536" s="692"/>
      <c r="AN536" s="706"/>
      <c r="AO536" s="707"/>
      <c r="AP536" s="707"/>
      <c r="AQ536" s="708"/>
    </row>
    <row r="537" spans="1:43" ht="39" hidden="1" thickBot="1" x14ac:dyDescent="0.35">
      <c r="A537" s="1008">
        <v>40</v>
      </c>
      <c r="B537" s="437" t="s">
        <v>1654</v>
      </c>
      <c r="C537" s="263">
        <v>43389</v>
      </c>
      <c r="D537" s="249" t="s">
        <v>14</v>
      </c>
      <c r="E537" s="154" t="s">
        <v>25</v>
      </c>
      <c r="F537" s="257" t="s">
        <v>1814</v>
      </c>
      <c r="G537" s="258" t="s">
        <v>2581</v>
      </c>
      <c r="H537" s="250" t="s">
        <v>2582</v>
      </c>
      <c r="I537" s="250"/>
      <c r="J537" s="258" t="s">
        <v>975</v>
      </c>
      <c r="K537" s="154" t="s">
        <v>814</v>
      </c>
      <c r="L537" s="154" t="s">
        <v>2223</v>
      </c>
      <c r="M537" s="154" t="s">
        <v>2583</v>
      </c>
      <c r="N537" s="251" t="s">
        <v>2254</v>
      </c>
      <c r="O537" s="251" t="s">
        <v>2255</v>
      </c>
      <c r="P537" s="264"/>
      <c r="Q537" s="253"/>
      <c r="R537" s="253"/>
      <c r="S537" s="254"/>
      <c r="T537" s="254"/>
      <c r="U537" s="249"/>
      <c r="V537" s="259"/>
      <c r="W537" s="255"/>
      <c r="X537" s="256"/>
      <c r="AI537" s="690"/>
      <c r="AJ537" s="691"/>
      <c r="AK537" s="691"/>
      <c r="AL537" s="692"/>
      <c r="AN537" s="706"/>
      <c r="AO537" s="707"/>
      <c r="AP537" s="707"/>
      <c r="AQ537" s="708"/>
    </row>
    <row r="538" spans="1:43" ht="39" hidden="1" thickBot="1" x14ac:dyDescent="0.35">
      <c r="A538" s="1008">
        <v>40</v>
      </c>
      <c r="B538" s="437" t="s">
        <v>1655</v>
      </c>
      <c r="C538" s="263">
        <v>43389</v>
      </c>
      <c r="D538" s="249" t="s">
        <v>14</v>
      </c>
      <c r="E538" s="154" t="s">
        <v>25</v>
      </c>
      <c r="F538" s="257" t="s">
        <v>1814</v>
      </c>
      <c r="G538" s="258" t="s">
        <v>2581</v>
      </c>
      <c r="H538" s="250" t="s">
        <v>2582</v>
      </c>
      <c r="I538" s="250"/>
      <c r="J538" s="258" t="s">
        <v>975</v>
      </c>
      <c r="K538" s="154" t="s">
        <v>28</v>
      </c>
      <c r="L538" s="154" t="s">
        <v>2223</v>
      </c>
      <c r="M538" s="154" t="s">
        <v>2584</v>
      </c>
      <c r="N538" s="251" t="s">
        <v>2585</v>
      </c>
      <c r="O538" s="251" t="s">
        <v>2586</v>
      </c>
      <c r="P538" s="264"/>
      <c r="Q538" s="253"/>
      <c r="R538" s="253"/>
      <c r="S538" s="254"/>
      <c r="T538" s="254"/>
      <c r="U538" s="249"/>
      <c r="V538" s="259"/>
      <c r="W538" s="255"/>
      <c r="X538" s="256"/>
      <c r="AI538" s="690"/>
      <c r="AJ538" s="691"/>
      <c r="AK538" s="691"/>
      <c r="AL538" s="692"/>
      <c r="AN538" s="706"/>
      <c r="AO538" s="707"/>
      <c r="AP538" s="707"/>
      <c r="AQ538" s="708"/>
    </row>
    <row r="539" spans="1:43" ht="43.5" hidden="1" thickBot="1" x14ac:dyDescent="0.35">
      <c r="A539" s="1008">
        <v>40</v>
      </c>
      <c r="B539" s="437" t="s">
        <v>1656</v>
      </c>
      <c r="C539" s="263">
        <v>43389</v>
      </c>
      <c r="D539" s="249" t="s">
        <v>14</v>
      </c>
      <c r="E539" s="154" t="s">
        <v>25</v>
      </c>
      <c r="F539" s="257" t="s">
        <v>1814</v>
      </c>
      <c r="G539" s="258" t="s">
        <v>2581</v>
      </c>
      <c r="H539" s="250" t="s">
        <v>2582</v>
      </c>
      <c r="I539" s="250"/>
      <c r="J539" s="258" t="s">
        <v>974</v>
      </c>
      <c r="K539" s="154" t="s">
        <v>28</v>
      </c>
      <c r="L539" s="154" t="s">
        <v>2223</v>
      </c>
      <c r="M539" s="154" t="s">
        <v>2584</v>
      </c>
      <c r="N539" s="251" t="s">
        <v>2587</v>
      </c>
      <c r="O539" s="251" t="s">
        <v>2588</v>
      </c>
      <c r="P539" s="264"/>
      <c r="Q539" s="253"/>
      <c r="R539" s="253"/>
      <c r="S539" s="254"/>
      <c r="T539" s="254"/>
      <c r="U539" s="249"/>
      <c r="V539" s="259"/>
      <c r="W539" s="255"/>
      <c r="X539" s="256"/>
      <c r="AI539" s="690"/>
      <c r="AJ539" s="691"/>
      <c r="AK539" s="691"/>
      <c r="AL539" s="692"/>
      <c r="AN539" s="706"/>
      <c r="AO539" s="707"/>
      <c r="AP539" s="707"/>
      <c r="AQ539" s="708"/>
    </row>
    <row r="540" spans="1:43" ht="57.75" hidden="1" thickBot="1" x14ac:dyDescent="0.35">
      <c r="A540" s="1008">
        <v>40</v>
      </c>
      <c r="B540" s="437" t="s">
        <v>1657</v>
      </c>
      <c r="C540" s="263">
        <v>43389</v>
      </c>
      <c r="D540" s="249" t="s">
        <v>14</v>
      </c>
      <c r="E540" s="154" t="s">
        <v>25</v>
      </c>
      <c r="F540" s="257" t="s">
        <v>1814</v>
      </c>
      <c r="G540" s="258" t="s">
        <v>2581</v>
      </c>
      <c r="H540" s="250" t="s">
        <v>2582</v>
      </c>
      <c r="I540" s="250"/>
      <c r="J540" s="258" t="s">
        <v>975</v>
      </c>
      <c r="K540" s="154" t="s">
        <v>814</v>
      </c>
      <c r="L540" s="154" t="s">
        <v>2223</v>
      </c>
      <c r="M540" s="154" t="s">
        <v>2584</v>
      </c>
      <c r="N540" s="251" t="s">
        <v>2589</v>
      </c>
      <c r="O540" s="251" t="s">
        <v>2590</v>
      </c>
      <c r="P540" s="264"/>
      <c r="Q540" s="253"/>
      <c r="R540" s="253"/>
      <c r="S540" s="254"/>
      <c r="T540" s="254"/>
      <c r="U540" s="249"/>
      <c r="V540" s="259"/>
      <c r="W540" s="255"/>
      <c r="X540" s="256"/>
      <c r="AI540" s="690"/>
      <c r="AJ540" s="691"/>
      <c r="AK540" s="691"/>
      <c r="AL540" s="692"/>
      <c r="AN540" s="706"/>
      <c r="AO540" s="707"/>
      <c r="AP540" s="707"/>
      <c r="AQ540" s="708"/>
    </row>
    <row r="541" spans="1:43" ht="57.75" hidden="1" thickBot="1" x14ac:dyDescent="0.35">
      <c r="A541" s="1008">
        <v>40</v>
      </c>
      <c r="B541" s="437" t="s">
        <v>1658</v>
      </c>
      <c r="C541" s="263">
        <v>43389</v>
      </c>
      <c r="D541" s="249" t="s">
        <v>14</v>
      </c>
      <c r="E541" s="154" t="s">
        <v>25</v>
      </c>
      <c r="F541" s="257" t="s">
        <v>1814</v>
      </c>
      <c r="G541" s="258" t="s">
        <v>2581</v>
      </c>
      <c r="H541" s="250" t="s">
        <v>2582</v>
      </c>
      <c r="I541" s="250"/>
      <c r="J541" s="258" t="s">
        <v>974</v>
      </c>
      <c r="K541" s="154" t="s">
        <v>814</v>
      </c>
      <c r="L541" s="154" t="s">
        <v>2223</v>
      </c>
      <c r="M541" s="154" t="s">
        <v>2591</v>
      </c>
      <c r="N541" s="251" t="s">
        <v>2592</v>
      </c>
      <c r="O541" s="251" t="s">
        <v>2593</v>
      </c>
      <c r="P541" s="264"/>
      <c r="Q541" s="253"/>
      <c r="R541" s="253"/>
      <c r="S541" s="254"/>
      <c r="T541" s="254"/>
      <c r="U541" s="249"/>
      <c r="V541" s="259"/>
      <c r="W541" s="255"/>
      <c r="X541" s="256"/>
      <c r="AI541" s="690"/>
      <c r="AJ541" s="691"/>
      <c r="AK541" s="691"/>
      <c r="AL541" s="692"/>
      <c r="AN541" s="706"/>
      <c r="AO541" s="707"/>
      <c r="AP541" s="707"/>
      <c r="AQ541" s="708"/>
    </row>
    <row r="542" spans="1:43" ht="57.75" hidden="1" thickBot="1" x14ac:dyDescent="0.35">
      <c r="A542" s="1008">
        <v>40</v>
      </c>
      <c r="B542" s="437" t="s">
        <v>1659</v>
      </c>
      <c r="C542" s="263">
        <v>43389</v>
      </c>
      <c r="D542" s="249" t="s">
        <v>14</v>
      </c>
      <c r="E542" s="154" t="s">
        <v>25</v>
      </c>
      <c r="F542" s="257" t="s">
        <v>1814</v>
      </c>
      <c r="G542" s="258" t="s">
        <v>2581</v>
      </c>
      <c r="H542" s="250" t="s">
        <v>2582</v>
      </c>
      <c r="I542" s="250"/>
      <c r="J542" s="258" t="s">
        <v>974</v>
      </c>
      <c r="K542" s="154" t="s">
        <v>814</v>
      </c>
      <c r="L542" s="154" t="s">
        <v>2223</v>
      </c>
      <c r="M542" s="154" t="s">
        <v>2591</v>
      </c>
      <c r="N542" s="251" t="s">
        <v>2594</v>
      </c>
      <c r="O542" s="251" t="s">
        <v>2595</v>
      </c>
      <c r="P542" s="264"/>
      <c r="Q542" s="253"/>
      <c r="R542" s="253"/>
      <c r="S542" s="254"/>
      <c r="T542" s="254"/>
      <c r="U542" s="249"/>
      <c r="V542" s="259"/>
      <c r="W542" s="255"/>
      <c r="X542" s="256"/>
      <c r="AI542" s="690"/>
      <c r="AJ542" s="691"/>
      <c r="AK542" s="691"/>
      <c r="AL542" s="692"/>
      <c r="AN542" s="706"/>
      <c r="AO542" s="707"/>
      <c r="AP542" s="707"/>
      <c r="AQ542" s="708"/>
    </row>
    <row r="543" spans="1:43" ht="39" hidden="1" thickBot="1" x14ac:dyDescent="0.35">
      <c r="A543" s="1008">
        <v>40</v>
      </c>
      <c r="B543" s="437" t="s">
        <v>1660</v>
      </c>
      <c r="C543" s="263">
        <v>43389</v>
      </c>
      <c r="D543" s="249" t="s">
        <v>14</v>
      </c>
      <c r="E543" s="154" t="s">
        <v>25</v>
      </c>
      <c r="F543" s="257" t="s">
        <v>1814</v>
      </c>
      <c r="G543" s="258" t="s">
        <v>2581</v>
      </c>
      <c r="H543" s="250" t="s">
        <v>2582</v>
      </c>
      <c r="I543" s="250"/>
      <c r="J543" s="258" t="s">
        <v>974</v>
      </c>
      <c r="K543" s="154" t="s">
        <v>28</v>
      </c>
      <c r="L543" s="154" t="s">
        <v>2223</v>
      </c>
      <c r="M543" s="154" t="s">
        <v>2224</v>
      </c>
      <c r="N543" s="251" t="s">
        <v>2238</v>
      </c>
      <c r="O543" s="251" t="s">
        <v>2239</v>
      </c>
      <c r="P543" s="264"/>
      <c r="Q543" s="253"/>
      <c r="R543" s="253"/>
      <c r="S543" s="254"/>
      <c r="T543" s="254"/>
      <c r="U543" s="249"/>
      <c r="V543" s="259"/>
      <c r="W543" s="255"/>
      <c r="X543" s="256"/>
      <c r="AI543" s="690"/>
      <c r="AJ543" s="691"/>
      <c r="AK543" s="691"/>
      <c r="AL543" s="692"/>
      <c r="AN543" s="706"/>
      <c r="AO543" s="707"/>
      <c r="AP543" s="707"/>
      <c r="AQ543" s="708"/>
    </row>
    <row r="544" spans="1:43" ht="39" hidden="1" thickBot="1" x14ac:dyDescent="0.35">
      <c r="A544" s="1008">
        <v>40</v>
      </c>
      <c r="B544" s="437" t="s">
        <v>1661</v>
      </c>
      <c r="C544" s="263">
        <v>43389</v>
      </c>
      <c r="D544" s="249" t="s">
        <v>14</v>
      </c>
      <c r="E544" s="154" t="s">
        <v>25</v>
      </c>
      <c r="F544" s="257" t="s">
        <v>1814</v>
      </c>
      <c r="G544" s="258" t="s">
        <v>2581</v>
      </c>
      <c r="H544" s="250" t="s">
        <v>2582</v>
      </c>
      <c r="I544" s="250"/>
      <c r="J544" s="258" t="s">
        <v>974</v>
      </c>
      <c r="K544" s="154" t="s">
        <v>29</v>
      </c>
      <c r="L544" s="154" t="s">
        <v>2223</v>
      </c>
      <c r="M544" s="154" t="s">
        <v>1446</v>
      </c>
      <c r="N544" s="251" t="s">
        <v>2596</v>
      </c>
      <c r="O544" s="251" t="s">
        <v>2597</v>
      </c>
      <c r="P544" s="264"/>
      <c r="Q544" s="253"/>
      <c r="R544" s="253"/>
      <c r="S544" s="254"/>
      <c r="T544" s="254"/>
      <c r="U544" s="249"/>
      <c r="V544" s="259"/>
      <c r="W544" s="255"/>
      <c r="X544" s="256"/>
      <c r="AI544" s="690"/>
      <c r="AJ544" s="691"/>
      <c r="AK544" s="691"/>
      <c r="AL544" s="692"/>
      <c r="AN544" s="706"/>
      <c r="AO544" s="707"/>
      <c r="AP544" s="707"/>
      <c r="AQ544" s="708"/>
    </row>
    <row r="545" spans="1:43" ht="39" hidden="1" thickBot="1" x14ac:dyDescent="0.35">
      <c r="A545" s="1008">
        <v>40</v>
      </c>
      <c r="B545" s="437" t="s">
        <v>1662</v>
      </c>
      <c r="C545" s="263">
        <v>43389</v>
      </c>
      <c r="D545" s="249" t="s">
        <v>14</v>
      </c>
      <c r="E545" s="154" t="s">
        <v>25</v>
      </c>
      <c r="F545" s="257" t="s">
        <v>1814</v>
      </c>
      <c r="G545" s="258" t="s">
        <v>2581</v>
      </c>
      <c r="H545" s="250" t="s">
        <v>2582</v>
      </c>
      <c r="I545" s="250"/>
      <c r="J545" s="258" t="s">
        <v>974</v>
      </c>
      <c r="K545" s="154" t="s">
        <v>29</v>
      </c>
      <c r="L545" s="154" t="s">
        <v>2223</v>
      </c>
      <c r="M545" s="154" t="s">
        <v>1447</v>
      </c>
      <c r="N545" s="251" t="s">
        <v>2205</v>
      </c>
      <c r="O545" s="251" t="s">
        <v>2206</v>
      </c>
      <c r="P545" s="264"/>
      <c r="Q545" s="253"/>
      <c r="R545" s="253"/>
      <c r="S545" s="254"/>
      <c r="T545" s="254"/>
      <c r="U545" s="249"/>
      <c r="V545" s="259"/>
      <c r="W545" s="255"/>
      <c r="X545" s="256"/>
      <c r="AI545" s="690"/>
      <c r="AJ545" s="691"/>
      <c r="AK545" s="691"/>
      <c r="AL545" s="692"/>
      <c r="AN545" s="706"/>
      <c r="AO545" s="707"/>
      <c r="AP545" s="707"/>
      <c r="AQ545" s="708"/>
    </row>
    <row r="546" spans="1:43" ht="39" hidden="1" thickBot="1" x14ac:dyDescent="0.35">
      <c r="A546" s="1008">
        <v>40</v>
      </c>
      <c r="B546" s="437" t="s">
        <v>1663</v>
      </c>
      <c r="C546" s="263">
        <v>43389</v>
      </c>
      <c r="D546" s="249" t="s">
        <v>14</v>
      </c>
      <c r="E546" s="154" t="s">
        <v>25</v>
      </c>
      <c r="F546" s="257" t="s">
        <v>1814</v>
      </c>
      <c r="G546" s="258" t="s">
        <v>2581</v>
      </c>
      <c r="H546" s="250" t="s">
        <v>2582</v>
      </c>
      <c r="I546" s="250"/>
      <c r="J546" s="258" t="s">
        <v>975</v>
      </c>
      <c r="K546" s="154" t="s">
        <v>29</v>
      </c>
      <c r="L546" s="154" t="s">
        <v>2223</v>
      </c>
      <c r="M546" s="154" t="s">
        <v>1447</v>
      </c>
      <c r="N546" s="251" t="s">
        <v>2598</v>
      </c>
      <c r="O546" s="251" t="s">
        <v>2599</v>
      </c>
      <c r="P546" s="264"/>
      <c r="Q546" s="253"/>
      <c r="R546" s="253"/>
      <c r="S546" s="254"/>
      <c r="T546" s="254"/>
      <c r="U546" s="249"/>
      <c r="V546" s="259"/>
      <c r="W546" s="255"/>
      <c r="X546" s="256"/>
      <c r="AI546" s="690"/>
      <c r="AJ546" s="691"/>
      <c r="AK546" s="691"/>
      <c r="AL546" s="692"/>
      <c r="AN546" s="706"/>
      <c r="AO546" s="707"/>
      <c r="AP546" s="707"/>
      <c r="AQ546" s="708"/>
    </row>
    <row r="547" spans="1:43" ht="43.5" hidden="1" thickBot="1" x14ac:dyDescent="0.35">
      <c r="A547" s="1008">
        <v>40</v>
      </c>
      <c r="B547" s="437" t="s">
        <v>1664</v>
      </c>
      <c r="C547" s="263">
        <v>43389</v>
      </c>
      <c r="D547" s="249" t="s">
        <v>14</v>
      </c>
      <c r="E547" s="154" t="s">
        <v>25</v>
      </c>
      <c r="F547" s="257" t="s">
        <v>1814</v>
      </c>
      <c r="G547" s="258" t="s">
        <v>2581</v>
      </c>
      <c r="H547" s="250" t="s">
        <v>2582</v>
      </c>
      <c r="I547" s="250"/>
      <c r="J547" s="258" t="s">
        <v>974</v>
      </c>
      <c r="K547" s="154" t="s">
        <v>30</v>
      </c>
      <c r="L547" s="154" t="s">
        <v>2223</v>
      </c>
      <c r="M547" s="154" t="s">
        <v>1451</v>
      </c>
      <c r="N547" s="251" t="s">
        <v>2364</v>
      </c>
      <c r="O547" s="251" t="s">
        <v>2365</v>
      </c>
      <c r="P547" s="264"/>
      <c r="Q547" s="253"/>
      <c r="R547" s="253"/>
      <c r="S547" s="254"/>
      <c r="T547" s="254"/>
      <c r="U547" s="249"/>
      <c r="V547" s="259"/>
      <c r="W547" s="255"/>
      <c r="X547" s="256"/>
      <c r="AI547" s="690"/>
      <c r="AJ547" s="691"/>
      <c r="AK547" s="691"/>
      <c r="AL547" s="692"/>
      <c r="AN547" s="706"/>
      <c r="AO547" s="707"/>
      <c r="AP547" s="707"/>
      <c r="AQ547" s="708"/>
    </row>
    <row r="548" spans="1:43" ht="39" hidden="1" thickBot="1" x14ac:dyDescent="0.35">
      <c r="A548" s="1008">
        <v>40</v>
      </c>
      <c r="B548" s="437" t="s">
        <v>1665</v>
      </c>
      <c r="C548" s="263">
        <v>43389</v>
      </c>
      <c r="D548" s="249" t="s">
        <v>14</v>
      </c>
      <c r="E548" s="154" t="s">
        <v>25</v>
      </c>
      <c r="F548" s="257" t="s">
        <v>1814</v>
      </c>
      <c r="G548" s="258" t="s">
        <v>2581</v>
      </c>
      <c r="H548" s="250" t="s">
        <v>2582</v>
      </c>
      <c r="I548" s="250"/>
      <c r="J548" s="258" t="s">
        <v>975</v>
      </c>
      <c r="K548" s="154" t="s">
        <v>823</v>
      </c>
      <c r="L548" s="154" t="s">
        <v>2223</v>
      </c>
      <c r="M548" s="154" t="s">
        <v>1464</v>
      </c>
      <c r="N548" s="251" t="s">
        <v>2551</v>
      </c>
      <c r="O548" s="251" t="s">
        <v>2552</v>
      </c>
      <c r="P548" s="264"/>
      <c r="Q548" s="253"/>
      <c r="R548" s="253"/>
      <c r="S548" s="254"/>
      <c r="T548" s="254"/>
      <c r="U548" s="249"/>
      <c r="V548" s="259"/>
      <c r="W548" s="255"/>
      <c r="X548" s="256"/>
      <c r="AI548" s="690"/>
      <c r="AJ548" s="691"/>
      <c r="AK548" s="691"/>
      <c r="AL548" s="692"/>
      <c r="AN548" s="706"/>
      <c r="AO548" s="707"/>
      <c r="AP548" s="707"/>
      <c r="AQ548" s="708"/>
    </row>
    <row r="549" spans="1:43" ht="39" hidden="1" thickBot="1" x14ac:dyDescent="0.35">
      <c r="A549" s="1008">
        <v>40</v>
      </c>
      <c r="B549" s="437" t="s">
        <v>1666</v>
      </c>
      <c r="C549" s="263">
        <v>43389</v>
      </c>
      <c r="D549" s="249" t="s">
        <v>14</v>
      </c>
      <c r="E549" s="154" t="s">
        <v>25</v>
      </c>
      <c r="F549" s="257" t="s">
        <v>1814</v>
      </c>
      <c r="G549" s="258" t="s">
        <v>2581</v>
      </c>
      <c r="H549" s="250" t="s">
        <v>2582</v>
      </c>
      <c r="I549" s="250"/>
      <c r="J549" s="258" t="s">
        <v>974</v>
      </c>
      <c r="K549" s="154" t="s">
        <v>823</v>
      </c>
      <c r="L549" s="154" t="s">
        <v>2223</v>
      </c>
      <c r="M549" s="154" t="s">
        <v>1400</v>
      </c>
      <c r="N549" s="251" t="s">
        <v>2230</v>
      </c>
      <c r="O549" s="251" t="s">
        <v>2231</v>
      </c>
      <c r="P549" s="264"/>
      <c r="Q549" s="253"/>
      <c r="R549" s="253"/>
      <c r="S549" s="254"/>
      <c r="T549" s="254"/>
      <c r="U549" s="249"/>
      <c r="V549" s="259"/>
      <c r="W549" s="255"/>
      <c r="X549" s="256"/>
      <c r="AI549" s="690"/>
      <c r="AJ549" s="691"/>
      <c r="AK549" s="691"/>
      <c r="AL549" s="692"/>
      <c r="AN549" s="706"/>
      <c r="AO549" s="707"/>
      <c r="AP549" s="707"/>
      <c r="AQ549" s="708"/>
    </row>
    <row r="550" spans="1:43" ht="39" hidden="1" thickBot="1" x14ac:dyDescent="0.35">
      <c r="A550" s="1008">
        <v>40</v>
      </c>
      <c r="B550" s="437" t="s">
        <v>1667</v>
      </c>
      <c r="C550" s="263">
        <v>43389</v>
      </c>
      <c r="D550" s="249" t="s">
        <v>14</v>
      </c>
      <c r="E550" s="154" t="s">
        <v>25</v>
      </c>
      <c r="F550" s="257" t="s">
        <v>1814</v>
      </c>
      <c r="G550" s="258" t="s">
        <v>2581</v>
      </c>
      <c r="H550" s="250" t="s">
        <v>2582</v>
      </c>
      <c r="I550" s="250"/>
      <c r="J550" s="258" t="s">
        <v>975</v>
      </c>
      <c r="K550" s="154" t="s">
        <v>823</v>
      </c>
      <c r="L550" s="154" t="s">
        <v>2223</v>
      </c>
      <c r="M550" s="154" t="s">
        <v>1460</v>
      </c>
      <c r="N550" s="251" t="s">
        <v>2218</v>
      </c>
      <c r="O550" s="251" t="s">
        <v>2219</v>
      </c>
      <c r="P550" s="264"/>
      <c r="Q550" s="253"/>
      <c r="R550" s="253"/>
      <c r="S550" s="254"/>
      <c r="T550" s="254"/>
      <c r="U550" s="249"/>
      <c r="V550" s="259"/>
      <c r="W550" s="255"/>
      <c r="X550" s="256"/>
      <c r="AI550" s="690"/>
      <c r="AJ550" s="691"/>
      <c r="AK550" s="691"/>
      <c r="AL550" s="692"/>
      <c r="AN550" s="706"/>
      <c r="AO550" s="707"/>
      <c r="AP550" s="707"/>
      <c r="AQ550" s="708"/>
    </row>
    <row r="551" spans="1:43" ht="86.25" hidden="1" thickBot="1" x14ac:dyDescent="0.35">
      <c r="A551" s="1008">
        <v>40</v>
      </c>
      <c r="B551" s="437" t="s">
        <v>1668</v>
      </c>
      <c r="C551" s="263">
        <v>43389</v>
      </c>
      <c r="D551" s="249" t="s">
        <v>14</v>
      </c>
      <c r="E551" s="154" t="s">
        <v>25</v>
      </c>
      <c r="F551" s="257" t="s">
        <v>1814</v>
      </c>
      <c r="G551" s="258" t="s">
        <v>2581</v>
      </c>
      <c r="H551" s="250" t="s">
        <v>2582</v>
      </c>
      <c r="I551" s="250"/>
      <c r="J551" s="258" t="s">
        <v>975</v>
      </c>
      <c r="K551" s="154" t="s">
        <v>29</v>
      </c>
      <c r="L551" s="154" t="s">
        <v>2223</v>
      </c>
      <c r="M551" s="154" t="s">
        <v>1460</v>
      </c>
      <c r="N551" s="251" t="s">
        <v>2600</v>
      </c>
      <c r="O551" s="251" t="s">
        <v>2601</v>
      </c>
      <c r="P551" s="264"/>
      <c r="Q551" s="253"/>
      <c r="R551" s="253"/>
      <c r="S551" s="254"/>
      <c r="T551" s="254"/>
      <c r="U551" s="249"/>
      <c r="V551" s="259"/>
      <c r="W551" s="255"/>
      <c r="X551" s="256"/>
      <c r="AI551" s="690"/>
      <c r="AJ551" s="691"/>
      <c r="AK551" s="691"/>
      <c r="AL551" s="692"/>
      <c r="AN551" s="706"/>
      <c r="AO551" s="707"/>
      <c r="AP551" s="707"/>
      <c r="AQ551" s="708"/>
    </row>
    <row r="552" spans="1:43" ht="72" hidden="1" thickBot="1" x14ac:dyDescent="0.35">
      <c r="A552" s="1008">
        <v>40</v>
      </c>
      <c r="B552" s="437" t="s">
        <v>1669</v>
      </c>
      <c r="C552" s="263">
        <v>43389</v>
      </c>
      <c r="D552" s="249" t="s">
        <v>14</v>
      </c>
      <c r="E552" s="154" t="s">
        <v>25</v>
      </c>
      <c r="F552" s="257" t="s">
        <v>1814</v>
      </c>
      <c r="G552" s="258" t="s">
        <v>2581</v>
      </c>
      <c r="H552" s="250" t="s">
        <v>2582</v>
      </c>
      <c r="I552" s="250"/>
      <c r="J552" s="258" t="s">
        <v>975</v>
      </c>
      <c r="K552" s="154" t="s">
        <v>29</v>
      </c>
      <c r="L552" s="154" t="s">
        <v>2223</v>
      </c>
      <c r="M552" s="154" t="s">
        <v>1397</v>
      </c>
      <c r="N552" s="251" t="s">
        <v>2203</v>
      </c>
      <c r="O552" s="251" t="s">
        <v>2204</v>
      </c>
      <c r="P552" s="264"/>
      <c r="Q552" s="253"/>
      <c r="R552" s="253"/>
      <c r="S552" s="254"/>
      <c r="T552" s="254"/>
      <c r="U552" s="249"/>
      <c r="V552" s="259"/>
      <c r="W552" s="255"/>
      <c r="X552" s="256"/>
      <c r="AI552" s="690"/>
      <c r="AJ552" s="691"/>
      <c r="AK552" s="691"/>
      <c r="AL552" s="692"/>
      <c r="AN552" s="706"/>
      <c r="AO552" s="707"/>
      <c r="AP552" s="707"/>
      <c r="AQ552" s="708"/>
    </row>
    <row r="553" spans="1:43" ht="57.75" hidden="1" thickBot="1" x14ac:dyDescent="0.35">
      <c r="A553" s="1008">
        <v>40</v>
      </c>
      <c r="B553" s="437" t="s">
        <v>1670</v>
      </c>
      <c r="C553" s="263">
        <v>43389</v>
      </c>
      <c r="D553" s="249" t="s">
        <v>14</v>
      </c>
      <c r="E553" s="154" t="s">
        <v>25</v>
      </c>
      <c r="F553" s="257" t="s">
        <v>1814</v>
      </c>
      <c r="G553" s="258" t="s">
        <v>2581</v>
      </c>
      <c r="H553" s="250" t="s">
        <v>2582</v>
      </c>
      <c r="I553" s="250"/>
      <c r="J553" s="258" t="s">
        <v>974</v>
      </c>
      <c r="K553" s="154" t="s">
        <v>29</v>
      </c>
      <c r="L553" s="154" t="s">
        <v>2223</v>
      </c>
      <c r="M553" s="154" t="s">
        <v>1397</v>
      </c>
      <c r="N553" s="251" t="s">
        <v>2305</v>
      </c>
      <c r="O553" s="251" t="s">
        <v>2306</v>
      </c>
      <c r="P553" s="264"/>
      <c r="Q553" s="253"/>
      <c r="R553" s="253"/>
      <c r="S553" s="254"/>
      <c r="T553" s="254"/>
      <c r="U553" s="249"/>
      <c r="V553" s="259"/>
      <c r="W553" s="255"/>
      <c r="X553" s="256"/>
      <c r="AI553" s="690"/>
      <c r="AJ553" s="691"/>
      <c r="AK553" s="691"/>
      <c r="AL553" s="692"/>
      <c r="AN553" s="706"/>
      <c r="AO553" s="707"/>
      <c r="AP553" s="707"/>
      <c r="AQ553" s="708"/>
    </row>
    <row r="554" spans="1:43" ht="39" hidden="1" thickBot="1" x14ac:dyDescent="0.35">
      <c r="A554" s="1008">
        <v>40</v>
      </c>
      <c r="B554" s="437" t="s">
        <v>1671</v>
      </c>
      <c r="C554" s="263">
        <v>43389</v>
      </c>
      <c r="D554" s="249" t="s">
        <v>14</v>
      </c>
      <c r="E554" s="154" t="s">
        <v>25</v>
      </c>
      <c r="F554" s="257" t="s">
        <v>1814</v>
      </c>
      <c r="G554" s="258" t="s">
        <v>2581</v>
      </c>
      <c r="H554" s="250" t="s">
        <v>2582</v>
      </c>
      <c r="I554" s="250"/>
      <c r="J554" s="258" t="s">
        <v>974</v>
      </c>
      <c r="K554" s="154" t="s">
        <v>29</v>
      </c>
      <c r="L554" s="154" t="s">
        <v>2223</v>
      </c>
      <c r="M554" s="154" t="s">
        <v>1397</v>
      </c>
      <c r="N554" s="251" t="s">
        <v>2344</v>
      </c>
      <c r="O554" s="251" t="s">
        <v>2345</v>
      </c>
      <c r="P554" s="264"/>
      <c r="Q554" s="253"/>
      <c r="R554" s="253"/>
      <c r="S554" s="254"/>
      <c r="T554" s="254"/>
      <c r="U554" s="249"/>
      <c r="V554" s="259"/>
      <c r="W554" s="255"/>
      <c r="X554" s="256"/>
      <c r="AI554" s="690"/>
      <c r="AJ554" s="691"/>
      <c r="AK554" s="691"/>
      <c r="AL554" s="692"/>
      <c r="AN554" s="706"/>
      <c r="AO554" s="707"/>
      <c r="AP554" s="707"/>
      <c r="AQ554" s="708"/>
    </row>
    <row r="555" spans="1:43" ht="39" hidden="1" thickBot="1" x14ac:dyDescent="0.35">
      <c r="A555" s="1008">
        <v>49</v>
      </c>
      <c r="B555" s="437" t="s">
        <v>1672</v>
      </c>
      <c r="C555" s="263">
        <v>43390</v>
      </c>
      <c r="D555" s="249" t="s">
        <v>14</v>
      </c>
      <c r="E555" s="154" t="s">
        <v>26</v>
      </c>
      <c r="F555" s="257" t="s">
        <v>768</v>
      </c>
      <c r="G555" s="258" t="s">
        <v>1508</v>
      </c>
      <c r="H555" s="250" t="s">
        <v>2602</v>
      </c>
      <c r="I555" s="250"/>
      <c r="J555" s="258" t="s">
        <v>975</v>
      </c>
      <c r="K555" s="154" t="s">
        <v>814</v>
      </c>
      <c r="L555" s="154" t="s">
        <v>2195</v>
      </c>
      <c r="M555" s="154" t="s">
        <v>2196</v>
      </c>
      <c r="N555" s="251" t="s">
        <v>2197</v>
      </c>
      <c r="O555" s="251" t="s">
        <v>2198</v>
      </c>
      <c r="P555" s="264"/>
      <c r="Q555" s="253"/>
      <c r="R555" s="253"/>
      <c r="S555" s="254"/>
      <c r="T555" s="254"/>
      <c r="U555" s="249"/>
      <c r="V555" s="259"/>
      <c r="W555" s="255"/>
      <c r="X555" s="256"/>
      <c r="AI555" s="690"/>
      <c r="AJ555" s="691"/>
      <c r="AK555" s="691"/>
      <c r="AL555" s="692"/>
      <c r="AN555" s="706"/>
      <c r="AO555" s="707"/>
      <c r="AP555" s="707"/>
      <c r="AQ555" s="708"/>
    </row>
    <row r="556" spans="1:43" ht="43.5" hidden="1" thickBot="1" x14ac:dyDescent="0.35">
      <c r="A556" s="1008">
        <v>49</v>
      </c>
      <c r="B556" s="437" t="s">
        <v>1673</v>
      </c>
      <c r="C556" s="263">
        <v>43390</v>
      </c>
      <c r="D556" s="249" t="s">
        <v>14</v>
      </c>
      <c r="E556" s="154" t="s">
        <v>26</v>
      </c>
      <c r="F556" s="257" t="s">
        <v>768</v>
      </c>
      <c r="G556" s="258" t="s">
        <v>1508</v>
      </c>
      <c r="H556" s="250" t="s">
        <v>2602</v>
      </c>
      <c r="I556" s="250"/>
      <c r="J556" s="258" t="s">
        <v>975</v>
      </c>
      <c r="K556" s="154" t="s">
        <v>814</v>
      </c>
      <c r="L556" s="154" t="s">
        <v>2195</v>
      </c>
      <c r="M556" s="154" t="s">
        <v>2199</v>
      </c>
      <c r="N556" s="251" t="s">
        <v>2200</v>
      </c>
      <c r="O556" s="251" t="s">
        <v>2201</v>
      </c>
      <c r="P556" s="264"/>
      <c r="Q556" s="253"/>
      <c r="R556" s="253"/>
      <c r="S556" s="254"/>
      <c r="T556" s="254"/>
      <c r="U556" s="249"/>
      <c r="V556" s="259"/>
      <c r="W556" s="255"/>
      <c r="X556" s="256"/>
      <c r="AI556" s="690"/>
      <c r="AJ556" s="691"/>
      <c r="AK556" s="691"/>
      <c r="AL556" s="692"/>
      <c r="AN556" s="706"/>
      <c r="AO556" s="707"/>
      <c r="AP556" s="707"/>
      <c r="AQ556" s="708"/>
    </row>
    <row r="557" spans="1:43" ht="72" hidden="1" thickBot="1" x14ac:dyDescent="0.35">
      <c r="A557" s="1008">
        <v>49</v>
      </c>
      <c r="B557" s="437" t="s">
        <v>1674</v>
      </c>
      <c r="C557" s="263">
        <v>43390</v>
      </c>
      <c r="D557" s="249" t="s">
        <v>14</v>
      </c>
      <c r="E557" s="154" t="s">
        <v>26</v>
      </c>
      <c r="F557" s="257" t="s">
        <v>768</v>
      </c>
      <c r="G557" s="258" t="s">
        <v>1508</v>
      </c>
      <c r="H557" s="250" t="s">
        <v>2602</v>
      </c>
      <c r="I557" s="250"/>
      <c r="J557" s="258" t="s">
        <v>975</v>
      </c>
      <c r="K557" s="154" t="s">
        <v>29</v>
      </c>
      <c r="L557" s="154" t="s">
        <v>2195</v>
      </c>
      <c r="M557" s="154" t="s">
        <v>2202</v>
      </c>
      <c r="N557" s="251" t="s">
        <v>2203</v>
      </c>
      <c r="O557" s="251" t="s">
        <v>2204</v>
      </c>
      <c r="P557" s="264"/>
      <c r="Q557" s="253"/>
      <c r="R557" s="253"/>
      <c r="S557" s="254"/>
      <c r="T557" s="254"/>
      <c r="U557" s="249"/>
      <c r="V557" s="259"/>
      <c r="W557" s="255"/>
      <c r="X557" s="256"/>
      <c r="AI557" s="690"/>
      <c r="AJ557" s="691"/>
      <c r="AK557" s="691"/>
      <c r="AL557" s="692"/>
      <c r="AN557" s="706"/>
      <c r="AO557" s="707"/>
      <c r="AP557" s="707"/>
      <c r="AQ557" s="708"/>
    </row>
    <row r="558" spans="1:43" ht="43.5" hidden="1" thickBot="1" x14ac:dyDescent="0.35">
      <c r="A558" s="1008">
        <v>49</v>
      </c>
      <c r="B558" s="437" t="s">
        <v>1675</v>
      </c>
      <c r="C558" s="263">
        <v>43390</v>
      </c>
      <c r="D558" s="249" t="s">
        <v>14</v>
      </c>
      <c r="E558" s="154" t="s">
        <v>26</v>
      </c>
      <c r="F558" s="257" t="s">
        <v>768</v>
      </c>
      <c r="G558" s="258" t="s">
        <v>1508</v>
      </c>
      <c r="H558" s="250" t="s">
        <v>2602</v>
      </c>
      <c r="I558" s="250"/>
      <c r="J558" s="258" t="s">
        <v>975</v>
      </c>
      <c r="K558" s="154" t="s">
        <v>823</v>
      </c>
      <c r="L558" s="154" t="s">
        <v>2195</v>
      </c>
      <c r="M558" s="154" t="s">
        <v>1466</v>
      </c>
      <c r="N558" s="251" t="s">
        <v>2603</v>
      </c>
      <c r="O558" s="251" t="s">
        <v>2604</v>
      </c>
      <c r="P558" s="264"/>
      <c r="Q558" s="253"/>
      <c r="R558" s="253"/>
      <c r="S558" s="254"/>
      <c r="T558" s="254"/>
      <c r="U558" s="249"/>
      <c r="V558" s="259"/>
      <c r="W558" s="255"/>
      <c r="X558" s="256"/>
      <c r="AI558" s="690"/>
      <c r="AJ558" s="691"/>
      <c r="AK558" s="691"/>
      <c r="AL558" s="692"/>
      <c r="AN558" s="706"/>
      <c r="AO558" s="707"/>
      <c r="AP558" s="707"/>
      <c r="AQ558" s="708"/>
    </row>
    <row r="559" spans="1:43" ht="39" hidden="1" thickBot="1" x14ac:dyDescent="0.35">
      <c r="A559" s="1008">
        <v>49</v>
      </c>
      <c r="B559" s="437" t="s">
        <v>1676</v>
      </c>
      <c r="C559" s="263">
        <v>43390</v>
      </c>
      <c r="D559" s="249" t="s">
        <v>14</v>
      </c>
      <c r="E559" s="154" t="s">
        <v>26</v>
      </c>
      <c r="F559" s="257" t="s">
        <v>768</v>
      </c>
      <c r="G559" s="258" t="s">
        <v>1508</v>
      </c>
      <c r="H559" s="250" t="s">
        <v>2602</v>
      </c>
      <c r="I559" s="250"/>
      <c r="J559" s="258" t="s">
        <v>975</v>
      </c>
      <c r="K559" s="154" t="s">
        <v>823</v>
      </c>
      <c r="L559" s="154" t="s">
        <v>2195</v>
      </c>
      <c r="M559" s="154" t="s">
        <v>1466</v>
      </c>
      <c r="N559" s="251" t="s">
        <v>2303</v>
      </c>
      <c r="O559" s="251" t="s">
        <v>2304</v>
      </c>
      <c r="P559" s="264"/>
      <c r="Q559" s="253"/>
      <c r="R559" s="253"/>
      <c r="S559" s="254"/>
      <c r="T559" s="254"/>
      <c r="U559" s="249"/>
      <c r="V559" s="259"/>
      <c r="W559" s="255"/>
      <c r="X559" s="256"/>
      <c r="AI559" s="690"/>
      <c r="AJ559" s="691"/>
      <c r="AK559" s="691"/>
      <c r="AL559" s="692"/>
      <c r="AN559" s="706"/>
      <c r="AO559" s="707"/>
      <c r="AP559" s="707"/>
      <c r="AQ559" s="708"/>
    </row>
    <row r="560" spans="1:43" ht="43.5" hidden="1" thickBot="1" x14ac:dyDescent="0.35">
      <c r="A560" s="1008">
        <v>49</v>
      </c>
      <c r="B560" s="437" t="s">
        <v>1677</v>
      </c>
      <c r="C560" s="263">
        <v>43390</v>
      </c>
      <c r="D560" s="249" t="s">
        <v>14</v>
      </c>
      <c r="E560" s="154" t="s">
        <v>26</v>
      </c>
      <c r="F560" s="257" t="s">
        <v>768</v>
      </c>
      <c r="G560" s="258" t="s">
        <v>1508</v>
      </c>
      <c r="H560" s="250" t="s">
        <v>2602</v>
      </c>
      <c r="I560" s="250"/>
      <c r="J560" s="258" t="s">
        <v>975</v>
      </c>
      <c r="K560" s="154" t="s">
        <v>823</v>
      </c>
      <c r="L560" s="154" t="s">
        <v>2195</v>
      </c>
      <c r="M560" s="154" t="s">
        <v>1480</v>
      </c>
      <c r="N560" s="251" t="s">
        <v>2605</v>
      </c>
      <c r="O560" s="251" t="s">
        <v>2246</v>
      </c>
      <c r="P560" s="264"/>
      <c r="Q560" s="253"/>
      <c r="R560" s="253"/>
      <c r="S560" s="254"/>
      <c r="T560" s="254"/>
      <c r="U560" s="249"/>
      <c r="V560" s="259"/>
      <c r="W560" s="255"/>
      <c r="X560" s="256"/>
      <c r="AI560" s="690"/>
      <c r="AJ560" s="691"/>
      <c r="AK560" s="691"/>
      <c r="AL560" s="692"/>
      <c r="AN560" s="706"/>
      <c r="AO560" s="707"/>
      <c r="AP560" s="707"/>
      <c r="AQ560" s="708"/>
    </row>
    <row r="561" spans="1:43" ht="39" hidden="1" thickBot="1" x14ac:dyDescent="0.35">
      <c r="A561" s="1008">
        <v>49</v>
      </c>
      <c r="B561" s="437" t="s">
        <v>1678</v>
      </c>
      <c r="C561" s="263">
        <v>43390</v>
      </c>
      <c r="D561" s="249" t="s">
        <v>14</v>
      </c>
      <c r="E561" s="154" t="s">
        <v>26</v>
      </c>
      <c r="F561" s="257" t="s">
        <v>768</v>
      </c>
      <c r="G561" s="258" t="s">
        <v>1508</v>
      </c>
      <c r="H561" s="250" t="s">
        <v>2602</v>
      </c>
      <c r="I561" s="250"/>
      <c r="J561" s="258" t="s">
        <v>975</v>
      </c>
      <c r="K561" s="154" t="s">
        <v>823</v>
      </c>
      <c r="L561" s="154" t="s">
        <v>2195</v>
      </c>
      <c r="M561" s="154" t="s">
        <v>1480</v>
      </c>
      <c r="N561" s="251" t="s">
        <v>2606</v>
      </c>
      <c r="O561" s="251" t="s">
        <v>2607</v>
      </c>
      <c r="P561" s="264"/>
      <c r="Q561" s="253"/>
      <c r="R561" s="253"/>
      <c r="S561" s="254"/>
      <c r="T561" s="254"/>
      <c r="U561" s="249"/>
      <c r="V561" s="259"/>
      <c r="W561" s="255"/>
      <c r="X561" s="256"/>
      <c r="AI561" s="690"/>
      <c r="AJ561" s="691"/>
      <c r="AK561" s="691"/>
      <c r="AL561" s="692"/>
      <c r="AN561" s="706"/>
      <c r="AO561" s="707"/>
      <c r="AP561" s="707"/>
      <c r="AQ561" s="708"/>
    </row>
    <row r="562" spans="1:43" ht="43.5" hidden="1" thickBot="1" x14ac:dyDescent="0.35">
      <c r="A562" s="1008">
        <v>49</v>
      </c>
      <c r="B562" s="437" t="s">
        <v>1679</v>
      </c>
      <c r="C562" s="263">
        <v>43390</v>
      </c>
      <c r="D562" s="249" t="s">
        <v>14</v>
      </c>
      <c r="E562" s="154" t="s">
        <v>26</v>
      </c>
      <c r="F562" s="257" t="s">
        <v>768</v>
      </c>
      <c r="G562" s="258" t="s">
        <v>1508</v>
      </c>
      <c r="H562" s="250" t="s">
        <v>2602</v>
      </c>
      <c r="I562" s="250"/>
      <c r="J562" s="258" t="s">
        <v>975</v>
      </c>
      <c r="K562" s="154" t="s">
        <v>823</v>
      </c>
      <c r="L562" s="154" t="s">
        <v>2195</v>
      </c>
      <c r="M562" s="154" t="s">
        <v>2571</v>
      </c>
      <c r="N562" s="251" t="s">
        <v>2608</v>
      </c>
      <c r="O562" s="251" t="s">
        <v>2609</v>
      </c>
      <c r="P562" s="264"/>
      <c r="Q562" s="253"/>
      <c r="R562" s="253"/>
      <c r="S562" s="254"/>
      <c r="T562" s="254"/>
      <c r="U562" s="249"/>
      <c r="V562" s="259"/>
      <c r="W562" s="255"/>
      <c r="X562" s="256"/>
      <c r="AI562" s="690"/>
      <c r="AJ562" s="691"/>
      <c r="AK562" s="691"/>
      <c r="AL562" s="692"/>
      <c r="AN562" s="706"/>
      <c r="AO562" s="707"/>
      <c r="AP562" s="707"/>
      <c r="AQ562" s="708"/>
    </row>
    <row r="563" spans="1:43" ht="39" hidden="1" thickBot="1" x14ac:dyDescent="0.35">
      <c r="A563" s="1008">
        <v>49</v>
      </c>
      <c r="B563" s="437" t="s">
        <v>1680</v>
      </c>
      <c r="C563" s="263">
        <v>43390</v>
      </c>
      <c r="D563" s="249" t="s">
        <v>14</v>
      </c>
      <c r="E563" s="154" t="s">
        <v>26</v>
      </c>
      <c r="F563" s="257" t="s">
        <v>768</v>
      </c>
      <c r="G563" s="258" t="s">
        <v>1508</v>
      </c>
      <c r="H563" s="250" t="s">
        <v>2602</v>
      </c>
      <c r="I563" s="250"/>
      <c r="J563" s="258" t="s">
        <v>974</v>
      </c>
      <c r="K563" s="154" t="s">
        <v>28</v>
      </c>
      <c r="L563" s="154" t="s">
        <v>2195</v>
      </c>
      <c r="M563" s="154" t="s">
        <v>2268</v>
      </c>
      <c r="N563" s="251" t="s">
        <v>2269</v>
      </c>
      <c r="O563" s="251" t="s">
        <v>2270</v>
      </c>
      <c r="P563" s="264"/>
      <c r="Q563" s="253"/>
      <c r="R563" s="253"/>
      <c r="S563" s="254"/>
      <c r="T563" s="254"/>
      <c r="U563" s="249"/>
      <c r="V563" s="259"/>
      <c r="W563" s="255"/>
      <c r="X563" s="256"/>
      <c r="AI563" s="690"/>
      <c r="AJ563" s="691"/>
      <c r="AK563" s="691"/>
      <c r="AL563" s="692"/>
      <c r="AN563" s="706"/>
      <c r="AO563" s="707"/>
      <c r="AP563" s="707"/>
      <c r="AQ563" s="708"/>
    </row>
    <row r="564" spans="1:43" ht="39" hidden="1" thickBot="1" x14ac:dyDescent="0.35">
      <c r="A564" s="1008">
        <v>49</v>
      </c>
      <c r="B564" s="437" t="s">
        <v>1681</v>
      </c>
      <c r="C564" s="263">
        <v>43390</v>
      </c>
      <c r="D564" s="249" t="s">
        <v>14</v>
      </c>
      <c r="E564" s="154" t="s">
        <v>26</v>
      </c>
      <c r="F564" s="257" t="s">
        <v>768</v>
      </c>
      <c r="G564" s="258" t="s">
        <v>1508</v>
      </c>
      <c r="H564" s="250" t="s">
        <v>2602</v>
      </c>
      <c r="I564" s="250"/>
      <c r="J564" s="258" t="s">
        <v>974</v>
      </c>
      <c r="K564" s="154" t="s">
        <v>28</v>
      </c>
      <c r="L564" s="154" t="s">
        <v>2195</v>
      </c>
      <c r="M564" s="154" t="s">
        <v>2268</v>
      </c>
      <c r="N564" s="251" t="s">
        <v>2271</v>
      </c>
      <c r="O564" s="251" t="s">
        <v>2272</v>
      </c>
      <c r="P564" s="264"/>
      <c r="Q564" s="253"/>
      <c r="R564" s="253"/>
      <c r="S564" s="254"/>
      <c r="T564" s="254"/>
      <c r="U564" s="249"/>
      <c r="V564" s="259"/>
      <c r="W564" s="255"/>
      <c r="X564" s="256"/>
      <c r="AI564" s="690"/>
      <c r="AJ564" s="691"/>
      <c r="AK564" s="691"/>
      <c r="AL564" s="692"/>
      <c r="AN564" s="706"/>
      <c r="AO564" s="707"/>
      <c r="AP564" s="707"/>
      <c r="AQ564" s="708"/>
    </row>
    <row r="565" spans="1:43" ht="39" hidden="1" thickBot="1" x14ac:dyDescent="0.35">
      <c r="A565" s="1008">
        <v>49</v>
      </c>
      <c r="B565" s="437" t="s">
        <v>1682</v>
      </c>
      <c r="C565" s="263">
        <v>43390</v>
      </c>
      <c r="D565" s="249" t="s">
        <v>14</v>
      </c>
      <c r="E565" s="154" t="s">
        <v>26</v>
      </c>
      <c r="F565" s="257" t="s">
        <v>768</v>
      </c>
      <c r="G565" s="258" t="s">
        <v>1508</v>
      </c>
      <c r="H565" s="250" t="s">
        <v>2602</v>
      </c>
      <c r="I565" s="250"/>
      <c r="J565" s="258" t="s">
        <v>974</v>
      </c>
      <c r="K565" s="154" t="s">
        <v>28</v>
      </c>
      <c r="L565" s="154" t="s">
        <v>2195</v>
      </c>
      <c r="M565" s="154" t="s">
        <v>2610</v>
      </c>
      <c r="N565" s="251" t="s">
        <v>2263</v>
      </c>
      <c r="O565" s="251" t="s">
        <v>2264</v>
      </c>
      <c r="P565" s="264"/>
      <c r="Q565" s="253"/>
      <c r="R565" s="253"/>
      <c r="S565" s="254"/>
      <c r="T565" s="254"/>
      <c r="U565" s="249"/>
      <c r="V565" s="259"/>
      <c r="W565" s="255"/>
      <c r="X565" s="256"/>
      <c r="AI565" s="690"/>
      <c r="AJ565" s="691"/>
      <c r="AK565" s="691"/>
      <c r="AL565" s="692"/>
      <c r="AN565" s="706"/>
      <c r="AO565" s="707"/>
      <c r="AP565" s="707"/>
      <c r="AQ565" s="708"/>
    </row>
    <row r="566" spans="1:43" ht="39" hidden="1" thickBot="1" x14ac:dyDescent="0.35">
      <c r="A566" s="1008">
        <v>49</v>
      </c>
      <c r="B566" s="437" t="s">
        <v>1683</v>
      </c>
      <c r="C566" s="263">
        <v>43390</v>
      </c>
      <c r="D566" s="249" t="s">
        <v>14</v>
      </c>
      <c r="E566" s="154" t="s">
        <v>26</v>
      </c>
      <c r="F566" s="257" t="s">
        <v>768</v>
      </c>
      <c r="G566" s="258" t="s">
        <v>1508</v>
      </c>
      <c r="H566" s="250" t="s">
        <v>2602</v>
      </c>
      <c r="I566" s="250"/>
      <c r="J566" s="258" t="s">
        <v>974</v>
      </c>
      <c r="K566" s="154" t="s">
        <v>28</v>
      </c>
      <c r="L566" s="154" t="s">
        <v>2195</v>
      </c>
      <c r="M566" s="154" t="s">
        <v>2610</v>
      </c>
      <c r="N566" s="251" t="s">
        <v>2211</v>
      </c>
      <c r="O566" s="251" t="s">
        <v>2212</v>
      </c>
      <c r="P566" s="264"/>
      <c r="Q566" s="253"/>
      <c r="R566" s="253"/>
      <c r="S566" s="254"/>
      <c r="T566" s="254"/>
      <c r="U566" s="249"/>
      <c r="V566" s="259"/>
      <c r="W566" s="255"/>
      <c r="X566" s="256"/>
      <c r="AI566" s="690"/>
      <c r="AJ566" s="691"/>
      <c r="AK566" s="691"/>
      <c r="AL566" s="692"/>
      <c r="AN566" s="706"/>
      <c r="AO566" s="707"/>
      <c r="AP566" s="707"/>
      <c r="AQ566" s="708"/>
    </row>
    <row r="567" spans="1:43" ht="39" hidden="1" thickBot="1" x14ac:dyDescent="0.35">
      <c r="A567" s="1008">
        <v>49</v>
      </c>
      <c r="B567" s="437" t="s">
        <v>1684</v>
      </c>
      <c r="C567" s="263">
        <v>43390</v>
      </c>
      <c r="D567" s="249" t="s">
        <v>14</v>
      </c>
      <c r="E567" s="154" t="s">
        <v>26</v>
      </c>
      <c r="F567" s="257" t="s">
        <v>768</v>
      </c>
      <c r="G567" s="258" t="s">
        <v>1508</v>
      </c>
      <c r="H567" s="250" t="s">
        <v>2602</v>
      </c>
      <c r="I567" s="250"/>
      <c r="J567" s="258" t="s">
        <v>974</v>
      </c>
      <c r="K567" s="154" t="s">
        <v>28</v>
      </c>
      <c r="L567" s="154" t="s">
        <v>2195</v>
      </c>
      <c r="M567" s="154" t="s">
        <v>2611</v>
      </c>
      <c r="N567" s="251" t="s">
        <v>2612</v>
      </c>
      <c r="O567" s="251" t="s">
        <v>2212</v>
      </c>
      <c r="P567" s="264"/>
      <c r="Q567" s="253"/>
      <c r="R567" s="253"/>
      <c r="S567" s="254"/>
      <c r="T567" s="254"/>
      <c r="U567" s="249"/>
      <c r="V567" s="259"/>
      <c r="W567" s="255"/>
      <c r="X567" s="256"/>
      <c r="AI567" s="690"/>
      <c r="AJ567" s="691"/>
      <c r="AK567" s="691"/>
      <c r="AL567" s="692"/>
      <c r="AN567" s="706"/>
      <c r="AO567" s="707"/>
      <c r="AP567" s="707"/>
      <c r="AQ567" s="708"/>
    </row>
    <row r="568" spans="1:43" ht="57.75" hidden="1" thickBot="1" x14ac:dyDescent="0.35">
      <c r="A568" s="1008">
        <v>49</v>
      </c>
      <c r="B568" s="437" t="s">
        <v>1685</v>
      </c>
      <c r="C568" s="263">
        <v>43390</v>
      </c>
      <c r="D568" s="249" t="s">
        <v>14</v>
      </c>
      <c r="E568" s="154" t="s">
        <v>26</v>
      </c>
      <c r="F568" s="257" t="s">
        <v>768</v>
      </c>
      <c r="G568" s="258" t="s">
        <v>1508</v>
      </c>
      <c r="H568" s="250" t="s">
        <v>2602</v>
      </c>
      <c r="I568" s="250"/>
      <c r="J568" s="258" t="s">
        <v>974</v>
      </c>
      <c r="K568" s="154" t="s">
        <v>29</v>
      </c>
      <c r="L568" s="154" t="s">
        <v>2195</v>
      </c>
      <c r="M568" s="154" t="s">
        <v>1456</v>
      </c>
      <c r="N568" s="251" t="s">
        <v>2613</v>
      </c>
      <c r="O568" s="251" t="s">
        <v>2614</v>
      </c>
      <c r="P568" s="264"/>
      <c r="Q568" s="253"/>
      <c r="R568" s="253"/>
      <c r="S568" s="254"/>
      <c r="T568" s="254"/>
      <c r="U568" s="249"/>
      <c r="V568" s="259"/>
      <c r="W568" s="255"/>
      <c r="X568" s="256"/>
      <c r="AI568" s="690"/>
      <c r="AJ568" s="691"/>
      <c r="AK568" s="691"/>
      <c r="AL568" s="692"/>
      <c r="AN568" s="706"/>
      <c r="AO568" s="707"/>
      <c r="AP568" s="707"/>
      <c r="AQ568" s="708"/>
    </row>
    <row r="569" spans="1:43" ht="57.75" hidden="1" thickBot="1" x14ac:dyDescent="0.35">
      <c r="A569" s="1008">
        <v>49</v>
      </c>
      <c r="B569" s="437" t="s">
        <v>1686</v>
      </c>
      <c r="C569" s="263">
        <v>43390</v>
      </c>
      <c r="D569" s="249" t="s">
        <v>14</v>
      </c>
      <c r="E569" s="154" t="s">
        <v>26</v>
      </c>
      <c r="F569" s="257" t="s">
        <v>768</v>
      </c>
      <c r="G569" s="258" t="s">
        <v>1508</v>
      </c>
      <c r="H569" s="250" t="s">
        <v>2602</v>
      </c>
      <c r="I569" s="250"/>
      <c r="J569" s="258" t="s">
        <v>974</v>
      </c>
      <c r="K569" s="154" t="s">
        <v>29</v>
      </c>
      <c r="L569" s="154" t="s">
        <v>2195</v>
      </c>
      <c r="M569" s="154" t="s">
        <v>1456</v>
      </c>
      <c r="N569" s="251" t="s">
        <v>2305</v>
      </c>
      <c r="O569" s="251" t="s">
        <v>2306</v>
      </c>
      <c r="P569" s="264"/>
      <c r="Q569" s="253"/>
      <c r="R569" s="253"/>
      <c r="S569" s="254"/>
      <c r="T569" s="254"/>
      <c r="U569" s="249"/>
      <c r="V569" s="259"/>
      <c r="W569" s="255"/>
      <c r="X569" s="256"/>
      <c r="AI569" s="690"/>
      <c r="AJ569" s="691"/>
      <c r="AK569" s="691"/>
      <c r="AL569" s="692"/>
      <c r="AN569" s="706"/>
      <c r="AO569" s="707"/>
      <c r="AP569" s="707"/>
      <c r="AQ569" s="708"/>
    </row>
    <row r="570" spans="1:43" ht="39" hidden="1" thickBot="1" x14ac:dyDescent="0.35">
      <c r="A570" s="1008">
        <v>49</v>
      </c>
      <c r="B570" s="437" t="s">
        <v>1687</v>
      </c>
      <c r="C570" s="263">
        <v>43390</v>
      </c>
      <c r="D570" s="249" t="s">
        <v>14</v>
      </c>
      <c r="E570" s="154" t="s">
        <v>26</v>
      </c>
      <c r="F570" s="257" t="s">
        <v>768</v>
      </c>
      <c r="G570" s="258" t="s">
        <v>1508</v>
      </c>
      <c r="H570" s="250" t="s">
        <v>2602</v>
      </c>
      <c r="I570" s="250"/>
      <c r="J570" s="258" t="s">
        <v>974</v>
      </c>
      <c r="K570" s="154" t="s">
        <v>814</v>
      </c>
      <c r="L570" s="154" t="s">
        <v>2195</v>
      </c>
      <c r="M570" s="154" t="s">
        <v>2327</v>
      </c>
      <c r="N570" s="251" t="s">
        <v>2402</v>
      </c>
      <c r="O570" s="251" t="s">
        <v>2403</v>
      </c>
      <c r="P570" s="264"/>
      <c r="Q570" s="253"/>
      <c r="R570" s="253"/>
      <c r="S570" s="254"/>
      <c r="T570" s="254"/>
      <c r="U570" s="249"/>
      <c r="V570" s="259"/>
      <c r="W570" s="255"/>
      <c r="X570" s="256"/>
      <c r="AI570" s="690"/>
      <c r="AJ570" s="691"/>
      <c r="AK570" s="691"/>
      <c r="AL570" s="692"/>
      <c r="AN570" s="706"/>
      <c r="AO570" s="707"/>
      <c r="AP570" s="707"/>
      <c r="AQ570" s="708"/>
    </row>
    <row r="571" spans="1:43" ht="86.25" hidden="1" thickBot="1" x14ac:dyDescent="0.35">
      <c r="A571" s="1008">
        <v>49</v>
      </c>
      <c r="B571" s="437" t="s">
        <v>1688</v>
      </c>
      <c r="C571" s="263">
        <v>43390</v>
      </c>
      <c r="D571" s="249" t="s">
        <v>14</v>
      </c>
      <c r="E571" s="154" t="s">
        <v>26</v>
      </c>
      <c r="F571" s="257" t="s">
        <v>768</v>
      </c>
      <c r="G571" s="258" t="s">
        <v>1508</v>
      </c>
      <c r="H571" s="250" t="s">
        <v>2602</v>
      </c>
      <c r="I571" s="250"/>
      <c r="J571" s="258" t="s">
        <v>975</v>
      </c>
      <c r="K571" s="154" t="s">
        <v>814</v>
      </c>
      <c r="L571" s="154" t="s">
        <v>2195</v>
      </c>
      <c r="M571" s="154" t="s">
        <v>2327</v>
      </c>
      <c r="N571" s="251" t="s">
        <v>2330</v>
      </c>
      <c r="O571" s="251" t="s">
        <v>2331</v>
      </c>
      <c r="P571" s="264"/>
      <c r="Q571" s="253"/>
      <c r="R571" s="253"/>
      <c r="S571" s="254"/>
      <c r="T571" s="254"/>
      <c r="U571" s="249"/>
      <c r="V571" s="259"/>
      <c r="W571" s="255"/>
      <c r="X571" s="256"/>
      <c r="AI571" s="690"/>
      <c r="AJ571" s="691"/>
      <c r="AK571" s="691"/>
      <c r="AL571" s="692"/>
      <c r="AN571" s="706"/>
      <c r="AO571" s="707"/>
      <c r="AP571" s="707"/>
      <c r="AQ571" s="708"/>
    </row>
    <row r="572" spans="1:43" ht="39" hidden="1" thickBot="1" x14ac:dyDescent="0.35">
      <c r="A572" s="1008">
        <v>49</v>
      </c>
      <c r="B572" s="437" t="s">
        <v>1689</v>
      </c>
      <c r="C572" s="263">
        <v>43390</v>
      </c>
      <c r="D572" s="249" t="s">
        <v>14</v>
      </c>
      <c r="E572" s="154" t="s">
        <v>26</v>
      </c>
      <c r="F572" s="257" t="s">
        <v>768</v>
      </c>
      <c r="G572" s="258" t="s">
        <v>1508</v>
      </c>
      <c r="H572" s="250" t="s">
        <v>2602</v>
      </c>
      <c r="I572" s="250"/>
      <c r="J572" s="258" t="s">
        <v>974</v>
      </c>
      <c r="K572" s="154" t="s">
        <v>814</v>
      </c>
      <c r="L572" s="154" t="s">
        <v>2195</v>
      </c>
      <c r="M572" s="154" t="s">
        <v>2615</v>
      </c>
      <c r="N572" s="251" t="s">
        <v>2616</v>
      </c>
      <c r="O572" s="251" t="s">
        <v>2617</v>
      </c>
      <c r="P572" s="264"/>
      <c r="Q572" s="253"/>
      <c r="R572" s="253"/>
      <c r="S572" s="254"/>
      <c r="T572" s="254"/>
      <c r="U572" s="249"/>
      <c r="V572" s="259"/>
      <c r="W572" s="255"/>
      <c r="X572" s="256"/>
      <c r="AI572" s="690"/>
      <c r="AJ572" s="691"/>
      <c r="AK572" s="691"/>
      <c r="AL572" s="692"/>
      <c r="AN572" s="706"/>
      <c r="AO572" s="707"/>
      <c r="AP572" s="707"/>
      <c r="AQ572" s="708"/>
    </row>
    <row r="573" spans="1:43" ht="39" hidden="1" thickBot="1" x14ac:dyDescent="0.35">
      <c r="A573" s="1008">
        <v>49</v>
      </c>
      <c r="B573" s="437" t="s">
        <v>1690</v>
      </c>
      <c r="C573" s="263">
        <v>43390</v>
      </c>
      <c r="D573" s="249" t="s">
        <v>14</v>
      </c>
      <c r="E573" s="154" t="s">
        <v>26</v>
      </c>
      <c r="F573" s="257" t="s">
        <v>768</v>
      </c>
      <c r="G573" s="258" t="s">
        <v>1508</v>
      </c>
      <c r="H573" s="250" t="s">
        <v>2602</v>
      </c>
      <c r="I573" s="250"/>
      <c r="J573" s="258" t="s">
        <v>975</v>
      </c>
      <c r="K573" s="154" t="s">
        <v>29</v>
      </c>
      <c r="L573" s="154" t="s">
        <v>2195</v>
      </c>
      <c r="M573" s="154" t="s">
        <v>2217</v>
      </c>
      <c r="N573" s="251" t="s">
        <v>2218</v>
      </c>
      <c r="O573" s="251" t="s">
        <v>2219</v>
      </c>
      <c r="P573" s="264"/>
      <c r="Q573" s="253"/>
      <c r="R573" s="253"/>
      <c r="S573" s="254"/>
      <c r="T573" s="254"/>
      <c r="U573" s="249"/>
      <c r="V573" s="259"/>
      <c r="W573" s="255"/>
      <c r="X573" s="256"/>
      <c r="AI573" s="690"/>
      <c r="AJ573" s="691"/>
      <c r="AK573" s="691"/>
      <c r="AL573" s="692"/>
      <c r="AN573" s="706"/>
      <c r="AO573" s="707"/>
      <c r="AP573" s="707"/>
      <c r="AQ573" s="708"/>
    </row>
    <row r="574" spans="1:43" ht="43.5" hidden="1" thickBot="1" x14ac:dyDescent="0.35">
      <c r="A574" s="1008">
        <v>49</v>
      </c>
      <c r="B574" s="437" t="s">
        <v>1691</v>
      </c>
      <c r="C574" s="263">
        <v>43390</v>
      </c>
      <c r="D574" s="249" t="s">
        <v>14</v>
      </c>
      <c r="E574" s="154" t="s">
        <v>26</v>
      </c>
      <c r="F574" s="257" t="s">
        <v>768</v>
      </c>
      <c r="G574" s="258" t="s">
        <v>1508</v>
      </c>
      <c r="H574" s="250" t="s">
        <v>2602</v>
      </c>
      <c r="I574" s="250"/>
      <c r="J574" s="258" t="s">
        <v>974</v>
      </c>
      <c r="K574" s="154" t="s">
        <v>29</v>
      </c>
      <c r="L574" s="154" t="s">
        <v>2195</v>
      </c>
      <c r="M574" s="154" t="s">
        <v>2217</v>
      </c>
      <c r="N574" s="251" t="s">
        <v>2307</v>
      </c>
      <c r="O574" s="251" t="s">
        <v>2308</v>
      </c>
      <c r="P574" s="264"/>
      <c r="Q574" s="253"/>
      <c r="R574" s="253"/>
      <c r="S574" s="254"/>
      <c r="T574" s="254"/>
      <c r="U574" s="249"/>
      <c r="V574" s="259"/>
      <c r="W574" s="255"/>
      <c r="X574" s="256"/>
      <c r="AI574" s="690"/>
      <c r="AJ574" s="691"/>
      <c r="AK574" s="691"/>
      <c r="AL574" s="692"/>
      <c r="AN574" s="706"/>
      <c r="AO574" s="707"/>
      <c r="AP574" s="707"/>
      <c r="AQ574" s="708"/>
    </row>
    <row r="575" spans="1:43" ht="43.5" hidden="1" thickBot="1" x14ac:dyDescent="0.35">
      <c r="A575" s="1008">
        <v>49</v>
      </c>
      <c r="B575" s="437" t="s">
        <v>1692</v>
      </c>
      <c r="C575" s="263">
        <v>43390</v>
      </c>
      <c r="D575" s="249" t="s">
        <v>14</v>
      </c>
      <c r="E575" s="154" t="s">
        <v>26</v>
      </c>
      <c r="F575" s="257" t="s">
        <v>768</v>
      </c>
      <c r="G575" s="258" t="s">
        <v>1508</v>
      </c>
      <c r="H575" s="250" t="s">
        <v>2602</v>
      </c>
      <c r="I575" s="250"/>
      <c r="J575" s="258" t="s">
        <v>975</v>
      </c>
      <c r="K575" s="154" t="s">
        <v>814</v>
      </c>
      <c r="L575" s="154" t="s">
        <v>2195</v>
      </c>
      <c r="M575" s="154" t="s">
        <v>2558</v>
      </c>
      <c r="N575" s="251" t="s">
        <v>2618</v>
      </c>
      <c r="O575" s="251" t="s">
        <v>2619</v>
      </c>
      <c r="P575" s="264"/>
      <c r="Q575" s="253"/>
      <c r="R575" s="253"/>
      <c r="S575" s="254"/>
      <c r="T575" s="254"/>
      <c r="U575" s="249"/>
      <c r="V575" s="259"/>
      <c r="W575" s="255"/>
      <c r="X575" s="256"/>
      <c r="AI575" s="690"/>
      <c r="AJ575" s="691"/>
      <c r="AK575" s="691"/>
      <c r="AL575" s="692"/>
      <c r="AN575" s="706"/>
      <c r="AO575" s="707"/>
      <c r="AP575" s="707"/>
      <c r="AQ575" s="708"/>
    </row>
    <row r="576" spans="1:43" ht="39" hidden="1" thickBot="1" x14ac:dyDescent="0.35">
      <c r="A576" s="1008">
        <v>46</v>
      </c>
      <c r="B576" s="437" t="s">
        <v>1693</v>
      </c>
      <c r="C576" s="263">
        <v>43390</v>
      </c>
      <c r="D576" s="249" t="s">
        <v>14</v>
      </c>
      <c r="E576" s="154" t="s">
        <v>663</v>
      </c>
      <c r="F576" s="257" t="s">
        <v>1883</v>
      </c>
      <c r="G576" s="258" t="s">
        <v>530</v>
      </c>
      <c r="H576" s="250" t="s">
        <v>2620</v>
      </c>
      <c r="I576" s="250"/>
      <c r="J576" s="258" t="s">
        <v>975</v>
      </c>
      <c r="K576" s="154" t="s">
        <v>814</v>
      </c>
      <c r="L576" s="154" t="s">
        <v>2195</v>
      </c>
      <c r="M576" s="154" t="s">
        <v>2196</v>
      </c>
      <c r="N576" s="251" t="s">
        <v>2197</v>
      </c>
      <c r="O576" s="251" t="s">
        <v>2198</v>
      </c>
      <c r="P576" s="264"/>
      <c r="Q576" s="253"/>
      <c r="R576" s="253"/>
      <c r="S576" s="254"/>
      <c r="T576" s="254"/>
      <c r="U576" s="249"/>
      <c r="V576" s="259"/>
      <c r="W576" s="255"/>
      <c r="X576" s="256"/>
      <c r="AI576" s="690"/>
      <c r="AJ576" s="691"/>
      <c r="AK576" s="691"/>
      <c r="AL576" s="692"/>
      <c r="AN576" s="706"/>
      <c r="AO576" s="707"/>
      <c r="AP576" s="707"/>
      <c r="AQ576" s="708"/>
    </row>
    <row r="577" spans="1:43" ht="43.5" hidden="1" thickBot="1" x14ac:dyDescent="0.35">
      <c r="A577" s="1008">
        <v>46</v>
      </c>
      <c r="B577" s="437" t="s">
        <v>1694</v>
      </c>
      <c r="C577" s="263">
        <v>43390</v>
      </c>
      <c r="D577" s="249" t="s">
        <v>14</v>
      </c>
      <c r="E577" s="154" t="s">
        <v>663</v>
      </c>
      <c r="F577" s="257" t="s">
        <v>1883</v>
      </c>
      <c r="G577" s="258" t="s">
        <v>530</v>
      </c>
      <c r="H577" s="250" t="s">
        <v>2620</v>
      </c>
      <c r="I577" s="250"/>
      <c r="J577" s="258" t="s">
        <v>975</v>
      </c>
      <c r="K577" s="154" t="s">
        <v>814</v>
      </c>
      <c r="L577" s="154" t="s">
        <v>2195</v>
      </c>
      <c r="M577" s="154" t="s">
        <v>2199</v>
      </c>
      <c r="N577" s="251" t="s">
        <v>2200</v>
      </c>
      <c r="O577" s="251" t="s">
        <v>2201</v>
      </c>
      <c r="P577" s="264"/>
      <c r="Q577" s="253"/>
      <c r="R577" s="253"/>
      <c r="S577" s="254"/>
      <c r="T577" s="254"/>
      <c r="U577" s="249"/>
      <c r="V577" s="259"/>
      <c r="W577" s="255"/>
      <c r="X577" s="256"/>
      <c r="AI577" s="690"/>
      <c r="AJ577" s="691"/>
      <c r="AK577" s="691"/>
      <c r="AL577" s="692"/>
      <c r="AN577" s="706"/>
      <c r="AO577" s="707"/>
      <c r="AP577" s="707"/>
      <c r="AQ577" s="708"/>
    </row>
    <row r="578" spans="1:43" ht="72" hidden="1" thickBot="1" x14ac:dyDescent="0.35">
      <c r="A578" s="1008">
        <v>46</v>
      </c>
      <c r="B578" s="437" t="s">
        <v>1695</v>
      </c>
      <c r="C578" s="263">
        <v>43390</v>
      </c>
      <c r="D578" s="249" t="s">
        <v>14</v>
      </c>
      <c r="E578" s="154" t="s">
        <v>663</v>
      </c>
      <c r="F578" s="257" t="s">
        <v>1883</v>
      </c>
      <c r="G578" s="258" t="s">
        <v>530</v>
      </c>
      <c r="H578" s="250" t="s">
        <v>2620</v>
      </c>
      <c r="I578" s="250"/>
      <c r="J578" s="258" t="s">
        <v>975</v>
      </c>
      <c r="K578" s="154" t="s">
        <v>29</v>
      </c>
      <c r="L578" s="154" t="s">
        <v>2195</v>
      </c>
      <c r="M578" s="154" t="s">
        <v>2202</v>
      </c>
      <c r="N578" s="251" t="s">
        <v>2203</v>
      </c>
      <c r="O578" s="251" t="s">
        <v>2204</v>
      </c>
      <c r="P578" s="264"/>
      <c r="Q578" s="253"/>
      <c r="R578" s="253"/>
      <c r="S578" s="254"/>
      <c r="T578" s="254"/>
      <c r="U578" s="249"/>
      <c r="V578" s="259"/>
      <c r="W578" s="255"/>
      <c r="X578" s="256"/>
      <c r="AI578" s="690"/>
      <c r="AJ578" s="691"/>
      <c r="AK578" s="691"/>
      <c r="AL578" s="692"/>
      <c r="AN578" s="706"/>
      <c r="AO578" s="707"/>
      <c r="AP578" s="707"/>
      <c r="AQ578" s="708"/>
    </row>
    <row r="579" spans="1:43" ht="43.5" hidden="1" thickBot="1" x14ac:dyDescent="0.35">
      <c r="A579" s="1008">
        <v>46</v>
      </c>
      <c r="B579" s="437" t="s">
        <v>1696</v>
      </c>
      <c r="C579" s="263">
        <v>43390</v>
      </c>
      <c r="D579" s="249" t="s">
        <v>14</v>
      </c>
      <c r="E579" s="154" t="s">
        <v>663</v>
      </c>
      <c r="F579" s="257" t="s">
        <v>1883</v>
      </c>
      <c r="G579" s="258" t="s">
        <v>530</v>
      </c>
      <c r="H579" s="250" t="s">
        <v>2620</v>
      </c>
      <c r="I579" s="250"/>
      <c r="J579" s="258" t="s">
        <v>975</v>
      </c>
      <c r="K579" s="154" t="s">
        <v>823</v>
      </c>
      <c r="L579" s="154" t="s">
        <v>2195</v>
      </c>
      <c r="M579" s="154" t="s">
        <v>1466</v>
      </c>
      <c r="N579" s="251" t="s">
        <v>2621</v>
      </c>
      <c r="O579" s="251" t="s">
        <v>2622</v>
      </c>
      <c r="P579" s="264"/>
      <c r="Q579" s="253"/>
      <c r="R579" s="253"/>
      <c r="S579" s="254"/>
      <c r="T579" s="254"/>
      <c r="U579" s="249"/>
      <c r="V579" s="259"/>
      <c r="W579" s="255"/>
      <c r="X579" s="256"/>
      <c r="AI579" s="690"/>
      <c r="AJ579" s="691"/>
      <c r="AK579" s="691"/>
      <c r="AL579" s="692"/>
      <c r="AN579" s="706"/>
      <c r="AO579" s="707"/>
      <c r="AP579" s="707"/>
      <c r="AQ579" s="708"/>
    </row>
    <row r="580" spans="1:43" ht="39" hidden="1" thickBot="1" x14ac:dyDescent="0.35">
      <c r="A580" s="1008">
        <v>46</v>
      </c>
      <c r="B580" s="437" t="s">
        <v>1697</v>
      </c>
      <c r="C580" s="263">
        <v>43390</v>
      </c>
      <c r="D580" s="249" t="s">
        <v>14</v>
      </c>
      <c r="E580" s="154" t="s">
        <v>663</v>
      </c>
      <c r="F580" s="257" t="s">
        <v>1883</v>
      </c>
      <c r="G580" s="258" t="s">
        <v>530</v>
      </c>
      <c r="H580" s="250" t="s">
        <v>2620</v>
      </c>
      <c r="I580" s="250"/>
      <c r="J580" s="258" t="s">
        <v>975</v>
      </c>
      <c r="K580" s="154" t="s">
        <v>823</v>
      </c>
      <c r="L580" s="154" t="s">
        <v>2195</v>
      </c>
      <c r="M580" s="154" t="s">
        <v>1466</v>
      </c>
      <c r="N580" s="251" t="s">
        <v>2205</v>
      </c>
      <c r="O580" s="251" t="s">
        <v>2206</v>
      </c>
      <c r="P580" s="264"/>
      <c r="Q580" s="253"/>
      <c r="R580" s="253"/>
      <c r="S580" s="254"/>
      <c r="T580" s="254"/>
      <c r="U580" s="249"/>
      <c r="V580" s="259"/>
      <c r="W580" s="255"/>
      <c r="X580" s="256"/>
      <c r="AI580" s="690"/>
      <c r="AJ580" s="691"/>
      <c r="AK580" s="691"/>
      <c r="AL580" s="692"/>
      <c r="AN580" s="706"/>
      <c r="AO580" s="707"/>
      <c r="AP580" s="707"/>
      <c r="AQ580" s="708"/>
    </row>
    <row r="581" spans="1:43" ht="129" hidden="1" thickBot="1" x14ac:dyDescent="0.35">
      <c r="A581" s="1008">
        <v>46</v>
      </c>
      <c r="B581" s="437" t="s">
        <v>1698</v>
      </c>
      <c r="C581" s="263">
        <v>43390</v>
      </c>
      <c r="D581" s="249" t="s">
        <v>14</v>
      </c>
      <c r="E581" s="154" t="s">
        <v>663</v>
      </c>
      <c r="F581" s="257" t="s">
        <v>1883</v>
      </c>
      <c r="G581" s="258" t="s">
        <v>530</v>
      </c>
      <c r="H581" s="250" t="s">
        <v>2620</v>
      </c>
      <c r="I581" s="250"/>
      <c r="J581" s="258" t="s">
        <v>975</v>
      </c>
      <c r="K581" s="154" t="s">
        <v>823</v>
      </c>
      <c r="L581" s="154" t="s">
        <v>2195</v>
      </c>
      <c r="M581" s="154" t="s">
        <v>1466</v>
      </c>
      <c r="N581" s="251" t="s">
        <v>2623</v>
      </c>
      <c r="O581" s="251" t="s">
        <v>2624</v>
      </c>
      <c r="P581" s="264"/>
      <c r="Q581" s="253"/>
      <c r="R581" s="253"/>
      <c r="S581" s="254"/>
      <c r="T581" s="254"/>
      <c r="U581" s="249"/>
      <c r="V581" s="259"/>
      <c r="W581" s="255"/>
      <c r="X581" s="256"/>
      <c r="AI581" s="690"/>
      <c r="AJ581" s="691"/>
      <c r="AK581" s="691"/>
      <c r="AL581" s="692"/>
      <c r="AN581" s="706"/>
      <c r="AO581" s="707"/>
      <c r="AP581" s="707"/>
      <c r="AQ581" s="708"/>
    </row>
    <row r="582" spans="1:43" ht="72" hidden="1" thickBot="1" x14ac:dyDescent="0.35">
      <c r="A582" s="1008">
        <v>46</v>
      </c>
      <c r="B582" s="437" t="s">
        <v>1699</v>
      </c>
      <c r="C582" s="263">
        <v>43390</v>
      </c>
      <c r="D582" s="249" t="s">
        <v>14</v>
      </c>
      <c r="E582" s="154" t="s">
        <v>663</v>
      </c>
      <c r="F582" s="257" t="s">
        <v>1883</v>
      </c>
      <c r="G582" s="258" t="s">
        <v>530</v>
      </c>
      <c r="H582" s="250" t="s">
        <v>2620</v>
      </c>
      <c r="I582" s="250"/>
      <c r="J582" s="258" t="s">
        <v>975</v>
      </c>
      <c r="K582" s="154" t="s">
        <v>29</v>
      </c>
      <c r="L582" s="154" t="s">
        <v>2195</v>
      </c>
      <c r="M582" s="154" t="s">
        <v>2625</v>
      </c>
      <c r="N582" s="251" t="s">
        <v>2548</v>
      </c>
      <c r="O582" s="251" t="s">
        <v>2297</v>
      </c>
      <c r="P582" s="264"/>
      <c r="Q582" s="253"/>
      <c r="R582" s="253"/>
      <c r="S582" s="254"/>
      <c r="T582" s="254"/>
      <c r="U582" s="249"/>
      <c r="V582" s="259"/>
      <c r="W582" s="255"/>
      <c r="X582" s="256"/>
      <c r="AI582" s="690"/>
      <c r="AJ582" s="691"/>
      <c r="AK582" s="691"/>
      <c r="AL582" s="692"/>
      <c r="AN582" s="706"/>
      <c r="AO582" s="707"/>
      <c r="AP582" s="707"/>
      <c r="AQ582" s="708"/>
    </row>
    <row r="583" spans="1:43" ht="72" hidden="1" thickBot="1" x14ac:dyDescent="0.35">
      <c r="A583" s="1008">
        <v>46</v>
      </c>
      <c r="B583" s="437" t="s">
        <v>1700</v>
      </c>
      <c r="C583" s="263">
        <v>43390</v>
      </c>
      <c r="D583" s="249" t="s">
        <v>14</v>
      </c>
      <c r="E583" s="154" t="s">
        <v>663</v>
      </c>
      <c r="F583" s="257" t="s">
        <v>1883</v>
      </c>
      <c r="G583" s="258" t="s">
        <v>530</v>
      </c>
      <c r="H583" s="250" t="s">
        <v>2620</v>
      </c>
      <c r="I583" s="250"/>
      <c r="J583" s="258" t="s">
        <v>975</v>
      </c>
      <c r="K583" s="154" t="s">
        <v>29</v>
      </c>
      <c r="L583" s="154" t="s">
        <v>2195</v>
      </c>
      <c r="M583" s="154" t="s">
        <v>2625</v>
      </c>
      <c r="N583" s="251" t="s">
        <v>2296</v>
      </c>
      <c r="O583" s="251" t="s">
        <v>2297</v>
      </c>
      <c r="P583" s="264"/>
      <c r="Q583" s="253"/>
      <c r="R583" s="253"/>
      <c r="S583" s="254"/>
      <c r="T583" s="254"/>
      <c r="U583" s="249"/>
      <c r="V583" s="259"/>
      <c r="W583" s="255"/>
      <c r="X583" s="256"/>
      <c r="AI583" s="690"/>
      <c r="AJ583" s="691"/>
      <c r="AK583" s="691"/>
      <c r="AL583" s="692"/>
      <c r="AN583" s="706"/>
      <c r="AO583" s="707"/>
      <c r="AP583" s="707"/>
      <c r="AQ583" s="708"/>
    </row>
    <row r="584" spans="1:43" ht="57.75" hidden="1" thickBot="1" x14ac:dyDescent="0.35">
      <c r="A584" s="1008">
        <v>46</v>
      </c>
      <c r="B584" s="437" t="s">
        <v>1701</v>
      </c>
      <c r="C584" s="263">
        <v>43390</v>
      </c>
      <c r="D584" s="249" t="s">
        <v>14</v>
      </c>
      <c r="E584" s="154" t="s">
        <v>663</v>
      </c>
      <c r="F584" s="257" t="s">
        <v>1883</v>
      </c>
      <c r="G584" s="258" t="s">
        <v>530</v>
      </c>
      <c r="H584" s="250" t="s">
        <v>2620</v>
      </c>
      <c r="I584" s="250"/>
      <c r="J584" s="258" t="s">
        <v>974</v>
      </c>
      <c r="K584" s="154" t="s">
        <v>814</v>
      </c>
      <c r="L584" s="154" t="s">
        <v>2195</v>
      </c>
      <c r="M584" s="154" t="s">
        <v>2545</v>
      </c>
      <c r="N584" s="251" t="s">
        <v>2626</v>
      </c>
      <c r="O584" s="251" t="s">
        <v>2627</v>
      </c>
      <c r="P584" s="264"/>
      <c r="Q584" s="253"/>
      <c r="R584" s="253"/>
      <c r="S584" s="254"/>
      <c r="T584" s="254"/>
      <c r="U584" s="249"/>
      <c r="V584" s="259"/>
      <c r="W584" s="255"/>
      <c r="X584" s="256"/>
      <c r="AI584" s="690"/>
      <c r="AJ584" s="691"/>
      <c r="AK584" s="691"/>
      <c r="AL584" s="692"/>
      <c r="AN584" s="706"/>
      <c r="AO584" s="707"/>
      <c r="AP584" s="707"/>
      <c r="AQ584" s="708"/>
    </row>
    <row r="585" spans="1:43" ht="39" hidden="1" thickBot="1" x14ac:dyDescent="0.35">
      <c r="A585" s="1008">
        <v>46</v>
      </c>
      <c r="B585" s="437" t="s">
        <v>1702</v>
      </c>
      <c r="C585" s="263">
        <v>43390</v>
      </c>
      <c r="D585" s="249" t="s">
        <v>14</v>
      </c>
      <c r="E585" s="154" t="s">
        <v>663</v>
      </c>
      <c r="F585" s="257" t="s">
        <v>1883</v>
      </c>
      <c r="G585" s="258" t="s">
        <v>530</v>
      </c>
      <c r="H585" s="250" t="s">
        <v>2620</v>
      </c>
      <c r="I585" s="250"/>
      <c r="J585" s="258" t="s">
        <v>974</v>
      </c>
      <c r="K585" s="154" t="s">
        <v>28</v>
      </c>
      <c r="L585" s="154" t="s">
        <v>2195</v>
      </c>
      <c r="M585" s="154" t="s">
        <v>2268</v>
      </c>
      <c r="N585" s="251" t="s">
        <v>2269</v>
      </c>
      <c r="O585" s="251" t="s">
        <v>2270</v>
      </c>
      <c r="P585" s="264"/>
      <c r="Q585" s="253"/>
      <c r="R585" s="253"/>
      <c r="S585" s="254"/>
      <c r="T585" s="254"/>
      <c r="U585" s="249"/>
      <c r="V585" s="259"/>
      <c r="W585" s="255"/>
      <c r="X585" s="256"/>
      <c r="AI585" s="690"/>
      <c r="AJ585" s="691"/>
      <c r="AK585" s="691"/>
      <c r="AL585" s="692"/>
      <c r="AN585" s="706"/>
      <c r="AO585" s="707"/>
      <c r="AP585" s="707"/>
      <c r="AQ585" s="708"/>
    </row>
    <row r="586" spans="1:43" ht="39" hidden="1" thickBot="1" x14ac:dyDescent="0.35">
      <c r="A586" s="1008">
        <v>46</v>
      </c>
      <c r="B586" s="437" t="s">
        <v>1703</v>
      </c>
      <c r="C586" s="263">
        <v>43390</v>
      </c>
      <c r="D586" s="249" t="s">
        <v>14</v>
      </c>
      <c r="E586" s="154" t="s">
        <v>663</v>
      </c>
      <c r="F586" s="257" t="s">
        <v>1883</v>
      </c>
      <c r="G586" s="258" t="s">
        <v>530</v>
      </c>
      <c r="H586" s="250" t="s">
        <v>2620</v>
      </c>
      <c r="I586" s="250"/>
      <c r="J586" s="258" t="s">
        <v>974</v>
      </c>
      <c r="K586" s="154" t="s">
        <v>28</v>
      </c>
      <c r="L586" s="154" t="s">
        <v>2195</v>
      </c>
      <c r="M586" s="154" t="s">
        <v>2268</v>
      </c>
      <c r="N586" s="251" t="s">
        <v>2271</v>
      </c>
      <c r="O586" s="251" t="s">
        <v>2272</v>
      </c>
      <c r="P586" s="264"/>
      <c r="Q586" s="253"/>
      <c r="R586" s="253"/>
      <c r="S586" s="254"/>
      <c r="T586" s="254"/>
      <c r="U586" s="249"/>
      <c r="V586" s="259"/>
      <c r="W586" s="255"/>
      <c r="X586" s="256"/>
      <c r="AI586" s="690"/>
      <c r="AJ586" s="691"/>
      <c r="AK586" s="691"/>
      <c r="AL586" s="692"/>
      <c r="AN586" s="706"/>
      <c r="AO586" s="707"/>
      <c r="AP586" s="707"/>
      <c r="AQ586" s="708"/>
    </row>
    <row r="587" spans="1:43" ht="57.75" hidden="1" thickBot="1" x14ac:dyDescent="0.35">
      <c r="A587" s="1008">
        <v>46</v>
      </c>
      <c r="B587" s="437" t="s">
        <v>1704</v>
      </c>
      <c r="C587" s="263">
        <v>43390</v>
      </c>
      <c r="D587" s="249" t="s">
        <v>14</v>
      </c>
      <c r="E587" s="154" t="s">
        <v>663</v>
      </c>
      <c r="F587" s="257" t="s">
        <v>1883</v>
      </c>
      <c r="G587" s="258" t="s">
        <v>530</v>
      </c>
      <c r="H587" s="250" t="s">
        <v>2620</v>
      </c>
      <c r="I587" s="250"/>
      <c r="J587" s="258" t="s">
        <v>974</v>
      </c>
      <c r="K587" s="154" t="s">
        <v>28</v>
      </c>
      <c r="L587" s="154" t="s">
        <v>2195</v>
      </c>
      <c r="M587" s="154" t="s">
        <v>2610</v>
      </c>
      <c r="N587" s="251" t="s">
        <v>2371</v>
      </c>
      <c r="O587" s="251" t="s">
        <v>2278</v>
      </c>
      <c r="P587" s="264"/>
      <c r="Q587" s="253"/>
      <c r="R587" s="253"/>
      <c r="S587" s="254"/>
      <c r="T587" s="254"/>
      <c r="U587" s="249"/>
      <c r="V587" s="259"/>
      <c r="W587" s="255"/>
      <c r="X587" s="256"/>
      <c r="AI587" s="690"/>
      <c r="AJ587" s="691"/>
      <c r="AK587" s="691"/>
      <c r="AL587" s="692"/>
      <c r="AN587" s="706"/>
      <c r="AO587" s="707"/>
      <c r="AP587" s="707"/>
      <c r="AQ587" s="708"/>
    </row>
    <row r="588" spans="1:43" ht="57.75" hidden="1" thickBot="1" x14ac:dyDescent="0.35">
      <c r="A588" s="1008">
        <v>46</v>
      </c>
      <c r="B588" s="437" t="s">
        <v>1705</v>
      </c>
      <c r="C588" s="263">
        <v>43390</v>
      </c>
      <c r="D588" s="249" t="s">
        <v>14</v>
      </c>
      <c r="E588" s="154" t="s">
        <v>663</v>
      </c>
      <c r="F588" s="257" t="s">
        <v>1883</v>
      </c>
      <c r="G588" s="258" t="s">
        <v>530</v>
      </c>
      <c r="H588" s="250" t="s">
        <v>2620</v>
      </c>
      <c r="I588" s="250"/>
      <c r="J588" s="258" t="s">
        <v>974</v>
      </c>
      <c r="K588" s="154" t="s">
        <v>29</v>
      </c>
      <c r="L588" s="154" t="s">
        <v>2195</v>
      </c>
      <c r="M588" s="154" t="s">
        <v>1456</v>
      </c>
      <c r="N588" s="251" t="s">
        <v>2613</v>
      </c>
      <c r="O588" s="251" t="s">
        <v>2614</v>
      </c>
      <c r="P588" s="264"/>
      <c r="Q588" s="253"/>
      <c r="R588" s="253"/>
      <c r="S588" s="254"/>
      <c r="T588" s="254"/>
      <c r="U588" s="249"/>
      <c r="V588" s="259"/>
      <c r="W588" s="255"/>
      <c r="X588" s="256"/>
      <c r="AI588" s="690"/>
      <c r="AJ588" s="691"/>
      <c r="AK588" s="691"/>
      <c r="AL588" s="692"/>
      <c r="AN588" s="706"/>
      <c r="AO588" s="707"/>
      <c r="AP588" s="707"/>
      <c r="AQ588" s="708"/>
    </row>
    <row r="589" spans="1:43" ht="72" hidden="1" thickBot="1" x14ac:dyDescent="0.35">
      <c r="A589" s="1008">
        <v>46</v>
      </c>
      <c r="B589" s="437" t="s">
        <v>1706</v>
      </c>
      <c r="C589" s="263">
        <v>43390</v>
      </c>
      <c r="D589" s="249" t="s">
        <v>14</v>
      </c>
      <c r="E589" s="154" t="s">
        <v>663</v>
      </c>
      <c r="F589" s="257" t="s">
        <v>1883</v>
      </c>
      <c r="G589" s="258" t="s">
        <v>530</v>
      </c>
      <c r="H589" s="250" t="s">
        <v>2620</v>
      </c>
      <c r="I589" s="250"/>
      <c r="J589" s="258" t="s">
        <v>974</v>
      </c>
      <c r="K589" s="154" t="s">
        <v>29</v>
      </c>
      <c r="L589" s="154" t="s">
        <v>2195</v>
      </c>
      <c r="M589" s="154" t="s">
        <v>1456</v>
      </c>
      <c r="N589" s="251" t="s">
        <v>2342</v>
      </c>
      <c r="O589" s="251" t="s">
        <v>2343</v>
      </c>
      <c r="P589" s="264"/>
      <c r="Q589" s="253"/>
      <c r="R589" s="253"/>
      <c r="S589" s="254"/>
      <c r="T589" s="254"/>
      <c r="U589" s="249"/>
      <c r="V589" s="259"/>
      <c r="W589" s="255"/>
      <c r="X589" s="256"/>
      <c r="AI589" s="690"/>
      <c r="AJ589" s="691"/>
      <c r="AK589" s="691"/>
      <c r="AL589" s="692"/>
      <c r="AN589" s="706"/>
      <c r="AO589" s="707"/>
      <c r="AP589" s="707"/>
      <c r="AQ589" s="708"/>
    </row>
    <row r="590" spans="1:43" ht="39" hidden="1" thickBot="1" x14ac:dyDescent="0.35">
      <c r="A590" s="1008">
        <v>46</v>
      </c>
      <c r="B590" s="437" t="s">
        <v>1707</v>
      </c>
      <c r="C590" s="263">
        <v>43390</v>
      </c>
      <c r="D590" s="249" t="s">
        <v>14</v>
      </c>
      <c r="E590" s="154" t="s">
        <v>663</v>
      </c>
      <c r="F590" s="257" t="s">
        <v>1883</v>
      </c>
      <c r="G590" s="258" t="s">
        <v>530</v>
      </c>
      <c r="H590" s="250" t="s">
        <v>2620</v>
      </c>
      <c r="I590" s="250"/>
      <c r="J590" s="258" t="s">
        <v>975</v>
      </c>
      <c r="K590" s="154" t="s">
        <v>823</v>
      </c>
      <c r="L590" s="154" t="s">
        <v>2195</v>
      </c>
      <c r="M590" s="154" t="s">
        <v>2628</v>
      </c>
      <c r="N590" s="251" t="s">
        <v>2220</v>
      </c>
      <c r="O590" s="251" t="s">
        <v>2221</v>
      </c>
      <c r="P590" s="264"/>
      <c r="Q590" s="253"/>
      <c r="R590" s="253"/>
      <c r="S590" s="254"/>
      <c r="T590" s="254"/>
      <c r="U590" s="249"/>
      <c r="V590" s="259"/>
      <c r="W590" s="255"/>
      <c r="X590" s="256"/>
      <c r="AI590" s="690"/>
      <c r="AJ590" s="691"/>
      <c r="AK590" s="691"/>
      <c r="AL590" s="692"/>
      <c r="AN590" s="706"/>
      <c r="AO590" s="707"/>
      <c r="AP590" s="707"/>
      <c r="AQ590" s="708"/>
    </row>
    <row r="591" spans="1:43" ht="39" hidden="1" thickBot="1" x14ac:dyDescent="0.35">
      <c r="A591" s="1008">
        <v>46</v>
      </c>
      <c r="B591" s="437" t="s">
        <v>1708</v>
      </c>
      <c r="C591" s="263">
        <v>43390</v>
      </c>
      <c r="D591" s="249" t="s">
        <v>14</v>
      </c>
      <c r="E591" s="154" t="s">
        <v>663</v>
      </c>
      <c r="F591" s="257" t="s">
        <v>1883</v>
      </c>
      <c r="G591" s="258" t="s">
        <v>530</v>
      </c>
      <c r="H591" s="250" t="s">
        <v>2620</v>
      </c>
      <c r="I591" s="250"/>
      <c r="J591" s="258" t="s">
        <v>975</v>
      </c>
      <c r="K591" s="154" t="s">
        <v>29</v>
      </c>
      <c r="L591" s="154" t="s">
        <v>2195</v>
      </c>
      <c r="M591" s="154" t="s">
        <v>2217</v>
      </c>
      <c r="N591" s="251" t="s">
        <v>2218</v>
      </c>
      <c r="O591" s="251" t="s">
        <v>2219</v>
      </c>
      <c r="P591" s="264"/>
      <c r="Q591" s="253"/>
      <c r="R591" s="253"/>
      <c r="S591" s="254"/>
      <c r="T591" s="254"/>
      <c r="U591" s="249"/>
      <c r="V591" s="259"/>
      <c r="W591" s="255"/>
      <c r="X591" s="256"/>
      <c r="AI591" s="690"/>
      <c r="AJ591" s="691"/>
      <c r="AK591" s="691"/>
      <c r="AL591" s="692"/>
      <c r="AN591" s="706"/>
      <c r="AO591" s="707"/>
      <c r="AP591" s="707"/>
      <c r="AQ591" s="708"/>
    </row>
    <row r="592" spans="1:43" ht="43.5" hidden="1" thickBot="1" x14ac:dyDescent="0.35">
      <c r="A592" s="1008">
        <v>46</v>
      </c>
      <c r="B592" s="437" t="s">
        <v>1709</v>
      </c>
      <c r="C592" s="263">
        <v>43390</v>
      </c>
      <c r="D592" s="249" t="s">
        <v>14</v>
      </c>
      <c r="E592" s="154" t="s">
        <v>663</v>
      </c>
      <c r="F592" s="257" t="s">
        <v>1883</v>
      </c>
      <c r="G592" s="258" t="s">
        <v>530</v>
      </c>
      <c r="H592" s="250" t="s">
        <v>2620</v>
      </c>
      <c r="I592" s="250"/>
      <c r="J592" s="258" t="s">
        <v>974</v>
      </c>
      <c r="K592" s="154" t="s">
        <v>29</v>
      </c>
      <c r="L592" s="154" t="s">
        <v>2195</v>
      </c>
      <c r="M592" s="154" t="s">
        <v>2217</v>
      </c>
      <c r="N592" s="251" t="s">
        <v>2307</v>
      </c>
      <c r="O592" s="251" t="s">
        <v>2308</v>
      </c>
      <c r="P592" s="264"/>
      <c r="Q592" s="253"/>
      <c r="R592" s="253"/>
      <c r="S592" s="254"/>
      <c r="T592" s="254"/>
      <c r="U592" s="249"/>
      <c r="V592" s="259"/>
      <c r="W592" s="255"/>
      <c r="X592" s="256"/>
      <c r="AI592" s="690"/>
      <c r="AJ592" s="691"/>
      <c r="AK592" s="691"/>
      <c r="AL592" s="692"/>
      <c r="AN592" s="706"/>
      <c r="AO592" s="707"/>
      <c r="AP592" s="707"/>
      <c r="AQ592" s="708"/>
    </row>
    <row r="593" spans="1:43" ht="39" hidden="1" thickBot="1" x14ac:dyDescent="0.35">
      <c r="A593" s="1008">
        <v>46</v>
      </c>
      <c r="B593" s="437" t="s">
        <v>376</v>
      </c>
      <c r="C593" s="263">
        <v>43390</v>
      </c>
      <c r="D593" s="249" t="s">
        <v>14</v>
      </c>
      <c r="E593" s="154" t="s">
        <v>663</v>
      </c>
      <c r="F593" s="257" t="s">
        <v>1883</v>
      </c>
      <c r="G593" s="258" t="s">
        <v>530</v>
      </c>
      <c r="H593" s="250" t="s">
        <v>2620</v>
      </c>
      <c r="I593" s="250"/>
      <c r="J593" s="258" t="s">
        <v>975</v>
      </c>
      <c r="K593" s="154" t="s">
        <v>814</v>
      </c>
      <c r="L593" s="154" t="s">
        <v>2195</v>
      </c>
      <c r="M593" s="154" t="s">
        <v>2558</v>
      </c>
      <c r="N593" s="251" t="s">
        <v>2559</v>
      </c>
      <c r="O593" s="251" t="s">
        <v>2560</v>
      </c>
      <c r="P593" s="264"/>
      <c r="Q593" s="253"/>
      <c r="R593" s="253"/>
      <c r="S593" s="254"/>
      <c r="T593" s="254"/>
      <c r="U593" s="249"/>
      <c r="V593" s="259"/>
      <c r="W593" s="255"/>
      <c r="X593" s="256"/>
      <c r="AI593" s="690"/>
      <c r="AJ593" s="691"/>
      <c r="AK593" s="691"/>
      <c r="AL593" s="692"/>
      <c r="AN593" s="706"/>
      <c r="AO593" s="707"/>
      <c r="AP593" s="707"/>
      <c r="AQ593" s="708"/>
    </row>
    <row r="594" spans="1:43" ht="39" hidden="1" thickBot="1" x14ac:dyDescent="0.35">
      <c r="A594" s="1008">
        <v>46</v>
      </c>
      <c r="B594" s="437" t="s">
        <v>1710</v>
      </c>
      <c r="C594" s="263">
        <v>43390</v>
      </c>
      <c r="D594" s="249" t="s">
        <v>14</v>
      </c>
      <c r="E594" s="154" t="s">
        <v>663</v>
      </c>
      <c r="F594" s="257" t="s">
        <v>1883</v>
      </c>
      <c r="G594" s="258" t="s">
        <v>530</v>
      </c>
      <c r="H594" s="250" t="s">
        <v>2620</v>
      </c>
      <c r="I594" s="250"/>
      <c r="J594" s="258" t="s">
        <v>975</v>
      </c>
      <c r="K594" s="154" t="s">
        <v>814</v>
      </c>
      <c r="L594" s="154" t="s">
        <v>2195</v>
      </c>
      <c r="M594" s="154" t="s">
        <v>2558</v>
      </c>
      <c r="N594" s="251" t="s">
        <v>2561</v>
      </c>
      <c r="O594" s="251" t="s">
        <v>2562</v>
      </c>
      <c r="P594" s="264"/>
      <c r="Q594" s="253"/>
      <c r="R594" s="253"/>
      <c r="S594" s="254"/>
      <c r="T594" s="254"/>
      <c r="U594" s="249"/>
      <c r="V594" s="259"/>
      <c r="W594" s="255"/>
      <c r="X594" s="256"/>
      <c r="AI594" s="690"/>
      <c r="AJ594" s="691"/>
      <c r="AK594" s="691"/>
      <c r="AL594" s="692"/>
      <c r="AN594" s="706"/>
      <c r="AO594" s="707"/>
      <c r="AP594" s="707"/>
      <c r="AQ594" s="708"/>
    </row>
    <row r="595" spans="1:43" ht="86.25" hidden="1" thickBot="1" x14ac:dyDescent="0.35">
      <c r="A595" s="1008">
        <v>46</v>
      </c>
      <c r="B595" s="437" t="s">
        <v>1711</v>
      </c>
      <c r="C595" s="263">
        <v>43390</v>
      </c>
      <c r="D595" s="249" t="s">
        <v>14</v>
      </c>
      <c r="E595" s="154" t="s">
        <v>663</v>
      </c>
      <c r="F595" s="257" t="s">
        <v>1883</v>
      </c>
      <c r="G595" s="258" t="s">
        <v>530</v>
      </c>
      <c r="H595" s="250" t="s">
        <v>2620</v>
      </c>
      <c r="I595" s="250"/>
      <c r="J595" s="258" t="s">
        <v>975</v>
      </c>
      <c r="K595" s="154" t="s">
        <v>814</v>
      </c>
      <c r="L595" s="154" t="s">
        <v>2195</v>
      </c>
      <c r="M595" s="154" t="s">
        <v>1469</v>
      </c>
      <c r="N595" s="251" t="s">
        <v>2280</v>
      </c>
      <c r="O595" s="251" t="s">
        <v>2563</v>
      </c>
      <c r="P595" s="264"/>
      <c r="Q595" s="253"/>
      <c r="R595" s="253"/>
      <c r="S595" s="254"/>
      <c r="T595" s="254"/>
      <c r="U595" s="249"/>
      <c r="V595" s="259"/>
      <c r="W595" s="255"/>
      <c r="X595" s="256"/>
      <c r="AI595" s="690"/>
      <c r="AJ595" s="691"/>
      <c r="AK595" s="691"/>
      <c r="AL595" s="692"/>
      <c r="AN595" s="706"/>
      <c r="AO595" s="707"/>
      <c r="AP595" s="707"/>
      <c r="AQ595" s="708"/>
    </row>
    <row r="596" spans="1:43" ht="57.75" hidden="1" thickBot="1" x14ac:dyDescent="0.35">
      <c r="A596" s="1008">
        <v>14</v>
      </c>
      <c r="B596" s="437" t="s">
        <v>1712</v>
      </c>
      <c r="C596" s="263">
        <v>43375</v>
      </c>
      <c r="D596" s="249" t="s">
        <v>14</v>
      </c>
      <c r="E596" s="154" t="s">
        <v>25</v>
      </c>
      <c r="F596" s="257">
        <v>3270</v>
      </c>
      <c r="G596" s="258" t="s">
        <v>2629</v>
      </c>
      <c r="H596" s="250" t="s">
        <v>2630</v>
      </c>
      <c r="I596" s="250"/>
      <c r="J596" s="258" t="s">
        <v>974</v>
      </c>
      <c r="K596" s="154" t="s">
        <v>30</v>
      </c>
      <c r="L596" s="154" t="s">
        <v>2223</v>
      </c>
      <c r="M596" s="154" t="s">
        <v>1397</v>
      </c>
      <c r="N596" s="251" t="s">
        <v>2631</v>
      </c>
      <c r="O596" s="251" t="s">
        <v>2632</v>
      </c>
      <c r="P596" s="264"/>
      <c r="Q596" s="253"/>
      <c r="R596" s="253"/>
      <c r="S596" s="254"/>
      <c r="T596" s="254"/>
      <c r="U596" s="249"/>
      <c r="V596" s="259"/>
      <c r="W596" s="255"/>
      <c r="X596" s="256"/>
      <c r="AI596" s="690"/>
      <c r="AJ596" s="691"/>
      <c r="AK596" s="691"/>
      <c r="AL596" s="692"/>
      <c r="AN596" s="706"/>
      <c r="AO596" s="707"/>
      <c r="AP596" s="707"/>
      <c r="AQ596" s="708"/>
    </row>
    <row r="597" spans="1:43" ht="86.25" hidden="1" thickBot="1" x14ac:dyDescent="0.35">
      <c r="A597" s="1008">
        <v>14</v>
      </c>
      <c r="B597" s="437" t="s">
        <v>1713</v>
      </c>
      <c r="C597" s="263">
        <v>43375</v>
      </c>
      <c r="D597" s="249" t="s">
        <v>14</v>
      </c>
      <c r="E597" s="154" t="s">
        <v>25</v>
      </c>
      <c r="F597" s="257">
        <v>3270</v>
      </c>
      <c r="G597" s="258" t="s">
        <v>2629</v>
      </c>
      <c r="H597" s="250" t="s">
        <v>2630</v>
      </c>
      <c r="I597" s="250"/>
      <c r="J597" s="258" t="s">
        <v>975</v>
      </c>
      <c r="K597" s="154" t="s">
        <v>30</v>
      </c>
      <c r="L597" s="154" t="s">
        <v>2223</v>
      </c>
      <c r="M597" s="154" t="s">
        <v>1397</v>
      </c>
      <c r="N597" s="251" t="s">
        <v>2633</v>
      </c>
      <c r="O597" s="251" t="s">
        <v>2297</v>
      </c>
      <c r="P597" s="264"/>
      <c r="Q597" s="253"/>
      <c r="R597" s="253"/>
      <c r="S597" s="254"/>
      <c r="T597" s="254"/>
      <c r="U597" s="249"/>
      <c r="V597" s="259"/>
      <c r="W597" s="255"/>
      <c r="X597" s="256"/>
      <c r="AI597" s="690"/>
      <c r="AJ597" s="691"/>
      <c r="AK597" s="691"/>
      <c r="AL597" s="692"/>
      <c r="AN597" s="706"/>
      <c r="AO597" s="707"/>
      <c r="AP597" s="707"/>
      <c r="AQ597" s="708"/>
    </row>
    <row r="598" spans="1:43" ht="39" hidden="1" thickBot="1" x14ac:dyDescent="0.35">
      <c r="A598" s="1008">
        <v>14</v>
      </c>
      <c r="B598" s="437" t="s">
        <v>1714</v>
      </c>
      <c r="C598" s="263">
        <v>43375</v>
      </c>
      <c r="D598" s="249" t="s">
        <v>14</v>
      </c>
      <c r="E598" s="154" t="s">
        <v>25</v>
      </c>
      <c r="F598" s="257">
        <v>3270</v>
      </c>
      <c r="G598" s="258" t="s">
        <v>2629</v>
      </c>
      <c r="H598" s="250" t="s">
        <v>2630</v>
      </c>
      <c r="I598" s="250"/>
      <c r="J598" s="258" t="s">
        <v>976</v>
      </c>
      <c r="K598" s="154" t="s">
        <v>814</v>
      </c>
      <c r="L598" s="154" t="s">
        <v>2223</v>
      </c>
      <c r="M598" s="154" t="s">
        <v>1460</v>
      </c>
      <c r="N598" s="251" t="s">
        <v>2634</v>
      </c>
      <c r="O598" s="251" t="s">
        <v>2635</v>
      </c>
      <c r="P598" s="264"/>
      <c r="Q598" s="253"/>
      <c r="R598" s="253"/>
      <c r="S598" s="254"/>
      <c r="T598" s="254"/>
      <c r="U598" s="249"/>
      <c r="V598" s="259"/>
      <c r="W598" s="255"/>
      <c r="X598" s="256"/>
      <c r="AI598" s="690"/>
      <c r="AJ598" s="691"/>
      <c r="AK598" s="691"/>
      <c r="AL598" s="692"/>
      <c r="AN598" s="706"/>
      <c r="AO598" s="707"/>
      <c r="AP598" s="707"/>
      <c r="AQ598" s="708"/>
    </row>
    <row r="599" spans="1:43" ht="86.25" hidden="1" thickBot="1" x14ac:dyDescent="0.35">
      <c r="A599" s="1008">
        <v>14</v>
      </c>
      <c r="B599" s="437" t="s">
        <v>1715</v>
      </c>
      <c r="C599" s="263">
        <v>43375</v>
      </c>
      <c r="D599" s="249" t="s">
        <v>14</v>
      </c>
      <c r="E599" s="154" t="s">
        <v>25</v>
      </c>
      <c r="F599" s="257">
        <v>3270</v>
      </c>
      <c r="G599" s="258" t="s">
        <v>2629</v>
      </c>
      <c r="H599" s="250" t="s">
        <v>2630</v>
      </c>
      <c r="I599" s="250"/>
      <c r="J599" s="258" t="s">
        <v>975</v>
      </c>
      <c r="K599" s="154" t="s">
        <v>30</v>
      </c>
      <c r="L599" s="154" t="s">
        <v>2223</v>
      </c>
      <c r="M599" s="154" t="s">
        <v>2636</v>
      </c>
      <c r="N599" s="251" t="s">
        <v>2330</v>
      </c>
      <c r="O599" s="251" t="s">
        <v>2331</v>
      </c>
      <c r="P599" s="264"/>
      <c r="Q599" s="253"/>
      <c r="R599" s="253"/>
      <c r="S599" s="254"/>
      <c r="T599" s="254"/>
      <c r="U599" s="249"/>
      <c r="V599" s="259"/>
      <c r="W599" s="255"/>
      <c r="X599" s="256"/>
      <c r="AI599" s="690"/>
      <c r="AJ599" s="691"/>
      <c r="AK599" s="691"/>
      <c r="AL599" s="692"/>
      <c r="AN599" s="706"/>
      <c r="AO599" s="707"/>
      <c r="AP599" s="707"/>
      <c r="AQ599" s="708"/>
    </row>
    <row r="600" spans="1:43" ht="72" hidden="1" thickBot="1" x14ac:dyDescent="0.35">
      <c r="A600" s="1008">
        <v>14</v>
      </c>
      <c r="B600" s="437" t="s">
        <v>1716</v>
      </c>
      <c r="C600" s="263">
        <v>43375</v>
      </c>
      <c r="D600" s="249" t="s">
        <v>14</v>
      </c>
      <c r="E600" s="154" t="s">
        <v>25</v>
      </c>
      <c r="F600" s="257">
        <v>3270</v>
      </c>
      <c r="G600" s="258" t="s">
        <v>2629</v>
      </c>
      <c r="H600" s="250" t="s">
        <v>2630</v>
      </c>
      <c r="I600" s="250"/>
      <c r="J600" s="258" t="s">
        <v>975</v>
      </c>
      <c r="K600" s="154" t="s">
        <v>30</v>
      </c>
      <c r="L600" s="154" t="s">
        <v>2223</v>
      </c>
      <c r="M600" s="154" t="s">
        <v>2636</v>
      </c>
      <c r="N600" s="251" t="s">
        <v>2404</v>
      </c>
      <c r="O600" s="251" t="s">
        <v>2405</v>
      </c>
      <c r="P600" s="264"/>
      <c r="Q600" s="253"/>
      <c r="R600" s="253"/>
      <c r="S600" s="254"/>
      <c r="T600" s="254"/>
      <c r="U600" s="249"/>
      <c r="V600" s="259"/>
      <c r="W600" s="255"/>
      <c r="X600" s="256"/>
      <c r="AI600" s="690"/>
      <c r="AJ600" s="691"/>
      <c r="AK600" s="691"/>
      <c r="AL600" s="692"/>
      <c r="AN600" s="706"/>
      <c r="AO600" s="707"/>
      <c r="AP600" s="707"/>
      <c r="AQ600" s="708"/>
    </row>
    <row r="601" spans="1:43" ht="39" hidden="1" thickBot="1" x14ac:dyDescent="0.35">
      <c r="A601" s="1008">
        <v>14</v>
      </c>
      <c r="B601" s="437" t="s">
        <v>1717</v>
      </c>
      <c r="C601" s="263">
        <v>43375</v>
      </c>
      <c r="D601" s="249" t="s">
        <v>14</v>
      </c>
      <c r="E601" s="154" t="s">
        <v>25</v>
      </c>
      <c r="F601" s="257">
        <v>3270</v>
      </c>
      <c r="G601" s="258" t="s">
        <v>2629</v>
      </c>
      <c r="H601" s="250" t="s">
        <v>2630</v>
      </c>
      <c r="I601" s="250"/>
      <c r="J601" s="258" t="s">
        <v>975</v>
      </c>
      <c r="K601" s="154" t="s">
        <v>823</v>
      </c>
      <c r="L601" s="154" t="s">
        <v>2223</v>
      </c>
      <c r="M601" s="154" t="s">
        <v>2637</v>
      </c>
      <c r="N601" s="251" t="s">
        <v>2205</v>
      </c>
      <c r="O601" s="251" t="s">
        <v>2206</v>
      </c>
      <c r="P601" s="264"/>
      <c r="Q601" s="253"/>
      <c r="R601" s="253"/>
      <c r="S601" s="254"/>
      <c r="T601" s="254"/>
      <c r="U601" s="249"/>
      <c r="V601" s="259"/>
      <c r="W601" s="255"/>
      <c r="X601" s="256"/>
      <c r="AI601" s="690"/>
      <c r="AJ601" s="691"/>
      <c r="AK601" s="691"/>
      <c r="AL601" s="692"/>
      <c r="AN601" s="706"/>
      <c r="AO601" s="707"/>
      <c r="AP601" s="707"/>
      <c r="AQ601" s="708"/>
    </row>
    <row r="602" spans="1:43" ht="39" hidden="1" thickBot="1" x14ac:dyDescent="0.35">
      <c r="A602" s="1008">
        <v>14</v>
      </c>
      <c r="B602" s="437" t="s">
        <v>1718</v>
      </c>
      <c r="C602" s="263">
        <v>43375</v>
      </c>
      <c r="D602" s="249" t="s">
        <v>14</v>
      </c>
      <c r="E602" s="154" t="s">
        <v>25</v>
      </c>
      <c r="F602" s="257">
        <v>3270</v>
      </c>
      <c r="G602" s="258" t="s">
        <v>2629</v>
      </c>
      <c r="H602" s="250" t="s">
        <v>2630</v>
      </c>
      <c r="I602" s="250"/>
      <c r="J602" s="258" t="s">
        <v>974</v>
      </c>
      <c r="K602" s="154" t="s">
        <v>814</v>
      </c>
      <c r="L602" s="154" t="s">
        <v>2223</v>
      </c>
      <c r="M602" s="154" t="s">
        <v>2636</v>
      </c>
      <c r="N602" s="251" t="s">
        <v>2638</v>
      </c>
      <c r="O602" s="251" t="s">
        <v>2639</v>
      </c>
      <c r="P602" s="264"/>
      <c r="Q602" s="253"/>
      <c r="R602" s="253"/>
      <c r="S602" s="254"/>
      <c r="T602" s="254"/>
      <c r="U602" s="249"/>
      <c r="V602" s="259"/>
      <c r="W602" s="255"/>
      <c r="X602" s="256"/>
      <c r="AI602" s="690"/>
      <c r="AJ602" s="691"/>
      <c r="AK602" s="691"/>
      <c r="AL602" s="692"/>
      <c r="AN602" s="706"/>
      <c r="AO602" s="707"/>
      <c r="AP602" s="707"/>
      <c r="AQ602" s="708"/>
    </row>
    <row r="603" spans="1:43" ht="72" hidden="1" thickBot="1" x14ac:dyDescent="0.35">
      <c r="A603" s="1008">
        <v>14</v>
      </c>
      <c r="B603" s="437" t="s">
        <v>1719</v>
      </c>
      <c r="C603" s="263">
        <v>43375</v>
      </c>
      <c r="D603" s="249" t="s">
        <v>14</v>
      </c>
      <c r="E603" s="154" t="s">
        <v>25</v>
      </c>
      <c r="F603" s="257">
        <v>3270</v>
      </c>
      <c r="G603" s="258" t="s">
        <v>2629</v>
      </c>
      <c r="H603" s="250" t="s">
        <v>2630</v>
      </c>
      <c r="I603" s="250"/>
      <c r="J603" s="258" t="s">
        <v>975</v>
      </c>
      <c r="K603" s="154" t="s">
        <v>29</v>
      </c>
      <c r="L603" s="154" t="s">
        <v>2223</v>
      </c>
      <c r="M603" s="154" t="s">
        <v>1397</v>
      </c>
      <c r="N603" s="251" t="s">
        <v>2342</v>
      </c>
      <c r="O603" s="251" t="s">
        <v>2343</v>
      </c>
      <c r="P603" s="264"/>
      <c r="Q603" s="253"/>
      <c r="R603" s="253"/>
      <c r="S603" s="254"/>
      <c r="T603" s="254"/>
      <c r="U603" s="249"/>
      <c r="V603" s="259"/>
      <c r="W603" s="255"/>
      <c r="X603" s="256"/>
      <c r="AI603" s="690"/>
      <c r="AJ603" s="691"/>
      <c r="AK603" s="691"/>
      <c r="AL603" s="692"/>
      <c r="AN603" s="706"/>
      <c r="AO603" s="707"/>
      <c r="AP603" s="707"/>
      <c r="AQ603" s="708"/>
    </row>
    <row r="604" spans="1:43" ht="39" hidden="1" thickBot="1" x14ac:dyDescent="0.35">
      <c r="A604" s="1008">
        <v>14</v>
      </c>
      <c r="B604" s="437" t="s">
        <v>1720</v>
      </c>
      <c r="C604" s="263">
        <v>43375</v>
      </c>
      <c r="D604" s="249" t="s">
        <v>14</v>
      </c>
      <c r="E604" s="154" t="s">
        <v>25</v>
      </c>
      <c r="F604" s="257">
        <v>3270</v>
      </c>
      <c r="G604" s="258" t="s">
        <v>2629</v>
      </c>
      <c r="H604" s="250" t="s">
        <v>2630</v>
      </c>
      <c r="I604" s="250"/>
      <c r="J604" s="258" t="s">
        <v>974</v>
      </c>
      <c r="K604" s="154" t="s">
        <v>28</v>
      </c>
      <c r="L604" s="154" t="s">
        <v>2223</v>
      </c>
      <c r="M604" s="154" t="s">
        <v>2640</v>
      </c>
      <c r="N604" s="251" t="s">
        <v>2269</v>
      </c>
      <c r="O604" s="251" t="s">
        <v>2270</v>
      </c>
      <c r="P604" s="264"/>
      <c r="Q604" s="253"/>
      <c r="R604" s="253"/>
      <c r="S604" s="254"/>
      <c r="T604" s="254"/>
      <c r="U604" s="249"/>
      <c r="V604" s="259"/>
      <c r="W604" s="255"/>
      <c r="X604" s="256"/>
      <c r="AI604" s="690"/>
      <c r="AJ604" s="691"/>
      <c r="AK604" s="691"/>
      <c r="AL604" s="692"/>
      <c r="AN604" s="706"/>
      <c r="AO604" s="707"/>
      <c r="AP604" s="707"/>
      <c r="AQ604" s="708"/>
    </row>
    <row r="605" spans="1:43" ht="39" hidden="1" thickBot="1" x14ac:dyDescent="0.35">
      <c r="A605" s="1008">
        <v>14</v>
      </c>
      <c r="B605" s="437" t="s">
        <v>1721</v>
      </c>
      <c r="C605" s="263">
        <v>43375</v>
      </c>
      <c r="D605" s="249" t="s">
        <v>14</v>
      </c>
      <c r="E605" s="154" t="s">
        <v>25</v>
      </c>
      <c r="F605" s="257">
        <v>3270</v>
      </c>
      <c r="G605" s="258" t="s">
        <v>2629</v>
      </c>
      <c r="H605" s="250" t="s">
        <v>2630</v>
      </c>
      <c r="I605" s="250"/>
      <c r="J605" s="258" t="s">
        <v>975</v>
      </c>
      <c r="K605" s="154" t="s">
        <v>814</v>
      </c>
      <c r="L605" s="154" t="s">
        <v>2223</v>
      </c>
      <c r="M605" s="154" t="s">
        <v>1460</v>
      </c>
      <c r="N605" s="251" t="s">
        <v>2218</v>
      </c>
      <c r="O605" s="251" t="s">
        <v>2219</v>
      </c>
      <c r="P605" s="264"/>
      <c r="Q605" s="253"/>
      <c r="R605" s="253"/>
      <c r="S605" s="254"/>
      <c r="T605" s="254"/>
      <c r="U605" s="249"/>
      <c r="V605" s="259"/>
      <c r="W605" s="255"/>
      <c r="X605" s="256"/>
      <c r="AI605" s="690"/>
      <c r="AJ605" s="691"/>
      <c r="AK605" s="691"/>
      <c r="AL605" s="692"/>
      <c r="AN605" s="706"/>
      <c r="AO605" s="707"/>
      <c r="AP605" s="707"/>
      <c r="AQ605" s="708"/>
    </row>
    <row r="606" spans="1:43" ht="39" hidden="1" thickBot="1" x14ac:dyDescent="0.35">
      <c r="A606" s="1008">
        <v>14</v>
      </c>
      <c r="B606" s="437" t="s">
        <v>1722</v>
      </c>
      <c r="C606" s="263">
        <v>43375</v>
      </c>
      <c r="D606" s="249" t="s">
        <v>14</v>
      </c>
      <c r="E606" s="154" t="s">
        <v>25</v>
      </c>
      <c r="F606" s="257">
        <v>3270</v>
      </c>
      <c r="G606" s="258" t="s">
        <v>2629</v>
      </c>
      <c r="H606" s="250" t="s">
        <v>2630</v>
      </c>
      <c r="I606" s="250"/>
      <c r="J606" s="258" t="s">
        <v>975</v>
      </c>
      <c r="K606" s="154" t="s">
        <v>814</v>
      </c>
      <c r="L606" s="154" t="s">
        <v>2223</v>
      </c>
      <c r="M606" s="154" t="s">
        <v>1460</v>
      </c>
      <c r="N606" s="251" t="s">
        <v>2332</v>
      </c>
      <c r="O606" s="251" t="s">
        <v>2219</v>
      </c>
      <c r="P606" s="264"/>
      <c r="Q606" s="253"/>
      <c r="R606" s="253"/>
      <c r="S606" s="254"/>
      <c r="T606" s="254"/>
      <c r="U606" s="249"/>
      <c r="V606" s="259"/>
      <c r="W606" s="255"/>
      <c r="X606" s="256"/>
      <c r="AI606" s="690"/>
      <c r="AJ606" s="691"/>
      <c r="AK606" s="691"/>
      <c r="AL606" s="692"/>
      <c r="AN606" s="706"/>
      <c r="AO606" s="707"/>
      <c r="AP606" s="707"/>
      <c r="AQ606" s="708"/>
    </row>
    <row r="607" spans="1:43" ht="57.75" hidden="1" thickBot="1" x14ac:dyDescent="0.35">
      <c r="A607" s="1008">
        <v>14</v>
      </c>
      <c r="B607" s="437" t="s">
        <v>1723</v>
      </c>
      <c r="C607" s="263">
        <v>43375</v>
      </c>
      <c r="D607" s="249" t="s">
        <v>14</v>
      </c>
      <c r="E607" s="154" t="s">
        <v>25</v>
      </c>
      <c r="F607" s="257">
        <v>3270</v>
      </c>
      <c r="G607" s="258" t="s">
        <v>2629</v>
      </c>
      <c r="H607" s="250" t="s">
        <v>2630</v>
      </c>
      <c r="I607" s="250"/>
      <c r="J607" s="258" t="s">
        <v>976</v>
      </c>
      <c r="K607" s="154" t="s">
        <v>814</v>
      </c>
      <c r="L607" s="154" t="s">
        <v>2223</v>
      </c>
      <c r="M607" s="154" t="s">
        <v>2636</v>
      </c>
      <c r="N607" s="251" t="s">
        <v>2641</v>
      </c>
      <c r="O607" s="251" t="s">
        <v>2642</v>
      </c>
      <c r="P607" s="264"/>
      <c r="Q607" s="253"/>
      <c r="R607" s="253"/>
      <c r="S607" s="254"/>
      <c r="T607" s="254"/>
      <c r="U607" s="249"/>
      <c r="V607" s="259"/>
      <c r="W607" s="255"/>
      <c r="X607" s="256"/>
      <c r="AI607" s="690"/>
      <c r="AJ607" s="691"/>
      <c r="AK607" s="691"/>
      <c r="AL607" s="692"/>
      <c r="AN607" s="706"/>
      <c r="AO607" s="707"/>
      <c r="AP607" s="707"/>
      <c r="AQ607" s="708"/>
    </row>
    <row r="608" spans="1:43" ht="43.5" hidden="1" thickBot="1" x14ac:dyDescent="0.35">
      <c r="A608" s="1008">
        <v>14</v>
      </c>
      <c r="B608" s="437" t="s">
        <v>1724</v>
      </c>
      <c r="C608" s="263">
        <v>43375</v>
      </c>
      <c r="D608" s="249" t="s">
        <v>14</v>
      </c>
      <c r="E608" s="154" t="s">
        <v>25</v>
      </c>
      <c r="F608" s="257">
        <v>3270</v>
      </c>
      <c r="G608" s="258" t="s">
        <v>2629</v>
      </c>
      <c r="H608" s="250" t="s">
        <v>2630</v>
      </c>
      <c r="I608" s="250"/>
      <c r="J608" s="258" t="s">
        <v>976</v>
      </c>
      <c r="K608" s="154" t="s">
        <v>823</v>
      </c>
      <c r="L608" s="154" t="s">
        <v>2223</v>
      </c>
      <c r="M608" s="154" t="s">
        <v>1397</v>
      </c>
      <c r="N608" s="251" t="s">
        <v>2643</v>
      </c>
      <c r="O608" s="251" t="s">
        <v>2644</v>
      </c>
      <c r="P608" s="264"/>
      <c r="Q608" s="253"/>
      <c r="R608" s="253"/>
      <c r="S608" s="254"/>
      <c r="T608" s="254"/>
      <c r="U608" s="249"/>
      <c r="V608" s="259"/>
      <c r="W608" s="255"/>
      <c r="X608" s="256"/>
      <c r="AI608" s="690"/>
      <c r="AJ608" s="691"/>
      <c r="AK608" s="691"/>
      <c r="AL608" s="692"/>
      <c r="AN608" s="706"/>
      <c r="AO608" s="707"/>
      <c r="AP608" s="707"/>
      <c r="AQ608" s="708"/>
    </row>
    <row r="609" spans="1:43" ht="143.25" hidden="1" thickBot="1" x14ac:dyDescent="0.35">
      <c r="A609" s="1008">
        <v>14</v>
      </c>
      <c r="B609" s="437" t="s">
        <v>1725</v>
      </c>
      <c r="C609" s="263">
        <v>43375</v>
      </c>
      <c r="D609" s="249" t="s">
        <v>14</v>
      </c>
      <c r="E609" s="154" t="s">
        <v>25</v>
      </c>
      <c r="F609" s="257">
        <v>3270</v>
      </c>
      <c r="G609" s="258" t="s">
        <v>2629</v>
      </c>
      <c r="H609" s="250" t="s">
        <v>2630</v>
      </c>
      <c r="I609" s="250"/>
      <c r="J609" s="258" t="s">
        <v>974</v>
      </c>
      <c r="K609" s="154" t="s">
        <v>28</v>
      </c>
      <c r="L609" s="154" t="s">
        <v>2223</v>
      </c>
      <c r="M609" s="154" t="s">
        <v>2640</v>
      </c>
      <c r="N609" s="251" t="s">
        <v>2645</v>
      </c>
      <c r="O609" s="251" t="s">
        <v>2646</v>
      </c>
      <c r="P609" s="264"/>
      <c r="Q609" s="253"/>
      <c r="R609" s="253"/>
      <c r="S609" s="254"/>
      <c r="T609" s="254"/>
      <c r="U609" s="249"/>
      <c r="V609" s="259"/>
      <c r="W609" s="255"/>
      <c r="X609" s="256"/>
      <c r="AI609" s="690"/>
      <c r="AJ609" s="691"/>
      <c r="AK609" s="691"/>
      <c r="AL609" s="692"/>
      <c r="AN609" s="706"/>
      <c r="AO609" s="707"/>
      <c r="AP609" s="707"/>
      <c r="AQ609" s="708"/>
    </row>
    <row r="610" spans="1:43" ht="43.5" hidden="1" thickBot="1" x14ac:dyDescent="0.35">
      <c r="A610" s="1008">
        <v>14</v>
      </c>
      <c r="B610" s="437" t="s">
        <v>1726</v>
      </c>
      <c r="C610" s="263">
        <v>43375</v>
      </c>
      <c r="D610" s="249" t="s">
        <v>14</v>
      </c>
      <c r="E610" s="154" t="s">
        <v>25</v>
      </c>
      <c r="F610" s="257">
        <v>3270</v>
      </c>
      <c r="G610" s="258" t="s">
        <v>2629</v>
      </c>
      <c r="H610" s="250" t="s">
        <v>2630</v>
      </c>
      <c r="I610" s="250"/>
      <c r="J610" s="258" t="s">
        <v>974</v>
      </c>
      <c r="K610" s="154" t="s">
        <v>30</v>
      </c>
      <c r="L610" s="154" t="s">
        <v>2223</v>
      </c>
      <c r="M610" s="154" t="s">
        <v>1451</v>
      </c>
      <c r="N610" s="251" t="s">
        <v>2647</v>
      </c>
      <c r="O610" s="251" t="s">
        <v>2648</v>
      </c>
      <c r="P610" s="264"/>
      <c r="Q610" s="253"/>
      <c r="R610" s="253"/>
      <c r="S610" s="254"/>
      <c r="T610" s="254"/>
      <c r="U610" s="249"/>
      <c r="V610" s="259"/>
      <c r="W610" s="255"/>
      <c r="X610" s="256"/>
      <c r="AI610" s="690"/>
      <c r="AJ610" s="691"/>
      <c r="AK610" s="691"/>
      <c r="AL610" s="692"/>
      <c r="AN610" s="706"/>
      <c r="AO610" s="707"/>
      <c r="AP610" s="707"/>
      <c r="AQ610" s="708"/>
    </row>
    <row r="611" spans="1:43" ht="39" hidden="1" thickBot="1" x14ac:dyDescent="0.35">
      <c r="A611" s="1008">
        <v>14</v>
      </c>
      <c r="B611" s="437" t="s">
        <v>1727</v>
      </c>
      <c r="C611" s="263">
        <v>43375</v>
      </c>
      <c r="D611" s="249" t="s">
        <v>14</v>
      </c>
      <c r="E611" s="154" t="s">
        <v>25</v>
      </c>
      <c r="F611" s="257">
        <v>3270</v>
      </c>
      <c r="G611" s="258" t="s">
        <v>2629</v>
      </c>
      <c r="H611" s="250" t="s">
        <v>2630</v>
      </c>
      <c r="I611" s="250"/>
      <c r="J611" s="258" t="s">
        <v>975</v>
      </c>
      <c r="K611" s="154" t="s">
        <v>823</v>
      </c>
      <c r="L611" s="154" t="s">
        <v>2223</v>
      </c>
      <c r="M611" s="154" t="s">
        <v>2637</v>
      </c>
      <c r="N611" s="251" t="s">
        <v>2649</v>
      </c>
      <c r="O611" s="251" t="s">
        <v>2650</v>
      </c>
      <c r="P611" s="264"/>
      <c r="Q611" s="253"/>
      <c r="R611" s="253"/>
      <c r="S611" s="254"/>
      <c r="T611" s="254"/>
      <c r="U611" s="249"/>
      <c r="V611" s="259"/>
      <c r="W611" s="255"/>
      <c r="X611" s="256"/>
      <c r="AI611" s="690"/>
      <c r="AJ611" s="691"/>
      <c r="AK611" s="691"/>
      <c r="AL611" s="692"/>
      <c r="AN611" s="706"/>
      <c r="AO611" s="707"/>
      <c r="AP611" s="707"/>
      <c r="AQ611" s="708"/>
    </row>
    <row r="612" spans="1:43" ht="39" hidden="1" thickBot="1" x14ac:dyDescent="0.35">
      <c r="A612" s="1008">
        <v>14</v>
      </c>
      <c r="B612" s="437" t="s">
        <v>1728</v>
      </c>
      <c r="C612" s="263">
        <v>43375</v>
      </c>
      <c r="D612" s="249" t="s">
        <v>14</v>
      </c>
      <c r="E612" s="154" t="s">
        <v>25</v>
      </c>
      <c r="F612" s="257">
        <v>3270</v>
      </c>
      <c r="G612" s="258" t="s">
        <v>2629</v>
      </c>
      <c r="H612" s="250" t="s">
        <v>2630</v>
      </c>
      <c r="I612" s="250"/>
      <c r="J612" s="258" t="s">
        <v>975</v>
      </c>
      <c r="K612" s="154" t="s">
        <v>823</v>
      </c>
      <c r="L612" s="154" t="s">
        <v>2223</v>
      </c>
      <c r="M612" s="154" t="s">
        <v>2637</v>
      </c>
      <c r="N612" s="251" t="s">
        <v>2651</v>
      </c>
      <c r="O612" s="251" t="s">
        <v>2652</v>
      </c>
      <c r="P612" s="264"/>
      <c r="Q612" s="253"/>
      <c r="R612" s="253"/>
      <c r="S612" s="254"/>
      <c r="T612" s="254"/>
      <c r="U612" s="249"/>
      <c r="V612" s="259"/>
      <c r="W612" s="255"/>
      <c r="X612" s="256"/>
      <c r="AI612" s="690"/>
      <c r="AJ612" s="691"/>
      <c r="AK612" s="691"/>
      <c r="AL612" s="692"/>
      <c r="AN612" s="706"/>
      <c r="AO612" s="707"/>
      <c r="AP612" s="707"/>
      <c r="AQ612" s="708"/>
    </row>
    <row r="613" spans="1:43" ht="39" hidden="1" thickBot="1" x14ac:dyDescent="0.35">
      <c r="A613" s="1008">
        <v>14</v>
      </c>
      <c r="B613" s="437" t="s">
        <v>1729</v>
      </c>
      <c r="C613" s="263">
        <v>43375</v>
      </c>
      <c r="D613" s="249" t="s">
        <v>14</v>
      </c>
      <c r="E613" s="154" t="s">
        <v>25</v>
      </c>
      <c r="F613" s="257">
        <v>3270</v>
      </c>
      <c r="G613" s="258" t="s">
        <v>2629</v>
      </c>
      <c r="H613" s="250" t="s">
        <v>2630</v>
      </c>
      <c r="I613" s="250"/>
      <c r="J613" s="258" t="s">
        <v>975</v>
      </c>
      <c r="K613" s="154" t="s">
        <v>814</v>
      </c>
      <c r="L613" s="154" t="s">
        <v>2223</v>
      </c>
      <c r="M613" s="154" t="s">
        <v>2636</v>
      </c>
      <c r="N613" s="251" t="s">
        <v>2653</v>
      </c>
      <c r="O613" s="251" t="s">
        <v>2654</v>
      </c>
      <c r="P613" s="264"/>
      <c r="Q613" s="253"/>
      <c r="R613" s="253"/>
      <c r="S613" s="254"/>
      <c r="T613" s="254"/>
      <c r="U613" s="249"/>
      <c r="V613" s="259"/>
      <c r="W613" s="255"/>
      <c r="X613" s="256"/>
      <c r="AI613" s="690"/>
      <c r="AJ613" s="691"/>
      <c r="AK613" s="691"/>
      <c r="AL613" s="692"/>
      <c r="AN613" s="706"/>
      <c r="AO613" s="707"/>
      <c r="AP613" s="707"/>
      <c r="AQ613" s="708"/>
    </row>
    <row r="614" spans="1:43" ht="39" hidden="1" thickBot="1" x14ac:dyDescent="0.35">
      <c r="A614" s="1008">
        <v>14</v>
      </c>
      <c r="B614" s="437" t="s">
        <v>1730</v>
      </c>
      <c r="C614" s="263">
        <v>43375</v>
      </c>
      <c r="D614" s="249" t="s">
        <v>14</v>
      </c>
      <c r="E614" s="154" t="s">
        <v>25</v>
      </c>
      <c r="F614" s="257">
        <v>3270</v>
      </c>
      <c r="G614" s="258" t="s">
        <v>2629</v>
      </c>
      <c r="H614" s="250" t="s">
        <v>2630</v>
      </c>
      <c r="I614" s="250"/>
      <c r="J614" s="258" t="s">
        <v>976</v>
      </c>
      <c r="K614" s="154" t="s">
        <v>29</v>
      </c>
      <c r="L614" s="154" t="s">
        <v>2223</v>
      </c>
      <c r="M614" s="154" t="s">
        <v>1397</v>
      </c>
      <c r="N614" s="251" t="s">
        <v>2655</v>
      </c>
      <c r="O614" s="251" t="s">
        <v>2656</v>
      </c>
      <c r="P614" s="264"/>
      <c r="Q614" s="253"/>
      <c r="R614" s="253"/>
      <c r="S614" s="254"/>
      <c r="T614" s="254"/>
      <c r="U614" s="249"/>
      <c r="V614" s="259"/>
      <c r="W614" s="255"/>
      <c r="X614" s="256"/>
      <c r="AI614" s="690"/>
      <c r="AJ614" s="691"/>
      <c r="AK614" s="691"/>
      <c r="AL614" s="692"/>
      <c r="AN614" s="706"/>
      <c r="AO614" s="707"/>
      <c r="AP614" s="707"/>
      <c r="AQ614" s="708"/>
    </row>
    <row r="615" spans="1:43" ht="43.5" hidden="1" thickBot="1" x14ac:dyDescent="0.35">
      <c r="A615" s="1008">
        <v>14</v>
      </c>
      <c r="B615" s="437" t="s">
        <v>1731</v>
      </c>
      <c r="C615" s="263">
        <v>43375</v>
      </c>
      <c r="D615" s="249" t="s">
        <v>14</v>
      </c>
      <c r="E615" s="154" t="s">
        <v>25</v>
      </c>
      <c r="F615" s="257">
        <v>3270</v>
      </c>
      <c r="G615" s="258" t="s">
        <v>2629</v>
      </c>
      <c r="H615" s="250" t="s">
        <v>2630</v>
      </c>
      <c r="I615" s="250"/>
      <c r="J615" s="258" t="s">
        <v>974</v>
      </c>
      <c r="K615" s="154" t="s">
        <v>29</v>
      </c>
      <c r="L615" s="154" t="s">
        <v>2223</v>
      </c>
      <c r="M615" s="154" t="s">
        <v>1397</v>
      </c>
      <c r="N615" s="251" t="s">
        <v>2657</v>
      </c>
      <c r="O615" s="251" t="s">
        <v>2658</v>
      </c>
      <c r="P615" s="264"/>
      <c r="Q615" s="253"/>
      <c r="R615" s="253"/>
      <c r="S615" s="254"/>
      <c r="T615" s="254"/>
      <c r="U615" s="249"/>
      <c r="V615" s="259"/>
      <c r="W615" s="255"/>
      <c r="X615" s="256"/>
      <c r="AI615" s="690"/>
      <c r="AJ615" s="691"/>
      <c r="AK615" s="691"/>
      <c r="AL615" s="692"/>
      <c r="AN615" s="706"/>
      <c r="AO615" s="707"/>
      <c r="AP615" s="707"/>
      <c r="AQ615" s="708"/>
    </row>
    <row r="616" spans="1:43" ht="39" hidden="1" thickBot="1" x14ac:dyDescent="0.35">
      <c r="A616" s="1008">
        <v>61</v>
      </c>
      <c r="B616" s="437" t="s">
        <v>1732</v>
      </c>
      <c r="C616" s="263" t="s">
        <v>2659</v>
      </c>
      <c r="D616" s="249" t="s">
        <v>14</v>
      </c>
      <c r="E616" s="154" t="s">
        <v>25</v>
      </c>
      <c r="F616" s="257" t="s">
        <v>341</v>
      </c>
      <c r="G616" s="258" t="s">
        <v>2889</v>
      </c>
      <c r="H616" s="250" t="s">
        <v>2660</v>
      </c>
      <c r="I616" s="250"/>
      <c r="J616" s="258" t="s">
        <v>975</v>
      </c>
      <c r="K616" s="154" t="s">
        <v>823</v>
      </c>
      <c r="L616" s="154" t="s">
        <v>2195</v>
      </c>
      <c r="M616" s="154" t="s">
        <v>1468</v>
      </c>
      <c r="N616" s="251" t="s">
        <v>2661</v>
      </c>
      <c r="O616" s="251" t="s">
        <v>2662</v>
      </c>
      <c r="P616" s="264"/>
      <c r="Q616" s="253"/>
      <c r="R616" s="253"/>
      <c r="S616" s="254"/>
      <c r="T616" s="254"/>
      <c r="U616" s="249"/>
      <c r="V616" s="259"/>
      <c r="W616" s="255"/>
      <c r="X616" s="256"/>
      <c r="AI616" s="690"/>
      <c r="AJ616" s="691"/>
      <c r="AK616" s="691"/>
      <c r="AL616" s="692"/>
      <c r="AN616" s="706"/>
      <c r="AO616" s="707"/>
      <c r="AP616" s="707"/>
      <c r="AQ616" s="708"/>
    </row>
    <row r="617" spans="1:43" ht="39" hidden="1" thickBot="1" x14ac:dyDescent="0.35">
      <c r="A617" s="1008">
        <v>61</v>
      </c>
      <c r="B617" s="437" t="s">
        <v>1733</v>
      </c>
      <c r="C617" s="263" t="s">
        <v>2659</v>
      </c>
      <c r="D617" s="249" t="s">
        <v>14</v>
      </c>
      <c r="E617" s="154" t="s">
        <v>25</v>
      </c>
      <c r="F617" s="257" t="s">
        <v>341</v>
      </c>
      <c r="G617" s="258" t="s">
        <v>2889</v>
      </c>
      <c r="H617" s="250" t="s">
        <v>2660</v>
      </c>
      <c r="I617" s="250"/>
      <c r="J617" s="258" t="s">
        <v>974</v>
      </c>
      <c r="K617" s="154" t="s">
        <v>28</v>
      </c>
      <c r="L617" s="154" t="s">
        <v>2195</v>
      </c>
      <c r="M617" s="154" t="s">
        <v>2663</v>
      </c>
      <c r="N617" s="251" t="s">
        <v>2664</v>
      </c>
      <c r="O617" s="251" t="s">
        <v>2665</v>
      </c>
      <c r="P617" s="264"/>
      <c r="Q617" s="253"/>
      <c r="R617" s="253"/>
      <c r="S617" s="254"/>
      <c r="T617" s="254"/>
      <c r="U617" s="249"/>
      <c r="V617" s="259"/>
      <c r="W617" s="255"/>
      <c r="X617" s="256"/>
      <c r="AI617" s="690"/>
      <c r="AJ617" s="691"/>
      <c r="AK617" s="691"/>
      <c r="AL617" s="692"/>
      <c r="AN617" s="706"/>
      <c r="AO617" s="707"/>
      <c r="AP617" s="707"/>
      <c r="AQ617" s="708"/>
    </row>
    <row r="618" spans="1:43" ht="39" hidden="1" thickBot="1" x14ac:dyDescent="0.35">
      <c r="A618" s="1008">
        <v>61</v>
      </c>
      <c r="B618" s="437" t="s">
        <v>1734</v>
      </c>
      <c r="C618" s="263" t="s">
        <v>2659</v>
      </c>
      <c r="D618" s="249" t="s">
        <v>14</v>
      </c>
      <c r="E618" s="154" t="s">
        <v>25</v>
      </c>
      <c r="F618" s="257" t="s">
        <v>341</v>
      </c>
      <c r="G618" s="258" t="s">
        <v>2889</v>
      </c>
      <c r="H618" s="250" t="s">
        <v>2660</v>
      </c>
      <c r="I618" s="250"/>
      <c r="J618" s="258" t="s">
        <v>975</v>
      </c>
      <c r="K618" s="154" t="s">
        <v>814</v>
      </c>
      <c r="L618" s="154" t="s">
        <v>2195</v>
      </c>
      <c r="M618" s="154" t="s">
        <v>2196</v>
      </c>
      <c r="N618" s="251" t="s">
        <v>2197</v>
      </c>
      <c r="O618" s="251" t="s">
        <v>2322</v>
      </c>
      <c r="P618" s="264"/>
      <c r="Q618" s="253"/>
      <c r="R618" s="253"/>
      <c r="S618" s="254"/>
      <c r="T618" s="254"/>
      <c r="U618" s="249"/>
      <c r="V618" s="259"/>
      <c r="W618" s="255"/>
      <c r="X618" s="256"/>
      <c r="AI618" s="690"/>
      <c r="AJ618" s="691"/>
      <c r="AK618" s="691"/>
      <c r="AL618" s="692"/>
      <c r="AN618" s="706"/>
      <c r="AO618" s="707"/>
      <c r="AP618" s="707"/>
      <c r="AQ618" s="708"/>
    </row>
    <row r="619" spans="1:43" ht="39" hidden="1" thickBot="1" x14ac:dyDescent="0.35">
      <c r="A619" s="1008">
        <v>61</v>
      </c>
      <c r="B619" s="437" t="s">
        <v>1735</v>
      </c>
      <c r="C619" s="263" t="s">
        <v>2659</v>
      </c>
      <c r="D619" s="249" t="s">
        <v>14</v>
      </c>
      <c r="E619" s="154" t="s">
        <v>25</v>
      </c>
      <c r="F619" s="257" t="s">
        <v>341</v>
      </c>
      <c r="G619" s="258" t="s">
        <v>2889</v>
      </c>
      <c r="H619" s="250" t="s">
        <v>2660</v>
      </c>
      <c r="I619" s="250"/>
      <c r="J619" s="258" t="s">
        <v>975</v>
      </c>
      <c r="K619" s="154" t="s">
        <v>29</v>
      </c>
      <c r="L619" s="154" t="s">
        <v>2195</v>
      </c>
      <c r="M619" s="154" t="s">
        <v>1468</v>
      </c>
      <c r="N619" s="251" t="s">
        <v>2551</v>
      </c>
      <c r="O619" s="251" t="s">
        <v>2552</v>
      </c>
      <c r="P619" s="264"/>
      <c r="Q619" s="253"/>
      <c r="R619" s="253"/>
      <c r="S619" s="254"/>
      <c r="T619" s="254"/>
      <c r="U619" s="249"/>
      <c r="V619" s="259"/>
      <c r="W619" s="255"/>
      <c r="X619" s="256"/>
      <c r="AI619" s="690"/>
      <c r="AJ619" s="691"/>
      <c r="AK619" s="691"/>
      <c r="AL619" s="692"/>
      <c r="AN619" s="706"/>
      <c r="AO619" s="707"/>
      <c r="AP619" s="707"/>
      <c r="AQ619" s="708"/>
    </row>
    <row r="620" spans="1:43" ht="43.5" hidden="1" thickBot="1" x14ac:dyDescent="0.35">
      <c r="A620" s="1008">
        <v>61</v>
      </c>
      <c r="B620" s="437" t="s">
        <v>1736</v>
      </c>
      <c r="C620" s="263" t="s">
        <v>2659</v>
      </c>
      <c r="D620" s="249" t="s">
        <v>14</v>
      </c>
      <c r="E620" s="154" t="s">
        <v>25</v>
      </c>
      <c r="F620" s="257" t="s">
        <v>341</v>
      </c>
      <c r="G620" s="258" t="s">
        <v>2889</v>
      </c>
      <c r="H620" s="250" t="s">
        <v>2660</v>
      </c>
      <c r="I620" s="250"/>
      <c r="J620" s="258" t="s">
        <v>975</v>
      </c>
      <c r="K620" s="154" t="s">
        <v>814</v>
      </c>
      <c r="L620" s="154" t="s">
        <v>2195</v>
      </c>
      <c r="M620" s="154" t="s">
        <v>2199</v>
      </c>
      <c r="N620" s="251" t="s">
        <v>2200</v>
      </c>
      <c r="O620" s="251" t="s">
        <v>2201</v>
      </c>
      <c r="P620" s="264"/>
      <c r="Q620" s="253"/>
      <c r="R620" s="253"/>
      <c r="S620" s="254"/>
      <c r="T620" s="254"/>
      <c r="U620" s="249"/>
      <c r="V620" s="259"/>
      <c r="W620" s="255"/>
      <c r="X620" s="256"/>
      <c r="AI620" s="690"/>
      <c r="AJ620" s="691"/>
      <c r="AK620" s="691"/>
      <c r="AL620" s="692"/>
      <c r="AN620" s="706"/>
      <c r="AO620" s="707"/>
      <c r="AP620" s="707"/>
      <c r="AQ620" s="708"/>
    </row>
    <row r="621" spans="1:43" ht="72" hidden="1" thickBot="1" x14ac:dyDescent="0.35">
      <c r="A621" s="1008">
        <v>61</v>
      </c>
      <c r="B621" s="437" t="s">
        <v>1737</v>
      </c>
      <c r="C621" s="263" t="s">
        <v>2659</v>
      </c>
      <c r="D621" s="249" t="s">
        <v>14</v>
      </c>
      <c r="E621" s="154" t="s">
        <v>25</v>
      </c>
      <c r="F621" s="257" t="s">
        <v>341</v>
      </c>
      <c r="G621" s="258" t="s">
        <v>2889</v>
      </c>
      <c r="H621" s="250" t="s">
        <v>2660</v>
      </c>
      <c r="I621" s="250"/>
      <c r="J621" s="258" t="s">
        <v>975</v>
      </c>
      <c r="K621" s="154" t="s">
        <v>29</v>
      </c>
      <c r="L621" s="154" t="s">
        <v>2195</v>
      </c>
      <c r="M621" s="154" t="s">
        <v>2666</v>
      </c>
      <c r="N621" s="251" t="s">
        <v>2203</v>
      </c>
      <c r="O621" s="251" t="s">
        <v>2204</v>
      </c>
      <c r="P621" s="264"/>
      <c r="Q621" s="253"/>
      <c r="R621" s="253"/>
      <c r="S621" s="254"/>
      <c r="T621" s="254"/>
      <c r="U621" s="249"/>
      <c r="V621" s="259"/>
      <c r="W621" s="255"/>
      <c r="X621" s="256"/>
      <c r="AI621" s="690"/>
      <c r="AJ621" s="691"/>
      <c r="AK621" s="691"/>
      <c r="AL621" s="692"/>
      <c r="AN621" s="706"/>
      <c r="AO621" s="707"/>
      <c r="AP621" s="707"/>
      <c r="AQ621" s="708"/>
    </row>
    <row r="622" spans="1:43" ht="39" hidden="1" thickBot="1" x14ac:dyDescent="0.35">
      <c r="A622" s="1008">
        <v>61</v>
      </c>
      <c r="B622" s="437" t="s">
        <v>1738</v>
      </c>
      <c r="C622" s="263" t="s">
        <v>2659</v>
      </c>
      <c r="D622" s="249" t="s">
        <v>14</v>
      </c>
      <c r="E622" s="154" t="s">
        <v>25</v>
      </c>
      <c r="F622" s="257" t="s">
        <v>341</v>
      </c>
      <c r="G622" s="258" t="s">
        <v>2889</v>
      </c>
      <c r="H622" s="250" t="s">
        <v>2660</v>
      </c>
      <c r="I622" s="250"/>
      <c r="J622" s="258" t="s">
        <v>975</v>
      </c>
      <c r="K622" s="154" t="s">
        <v>814</v>
      </c>
      <c r="L622" s="154" t="s">
        <v>2195</v>
      </c>
      <c r="M622" s="154" t="s">
        <v>1448</v>
      </c>
      <c r="N622" s="251" t="s">
        <v>2220</v>
      </c>
      <c r="O622" s="251" t="s">
        <v>2221</v>
      </c>
      <c r="P622" s="264"/>
      <c r="Q622" s="253"/>
      <c r="R622" s="253"/>
      <c r="S622" s="254"/>
      <c r="T622" s="254"/>
      <c r="U622" s="249"/>
      <c r="V622" s="259"/>
      <c r="W622" s="255"/>
      <c r="X622" s="256"/>
      <c r="AI622" s="690"/>
      <c r="AJ622" s="691"/>
      <c r="AK622" s="691"/>
      <c r="AL622" s="692"/>
      <c r="AN622" s="706"/>
      <c r="AO622" s="707"/>
      <c r="AP622" s="707"/>
      <c r="AQ622" s="708"/>
    </row>
    <row r="623" spans="1:43" ht="86.25" hidden="1" thickBot="1" x14ac:dyDescent="0.35">
      <c r="A623" s="1008">
        <v>59</v>
      </c>
      <c r="B623" s="437" t="s">
        <v>1739</v>
      </c>
      <c r="C623" s="263" t="s">
        <v>2667</v>
      </c>
      <c r="D623" s="249" t="s">
        <v>14</v>
      </c>
      <c r="E623" s="154" t="s">
        <v>26</v>
      </c>
      <c r="F623" s="257">
        <v>253</v>
      </c>
      <c r="G623" s="258" t="s">
        <v>2668</v>
      </c>
      <c r="H623" s="250" t="s">
        <v>2669</v>
      </c>
      <c r="I623" s="250"/>
      <c r="J623" s="258" t="s">
        <v>975</v>
      </c>
      <c r="K623" s="154" t="s">
        <v>29</v>
      </c>
      <c r="L623" s="154" t="s">
        <v>2223</v>
      </c>
      <c r="M623" s="154" t="s">
        <v>1397</v>
      </c>
      <c r="N623" s="251" t="s">
        <v>2670</v>
      </c>
      <c r="O623" s="251" t="s">
        <v>2671</v>
      </c>
      <c r="P623" s="264"/>
      <c r="Q623" s="253"/>
      <c r="R623" s="253"/>
      <c r="S623" s="254"/>
      <c r="T623" s="254"/>
      <c r="U623" s="249"/>
      <c r="V623" s="259"/>
      <c r="W623" s="255"/>
      <c r="X623" s="256"/>
      <c r="AI623" s="690"/>
      <c r="AJ623" s="691"/>
      <c r="AK623" s="691"/>
      <c r="AL623" s="692"/>
      <c r="AN623" s="706"/>
      <c r="AO623" s="707"/>
      <c r="AP623" s="707"/>
      <c r="AQ623" s="708"/>
    </row>
    <row r="624" spans="1:43" ht="72" hidden="1" thickBot="1" x14ac:dyDescent="0.35">
      <c r="A624" s="1008">
        <v>59</v>
      </c>
      <c r="B624" s="437" t="s">
        <v>1740</v>
      </c>
      <c r="C624" s="263" t="s">
        <v>2667</v>
      </c>
      <c r="D624" s="249" t="s">
        <v>14</v>
      </c>
      <c r="E624" s="154" t="s">
        <v>26</v>
      </c>
      <c r="F624" s="257">
        <v>253</v>
      </c>
      <c r="G624" s="258" t="s">
        <v>2668</v>
      </c>
      <c r="H624" s="250" t="s">
        <v>2669</v>
      </c>
      <c r="I624" s="250"/>
      <c r="J624" s="258" t="s">
        <v>975</v>
      </c>
      <c r="K624" s="154" t="s">
        <v>814</v>
      </c>
      <c r="L624" s="154" t="s">
        <v>2223</v>
      </c>
      <c r="M624" s="154" t="s">
        <v>2636</v>
      </c>
      <c r="N624" s="251" t="s">
        <v>2404</v>
      </c>
      <c r="O624" s="251" t="s">
        <v>2405</v>
      </c>
      <c r="P624" s="264"/>
      <c r="Q624" s="253"/>
      <c r="R624" s="253"/>
      <c r="S624" s="254"/>
      <c r="T624" s="254"/>
      <c r="U624" s="249"/>
      <c r="V624" s="259"/>
      <c r="W624" s="255"/>
      <c r="X624" s="256"/>
      <c r="AI624" s="690"/>
      <c r="AJ624" s="691"/>
      <c r="AK624" s="691"/>
      <c r="AL624" s="692"/>
      <c r="AN624" s="706"/>
      <c r="AO624" s="707"/>
      <c r="AP624" s="707"/>
      <c r="AQ624" s="708"/>
    </row>
    <row r="625" spans="1:43" ht="57.75" hidden="1" thickBot="1" x14ac:dyDescent="0.35">
      <c r="A625" s="1008">
        <v>59</v>
      </c>
      <c r="B625" s="437" t="s">
        <v>1741</v>
      </c>
      <c r="C625" s="263" t="s">
        <v>2667</v>
      </c>
      <c r="D625" s="249" t="s">
        <v>14</v>
      </c>
      <c r="E625" s="154" t="s">
        <v>26</v>
      </c>
      <c r="F625" s="257">
        <v>253</v>
      </c>
      <c r="G625" s="258" t="s">
        <v>2668</v>
      </c>
      <c r="H625" s="250" t="s">
        <v>2669</v>
      </c>
      <c r="I625" s="250"/>
      <c r="J625" s="258" t="s">
        <v>974</v>
      </c>
      <c r="K625" s="154" t="s">
        <v>28</v>
      </c>
      <c r="L625" s="154" t="s">
        <v>2223</v>
      </c>
      <c r="M625" s="154" t="s">
        <v>2640</v>
      </c>
      <c r="N625" s="251" t="s">
        <v>2672</v>
      </c>
      <c r="O625" s="251" t="s">
        <v>2278</v>
      </c>
      <c r="P625" s="264"/>
      <c r="Q625" s="253"/>
      <c r="R625" s="253"/>
      <c r="S625" s="254"/>
      <c r="T625" s="254"/>
      <c r="U625" s="249"/>
      <c r="V625" s="259"/>
      <c r="W625" s="255"/>
      <c r="X625" s="256"/>
      <c r="AI625" s="690"/>
      <c r="AJ625" s="691"/>
      <c r="AK625" s="691"/>
      <c r="AL625" s="692"/>
      <c r="AN625" s="706"/>
      <c r="AO625" s="707"/>
      <c r="AP625" s="707"/>
      <c r="AQ625" s="708"/>
    </row>
    <row r="626" spans="1:43" ht="72" hidden="1" thickBot="1" x14ac:dyDescent="0.35">
      <c r="A626" s="1008">
        <v>59</v>
      </c>
      <c r="B626" s="437" t="s">
        <v>1742</v>
      </c>
      <c r="C626" s="263" t="s">
        <v>2667</v>
      </c>
      <c r="D626" s="249" t="s">
        <v>14</v>
      </c>
      <c r="E626" s="154" t="s">
        <v>26</v>
      </c>
      <c r="F626" s="257">
        <v>253</v>
      </c>
      <c r="G626" s="258" t="s">
        <v>2668</v>
      </c>
      <c r="H626" s="250" t="s">
        <v>2669</v>
      </c>
      <c r="I626" s="250"/>
      <c r="J626" s="258" t="s">
        <v>974</v>
      </c>
      <c r="K626" s="154" t="s">
        <v>28</v>
      </c>
      <c r="L626" s="154" t="s">
        <v>2223</v>
      </c>
      <c r="M626" s="154" t="s">
        <v>2640</v>
      </c>
      <c r="N626" s="251" t="s">
        <v>2673</v>
      </c>
      <c r="O626" s="251" t="s">
        <v>2278</v>
      </c>
      <c r="P626" s="264"/>
      <c r="Q626" s="253"/>
      <c r="R626" s="253"/>
      <c r="S626" s="254"/>
      <c r="T626" s="254"/>
      <c r="U626" s="249"/>
      <c r="V626" s="259"/>
      <c r="W626" s="255"/>
      <c r="X626" s="256"/>
      <c r="AI626" s="690"/>
      <c r="AJ626" s="691"/>
      <c r="AK626" s="691"/>
      <c r="AL626" s="692"/>
      <c r="AN626" s="706"/>
      <c r="AO626" s="707"/>
      <c r="AP626" s="707"/>
      <c r="AQ626" s="708"/>
    </row>
    <row r="627" spans="1:43" ht="39" hidden="1" thickBot="1" x14ac:dyDescent="0.35">
      <c r="A627" s="1008">
        <v>59</v>
      </c>
      <c r="B627" s="437" t="s">
        <v>1743</v>
      </c>
      <c r="C627" s="263" t="s">
        <v>2667</v>
      </c>
      <c r="D627" s="249" t="s">
        <v>14</v>
      </c>
      <c r="E627" s="154" t="s">
        <v>26</v>
      </c>
      <c r="F627" s="257">
        <v>253</v>
      </c>
      <c r="G627" s="258" t="s">
        <v>2668</v>
      </c>
      <c r="H627" s="250" t="s">
        <v>2669</v>
      </c>
      <c r="I627" s="250"/>
      <c r="J627" s="258" t="s">
        <v>974</v>
      </c>
      <c r="K627" s="154" t="s">
        <v>28</v>
      </c>
      <c r="L627" s="154" t="s">
        <v>2223</v>
      </c>
      <c r="M627" s="154" t="s">
        <v>2640</v>
      </c>
      <c r="N627" s="251" t="s">
        <v>2269</v>
      </c>
      <c r="O627" s="251" t="s">
        <v>2270</v>
      </c>
      <c r="P627" s="264"/>
      <c r="Q627" s="253"/>
      <c r="R627" s="253"/>
      <c r="S627" s="254"/>
      <c r="T627" s="254"/>
      <c r="U627" s="249"/>
      <c r="V627" s="259"/>
      <c r="W627" s="255"/>
      <c r="X627" s="256"/>
      <c r="AI627" s="690"/>
      <c r="AJ627" s="691"/>
      <c r="AK627" s="691"/>
      <c r="AL627" s="692"/>
      <c r="AN627" s="706"/>
      <c r="AO627" s="707"/>
      <c r="AP627" s="707"/>
      <c r="AQ627" s="708"/>
    </row>
    <row r="628" spans="1:43" ht="72" hidden="1" thickBot="1" x14ac:dyDescent="0.35">
      <c r="A628" s="1008">
        <v>59</v>
      </c>
      <c r="B628" s="437" t="s">
        <v>1744</v>
      </c>
      <c r="C628" s="263" t="s">
        <v>2667</v>
      </c>
      <c r="D628" s="249" t="s">
        <v>14</v>
      </c>
      <c r="E628" s="154" t="s">
        <v>26</v>
      </c>
      <c r="F628" s="257">
        <v>253</v>
      </c>
      <c r="G628" s="258" t="s">
        <v>2668</v>
      </c>
      <c r="H628" s="250" t="s">
        <v>2669</v>
      </c>
      <c r="I628" s="250"/>
      <c r="J628" s="258" t="s">
        <v>974</v>
      </c>
      <c r="K628" s="154" t="s">
        <v>30</v>
      </c>
      <c r="L628" s="154" t="s">
        <v>2223</v>
      </c>
      <c r="M628" s="154" t="s">
        <v>1397</v>
      </c>
      <c r="N628" s="251" t="s">
        <v>2548</v>
      </c>
      <c r="O628" s="251" t="s">
        <v>2297</v>
      </c>
      <c r="P628" s="264"/>
      <c r="Q628" s="253"/>
      <c r="R628" s="253"/>
      <c r="S628" s="254"/>
      <c r="T628" s="254"/>
      <c r="U628" s="249"/>
      <c r="V628" s="259"/>
      <c r="W628" s="255"/>
      <c r="X628" s="256"/>
      <c r="AI628" s="690"/>
      <c r="AJ628" s="691"/>
      <c r="AK628" s="691"/>
      <c r="AL628" s="692"/>
      <c r="AN628" s="706"/>
      <c r="AO628" s="707"/>
      <c r="AP628" s="707"/>
      <c r="AQ628" s="708"/>
    </row>
    <row r="629" spans="1:43" ht="72" hidden="1" thickBot="1" x14ac:dyDescent="0.35">
      <c r="A629" s="1008">
        <v>59</v>
      </c>
      <c r="B629" s="437" t="s">
        <v>1745</v>
      </c>
      <c r="C629" s="263" t="s">
        <v>2667</v>
      </c>
      <c r="D629" s="249" t="s">
        <v>14</v>
      </c>
      <c r="E629" s="154" t="s">
        <v>26</v>
      </c>
      <c r="F629" s="257">
        <v>253</v>
      </c>
      <c r="G629" s="258" t="s">
        <v>2668</v>
      </c>
      <c r="H629" s="250" t="s">
        <v>2669</v>
      </c>
      <c r="I629" s="250"/>
      <c r="J629" s="258" t="s">
        <v>974</v>
      </c>
      <c r="K629" s="154" t="s">
        <v>30</v>
      </c>
      <c r="L629" s="154" t="s">
        <v>2223</v>
      </c>
      <c r="M629" s="154" t="s">
        <v>1397</v>
      </c>
      <c r="N629" s="251" t="s">
        <v>2296</v>
      </c>
      <c r="O629" s="251" t="s">
        <v>2297</v>
      </c>
      <c r="P629" s="264"/>
      <c r="Q629" s="253"/>
      <c r="R629" s="253"/>
      <c r="S629" s="254"/>
      <c r="T629" s="254"/>
      <c r="U629" s="249"/>
      <c r="V629" s="259"/>
      <c r="W629" s="255"/>
      <c r="X629" s="256"/>
      <c r="AI629" s="690"/>
      <c r="AJ629" s="691"/>
      <c r="AK629" s="691"/>
      <c r="AL629" s="692"/>
      <c r="AN629" s="706"/>
      <c r="AO629" s="707"/>
      <c r="AP629" s="707"/>
      <c r="AQ629" s="708"/>
    </row>
    <row r="630" spans="1:43" ht="57.75" hidden="1" thickBot="1" x14ac:dyDescent="0.35">
      <c r="A630" s="1008">
        <v>59</v>
      </c>
      <c r="B630" s="437" t="s">
        <v>1746</v>
      </c>
      <c r="C630" s="263" t="s">
        <v>2667</v>
      </c>
      <c r="D630" s="249" t="s">
        <v>14</v>
      </c>
      <c r="E630" s="154" t="s">
        <v>26</v>
      </c>
      <c r="F630" s="257">
        <v>253</v>
      </c>
      <c r="G630" s="258" t="s">
        <v>2668</v>
      </c>
      <c r="H630" s="250" t="s">
        <v>2669</v>
      </c>
      <c r="I630" s="250"/>
      <c r="J630" s="258" t="s">
        <v>974</v>
      </c>
      <c r="K630" s="154" t="s">
        <v>29</v>
      </c>
      <c r="L630" s="154" t="s">
        <v>2223</v>
      </c>
      <c r="M630" s="154" t="s">
        <v>1397</v>
      </c>
      <c r="N630" s="251" t="s">
        <v>2305</v>
      </c>
      <c r="O630" s="251" t="s">
        <v>2306</v>
      </c>
      <c r="P630" s="264"/>
      <c r="Q630" s="253"/>
      <c r="R630" s="253"/>
      <c r="S630" s="254"/>
      <c r="T630" s="254"/>
      <c r="U630" s="249"/>
      <c r="V630" s="259"/>
      <c r="W630" s="255"/>
      <c r="X630" s="256"/>
      <c r="AI630" s="690"/>
      <c r="AJ630" s="691"/>
      <c r="AK630" s="691"/>
      <c r="AL630" s="692"/>
      <c r="AN630" s="706"/>
      <c r="AO630" s="707"/>
      <c r="AP630" s="707"/>
      <c r="AQ630" s="708"/>
    </row>
    <row r="631" spans="1:43" ht="72" hidden="1" thickBot="1" x14ac:dyDescent="0.35">
      <c r="A631" s="1008">
        <v>59</v>
      </c>
      <c r="B631" s="437" t="s">
        <v>1747</v>
      </c>
      <c r="C631" s="263" t="s">
        <v>2667</v>
      </c>
      <c r="D631" s="249" t="s">
        <v>14</v>
      </c>
      <c r="E631" s="154" t="s">
        <v>26</v>
      </c>
      <c r="F631" s="257">
        <v>253</v>
      </c>
      <c r="G631" s="258" t="s">
        <v>2668</v>
      </c>
      <c r="H631" s="250" t="s">
        <v>2669</v>
      </c>
      <c r="I631" s="250"/>
      <c r="J631" s="258" t="s">
        <v>976</v>
      </c>
      <c r="K631" s="154" t="s">
        <v>823</v>
      </c>
      <c r="L631" s="154" t="s">
        <v>2223</v>
      </c>
      <c r="M631" s="154" t="s">
        <v>2251</v>
      </c>
      <c r="N631" s="251" t="s">
        <v>2312</v>
      </c>
      <c r="O631" s="251" t="s">
        <v>2313</v>
      </c>
      <c r="P631" s="264"/>
      <c r="Q631" s="253"/>
      <c r="R631" s="253"/>
      <c r="S631" s="254"/>
      <c r="T631" s="254"/>
      <c r="U631" s="249"/>
      <c r="V631" s="259"/>
      <c r="W631" s="255"/>
      <c r="X631" s="256"/>
      <c r="AI631" s="690"/>
      <c r="AJ631" s="691"/>
      <c r="AK631" s="691"/>
      <c r="AL631" s="692"/>
      <c r="AN631" s="706"/>
      <c r="AO631" s="707"/>
      <c r="AP631" s="707"/>
      <c r="AQ631" s="708"/>
    </row>
    <row r="632" spans="1:43" ht="39" hidden="1" thickBot="1" x14ac:dyDescent="0.35">
      <c r="A632" s="1008">
        <v>59</v>
      </c>
      <c r="B632" s="437" t="s">
        <v>1748</v>
      </c>
      <c r="C632" s="263" t="s">
        <v>2667</v>
      </c>
      <c r="D632" s="249" t="s">
        <v>14</v>
      </c>
      <c r="E632" s="154" t="s">
        <v>26</v>
      </c>
      <c r="F632" s="257">
        <v>253</v>
      </c>
      <c r="G632" s="258" t="s">
        <v>2668</v>
      </c>
      <c r="H632" s="250" t="s">
        <v>2669</v>
      </c>
      <c r="I632" s="250"/>
      <c r="J632" s="258" t="s">
        <v>974</v>
      </c>
      <c r="K632" s="154" t="s">
        <v>28</v>
      </c>
      <c r="L632" s="154" t="s">
        <v>2223</v>
      </c>
      <c r="M632" s="154" t="s">
        <v>2674</v>
      </c>
      <c r="N632" s="251" t="s">
        <v>2402</v>
      </c>
      <c r="O632" s="251" t="s">
        <v>2403</v>
      </c>
      <c r="P632" s="264"/>
      <c r="Q632" s="253"/>
      <c r="R632" s="253"/>
      <c r="S632" s="254"/>
      <c r="T632" s="254"/>
      <c r="U632" s="249"/>
      <c r="V632" s="259"/>
      <c r="W632" s="255"/>
      <c r="X632" s="256"/>
      <c r="AI632" s="690"/>
      <c r="AJ632" s="691"/>
      <c r="AK632" s="691"/>
      <c r="AL632" s="692"/>
      <c r="AN632" s="706"/>
      <c r="AO632" s="707"/>
      <c r="AP632" s="707"/>
      <c r="AQ632" s="708"/>
    </row>
    <row r="633" spans="1:43" ht="39" hidden="1" thickBot="1" x14ac:dyDescent="0.35">
      <c r="A633" s="1008">
        <v>59</v>
      </c>
      <c r="B633" s="437" t="s">
        <v>1749</v>
      </c>
      <c r="C633" s="263" t="s">
        <v>2667</v>
      </c>
      <c r="D633" s="249" t="s">
        <v>14</v>
      </c>
      <c r="E633" s="154" t="s">
        <v>26</v>
      </c>
      <c r="F633" s="257">
        <v>253</v>
      </c>
      <c r="G633" s="258" t="s">
        <v>2668</v>
      </c>
      <c r="H633" s="250" t="s">
        <v>2669</v>
      </c>
      <c r="I633" s="250"/>
      <c r="J633" s="258" t="s">
        <v>976</v>
      </c>
      <c r="K633" s="154" t="s">
        <v>823</v>
      </c>
      <c r="L633" s="154" t="s">
        <v>2223</v>
      </c>
      <c r="M633" s="154" t="s">
        <v>2251</v>
      </c>
      <c r="N633" s="251" t="s">
        <v>2606</v>
      </c>
      <c r="O633" s="251" t="s">
        <v>2607</v>
      </c>
      <c r="P633" s="264"/>
      <c r="Q633" s="253"/>
      <c r="R633" s="253"/>
      <c r="S633" s="254"/>
      <c r="T633" s="254"/>
      <c r="U633" s="249"/>
      <c r="V633" s="259"/>
      <c r="W633" s="255"/>
      <c r="X633" s="256"/>
      <c r="AI633" s="690"/>
      <c r="AJ633" s="691"/>
      <c r="AK633" s="691"/>
      <c r="AL633" s="692"/>
      <c r="AN633" s="706"/>
      <c r="AO633" s="707"/>
      <c r="AP633" s="707"/>
      <c r="AQ633" s="708"/>
    </row>
    <row r="634" spans="1:43" ht="57.75" hidden="1" thickBot="1" x14ac:dyDescent="0.35">
      <c r="A634" s="1008">
        <v>59</v>
      </c>
      <c r="B634" s="437" t="s">
        <v>1750</v>
      </c>
      <c r="C634" s="263" t="s">
        <v>2667</v>
      </c>
      <c r="D634" s="249" t="s">
        <v>14</v>
      </c>
      <c r="E634" s="154" t="s">
        <v>26</v>
      </c>
      <c r="F634" s="257">
        <v>253</v>
      </c>
      <c r="G634" s="258" t="s">
        <v>2668</v>
      </c>
      <c r="H634" s="250" t="s">
        <v>2669</v>
      </c>
      <c r="I634" s="250"/>
      <c r="J634" s="258" t="s">
        <v>975</v>
      </c>
      <c r="K634" s="154" t="s">
        <v>29</v>
      </c>
      <c r="L634" s="154" t="s">
        <v>2223</v>
      </c>
      <c r="M634" s="154" t="s">
        <v>1397</v>
      </c>
      <c r="N634" s="251" t="s">
        <v>2675</v>
      </c>
      <c r="O634" s="251" t="s">
        <v>2614</v>
      </c>
      <c r="P634" s="264"/>
      <c r="Q634" s="253"/>
      <c r="R634" s="253"/>
      <c r="S634" s="254"/>
      <c r="T634" s="254"/>
      <c r="U634" s="249"/>
      <c r="V634" s="259"/>
      <c r="W634" s="255"/>
      <c r="X634" s="256"/>
      <c r="AI634" s="690"/>
      <c r="AJ634" s="691"/>
      <c r="AK634" s="691"/>
      <c r="AL634" s="692"/>
      <c r="AN634" s="706"/>
      <c r="AO634" s="707"/>
      <c r="AP634" s="707"/>
      <c r="AQ634" s="708"/>
    </row>
    <row r="635" spans="1:43" ht="39" hidden="1" thickBot="1" x14ac:dyDescent="0.35">
      <c r="A635" s="1008">
        <v>59</v>
      </c>
      <c r="B635" s="437" t="s">
        <v>1751</v>
      </c>
      <c r="C635" s="263" t="s">
        <v>2667</v>
      </c>
      <c r="D635" s="249" t="s">
        <v>14</v>
      </c>
      <c r="E635" s="154" t="s">
        <v>26</v>
      </c>
      <c r="F635" s="257">
        <v>253</v>
      </c>
      <c r="G635" s="258" t="s">
        <v>2668</v>
      </c>
      <c r="H635" s="250" t="s">
        <v>2669</v>
      </c>
      <c r="I635" s="250"/>
      <c r="J635" s="258" t="s">
        <v>975</v>
      </c>
      <c r="K635" s="154" t="s">
        <v>823</v>
      </c>
      <c r="L635" s="154" t="s">
        <v>2223</v>
      </c>
      <c r="M635" s="154" t="s">
        <v>2637</v>
      </c>
      <c r="N635" s="251" t="s">
        <v>2205</v>
      </c>
      <c r="O635" s="251" t="s">
        <v>2206</v>
      </c>
      <c r="P635" s="264"/>
      <c r="Q635" s="253"/>
      <c r="R635" s="253"/>
      <c r="S635" s="254"/>
      <c r="T635" s="254"/>
      <c r="U635" s="249"/>
      <c r="V635" s="259"/>
      <c r="W635" s="255"/>
      <c r="X635" s="256"/>
      <c r="AI635" s="690"/>
      <c r="AJ635" s="691"/>
      <c r="AK635" s="691"/>
      <c r="AL635" s="692"/>
      <c r="AN635" s="706"/>
      <c r="AO635" s="707"/>
      <c r="AP635" s="707"/>
      <c r="AQ635" s="708"/>
    </row>
    <row r="636" spans="1:43" ht="72" hidden="1" thickBot="1" x14ac:dyDescent="0.35">
      <c r="A636" s="1008">
        <v>59</v>
      </c>
      <c r="B636" s="437" t="s">
        <v>1752</v>
      </c>
      <c r="C636" s="263" t="s">
        <v>2667</v>
      </c>
      <c r="D636" s="249" t="s">
        <v>14</v>
      </c>
      <c r="E636" s="154" t="s">
        <v>26</v>
      </c>
      <c r="F636" s="257">
        <v>253</v>
      </c>
      <c r="G636" s="258" t="s">
        <v>2668</v>
      </c>
      <c r="H636" s="250" t="s">
        <v>2669</v>
      </c>
      <c r="I636" s="250"/>
      <c r="J636" s="258" t="s">
        <v>975</v>
      </c>
      <c r="K636" s="154" t="s">
        <v>29</v>
      </c>
      <c r="L636" s="154" t="s">
        <v>2223</v>
      </c>
      <c r="M636" s="154" t="s">
        <v>1397</v>
      </c>
      <c r="N636" s="251" t="s">
        <v>2342</v>
      </c>
      <c r="O636" s="251" t="s">
        <v>2343</v>
      </c>
      <c r="P636" s="264"/>
      <c r="Q636" s="253"/>
      <c r="R636" s="253"/>
      <c r="S636" s="254"/>
      <c r="T636" s="254"/>
      <c r="U636" s="249"/>
      <c r="V636" s="259"/>
      <c r="W636" s="255"/>
      <c r="X636" s="256"/>
      <c r="AI636" s="690"/>
      <c r="AJ636" s="691"/>
      <c r="AK636" s="691"/>
      <c r="AL636" s="692"/>
      <c r="AN636" s="706"/>
      <c r="AO636" s="707"/>
      <c r="AP636" s="707"/>
      <c r="AQ636" s="708"/>
    </row>
    <row r="637" spans="1:43" ht="43.5" hidden="1" thickBot="1" x14ac:dyDescent="0.35">
      <c r="A637" s="1008">
        <v>59</v>
      </c>
      <c r="B637" s="437" t="s">
        <v>1753</v>
      </c>
      <c r="C637" s="263" t="s">
        <v>2667</v>
      </c>
      <c r="D637" s="249" t="s">
        <v>14</v>
      </c>
      <c r="E637" s="154" t="s">
        <v>26</v>
      </c>
      <c r="F637" s="257">
        <v>253</v>
      </c>
      <c r="G637" s="258" t="s">
        <v>2668</v>
      </c>
      <c r="H637" s="250" t="s">
        <v>2669</v>
      </c>
      <c r="I637" s="250"/>
      <c r="J637" s="258" t="s">
        <v>976</v>
      </c>
      <c r="K637" s="154" t="s">
        <v>814</v>
      </c>
      <c r="L637" s="154" t="s">
        <v>2223</v>
      </c>
      <c r="M637" s="154" t="s">
        <v>2636</v>
      </c>
      <c r="N637" s="251" t="s">
        <v>2328</v>
      </c>
      <c r="O637" s="251" t="s">
        <v>2329</v>
      </c>
      <c r="P637" s="264"/>
      <c r="Q637" s="253"/>
      <c r="R637" s="253"/>
      <c r="S637" s="254"/>
      <c r="T637" s="254"/>
      <c r="U637" s="249"/>
      <c r="V637" s="259"/>
      <c r="W637" s="255"/>
      <c r="X637" s="256"/>
      <c r="AI637" s="690"/>
      <c r="AJ637" s="691"/>
      <c r="AK637" s="691"/>
      <c r="AL637" s="692"/>
      <c r="AN637" s="706"/>
      <c r="AO637" s="707"/>
      <c r="AP637" s="707"/>
      <c r="AQ637" s="708"/>
    </row>
    <row r="638" spans="1:43" ht="39" hidden="1" thickBot="1" x14ac:dyDescent="0.35">
      <c r="A638" s="1008">
        <v>54</v>
      </c>
      <c r="B638" s="437" t="s">
        <v>1754</v>
      </c>
      <c r="C638" s="263">
        <v>43417</v>
      </c>
      <c r="D638" s="249" t="s">
        <v>14</v>
      </c>
      <c r="E638" s="154" t="s">
        <v>26</v>
      </c>
      <c r="F638" s="257" t="s">
        <v>496</v>
      </c>
      <c r="G638" s="258" t="s">
        <v>2676</v>
      </c>
      <c r="H638" s="250" t="s">
        <v>2677</v>
      </c>
      <c r="I638" s="250"/>
      <c r="J638" s="258" t="s">
        <v>975</v>
      </c>
      <c r="K638" s="154" t="s">
        <v>814</v>
      </c>
      <c r="L638" s="154" t="s">
        <v>2274</v>
      </c>
      <c r="M638" s="154" t="s">
        <v>2196</v>
      </c>
      <c r="N638" s="251" t="s">
        <v>2197</v>
      </c>
      <c r="O638" s="251" t="s">
        <v>2198</v>
      </c>
      <c r="P638" s="264"/>
      <c r="Q638" s="253"/>
      <c r="R638" s="253"/>
      <c r="S638" s="254"/>
      <c r="T638" s="254"/>
      <c r="U638" s="249"/>
      <c r="V638" s="259"/>
      <c r="W638" s="255"/>
      <c r="X638" s="256"/>
      <c r="AI638" s="690"/>
      <c r="AJ638" s="691"/>
      <c r="AK638" s="691"/>
      <c r="AL638" s="692"/>
      <c r="AN638" s="706"/>
      <c r="AO638" s="707"/>
      <c r="AP638" s="707"/>
      <c r="AQ638" s="708"/>
    </row>
    <row r="639" spans="1:43" ht="43.5" hidden="1" thickBot="1" x14ac:dyDescent="0.35">
      <c r="A639" s="1008">
        <v>54</v>
      </c>
      <c r="B639" s="437" t="s">
        <v>1755</v>
      </c>
      <c r="C639" s="263">
        <v>43417</v>
      </c>
      <c r="D639" s="249" t="s">
        <v>14</v>
      </c>
      <c r="E639" s="154" t="s">
        <v>2904</v>
      </c>
      <c r="F639" s="257" t="s">
        <v>496</v>
      </c>
      <c r="G639" s="258" t="s">
        <v>2676</v>
      </c>
      <c r="H639" s="250" t="s">
        <v>2677</v>
      </c>
      <c r="I639" s="250"/>
      <c r="J639" s="258" t="s">
        <v>975</v>
      </c>
      <c r="K639" s="154" t="s">
        <v>814</v>
      </c>
      <c r="L639" s="154" t="s">
        <v>2274</v>
      </c>
      <c r="M639" s="154" t="s">
        <v>2199</v>
      </c>
      <c r="N639" s="251" t="s">
        <v>2275</v>
      </c>
      <c r="O639" s="251" t="s">
        <v>2201</v>
      </c>
      <c r="P639" s="264"/>
      <c r="Q639" s="253"/>
      <c r="R639" s="253"/>
      <c r="S639" s="254"/>
      <c r="T639" s="254"/>
      <c r="U639" s="249"/>
      <c r="V639" s="259"/>
      <c r="W639" s="255"/>
      <c r="X639" s="256"/>
      <c r="AI639" s="690"/>
      <c r="AJ639" s="691"/>
      <c r="AK639" s="691"/>
      <c r="AL639" s="692"/>
      <c r="AN639" s="706"/>
      <c r="AO639" s="707"/>
      <c r="AP639" s="707"/>
      <c r="AQ639" s="708"/>
    </row>
    <row r="640" spans="1:43" ht="72" hidden="1" thickBot="1" x14ac:dyDescent="0.35">
      <c r="A640" s="1008">
        <v>54</v>
      </c>
      <c r="B640" s="437" t="s">
        <v>1756</v>
      </c>
      <c r="C640" s="263">
        <v>43417</v>
      </c>
      <c r="D640" s="249" t="s">
        <v>14</v>
      </c>
      <c r="E640" s="154" t="s">
        <v>2904</v>
      </c>
      <c r="F640" s="257" t="s">
        <v>496</v>
      </c>
      <c r="G640" s="258" t="s">
        <v>2676</v>
      </c>
      <c r="H640" s="250" t="s">
        <v>2677</v>
      </c>
      <c r="I640" s="250"/>
      <c r="J640" s="258" t="s">
        <v>976</v>
      </c>
      <c r="K640" s="154" t="s">
        <v>969</v>
      </c>
      <c r="L640" s="154" t="s">
        <v>2223</v>
      </c>
      <c r="M640" s="154" t="s">
        <v>2591</v>
      </c>
      <c r="N640" s="251" t="s">
        <v>2678</v>
      </c>
      <c r="O640" s="251" t="s">
        <v>2679</v>
      </c>
      <c r="P640" s="264"/>
      <c r="Q640" s="253"/>
      <c r="R640" s="253"/>
      <c r="S640" s="254"/>
      <c r="T640" s="254"/>
      <c r="U640" s="249"/>
      <c r="V640" s="259"/>
      <c r="W640" s="255"/>
      <c r="X640" s="256"/>
      <c r="AI640" s="690"/>
      <c r="AJ640" s="691"/>
      <c r="AK640" s="691"/>
      <c r="AL640" s="692"/>
      <c r="AN640" s="706"/>
      <c r="AO640" s="707"/>
      <c r="AP640" s="707"/>
      <c r="AQ640" s="708"/>
    </row>
    <row r="641" spans="1:43" ht="100.5" hidden="1" thickBot="1" x14ac:dyDescent="0.35">
      <c r="A641" s="1008">
        <v>54</v>
      </c>
      <c r="B641" s="437" t="s">
        <v>1757</v>
      </c>
      <c r="C641" s="263">
        <v>43417</v>
      </c>
      <c r="D641" s="249" t="s">
        <v>14</v>
      </c>
      <c r="E641" s="154" t="s">
        <v>2904</v>
      </c>
      <c r="F641" s="257" t="s">
        <v>496</v>
      </c>
      <c r="G641" s="258" t="s">
        <v>2676</v>
      </c>
      <c r="H641" s="250" t="s">
        <v>2677</v>
      </c>
      <c r="I641" s="250"/>
      <c r="J641" s="258" t="s">
        <v>974</v>
      </c>
      <c r="K641" s="154" t="s">
        <v>30</v>
      </c>
      <c r="L641" s="154" t="s">
        <v>2274</v>
      </c>
      <c r="M641" s="154" t="s">
        <v>1462</v>
      </c>
      <c r="N641" s="251" t="s">
        <v>2680</v>
      </c>
      <c r="O641" s="251" t="s">
        <v>2681</v>
      </c>
      <c r="P641" s="264"/>
      <c r="Q641" s="253"/>
      <c r="R641" s="253"/>
      <c r="S641" s="254"/>
      <c r="T641" s="254"/>
      <c r="U641" s="249"/>
      <c r="V641" s="259"/>
      <c r="W641" s="255"/>
      <c r="X641" s="256"/>
      <c r="AI641" s="690"/>
      <c r="AJ641" s="691"/>
      <c r="AK641" s="691"/>
      <c r="AL641" s="692"/>
      <c r="AN641" s="706"/>
      <c r="AO641" s="707"/>
      <c r="AP641" s="707"/>
      <c r="AQ641" s="708"/>
    </row>
    <row r="642" spans="1:43" ht="57.75" hidden="1" thickBot="1" x14ac:dyDescent="0.35">
      <c r="A642" s="1008">
        <v>54</v>
      </c>
      <c r="B642" s="437" t="s">
        <v>1758</v>
      </c>
      <c r="C642" s="263">
        <v>43417</v>
      </c>
      <c r="D642" s="249" t="s">
        <v>14</v>
      </c>
      <c r="E642" s="154" t="s">
        <v>2904</v>
      </c>
      <c r="F642" s="257" t="s">
        <v>496</v>
      </c>
      <c r="G642" s="258" t="s">
        <v>2676</v>
      </c>
      <c r="H642" s="250" t="s">
        <v>2677</v>
      </c>
      <c r="I642" s="250"/>
      <c r="J642" s="258" t="s">
        <v>976</v>
      </c>
      <c r="K642" s="154" t="s">
        <v>823</v>
      </c>
      <c r="L642" s="154" t="s">
        <v>2274</v>
      </c>
      <c r="M642" s="154" t="s">
        <v>1466</v>
      </c>
      <c r="N642" s="251" t="s">
        <v>2682</v>
      </c>
      <c r="O642" s="251" t="s">
        <v>2683</v>
      </c>
      <c r="P642" s="264"/>
      <c r="Q642" s="253"/>
      <c r="R642" s="253"/>
      <c r="S642" s="254"/>
      <c r="T642" s="254"/>
      <c r="U642" s="249"/>
      <c r="V642" s="259"/>
      <c r="W642" s="255"/>
      <c r="X642" s="256"/>
      <c r="AI642" s="690"/>
      <c r="AJ642" s="691"/>
      <c r="AK642" s="691"/>
      <c r="AL642" s="692"/>
      <c r="AN642" s="706"/>
      <c r="AO642" s="707"/>
      <c r="AP642" s="707"/>
      <c r="AQ642" s="708"/>
    </row>
    <row r="643" spans="1:43" ht="43.5" hidden="1" thickBot="1" x14ac:dyDescent="0.35">
      <c r="A643" s="1008">
        <v>54</v>
      </c>
      <c r="B643" s="437" t="s">
        <v>1759</v>
      </c>
      <c r="C643" s="263">
        <v>43417</v>
      </c>
      <c r="D643" s="249" t="s">
        <v>14</v>
      </c>
      <c r="E643" s="154" t="s">
        <v>2904</v>
      </c>
      <c r="F643" s="257" t="s">
        <v>496</v>
      </c>
      <c r="G643" s="258" t="s">
        <v>2676</v>
      </c>
      <c r="H643" s="250" t="s">
        <v>2677</v>
      </c>
      <c r="I643" s="250"/>
      <c r="J643" s="258" t="s">
        <v>975</v>
      </c>
      <c r="K643" s="154" t="s">
        <v>823</v>
      </c>
      <c r="L643" s="154" t="s">
        <v>2274</v>
      </c>
      <c r="M643" s="154" t="s">
        <v>1480</v>
      </c>
      <c r="N643" s="251" t="s">
        <v>2684</v>
      </c>
      <c r="O643" s="251" t="s">
        <v>2685</v>
      </c>
      <c r="P643" s="264"/>
      <c r="Q643" s="253"/>
      <c r="R643" s="253"/>
      <c r="S643" s="254"/>
      <c r="T643" s="254"/>
      <c r="U643" s="249"/>
      <c r="V643" s="259"/>
      <c r="W643" s="255"/>
      <c r="X643" s="256"/>
      <c r="AI643" s="690"/>
      <c r="AJ643" s="691"/>
      <c r="AK643" s="691"/>
      <c r="AL643" s="692"/>
      <c r="AN643" s="706"/>
      <c r="AO643" s="707"/>
      <c r="AP643" s="707"/>
      <c r="AQ643" s="708"/>
    </row>
    <row r="644" spans="1:43" ht="39" hidden="1" thickBot="1" x14ac:dyDescent="0.35">
      <c r="A644" s="1008">
        <v>54</v>
      </c>
      <c r="B644" s="437" t="s">
        <v>1760</v>
      </c>
      <c r="C644" s="263">
        <v>43417</v>
      </c>
      <c r="D644" s="249" t="s">
        <v>14</v>
      </c>
      <c r="E644" s="154" t="s">
        <v>2904</v>
      </c>
      <c r="F644" s="257" t="s">
        <v>496</v>
      </c>
      <c r="G644" s="258" t="s">
        <v>2676</v>
      </c>
      <c r="H644" s="250" t="s">
        <v>2677</v>
      </c>
      <c r="I644" s="250"/>
      <c r="J644" s="258"/>
      <c r="K644" s="154" t="s">
        <v>969</v>
      </c>
      <c r="L644" s="154" t="s">
        <v>2274</v>
      </c>
      <c r="M644" s="154" t="s">
        <v>2686</v>
      </c>
      <c r="N644" s="251" t="s">
        <v>2687</v>
      </c>
      <c r="O644" s="251" t="s">
        <v>2688</v>
      </c>
      <c r="P644" s="264"/>
      <c r="Q644" s="253"/>
      <c r="R644" s="253"/>
      <c r="S644" s="254"/>
      <c r="T644" s="254"/>
      <c r="U644" s="249"/>
      <c r="V644" s="259"/>
      <c r="W644" s="255"/>
      <c r="X644" s="256"/>
      <c r="AI644" s="690"/>
      <c r="AJ644" s="691"/>
      <c r="AK644" s="691"/>
      <c r="AL644" s="692"/>
      <c r="AN644" s="706"/>
      <c r="AO644" s="707"/>
      <c r="AP644" s="707"/>
      <c r="AQ644" s="708"/>
    </row>
    <row r="645" spans="1:43" ht="39" hidden="1" thickBot="1" x14ac:dyDescent="0.35">
      <c r="A645" s="1008">
        <v>54</v>
      </c>
      <c r="B645" s="437" t="s">
        <v>1761</v>
      </c>
      <c r="C645" s="263">
        <v>43417</v>
      </c>
      <c r="D645" s="249" t="s">
        <v>14</v>
      </c>
      <c r="E645" s="154" t="s">
        <v>2904</v>
      </c>
      <c r="F645" s="257" t="s">
        <v>496</v>
      </c>
      <c r="G645" s="258" t="s">
        <v>2676</v>
      </c>
      <c r="H645" s="250" t="s">
        <v>2677</v>
      </c>
      <c r="I645" s="250"/>
      <c r="J645" s="258" t="s">
        <v>974</v>
      </c>
      <c r="K645" s="154" t="s">
        <v>28</v>
      </c>
      <c r="L645" s="154" t="s">
        <v>2274</v>
      </c>
      <c r="M645" s="154" t="s">
        <v>1454</v>
      </c>
      <c r="N645" s="251" t="s">
        <v>2689</v>
      </c>
      <c r="O645" s="251" t="s">
        <v>2272</v>
      </c>
      <c r="P645" s="264"/>
      <c r="Q645" s="253"/>
      <c r="R645" s="253"/>
      <c r="S645" s="254"/>
      <c r="T645" s="254"/>
      <c r="U645" s="249"/>
      <c r="V645" s="259"/>
      <c r="W645" s="255"/>
      <c r="X645" s="256"/>
      <c r="AI645" s="690"/>
      <c r="AJ645" s="691"/>
      <c r="AK645" s="691"/>
      <c r="AL645" s="692"/>
      <c r="AN645" s="706"/>
      <c r="AO645" s="707"/>
      <c r="AP645" s="707"/>
      <c r="AQ645" s="708"/>
    </row>
    <row r="646" spans="1:43" ht="39" hidden="1" thickBot="1" x14ac:dyDescent="0.35">
      <c r="A646" s="1008">
        <v>54</v>
      </c>
      <c r="B646" s="437" t="s">
        <v>1762</v>
      </c>
      <c r="C646" s="263">
        <v>43417</v>
      </c>
      <c r="D646" s="249" t="s">
        <v>14</v>
      </c>
      <c r="E646" s="154" t="s">
        <v>2904</v>
      </c>
      <c r="F646" s="257" t="s">
        <v>496</v>
      </c>
      <c r="G646" s="258" t="s">
        <v>2676</v>
      </c>
      <c r="H646" s="250" t="s">
        <v>2677</v>
      </c>
      <c r="I646" s="250"/>
      <c r="J646" s="258" t="s">
        <v>974</v>
      </c>
      <c r="K646" s="154" t="s">
        <v>28</v>
      </c>
      <c r="L646" s="154" t="s">
        <v>2274</v>
      </c>
      <c r="M646" s="154" t="s">
        <v>1454</v>
      </c>
      <c r="N646" s="251" t="s">
        <v>2690</v>
      </c>
      <c r="O646" s="251" t="s">
        <v>2270</v>
      </c>
      <c r="P646" s="264"/>
      <c r="Q646" s="253"/>
      <c r="R646" s="253"/>
      <c r="S646" s="254"/>
      <c r="T646" s="254"/>
      <c r="U646" s="249"/>
      <c r="V646" s="259"/>
      <c r="W646" s="255"/>
      <c r="X646" s="256"/>
      <c r="AI646" s="690"/>
      <c r="AJ646" s="691"/>
      <c r="AK646" s="691"/>
      <c r="AL646" s="692"/>
      <c r="AN646" s="706"/>
      <c r="AO646" s="707"/>
      <c r="AP646" s="707"/>
      <c r="AQ646" s="708"/>
    </row>
    <row r="647" spans="1:43" ht="57.75" hidden="1" thickBot="1" x14ac:dyDescent="0.35">
      <c r="A647" s="1008">
        <v>54</v>
      </c>
      <c r="B647" s="437" t="s">
        <v>1763</v>
      </c>
      <c r="C647" s="263">
        <v>43417</v>
      </c>
      <c r="D647" s="249" t="s">
        <v>14</v>
      </c>
      <c r="E647" s="154" t="s">
        <v>2904</v>
      </c>
      <c r="F647" s="257" t="s">
        <v>496</v>
      </c>
      <c r="G647" s="258" t="s">
        <v>2676</v>
      </c>
      <c r="H647" s="250" t="s">
        <v>2677</v>
      </c>
      <c r="I647" s="250"/>
      <c r="J647" s="258" t="s">
        <v>974</v>
      </c>
      <c r="K647" s="154" t="s">
        <v>29</v>
      </c>
      <c r="L647" s="154" t="s">
        <v>2274</v>
      </c>
      <c r="M647" s="154" t="s">
        <v>1456</v>
      </c>
      <c r="N647" s="251" t="s">
        <v>2305</v>
      </c>
      <c r="O647" s="251" t="s">
        <v>2306</v>
      </c>
      <c r="P647" s="264"/>
      <c r="Q647" s="253"/>
      <c r="R647" s="253"/>
      <c r="S647" s="254"/>
      <c r="T647" s="254"/>
      <c r="U647" s="249"/>
      <c r="V647" s="259"/>
      <c r="W647" s="255"/>
      <c r="X647" s="256"/>
      <c r="AI647" s="690"/>
      <c r="AJ647" s="691"/>
      <c r="AK647" s="691"/>
      <c r="AL647" s="692"/>
      <c r="AN647" s="706"/>
      <c r="AO647" s="707"/>
      <c r="AP647" s="707"/>
      <c r="AQ647" s="708"/>
    </row>
    <row r="648" spans="1:43" ht="43.5" hidden="1" thickBot="1" x14ac:dyDescent="0.35">
      <c r="A648" s="1008">
        <v>54</v>
      </c>
      <c r="B648" s="437" t="s">
        <v>1764</v>
      </c>
      <c r="C648" s="263">
        <v>43417</v>
      </c>
      <c r="D648" s="249" t="s">
        <v>14</v>
      </c>
      <c r="E648" s="154" t="s">
        <v>2904</v>
      </c>
      <c r="F648" s="257" t="s">
        <v>496</v>
      </c>
      <c r="G648" s="258" t="s">
        <v>2676</v>
      </c>
      <c r="H648" s="250" t="s">
        <v>2677</v>
      </c>
      <c r="I648" s="250"/>
      <c r="J648" s="258" t="s">
        <v>975</v>
      </c>
      <c r="K648" s="154" t="s">
        <v>29</v>
      </c>
      <c r="L648" s="154" t="s">
        <v>2274</v>
      </c>
      <c r="M648" s="154" t="s">
        <v>1456</v>
      </c>
      <c r="N648" s="251" t="s">
        <v>2339</v>
      </c>
      <c r="O648" s="251" t="s">
        <v>2340</v>
      </c>
      <c r="P648" s="264"/>
      <c r="Q648" s="253"/>
      <c r="R648" s="253"/>
      <c r="S648" s="254"/>
      <c r="T648" s="254"/>
      <c r="U648" s="249"/>
      <c r="V648" s="259"/>
      <c r="W648" s="255"/>
      <c r="X648" s="256"/>
      <c r="AI648" s="690"/>
      <c r="AJ648" s="691"/>
      <c r="AK648" s="691"/>
      <c r="AL648" s="692"/>
      <c r="AN648" s="706"/>
      <c r="AO648" s="707"/>
      <c r="AP648" s="707"/>
      <c r="AQ648" s="708"/>
    </row>
    <row r="649" spans="1:43" ht="57.75" hidden="1" thickBot="1" x14ac:dyDescent="0.35">
      <c r="A649" s="1008">
        <v>54</v>
      </c>
      <c r="B649" s="437" t="s">
        <v>1765</v>
      </c>
      <c r="C649" s="263">
        <v>43417</v>
      </c>
      <c r="D649" s="249" t="s">
        <v>14</v>
      </c>
      <c r="E649" s="154" t="s">
        <v>2904</v>
      </c>
      <c r="F649" s="257" t="s">
        <v>496</v>
      </c>
      <c r="G649" s="258" t="s">
        <v>2676</v>
      </c>
      <c r="H649" s="250" t="s">
        <v>2677</v>
      </c>
      <c r="I649" s="250"/>
      <c r="J649" s="258" t="s">
        <v>975</v>
      </c>
      <c r="K649" s="154" t="s">
        <v>29</v>
      </c>
      <c r="L649" s="154" t="s">
        <v>2274</v>
      </c>
      <c r="M649" s="154" t="s">
        <v>1456</v>
      </c>
      <c r="N649" s="251" t="s">
        <v>2691</v>
      </c>
      <c r="O649" s="251" t="s">
        <v>2614</v>
      </c>
      <c r="P649" s="264"/>
      <c r="Q649" s="253"/>
      <c r="R649" s="253"/>
      <c r="S649" s="254"/>
      <c r="T649" s="254"/>
      <c r="U649" s="249"/>
      <c r="V649" s="259"/>
      <c r="W649" s="255"/>
      <c r="X649" s="256"/>
      <c r="AI649" s="690"/>
      <c r="AJ649" s="691"/>
      <c r="AK649" s="691"/>
      <c r="AL649" s="692"/>
      <c r="AN649" s="706"/>
      <c r="AO649" s="707"/>
      <c r="AP649" s="707"/>
      <c r="AQ649" s="708"/>
    </row>
    <row r="650" spans="1:43" ht="39" hidden="1" thickBot="1" x14ac:dyDescent="0.35">
      <c r="A650" s="1008">
        <v>54</v>
      </c>
      <c r="B650" s="437" t="s">
        <v>1766</v>
      </c>
      <c r="C650" s="263">
        <v>43417</v>
      </c>
      <c r="D650" s="249" t="s">
        <v>14</v>
      </c>
      <c r="E650" s="154" t="s">
        <v>2904</v>
      </c>
      <c r="F650" s="257" t="s">
        <v>496</v>
      </c>
      <c r="G650" s="258" t="s">
        <v>2676</v>
      </c>
      <c r="H650" s="250" t="s">
        <v>2677</v>
      </c>
      <c r="I650" s="250"/>
      <c r="J650" s="258" t="s">
        <v>974</v>
      </c>
      <c r="K650" s="154" t="s">
        <v>814</v>
      </c>
      <c r="L650" s="154" t="s">
        <v>2274</v>
      </c>
      <c r="M650" s="154" t="s">
        <v>2327</v>
      </c>
      <c r="N650" s="251" t="s">
        <v>2402</v>
      </c>
      <c r="O650" s="251" t="s">
        <v>2403</v>
      </c>
      <c r="P650" s="264"/>
      <c r="Q650" s="253"/>
      <c r="R650" s="253"/>
      <c r="S650" s="254"/>
      <c r="T650" s="254"/>
      <c r="U650" s="249"/>
      <c r="V650" s="259"/>
      <c r="W650" s="255"/>
      <c r="X650" s="256"/>
      <c r="AI650" s="690"/>
      <c r="AJ650" s="691"/>
      <c r="AK650" s="691"/>
      <c r="AL650" s="692"/>
      <c r="AN650" s="706"/>
      <c r="AO650" s="707"/>
      <c r="AP650" s="707"/>
      <c r="AQ650" s="708"/>
    </row>
    <row r="651" spans="1:43" ht="86.25" hidden="1" thickBot="1" x14ac:dyDescent="0.35">
      <c r="A651" s="1008">
        <v>54</v>
      </c>
      <c r="B651" s="437" t="s">
        <v>1767</v>
      </c>
      <c r="C651" s="263">
        <v>43417</v>
      </c>
      <c r="D651" s="249" t="s">
        <v>14</v>
      </c>
      <c r="E651" s="154" t="s">
        <v>2904</v>
      </c>
      <c r="F651" s="257" t="s">
        <v>496</v>
      </c>
      <c r="G651" s="258" t="s">
        <v>2676</v>
      </c>
      <c r="H651" s="250" t="s">
        <v>2677</v>
      </c>
      <c r="I651" s="250"/>
      <c r="J651" s="258" t="s">
        <v>975</v>
      </c>
      <c r="K651" s="154" t="s">
        <v>814</v>
      </c>
      <c r="L651" s="154" t="s">
        <v>2274</v>
      </c>
      <c r="M651" s="154" t="s">
        <v>2327</v>
      </c>
      <c r="N651" s="251" t="s">
        <v>2330</v>
      </c>
      <c r="O651" s="251" t="s">
        <v>2331</v>
      </c>
      <c r="P651" s="264"/>
      <c r="Q651" s="253"/>
      <c r="R651" s="253"/>
      <c r="S651" s="254"/>
      <c r="T651" s="254"/>
      <c r="U651" s="249"/>
      <c r="V651" s="259"/>
      <c r="W651" s="255"/>
      <c r="X651" s="256"/>
      <c r="AI651" s="690"/>
      <c r="AJ651" s="691"/>
      <c r="AK651" s="691"/>
      <c r="AL651" s="692"/>
      <c r="AN651" s="706"/>
      <c r="AO651" s="707"/>
      <c r="AP651" s="707"/>
      <c r="AQ651" s="708"/>
    </row>
    <row r="652" spans="1:43" ht="72" hidden="1" thickBot="1" x14ac:dyDescent="0.35">
      <c r="A652" s="1008">
        <v>54</v>
      </c>
      <c r="B652" s="437" t="s">
        <v>1768</v>
      </c>
      <c r="C652" s="263">
        <v>43417</v>
      </c>
      <c r="D652" s="249" t="s">
        <v>14</v>
      </c>
      <c r="E652" s="154" t="s">
        <v>2904</v>
      </c>
      <c r="F652" s="257" t="s">
        <v>496</v>
      </c>
      <c r="G652" s="258" t="s">
        <v>2676</v>
      </c>
      <c r="H652" s="250" t="s">
        <v>2677</v>
      </c>
      <c r="I652" s="250"/>
      <c r="J652" s="258" t="s">
        <v>975</v>
      </c>
      <c r="K652" s="154" t="s">
        <v>814</v>
      </c>
      <c r="L652" s="154" t="s">
        <v>2274</v>
      </c>
      <c r="M652" s="154" t="s">
        <v>2327</v>
      </c>
      <c r="N652" s="251" t="s">
        <v>2404</v>
      </c>
      <c r="O652" s="251" t="s">
        <v>2405</v>
      </c>
      <c r="P652" s="264"/>
      <c r="Q652" s="253"/>
      <c r="R652" s="253"/>
      <c r="S652" s="254"/>
      <c r="T652" s="254"/>
      <c r="U652" s="249"/>
      <c r="V652" s="259"/>
      <c r="W652" s="255"/>
      <c r="X652" s="256"/>
      <c r="AI652" s="690"/>
      <c r="AJ652" s="691"/>
      <c r="AK652" s="691"/>
      <c r="AL652" s="692"/>
      <c r="AN652" s="706"/>
      <c r="AO652" s="707"/>
      <c r="AP652" s="707"/>
      <c r="AQ652" s="708"/>
    </row>
    <row r="653" spans="1:43" ht="57.75" hidden="1" thickBot="1" x14ac:dyDescent="0.35">
      <c r="A653" s="1008">
        <v>54</v>
      </c>
      <c r="B653" s="437" t="s">
        <v>1769</v>
      </c>
      <c r="C653" s="263">
        <v>43417</v>
      </c>
      <c r="D653" s="249" t="s">
        <v>14</v>
      </c>
      <c r="E653" s="154" t="s">
        <v>2904</v>
      </c>
      <c r="F653" s="257" t="s">
        <v>496</v>
      </c>
      <c r="G653" s="258" t="s">
        <v>2676</v>
      </c>
      <c r="H653" s="250" t="s">
        <v>2677</v>
      </c>
      <c r="I653" s="250"/>
      <c r="J653" s="258" t="s">
        <v>974</v>
      </c>
      <c r="K653" s="154" t="s">
        <v>814</v>
      </c>
      <c r="L653" s="154" t="s">
        <v>2274</v>
      </c>
      <c r="M653" s="154" t="s">
        <v>1457</v>
      </c>
      <c r="N653" s="251" t="s">
        <v>2592</v>
      </c>
      <c r="O653" s="251" t="s">
        <v>2593</v>
      </c>
      <c r="P653" s="264"/>
      <c r="Q653" s="253"/>
      <c r="R653" s="253"/>
      <c r="S653" s="254"/>
      <c r="T653" s="254"/>
      <c r="U653" s="249"/>
      <c r="V653" s="259"/>
      <c r="W653" s="255"/>
      <c r="X653" s="256"/>
      <c r="AI653" s="690"/>
      <c r="AJ653" s="691"/>
      <c r="AK653" s="691"/>
      <c r="AL653" s="692"/>
      <c r="AN653" s="706"/>
      <c r="AO653" s="707"/>
      <c r="AP653" s="707"/>
      <c r="AQ653" s="708"/>
    </row>
    <row r="654" spans="1:43" ht="39" hidden="1" thickBot="1" x14ac:dyDescent="0.35">
      <c r="A654" s="1008">
        <v>54</v>
      </c>
      <c r="B654" s="437" t="s">
        <v>1770</v>
      </c>
      <c r="C654" s="263">
        <v>43417</v>
      </c>
      <c r="D654" s="249" t="s">
        <v>14</v>
      </c>
      <c r="E654" s="154" t="s">
        <v>2904</v>
      </c>
      <c r="F654" s="257" t="s">
        <v>496</v>
      </c>
      <c r="G654" s="258" t="s">
        <v>2676</v>
      </c>
      <c r="H654" s="250" t="s">
        <v>2677</v>
      </c>
      <c r="I654" s="250"/>
      <c r="J654" s="258" t="s">
        <v>975</v>
      </c>
      <c r="K654" s="154" t="s">
        <v>969</v>
      </c>
      <c r="L654" s="154" t="s">
        <v>2274</v>
      </c>
      <c r="M654" s="154" t="s">
        <v>2692</v>
      </c>
      <c r="N654" s="251" t="s">
        <v>2693</v>
      </c>
      <c r="O654" s="251" t="s">
        <v>2694</v>
      </c>
      <c r="P654" s="264"/>
      <c r="Q654" s="253"/>
      <c r="R654" s="253"/>
      <c r="S654" s="254"/>
      <c r="T654" s="254"/>
      <c r="U654" s="249"/>
      <c r="V654" s="259"/>
      <c r="W654" s="255"/>
      <c r="X654" s="256"/>
      <c r="AI654" s="690"/>
      <c r="AJ654" s="691"/>
      <c r="AK654" s="691"/>
      <c r="AL654" s="692"/>
      <c r="AN654" s="706"/>
      <c r="AO654" s="707"/>
      <c r="AP654" s="707"/>
      <c r="AQ654" s="708"/>
    </row>
    <row r="655" spans="1:43" ht="39" hidden="1" thickBot="1" x14ac:dyDescent="0.35">
      <c r="A655" s="1008">
        <v>54</v>
      </c>
      <c r="B655" s="437" t="s">
        <v>1771</v>
      </c>
      <c r="C655" s="263">
        <v>43417</v>
      </c>
      <c r="D655" s="249" t="s">
        <v>14</v>
      </c>
      <c r="E655" s="154" t="s">
        <v>2904</v>
      </c>
      <c r="F655" s="257" t="s">
        <v>496</v>
      </c>
      <c r="G655" s="258" t="s">
        <v>2676</v>
      </c>
      <c r="H655" s="250" t="s">
        <v>2677</v>
      </c>
      <c r="I655" s="250"/>
      <c r="J655" s="258" t="s">
        <v>975</v>
      </c>
      <c r="K655" s="154" t="s">
        <v>969</v>
      </c>
      <c r="L655" s="154" t="s">
        <v>2274</v>
      </c>
      <c r="M655" s="154" t="s">
        <v>2692</v>
      </c>
      <c r="N655" s="251" t="s">
        <v>2695</v>
      </c>
      <c r="O655" s="251" t="s">
        <v>2696</v>
      </c>
      <c r="P655" s="264"/>
      <c r="Q655" s="253"/>
      <c r="R655" s="253"/>
      <c r="S655" s="254"/>
      <c r="T655" s="254"/>
      <c r="U655" s="249"/>
      <c r="V655" s="259"/>
      <c r="W655" s="255"/>
      <c r="X655" s="256"/>
      <c r="AI655" s="690"/>
      <c r="AJ655" s="691"/>
      <c r="AK655" s="691"/>
      <c r="AL655" s="692"/>
      <c r="AN655" s="706"/>
      <c r="AO655" s="707"/>
      <c r="AP655" s="707"/>
      <c r="AQ655" s="708"/>
    </row>
    <row r="656" spans="1:43" ht="39" hidden="1" thickBot="1" x14ac:dyDescent="0.35">
      <c r="A656" s="1008">
        <v>54</v>
      </c>
      <c r="B656" s="437" t="s">
        <v>1772</v>
      </c>
      <c r="C656" s="263">
        <v>43417</v>
      </c>
      <c r="D656" s="249" t="s">
        <v>14</v>
      </c>
      <c r="E656" s="154" t="s">
        <v>2904</v>
      </c>
      <c r="F656" s="257" t="s">
        <v>496</v>
      </c>
      <c r="G656" s="258" t="s">
        <v>2676</v>
      </c>
      <c r="H656" s="250" t="s">
        <v>2677</v>
      </c>
      <c r="I656" s="250"/>
      <c r="J656" s="258" t="s">
        <v>975</v>
      </c>
      <c r="K656" s="154" t="s">
        <v>29</v>
      </c>
      <c r="L656" s="154" t="s">
        <v>2274</v>
      </c>
      <c r="M656" s="154" t="s">
        <v>2217</v>
      </c>
      <c r="N656" s="251" t="s">
        <v>2218</v>
      </c>
      <c r="O656" s="251" t="s">
        <v>2219</v>
      </c>
      <c r="P656" s="264"/>
      <c r="Q656" s="253"/>
      <c r="R656" s="253"/>
      <c r="S656" s="254"/>
      <c r="T656" s="254"/>
      <c r="U656" s="249"/>
      <c r="V656" s="259"/>
      <c r="W656" s="255"/>
      <c r="X656" s="256"/>
      <c r="AI656" s="690"/>
      <c r="AJ656" s="691"/>
      <c r="AK656" s="691"/>
      <c r="AL656" s="692"/>
      <c r="AN656" s="706"/>
      <c r="AO656" s="707"/>
      <c r="AP656" s="707"/>
      <c r="AQ656" s="708"/>
    </row>
    <row r="657" spans="1:43" ht="39" hidden="1" thickBot="1" x14ac:dyDescent="0.35">
      <c r="A657" s="1008">
        <v>54</v>
      </c>
      <c r="B657" s="437" t="s">
        <v>1773</v>
      </c>
      <c r="C657" s="263">
        <v>43417</v>
      </c>
      <c r="D657" s="249" t="s">
        <v>14</v>
      </c>
      <c r="E657" s="154" t="s">
        <v>2904</v>
      </c>
      <c r="F657" s="257" t="s">
        <v>496</v>
      </c>
      <c r="G657" s="258" t="s">
        <v>2676</v>
      </c>
      <c r="H657" s="250" t="s">
        <v>2677</v>
      </c>
      <c r="I657" s="250"/>
      <c r="J657" s="258" t="s">
        <v>975</v>
      </c>
      <c r="K657" s="154" t="s">
        <v>29</v>
      </c>
      <c r="L657" s="154" t="s">
        <v>2274</v>
      </c>
      <c r="M657" s="154" t="s">
        <v>2217</v>
      </c>
      <c r="N657" s="251" t="s">
        <v>2332</v>
      </c>
      <c r="O657" s="251" t="s">
        <v>2219</v>
      </c>
      <c r="P657" s="264"/>
      <c r="Q657" s="253"/>
      <c r="R657" s="253"/>
      <c r="S657" s="254"/>
      <c r="T657" s="254"/>
      <c r="U657" s="249"/>
      <c r="V657" s="259"/>
      <c r="W657" s="255"/>
      <c r="X657" s="256"/>
      <c r="AI657" s="690"/>
      <c r="AJ657" s="691"/>
      <c r="AK657" s="691"/>
      <c r="AL657" s="692"/>
      <c r="AN657" s="706"/>
      <c r="AO657" s="707"/>
      <c r="AP657" s="707"/>
      <c r="AQ657" s="708"/>
    </row>
    <row r="658" spans="1:43" ht="43.5" hidden="1" thickBot="1" x14ac:dyDescent="0.35">
      <c r="A658" s="1008">
        <v>54</v>
      </c>
      <c r="B658" s="437" t="s">
        <v>1774</v>
      </c>
      <c r="C658" s="263">
        <v>43417</v>
      </c>
      <c r="D658" s="249" t="s">
        <v>14</v>
      </c>
      <c r="E658" s="154" t="s">
        <v>2904</v>
      </c>
      <c r="F658" s="257" t="s">
        <v>496</v>
      </c>
      <c r="G658" s="258" t="s">
        <v>2676</v>
      </c>
      <c r="H658" s="250" t="s">
        <v>2677</v>
      </c>
      <c r="I658" s="250"/>
      <c r="J658" s="258" t="s">
        <v>975</v>
      </c>
      <c r="K658" s="154" t="s">
        <v>32</v>
      </c>
      <c r="L658" s="154" t="s">
        <v>2274</v>
      </c>
      <c r="M658" s="154" t="s">
        <v>2558</v>
      </c>
      <c r="N658" s="251" t="s">
        <v>2697</v>
      </c>
      <c r="O658" s="251" t="s">
        <v>2698</v>
      </c>
      <c r="P658" s="264"/>
      <c r="Q658" s="253"/>
      <c r="R658" s="253"/>
      <c r="S658" s="254"/>
      <c r="T658" s="254"/>
      <c r="U658" s="249"/>
      <c r="V658" s="259"/>
      <c r="W658" s="255"/>
      <c r="X658" s="256"/>
      <c r="AI658" s="690"/>
      <c r="AJ658" s="691"/>
      <c r="AK658" s="691"/>
      <c r="AL658" s="692"/>
      <c r="AN658" s="706"/>
      <c r="AO658" s="707"/>
      <c r="AP658" s="707"/>
      <c r="AQ658" s="708"/>
    </row>
    <row r="659" spans="1:43" ht="114.75" hidden="1" thickBot="1" x14ac:dyDescent="0.35">
      <c r="A659" s="1008">
        <v>54</v>
      </c>
      <c r="B659" s="437" t="s">
        <v>1775</v>
      </c>
      <c r="C659" s="263">
        <v>43417</v>
      </c>
      <c r="D659" s="249" t="s">
        <v>14</v>
      </c>
      <c r="E659" s="154" t="s">
        <v>2904</v>
      </c>
      <c r="F659" s="257" t="s">
        <v>496</v>
      </c>
      <c r="G659" s="258" t="s">
        <v>2676</v>
      </c>
      <c r="H659" s="250" t="s">
        <v>2677</v>
      </c>
      <c r="I659" s="250"/>
      <c r="J659" s="258" t="s">
        <v>975</v>
      </c>
      <c r="K659" s="154" t="s">
        <v>814</v>
      </c>
      <c r="L659" s="154" t="s">
        <v>2274</v>
      </c>
      <c r="M659" s="154" t="s">
        <v>1448</v>
      </c>
      <c r="N659" s="251" t="s">
        <v>2699</v>
      </c>
      <c r="O659" s="251" t="s">
        <v>2700</v>
      </c>
      <c r="P659" s="264"/>
      <c r="Q659" s="253"/>
      <c r="R659" s="253"/>
      <c r="S659" s="254"/>
      <c r="T659" s="254"/>
      <c r="U659" s="249"/>
      <c r="V659" s="259"/>
      <c r="W659" s="255"/>
      <c r="X659" s="256"/>
      <c r="AI659" s="690"/>
      <c r="AJ659" s="691"/>
      <c r="AK659" s="691"/>
      <c r="AL659" s="692"/>
      <c r="AN659" s="706"/>
      <c r="AO659" s="707"/>
      <c r="AP659" s="707"/>
      <c r="AQ659" s="708"/>
    </row>
    <row r="660" spans="1:43" ht="39" hidden="1" thickBot="1" x14ac:dyDescent="0.35">
      <c r="A660" s="1008">
        <v>22</v>
      </c>
      <c r="B660" s="437" t="s">
        <v>1776</v>
      </c>
      <c r="C660" s="263">
        <v>43396</v>
      </c>
      <c r="D660" s="249" t="s">
        <v>14</v>
      </c>
      <c r="E660" s="154" t="s">
        <v>25</v>
      </c>
      <c r="F660" s="257" t="s">
        <v>527</v>
      </c>
      <c r="G660" s="258" t="s">
        <v>528</v>
      </c>
      <c r="H660" s="250" t="s">
        <v>2701</v>
      </c>
      <c r="I660" s="250"/>
      <c r="J660" s="258" t="s">
        <v>975</v>
      </c>
      <c r="K660" s="154" t="s">
        <v>32</v>
      </c>
      <c r="L660" s="154" t="s">
        <v>2702</v>
      </c>
      <c r="M660" s="154" t="s">
        <v>2703</v>
      </c>
      <c r="N660" s="251" t="s">
        <v>2205</v>
      </c>
      <c r="O660" s="251" t="s">
        <v>2206</v>
      </c>
      <c r="P660" s="264"/>
      <c r="Q660" s="253"/>
      <c r="R660" s="253"/>
      <c r="S660" s="254"/>
      <c r="T660" s="254"/>
      <c r="U660" s="249"/>
      <c r="V660" s="259"/>
      <c r="W660" s="255"/>
      <c r="X660" s="256"/>
      <c r="AI660" s="690"/>
      <c r="AJ660" s="691"/>
      <c r="AK660" s="691"/>
      <c r="AL660" s="692"/>
      <c r="AN660" s="706"/>
      <c r="AO660" s="707"/>
      <c r="AP660" s="707"/>
      <c r="AQ660" s="708"/>
    </row>
    <row r="661" spans="1:43" ht="39" hidden="1" thickBot="1" x14ac:dyDescent="0.35">
      <c r="A661" s="1008">
        <v>22</v>
      </c>
      <c r="B661" s="437" t="s">
        <v>1777</v>
      </c>
      <c r="C661" s="263">
        <v>43396</v>
      </c>
      <c r="D661" s="249" t="s">
        <v>14</v>
      </c>
      <c r="E661" s="154" t="s">
        <v>25</v>
      </c>
      <c r="F661" s="257" t="s">
        <v>527</v>
      </c>
      <c r="G661" s="258" t="s">
        <v>528</v>
      </c>
      <c r="H661" s="250" t="s">
        <v>2701</v>
      </c>
      <c r="I661" s="250"/>
      <c r="J661" s="258" t="s">
        <v>975</v>
      </c>
      <c r="K661" s="154" t="s">
        <v>32</v>
      </c>
      <c r="L661" s="154" t="s">
        <v>2702</v>
      </c>
      <c r="M661" s="154" t="s">
        <v>2703</v>
      </c>
      <c r="N661" s="251" t="s">
        <v>2218</v>
      </c>
      <c r="O661" s="251" t="s">
        <v>2219</v>
      </c>
      <c r="P661" s="264"/>
      <c r="Q661" s="253"/>
      <c r="R661" s="253"/>
      <c r="S661" s="254"/>
      <c r="T661" s="254"/>
      <c r="U661" s="249"/>
      <c r="V661" s="259"/>
      <c r="W661" s="255"/>
      <c r="X661" s="256"/>
      <c r="AI661" s="690"/>
      <c r="AJ661" s="691"/>
      <c r="AK661" s="691"/>
      <c r="AL661" s="692"/>
      <c r="AN661" s="706"/>
      <c r="AO661" s="707"/>
      <c r="AP661" s="707"/>
      <c r="AQ661" s="708"/>
    </row>
    <row r="662" spans="1:43" ht="72" hidden="1" thickBot="1" x14ac:dyDescent="0.35">
      <c r="A662" s="1008">
        <v>22</v>
      </c>
      <c r="B662" s="437" t="s">
        <v>1778</v>
      </c>
      <c r="C662" s="263">
        <v>43396</v>
      </c>
      <c r="D662" s="249" t="s">
        <v>14</v>
      </c>
      <c r="E662" s="154" t="s">
        <v>25</v>
      </c>
      <c r="F662" s="257" t="s">
        <v>527</v>
      </c>
      <c r="G662" s="258" t="s">
        <v>528</v>
      </c>
      <c r="H662" s="250" t="s">
        <v>2701</v>
      </c>
      <c r="I662" s="250"/>
      <c r="J662" s="258" t="s">
        <v>976</v>
      </c>
      <c r="K662" s="154" t="s">
        <v>30</v>
      </c>
      <c r="L662" s="154" t="s">
        <v>2702</v>
      </c>
      <c r="M662" s="154" t="s">
        <v>2704</v>
      </c>
      <c r="N662" s="251" t="s">
        <v>2203</v>
      </c>
      <c r="O662" s="251" t="s">
        <v>2204</v>
      </c>
      <c r="P662" s="264"/>
      <c r="Q662" s="253"/>
      <c r="R662" s="253"/>
      <c r="S662" s="254"/>
      <c r="T662" s="254"/>
      <c r="U662" s="249"/>
      <c r="V662" s="259"/>
      <c r="W662" s="255"/>
      <c r="X662" s="256"/>
      <c r="AI662" s="690"/>
      <c r="AJ662" s="691"/>
      <c r="AK662" s="691"/>
      <c r="AL662" s="692"/>
      <c r="AN662" s="706"/>
      <c r="AO662" s="707"/>
      <c r="AP662" s="707"/>
      <c r="AQ662" s="708"/>
    </row>
    <row r="663" spans="1:43" ht="57.75" hidden="1" thickBot="1" x14ac:dyDescent="0.35">
      <c r="A663" s="1008">
        <v>22</v>
      </c>
      <c r="B663" s="437" t="s">
        <v>1779</v>
      </c>
      <c r="C663" s="263">
        <v>43396</v>
      </c>
      <c r="D663" s="249" t="s">
        <v>14</v>
      </c>
      <c r="E663" s="154" t="s">
        <v>25</v>
      </c>
      <c r="F663" s="257" t="s">
        <v>527</v>
      </c>
      <c r="G663" s="258" t="s">
        <v>528</v>
      </c>
      <c r="H663" s="250" t="s">
        <v>2701</v>
      </c>
      <c r="I663" s="250"/>
      <c r="J663" s="258" t="s">
        <v>974</v>
      </c>
      <c r="K663" s="154" t="s">
        <v>29</v>
      </c>
      <c r="L663" s="154" t="s">
        <v>2702</v>
      </c>
      <c r="M663" s="154" t="s">
        <v>2704</v>
      </c>
      <c r="N663" s="251" t="s">
        <v>2305</v>
      </c>
      <c r="O663" s="251" t="s">
        <v>2306</v>
      </c>
      <c r="P663" s="264"/>
      <c r="Q663" s="253"/>
      <c r="R663" s="253"/>
      <c r="S663" s="254"/>
      <c r="T663" s="254"/>
      <c r="U663" s="249"/>
      <c r="V663" s="259"/>
      <c r="W663" s="255"/>
      <c r="X663" s="256"/>
      <c r="AI663" s="690"/>
      <c r="AJ663" s="691"/>
      <c r="AK663" s="691"/>
      <c r="AL663" s="692"/>
      <c r="AN663" s="706"/>
      <c r="AO663" s="707"/>
      <c r="AP663" s="707"/>
      <c r="AQ663" s="708"/>
    </row>
    <row r="664" spans="1:43" ht="57.75" hidden="1" thickBot="1" x14ac:dyDescent="0.35">
      <c r="A664" s="1008">
        <v>22</v>
      </c>
      <c r="B664" s="437" t="s">
        <v>1780</v>
      </c>
      <c r="C664" s="263">
        <v>43396</v>
      </c>
      <c r="D664" s="249" t="s">
        <v>14</v>
      </c>
      <c r="E664" s="154" t="s">
        <v>25</v>
      </c>
      <c r="F664" s="257" t="s">
        <v>527</v>
      </c>
      <c r="G664" s="258" t="s">
        <v>528</v>
      </c>
      <c r="H664" s="250" t="s">
        <v>2701</v>
      </c>
      <c r="I664" s="250"/>
      <c r="J664" s="258" t="s">
        <v>976</v>
      </c>
      <c r="K664" s="154" t="s">
        <v>29</v>
      </c>
      <c r="L664" s="154" t="s">
        <v>2702</v>
      </c>
      <c r="M664" s="154" t="s">
        <v>2704</v>
      </c>
      <c r="N664" s="251" t="s">
        <v>2549</v>
      </c>
      <c r="O664" s="251" t="s">
        <v>2550</v>
      </c>
      <c r="P664" s="264"/>
      <c r="Q664" s="253"/>
      <c r="R664" s="253"/>
      <c r="S664" s="254"/>
      <c r="T664" s="254"/>
      <c r="U664" s="249"/>
      <c r="V664" s="259"/>
      <c r="W664" s="255"/>
      <c r="X664" s="256"/>
      <c r="AI664" s="690"/>
      <c r="AJ664" s="691"/>
      <c r="AK664" s="691"/>
      <c r="AL664" s="692"/>
      <c r="AN664" s="706"/>
      <c r="AO664" s="707"/>
      <c r="AP664" s="707"/>
      <c r="AQ664" s="708"/>
    </row>
    <row r="665" spans="1:43" ht="39" hidden="1" thickBot="1" x14ac:dyDescent="0.35">
      <c r="A665" s="1008">
        <v>22</v>
      </c>
      <c r="B665" s="437" t="s">
        <v>1781</v>
      </c>
      <c r="C665" s="263">
        <v>43396</v>
      </c>
      <c r="D665" s="249" t="s">
        <v>14</v>
      </c>
      <c r="E665" s="154" t="s">
        <v>25</v>
      </c>
      <c r="F665" s="257" t="s">
        <v>527</v>
      </c>
      <c r="G665" s="258" t="s">
        <v>528</v>
      </c>
      <c r="H665" s="250" t="s">
        <v>2701</v>
      </c>
      <c r="I665" s="250"/>
      <c r="J665" s="258" t="s">
        <v>976</v>
      </c>
      <c r="K665" s="154" t="s">
        <v>29</v>
      </c>
      <c r="L665" s="154" t="s">
        <v>2702</v>
      </c>
      <c r="M665" s="154" t="s">
        <v>2704</v>
      </c>
      <c r="N665" s="251" t="s">
        <v>2705</v>
      </c>
      <c r="O665" s="251" t="s">
        <v>2706</v>
      </c>
      <c r="P665" s="264"/>
      <c r="Q665" s="253"/>
      <c r="R665" s="253"/>
      <c r="S665" s="254"/>
      <c r="T665" s="254"/>
      <c r="U665" s="249"/>
      <c r="V665" s="259"/>
      <c r="W665" s="255"/>
      <c r="X665" s="256"/>
      <c r="AI665" s="690"/>
      <c r="AJ665" s="691"/>
      <c r="AK665" s="691"/>
      <c r="AL665" s="692"/>
      <c r="AN665" s="706"/>
      <c r="AO665" s="707"/>
      <c r="AP665" s="707"/>
      <c r="AQ665" s="708"/>
    </row>
    <row r="666" spans="1:43" ht="43.5" hidden="1" thickBot="1" x14ac:dyDescent="0.35">
      <c r="A666" s="1008">
        <v>22</v>
      </c>
      <c r="B666" s="437" t="s">
        <v>1782</v>
      </c>
      <c r="C666" s="263">
        <v>43396</v>
      </c>
      <c r="D666" s="249" t="s">
        <v>14</v>
      </c>
      <c r="E666" s="154" t="s">
        <v>25</v>
      </c>
      <c r="F666" s="257" t="s">
        <v>527</v>
      </c>
      <c r="G666" s="258" t="s">
        <v>528</v>
      </c>
      <c r="H666" s="250" t="s">
        <v>2701</v>
      </c>
      <c r="I666" s="250"/>
      <c r="J666" s="258" t="s">
        <v>975</v>
      </c>
      <c r="K666" s="154" t="s">
        <v>29</v>
      </c>
      <c r="L666" s="154" t="s">
        <v>2702</v>
      </c>
      <c r="M666" s="154" t="s">
        <v>2707</v>
      </c>
      <c r="N666" s="251" t="s">
        <v>2339</v>
      </c>
      <c r="O666" s="251" t="s">
        <v>2340</v>
      </c>
      <c r="P666" s="264"/>
      <c r="Q666" s="253"/>
      <c r="R666" s="253"/>
      <c r="S666" s="254"/>
      <c r="T666" s="254"/>
      <c r="U666" s="249"/>
      <c r="V666" s="259"/>
      <c r="W666" s="255"/>
      <c r="X666" s="256"/>
      <c r="AI666" s="690"/>
      <c r="AJ666" s="691"/>
      <c r="AK666" s="691"/>
      <c r="AL666" s="692"/>
      <c r="AN666" s="706"/>
      <c r="AO666" s="707"/>
      <c r="AP666" s="707"/>
      <c r="AQ666" s="708"/>
    </row>
    <row r="667" spans="1:43" ht="39" hidden="1" thickBot="1" x14ac:dyDescent="0.35">
      <c r="A667" s="1008">
        <v>22</v>
      </c>
      <c r="B667" s="437" t="s">
        <v>1783</v>
      </c>
      <c r="C667" s="263">
        <v>43396</v>
      </c>
      <c r="D667" s="249" t="s">
        <v>14</v>
      </c>
      <c r="E667" s="154" t="s">
        <v>25</v>
      </c>
      <c r="F667" s="257" t="s">
        <v>527</v>
      </c>
      <c r="G667" s="258" t="s">
        <v>528</v>
      </c>
      <c r="H667" s="250" t="s">
        <v>2701</v>
      </c>
      <c r="I667" s="250"/>
      <c r="J667" s="258" t="s">
        <v>974</v>
      </c>
      <c r="K667" s="154" t="s">
        <v>29</v>
      </c>
      <c r="L667" s="154" t="s">
        <v>2702</v>
      </c>
      <c r="M667" s="154" t="s">
        <v>2704</v>
      </c>
      <c r="N667" s="251" t="s">
        <v>2708</v>
      </c>
      <c r="O667" s="251" t="s">
        <v>2709</v>
      </c>
      <c r="P667" s="264"/>
      <c r="Q667" s="253"/>
      <c r="R667" s="253"/>
      <c r="S667" s="254"/>
      <c r="T667" s="254"/>
      <c r="U667" s="249"/>
      <c r="V667" s="259"/>
      <c r="W667" s="255"/>
      <c r="X667" s="256"/>
      <c r="AI667" s="690"/>
      <c r="AJ667" s="691"/>
      <c r="AK667" s="691"/>
      <c r="AL667" s="692"/>
      <c r="AN667" s="706"/>
      <c r="AO667" s="707"/>
      <c r="AP667" s="707"/>
      <c r="AQ667" s="708"/>
    </row>
    <row r="668" spans="1:43" ht="72" hidden="1" thickBot="1" x14ac:dyDescent="0.35">
      <c r="A668" s="1008">
        <v>22</v>
      </c>
      <c r="B668" s="437" t="s">
        <v>1784</v>
      </c>
      <c r="C668" s="263">
        <v>43396</v>
      </c>
      <c r="D668" s="249" t="s">
        <v>14</v>
      </c>
      <c r="E668" s="154" t="s">
        <v>25</v>
      </c>
      <c r="F668" s="257" t="s">
        <v>527</v>
      </c>
      <c r="G668" s="258" t="s">
        <v>528</v>
      </c>
      <c r="H668" s="250" t="s">
        <v>2701</v>
      </c>
      <c r="I668" s="250"/>
      <c r="J668" s="258" t="s">
        <v>975</v>
      </c>
      <c r="K668" s="154" t="s">
        <v>32</v>
      </c>
      <c r="L668" s="154" t="s">
        <v>2702</v>
      </c>
      <c r="M668" s="154" t="s">
        <v>2703</v>
      </c>
      <c r="N668" s="251" t="s">
        <v>2523</v>
      </c>
      <c r="O668" s="251" t="s">
        <v>2524</v>
      </c>
      <c r="P668" s="264"/>
      <c r="Q668" s="253"/>
      <c r="R668" s="253"/>
      <c r="S668" s="254"/>
      <c r="T668" s="254"/>
      <c r="U668" s="249"/>
      <c r="V668" s="259"/>
      <c r="W668" s="255"/>
      <c r="X668" s="256"/>
      <c r="AI668" s="690"/>
      <c r="AJ668" s="691"/>
      <c r="AK668" s="691"/>
      <c r="AL668" s="692"/>
      <c r="AN668" s="706"/>
      <c r="AO668" s="707"/>
      <c r="AP668" s="707"/>
      <c r="AQ668" s="708"/>
    </row>
    <row r="669" spans="1:43" ht="72" hidden="1" thickBot="1" x14ac:dyDescent="0.35">
      <c r="A669" s="1008">
        <v>22</v>
      </c>
      <c r="B669" s="437" t="s">
        <v>1785</v>
      </c>
      <c r="C669" s="263">
        <v>43396</v>
      </c>
      <c r="D669" s="249" t="s">
        <v>14</v>
      </c>
      <c r="E669" s="154" t="s">
        <v>25</v>
      </c>
      <c r="F669" s="257" t="s">
        <v>527</v>
      </c>
      <c r="G669" s="258" t="s">
        <v>528</v>
      </c>
      <c r="H669" s="250" t="s">
        <v>2701</v>
      </c>
      <c r="I669" s="250"/>
      <c r="J669" s="258" t="s">
        <v>975</v>
      </c>
      <c r="K669" s="154" t="s">
        <v>32</v>
      </c>
      <c r="L669" s="154" t="s">
        <v>2702</v>
      </c>
      <c r="M669" s="154" t="s">
        <v>2710</v>
      </c>
      <c r="N669" s="251" t="s">
        <v>2404</v>
      </c>
      <c r="O669" s="251" t="s">
        <v>2405</v>
      </c>
      <c r="P669" s="264"/>
      <c r="Q669" s="253"/>
      <c r="R669" s="253"/>
      <c r="S669" s="254"/>
      <c r="T669" s="254"/>
      <c r="U669" s="249"/>
      <c r="V669" s="259"/>
      <c r="W669" s="255"/>
      <c r="X669" s="256"/>
      <c r="AI669" s="690"/>
      <c r="AJ669" s="691"/>
      <c r="AK669" s="691"/>
      <c r="AL669" s="692"/>
      <c r="AN669" s="706"/>
      <c r="AO669" s="707"/>
      <c r="AP669" s="707"/>
      <c r="AQ669" s="708"/>
    </row>
    <row r="670" spans="1:43" ht="39" hidden="1" thickBot="1" x14ac:dyDescent="0.35">
      <c r="A670" s="1008">
        <v>22</v>
      </c>
      <c r="B670" s="437" t="s">
        <v>1786</v>
      </c>
      <c r="C670" s="263">
        <v>43396</v>
      </c>
      <c r="D670" s="249" t="s">
        <v>14</v>
      </c>
      <c r="E670" s="154" t="s">
        <v>25</v>
      </c>
      <c r="F670" s="257" t="s">
        <v>527</v>
      </c>
      <c r="G670" s="258" t="s">
        <v>528</v>
      </c>
      <c r="H670" s="250" t="s">
        <v>2701</v>
      </c>
      <c r="I670" s="250"/>
      <c r="J670" s="258" t="s">
        <v>975</v>
      </c>
      <c r="K670" s="154" t="s">
        <v>29</v>
      </c>
      <c r="L670" s="154" t="s">
        <v>2702</v>
      </c>
      <c r="M670" s="154" t="s">
        <v>2704</v>
      </c>
      <c r="N670" s="251" t="s">
        <v>2215</v>
      </c>
      <c r="O670" s="251" t="s">
        <v>2216</v>
      </c>
      <c r="P670" s="264"/>
      <c r="Q670" s="253"/>
      <c r="R670" s="253"/>
      <c r="S670" s="254"/>
      <c r="T670" s="254"/>
      <c r="U670" s="249"/>
      <c r="V670" s="259"/>
      <c r="W670" s="255"/>
      <c r="X670" s="256"/>
      <c r="AI670" s="690"/>
      <c r="AJ670" s="691"/>
      <c r="AK670" s="691"/>
      <c r="AL670" s="692"/>
      <c r="AN670" s="706"/>
      <c r="AO670" s="707"/>
      <c r="AP670" s="707"/>
      <c r="AQ670" s="708"/>
    </row>
    <row r="671" spans="1:43" ht="39" hidden="1" thickBot="1" x14ac:dyDescent="0.35">
      <c r="A671" s="1008">
        <v>22</v>
      </c>
      <c r="B671" s="437" t="s">
        <v>1787</v>
      </c>
      <c r="C671" s="263">
        <v>43396</v>
      </c>
      <c r="D671" s="249" t="s">
        <v>14</v>
      </c>
      <c r="E671" s="154" t="s">
        <v>25</v>
      </c>
      <c r="F671" s="257" t="s">
        <v>527</v>
      </c>
      <c r="G671" s="258" t="s">
        <v>528</v>
      </c>
      <c r="H671" s="250" t="s">
        <v>2701</v>
      </c>
      <c r="I671" s="250"/>
      <c r="J671" s="258" t="s">
        <v>975</v>
      </c>
      <c r="K671" s="154" t="s">
        <v>32</v>
      </c>
      <c r="L671" s="154" t="s">
        <v>2702</v>
      </c>
      <c r="M671" s="154" t="s">
        <v>2707</v>
      </c>
      <c r="N671" s="251" t="s">
        <v>2551</v>
      </c>
      <c r="O671" s="251" t="s">
        <v>2552</v>
      </c>
      <c r="P671" s="264"/>
      <c r="Q671" s="253"/>
      <c r="R671" s="253"/>
      <c r="S671" s="254"/>
      <c r="T671" s="254"/>
      <c r="U671" s="249"/>
      <c r="V671" s="259"/>
      <c r="W671" s="255"/>
      <c r="X671" s="256"/>
      <c r="AI671" s="690"/>
      <c r="AJ671" s="691"/>
      <c r="AK671" s="691"/>
      <c r="AL671" s="692"/>
      <c r="AN671" s="706"/>
      <c r="AO671" s="707"/>
      <c r="AP671" s="707"/>
      <c r="AQ671" s="708"/>
    </row>
    <row r="672" spans="1:43" ht="72" hidden="1" thickBot="1" x14ac:dyDescent="0.35">
      <c r="A672" s="1008">
        <v>22</v>
      </c>
      <c r="B672" s="437" t="s">
        <v>1788</v>
      </c>
      <c r="C672" s="263">
        <v>43396</v>
      </c>
      <c r="D672" s="249" t="s">
        <v>14</v>
      </c>
      <c r="E672" s="154" t="s">
        <v>25</v>
      </c>
      <c r="F672" s="257" t="s">
        <v>527</v>
      </c>
      <c r="G672" s="258" t="s">
        <v>528</v>
      </c>
      <c r="H672" s="250" t="s">
        <v>2701</v>
      </c>
      <c r="I672" s="250"/>
      <c r="J672" s="258" t="s">
        <v>976</v>
      </c>
      <c r="K672" s="154" t="s">
        <v>28</v>
      </c>
      <c r="L672" s="154" t="s">
        <v>2702</v>
      </c>
      <c r="M672" s="154" t="s">
        <v>2711</v>
      </c>
      <c r="N672" s="251" t="s">
        <v>2712</v>
      </c>
      <c r="O672" s="251" t="s">
        <v>2713</v>
      </c>
      <c r="P672" s="264"/>
      <c r="Q672" s="253"/>
      <c r="R672" s="253"/>
      <c r="S672" s="254"/>
      <c r="T672" s="254"/>
      <c r="U672" s="249"/>
      <c r="V672" s="259"/>
      <c r="W672" s="255"/>
      <c r="X672" s="256"/>
      <c r="AI672" s="690"/>
      <c r="AJ672" s="691"/>
      <c r="AK672" s="691"/>
      <c r="AL672" s="692"/>
      <c r="AN672" s="706"/>
      <c r="AO672" s="707"/>
      <c r="AP672" s="707"/>
      <c r="AQ672" s="708"/>
    </row>
    <row r="673" spans="1:43" ht="114.75" hidden="1" thickBot="1" x14ac:dyDescent="0.35">
      <c r="A673" s="1008">
        <v>2</v>
      </c>
      <c r="B673" s="437" t="s">
        <v>1789</v>
      </c>
      <c r="C673" s="263">
        <v>43396</v>
      </c>
      <c r="D673" s="249" t="s">
        <v>14</v>
      </c>
      <c r="E673" s="154" t="s">
        <v>25</v>
      </c>
      <c r="F673" s="257">
        <v>742</v>
      </c>
      <c r="G673" s="258" t="s">
        <v>2714</v>
      </c>
      <c r="H673" s="250" t="s">
        <v>2715</v>
      </c>
      <c r="I673" s="250"/>
      <c r="J673" s="258" t="s">
        <v>974</v>
      </c>
      <c r="K673" s="154" t="s">
        <v>28</v>
      </c>
      <c r="L673" s="154" t="s">
        <v>2702</v>
      </c>
      <c r="M673" s="154" t="s">
        <v>2716</v>
      </c>
      <c r="N673" s="251" t="s">
        <v>2717</v>
      </c>
      <c r="O673" s="251" t="s">
        <v>2718</v>
      </c>
      <c r="P673" s="264"/>
      <c r="Q673" s="253"/>
      <c r="R673" s="253"/>
      <c r="S673" s="254"/>
      <c r="T673" s="254"/>
      <c r="U673" s="249"/>
      <c r="V673" s="259"/>
      <c r="W673" s="255"/>
      <c r="X673" s="256"/>
      <c r="AI673" s="690"/>
      <c r="AJ673" s="691"/>
      <c r="AK673" s="691"/>
      <c r="AL673" s="692"/>
      <c r="AN673" s="706"/>
      <c r="AO673" s="707"/>
      <c r="AP673" s="707"/>
      <c r="AQ673" s="708"/>
    </row>
    <row r="674" spans="1:43" ht="39" hidden="1" thickBot="1" x14ac:dyDescent="0.35">
      <c r="A674" s="1008">
        <v>2</v>
      </c>
      <c r="B674" s="437" t="s">
        <v>1790</v>
      </c>
      <c r="C674" s="263">
        <v>43396</v>
      </c>
      <c r="D674" s="249" t="s">
        <v>14</v>
      </c>
      <c r="E674" s="154" t="s">
        <v>25</v>
      </c>
      <c r="F674" s="257">
        <v>742</v>
      </c>
      <c r="G674" s="258" t="s">
        <v>2714</v>
      </c>
      <c r="H674" s="250" t="s">
        <v>2715</v>
      </c>
      <c r="I674" s="250"/>
      <c r="J674" s="258" t="s">
        <v>975</v>
      </c>
      <c r="K674" s="154" t="s">
        <v>32</v>
      </c>
      <c r="L674" s="154" t="s">
        <v>2702</v>
      </c>
      <c r="M674" s="154" t="s">
        <v>2703</v>
      </c>
      <c r="N674" s="251" t="s">
        <v>2205</v>
      </c>
      <c r="O674" s="251" t="s">
        <v>2206</v>
      </c>
      <c r="P674" s="264"/>
      <c r="Q674" s="253"/>
      <c r="R674" s="253"/>
      <c r="S674" s="254"/>
      <c r="T674" s="254"/>
      <c r="U674" s="249"/>
      <c r="V674" s="259"/>
      <c r="W674" s="255"/>
      <c r="X674" s="256"/>
      <c r="AI674" s="690"/>
      <c r="AJ674" s="691"/>
      <c r="AK674" s="691"/>
      <c r="AL674" s="692"/>
      <c r="AN674" s="706"/>
      <c r="AO674" s="707"/>
      <c r="AP674" s="707"/>
      <c r="AQ674" s="708"/>
    </row>
    <row r="675" spans="1:43" ht="57.75" hidden="1" thickBot="1" x14ac:dyDescent="0.35">
      <c r="A675" s="1008">
        <v>2</v>
      </c>
      <c r="B675" s="437" t="s">
        <v>1791</v>
      </c>
      <c r="C675" s="263">
        <v>43396</v>
      </c>
      <c r="D675" s="249" t="s">
        <v>14</v>
      </c>
      <c r="E675" s="154" t="s">
        <v>25</v>
      </c>
      <c r="F675" s="257">
        <v>742</v>
      </c>
      <c r="G675" s="258" t="s">
        <v>2714</v>
      </c>
      <c r="H675" s="250" t="s">
        <v>2715</v>
      </c>
      <c r="I675" s="250"/>
      <c r="J675" s="258" t="s">
        <v>974</v>
      </c>
      <c r="K675" s="154" t="s">
        <v>29</v>
      </c>
      <c r="L675" s="154" t="s">
        <v>2702</v>
      </c>
      <c r="M675" s="154" t="s">
        <v>2704</v>
      </c>
      <c r="N675" s="251" t="s">
        <v>2288</v>
      </c>
      <c r="O675" s="251" t="s">
        <v>2289</v>
      </c>
      <c r="P675" s="264"/>
      <c r="Q675" s="253"/>
      <c r="R675" s="253"/>
      <c r="S675" s="254"/>
      <c r="T675" s="254"/>
      <c r="U675" s="249"/>
      <c r="V675" s="259"/>
      <c r="W675" s="255"/>
      <c r="X675" s="256"/>
      <c r="AI675" s="690"/>
      <c r="AJ675" s="691"/>
      <c r="AK675" s="691"/>
      <c r="AL675" s="692"/>
      <c r="AN675" s="706"/>
      <c r="AO675" s="707"/>
      <c r="AP675" s="707"/>
      <c r="AQ675" s="708"/>
    </row>
    <row r="676" spans="1:43" ht="39" hidden="1" thickBot="1" x14ac:dyDescent="0.35">
      <c r="A676" s="1008">
        <v>2</v>
      </c>
      <c r="B676" s="437" t="s">
        <v>1792</v>
      </c>
      <c r="C676" s="263">
        <v>43396</v>
      </c>
      <c r="D676" s="249" t="s">
        <v>14</v>
      </c>
      <c r="E676" s="154" t="s">
        <v>25</v>
      </c>
      <c r="F676" s="257">
        <v>742</v>
      </c>
      <c r="G676" s="258" t="s">
        <v>2714</v>
      </c>
      <c r="H676" s="250" t="s">
        <v>2715</v>
      </c>
      <c r="I676" s="250"/>
      <c r="J676" s="258" t="s">
        <v>975</v>
      </c>
      <c r="K676" s="154" t="s">
        <v>32</v>
      </c>
      <c r="L676" s="154" t="s">
        <v>2702</v>
      </c>
      <c r="M676" s="154" t="s">
        <v>2703</v>
      </c>
      <c r="N676" s="251" t="s">
        <v>2218</v>
      </c>
      <c r="O676" s="251" t="s">
        <v>2219</v>
      </c>
      <c r="P676" s="264"/>
      <c r="Q676" s="253"/>
      <c r="R676" s="253"/>
      <c r="S676" s="254"/>
      <c r="T676" s="254"/>
      <c r="U676" s="249"/>
      <c r="V676" s="259"/>
      <c r="W676" s="255"/>
      <c r="X676" s="256"/>
      <c r="AI676" s="690"/>
      <c r="AJ676" s="691"/>
      <c r="AK676" s="691"/>
      <c r="AL676" s="692"/>
      <c r="AN676" s="706"/>
      <c r="AO676" s="707"/>
      <c r="AP676" s="707"/>
      <c r="AQ676" s="708"/>
    </row>
    <row r="677" spans="1:43" ht="57.75" hidden="1" thickBot="1" x14ac:dyDescent="0.35">
      <c r="A677" s="1008">
        <v>2</v>
      </c>
      <c r="B677" s="437" t="s">
        <v>1793</v>
      </c>
      <c r="C677" s="263">
        <v>43396</v>
      </c>
      <c r="D677" s="249" t="s">
        <v>14</v>
      </c>
      <c r="E677" s="154" t="s">
        <v>25</v>
      </c>
      <c r="F677" s="257">
        <v>742</v>
      </c>
      <c r="G677" s="258" t="s">
        <v>2714</v>
      </c>
      <c r="H677" s="250" t="s">
        <v>2715</v>
      </c>
      <c r="I677" s="250"/>
      <c r="J677" s="258" t="s">
        <v>974</v>
      </c>
      <c r="K677" s="154" t="s">
        <v>29</v>
      </c>
      <c r="L677" s="154" t="s">
        <v>2702</v>
      </c>
      <c r="M677" s="154" t="s">
        <v>2704</v>
      </c>
      <c r="N677" s="251" t="s">
        <v>2305</v>
      </c>
      <c r="O677" s="251" t="s">
        <v>2306</v>
      </c>
      <c r="P677" s="264"/>
      <c r="Q677" s="253"/>
      <c r="R677" s="253"/>
      <c r="S677" s="254"/>
      <c r="T677" s="254"/>
      <c r="U677" s="249"/>
      <c r="V677" s="259"/>
      <c r="W677" s="255"/>
      <c r="X677" s="256"/>
      <c r="AI677" s="690"/>
      <c r="AJ677" s="691"/>
      <c r="AK677" s="691"/>
      <c r="AL677" s="692"/>
      <c r="AN677" s="706"/>
      <c r="AO677" s="707"/>
      <c r="AP677" s="707"/>
      <c r="AQ677" s="708"/>
    </row>
    <row r="678" spans="1:43" ht="39" hidden="1" thickBot="1" x14ac:dyDescent="0.35">
      <c r="A678" s="1008">
        <v>2</v>
      </c>
      <c r="B678" s="437" t="s">
        <v>1794</v>
      </c>
      <c r="C678" s="263">
        <v>43396</v>
      </c>
      <c r="D678" s="249" t="s">
        <v>14</v>
      </c>
      <c r="E678" s="154" t="s">
        <v>25</v>
      </c>
      <c r="F678" s="257">
        <v>742</v>
      </c>
      <c r="G678" s="258" t="s">
        <v>2714</v>
      </c>
      <c r="H678" s="250" t="s">
        <v>2715</v>
      </c>
      <c r="I678" s="250"/>
      <c r="J678" s="258" t="s">
        <v>975</v>
      </c>
      <c r="K678" s="154" t="s">
        <v>29</v>
      </c>
      <c r="L678" s="154" t="s">
        <v>2702</v>
      </c>
      <c r="M678" s="154" t="s">
        <v>2704</v>
      </c>
      <c r="N678" s="251" t="s">
        <v>2215</v>
      </c>
      <c r="O678" s="251" t="s">
        <v>2216</v>
      </c>
      <c r="P678" s="264"/>
      <c r="Q678" s="253"/>
      <c r="R678" s="253"/>
      <c r="S678" s="254"/>
      <c r="T678" s="254"/>
      <c r="U678" s="249"/>
      <c r="V678" s="259"/>
      <c r="W678" s="255"/>
      <c r="X678" s="256"/>
      <c r="AI678" s="690"/>
      <c r="AJ678" s="691"/>
      <c r="AK678" s="691"/>
      <c r="AL678" s="692"/>
      <c r="AN678" s="706"/>
      <c r="AO678" s="707"/>
      <c r="AP678" s="707"/>
      <c r="AQ678" s="708"/>
    </row>
    <row r="679" spans="1:43" ht="39" hidden="1" thickBot="1" x14ac:dyDescent="0.35">
      <c r="A679" s="1008">
        <v>2</v>
      </c>
      <c r="B679" s="437" t="s">
        <v>1795</v>
      </c>
      <c r="C679" s="263">
        <v>43396</v>
      </c>
      <c r="D679" s="249" t="s">
        <v>14</v>
      </c>
      <c r="E679" s="154" t="s">
        <v>25</v>
      </c>
      <c r="F679" s="257">
        <v>742</v>
      </c>
      <c r="G679" s="258" t="s">
        <v>2714</v>
      </c>
      <c r="H679" s="250" t="s">
        <v>2715</v>
      </c>
      <c r="I679" s="250"/>
      <c r="J679" s="258" t="s">
        <v>975</v>
      </c>
      <c r="K679" s="154" t="s">
        <v>32</v>
      </c>
      <c r="L679" s="154" t="s">
        <v>2702</v>
      </c>
      <c r="M679" s="154" t="s">
        <v>2707</v>
      </c>
      <c r="N679" s="251" t="s">
        <v>2551</v>
      </c>
      <c r="O679" s="251" t="s">
        <v>2552</v>
      </c>
      <c r="P679" s="264"/>
      <c r="Q679" s="253"/>
      <c r="R679" s="253"/>
      <c r="S679" s="254"/>
      <c r="T679" s="254"/>
      <c r="U679" s="249"/>
      <c r="V679" s="259"/>
      <c r="W679" s="255"/>
      <c r="X679" s="256"/>
      <c r="AI679" s="690"/>
      <c r="AJ679" s="691"/>
      <c r="AK679" s="691"/>
      <c r="AL679" s="692"/>
      <c r="AN679" s="706"/>
      <c r="AO679" s="707"/>
      <c r="AP679" s="707"/>
      <c r="AQ679" s="708"/>
    </row>
    <row r="680" spans="1:43" ht="72" hidden="1" thickBot="1" x14ac:dyDescent="0.35">
      <c r="A680" s="1008">
        <v>2</v>
      </c>
      <c r="B680" s="437" t="s">
        <v>1796</v>
      </c>
      <c r="C680" s="263">
        <v>43396</v>
      </c>
      <c r="D680" s="249" t="s">
        <v>14</v>
      </c>
      <c r="E680" s="154" t="s">
        <v>25</v>
      </c>
      <c r="F680" s="257">
        <v>742</v>
      </c>
      <c r="G680" s="258" t="s">
        <v>2714</v>
      </c>
      <c r="H680" s="250" t="s">
        <v>2715</v>
      </c>
      <c r="I680" s="250"/>
      <c r="J680" s="258" t="s">
        <v>976</v>
      </c>
      <c r="K680" s="154" t="s">
        <v>30</v>
      </c>
      <c r="L680" s="154" t="s">
        <v>2702</v>
      </c>
      <c r="M680" s="154" t="s">
        <v>2704</v>
      </c>
      <c r="N680" s="251" t="s">
        <v>2203</v>
      </c>
      <c r="O680" s="251" t="s">
        <v>2204</v>
      </c>
      <c r="P680" s="264"/>
      <c r="Q680" s="253"/>
      <c r="R680" s="253"/>
      <c r="S680" s="254"/>
      <c r="T680" s="254"/>
      <c r="U680" s="249"/>
      <c r="V680" s="259"/>
      <c r="W680" s="255"/>
      <c r="X680" s="256"/>
      <c r="AI680" s="690"/>
      <c r="AJ680" s="691"/>
      <c r="AK680" s="691"/>
      <c r="AL680" s="692"/>
      <c r="AN680" s="706"/>
      <c r="AO680" s="707"/>
      <c r="AP680" s="707"/>
      <c r="AQ680" s="708"/>
    </row>
    <row r="681" spans="1:43" ht="86.25" hidden="1" thickBot="1" x14ac:dyDescent="0.35">
      <c r="A681" s="1008">
        <v>2</v>
      </c>
      <c r="B681" s="437" t="s">
        <v>1797</v>
      </c>
      <c r="C681" s="263">
        <v>43396</v>
      </c>
      <c r="D681" s="249" t="s">
        <v>14</v>
      </c>
      <c r="E681" s="154" t="s">
        <v>25</v>
      </c>
      <c r="F681" s="257">
        <v>742</v>
      </c>
      <c r="G681" s="258" t="s">
        <v>2714</v>
      </c>
      <c r="H681" s="250" t="s">
        <v>2715</v>
      </c>
      <c r="I681" s="250"/>
      <c r="J681" s="258" t="s">
        <v>974</v>
      </c>
      <c r="K681" s="154" t="s">
        <v>823</v>
      </c>
      <c r="L681" s="154" t="s">
        <v>2702</v>
      </c>
      <c r="M681" s="154" t="s">
        <v>2719</v>
      </c>
      <c r="N681" s="251" t="s">
        <v>2720</v>
      </c>
      <c r="O681" s="251" t="s">
        <v>2721</v>
      </c>
      <c r="P681" s="264"/>
      <c r="Q681" s="253"/>
      <c r="R681" s="253"/>
      <c r="S681" s="254"/>
      <c r="T681" s="254"/>
      <c r="U681" s="249"/>
      <c r="V681" s="259"/>
      <c r="W681" s="255"/>
      <c r="X681" s="256"/>
      <c r="AI681" s="690"/>
      <c r="AJ681" s="691"/>
      <c r="AK681" s="691"/>
      <c r="AL681" s="692"/>
      <c r="AN681" s="706"/>
      <c r="AO681" s="707"/>
      <c r="AP681" s="707"/>
      <c r="AQ681" s="708"/>
    </row>
    <row r="682" spans="1:43" ht="43.5" hidden="1" thickBot="1" x14ac:dyDescent="0.35">
      <c r="A682" s="1008">
        <v>2</v>
      </c>
      <c r="B682" s="437" t="s">
        <v>1798</v>
      </c>
      <c r="C682" s="263">
        <v>43396</v>
      </c>
      <c r="D682" s="249" t="s">
        <v>14</v>
      </c>
      <c r="E682" s="154" t="s">
        <v>25</v>
      </c>
      <c r="F682" s="257">
        <v>742</v>
      </c>
      <c r="G682" s="258" t="s">
        <v>2714</v>
      </c>
      <c r="H682" s="250" t="s">
        <v>2715</v>
      </c>
      <c r="I682" s="250"/>
      <c r="J682" s="258" t="s">
        <v>974</v>
      </c>
      <c r="K682" s="154" t="s">
        <v>29</v>
      </c>
      <c r="L682" s="154" t="s">
        <v>2702</v>
      </c>
      <c r="M682" s="154" t="s">
        <v>2704</v>
      </c>
      <c r="N682" s="251" t="s">
        <v>2722</v>
      </c>
      <c r="O682" s="251" t="s">
        <v>2723</v>
      </c>
      <c r="P682" s="264"/>
      <c r="Q682" s="253"/>
      <c r="R682" s="253"/>
      <c r="S682" s="254"/>
      <c r="T682" s="254"/>
      <c r="U682" s="249"/>
      <c r="V682" s="259"/>
      <c r="W682" s="255"/>
      <c r="X682" s="256"/>
      <c r="AI682" s="690"/>
      <c r="AJ682" s="691"/>
      <c r="AK682" s="691"/>
      <c r="AL682" s="692"/>
      <c r="AN682" s="706"/>
      <c r="AO682" s="707"/>
      <c r="AP682" s="707"/>
      <c r="AQ682" s="708"/>
    </row>
    <row r="683" spans="1:43" ht="72" hidden="1" thickBot="1" x14ac:dyDescent="0.35">
      <c r="A683" s="1008">
        <v>2</v>
      </c>
      <c r="B683" s="437" t="s">
        <v>1799</v>
      </c>
      <c r="C683" s="263">
        <v>43396</v>
      </c>
      <c r="D683" s="249" t="s">
        <v>14</v>
      </c>
      <c r="E683" s="154" t="s">
        <v>25</v>
      </c>
      <c r="F683" s="257">
        <v>742</v>
      </c>
      <c r="G683" s="258" t="s">
        <v>2714</v>
      </c>
      <c r="H683" s="250" t="s">
        <v>2715</v>
      </c>
      <c r="I683" s="250"/>
      <c r="J683" s="258" t="s">
        <v>974</v>
      </c>
      <c r="K683" s="154" t="s">
        <v>823</v>
      </c>
      <c r="L683" s="154" t="s">
        <v>2702</v>
      </c>
      <c r="M683" s="154" t="s">
        <v>2724</v>
      </c>
      <c r="N683" s="251" t="s">
        <v>2725</v>
      </c>
      <c r="O683" s="251" t="s">
        <v>2726</v>
      </c>
      <c r="P683" s="264"/>
      <c r="Q683" s="253"/>
      <c r="R683" s="253"/>
      <c r="S683" s="254"/>
      <c r="T683" s="254"/>
      <c r="U683" s="249"/>
      <c r="V683" s="259"/>
      <c r="W683" s="255"/>
      <c r="X683" s="256"/>
      <c r="AI683" s="690"/>
      <c r="AJ683" s="691"/>
      <c r="AK683" s="691"/>
      <c r="AL683" s="692"/>
      <c r="AN683" s="706"/>
      <c r="AO683" s="707"/>
      <c r="AP683" s="707"/>
      <c r="AQ683" s="708"/>
    </row>
    <row r="684" spans="1:43" ht="57.75" hidden="1" thickBot="1" x14ac:dyDescent="0.35">
      <c r="A684" s="1008">
        <v>2</v>
      </c>
      <c r="B684" s="437" t="s">
        <v>1800</v>
      </c>
      <c r="C684" s="263">
        <v>43396</v>
      </c>
      <c r="D684" s="249" t="s">
        <v>14</v>
      </c>
      <c r="E684" s="154" t="s">
        <v>25</v>
      </c>
      <c r="F684" s="257">
        <v>742</v>
      </c>
      <c r="G684" s="258" t="s">
        <v>2714</v>
      </c>
      <c r="H684" s="250" t="s">
        <v>2715</v>
      </c>
      <c r="I684" s="250"/>
      <c r="J684" s="258" t="s">
        <v>976</v>
      </c>
      <c r="K684" s="154" t="s">
        <v>814</v>
      </c>
      <c r="L684" s="154" t="s">
        <v>2702</v>
      </c>
      <c r="M684" s="154" t="s">
        <v>2727</v>
      </c>
      <c r="N684" s="251" t="s">
        <v>2728</v>
      </c>
      <c r="O684" s="251" t="s">
        <v>2729</v>
      </c>
      <c r="P684" s="264"/>
      <c r="Q684" s="253"/>
      <c r="R684" s="253"/>
      <c r="S684" s="254"/>
      <c r="T684" s="254"/>
      <c r="U684" s="249"/>
      <c r="V684" s="259"/>
      <c r="W684" s="255"/>
      <c r="X684" s="256"/>
      <c r="AI684" s="690"/>
      <c r="AJ684" s="691"/>
      <c r="AK684" s="691"/>
      <c r="AL684" s="692"/>
      <c r="AN684" s="706"/>
      <c r="AO684" s="707"/>
      <c r="AP684" s="707"/>
      <c r="AQ684" s="708"/>
    </row>
    <row r="685" spans="1:43" ht="171.75" hidden="1" thickBot="1" x14ac:dyDescent="0.35">
      <c r="A685" s="1008">
        <v>2</v>
      </c>
      <c r="B685" s="437" t="s">
        <v>1801</v>
      </c>
      <c r="C685" s="263">
        <v>43396</v>
      </c>
      <c r="D685" s="249" t="s">
        <v>14</v>
      </c>
      <c r="E685" s="154" t="s">
        <v>25</v>
      </c>
      <c r="F685" s="257">
        <v>742</v>
      </c>
      <c r="G685" s="258" t="s">
        <v>2714</v>
      </c>
      <c r="H685" s="250" t="s">
        <v>2715</v>
      </c>
      <c r="I685" s="250"/>
      <c r="J685" s="258" t="s">
        <v>976</v>
      </c>
      <c r="K685" s="154" t="s">
        <v>30</v>
      </c>
      <c r="L685" s="154" t="s">
        <v>2274</v>
      </c>
      <c r="M685" s="154" t="s">
        <v>2731</v>
      </c>
      <c r="N685" s="251" t="s">
        <v>2732</v>
      </c>
      <c r="O685" s="251" t="s">
        <v>2733</v>
      </c>
      <c r="P685" s="264"/>
      <c r="Q685" s="253"/>
      <c r="R685" s="253"/>
      <c r="S685" s="254"/>
      <c r="T685" s="254"/>
      <c r="U685" s="249"/>
      <c r="V685" s="259"/>
      <c r="W685" s="255"/>
      <c r="X685" s="256"/>
      <c r="AI685" s="690"/>
      <c r="AJ685" s="691"/>
      <c r="AK685" s="691"/>
      <c r="AL685" s="692"/>
      <c r="AN685" s="706"/>
      <c r="AO685" s="707"/>
      <c r="AP685" s="707"/>
      <c r="AQ685" s="708"/>
    </row>
    <row r="686" spans="1:43" ht="72" hidden="1" thickBot="1" x14ac:dyDescent="0.35">
      <c r="A686" s="1008">
        <v>15</v>
      </c>
      <c r="B686" s="437" t="s">
        <v>1802</v>
      </c>
      <c r="C686" s="263">
        <v>43397</v>
      </c>
      <c r="D686" s="249" t="s">
        <v>14</v>
      </c>
      <c r="E686" s="154" t="s">
        <v>25</v>
      </c>
      <c r="F686" s="257" t="s">
        <v>2734</v>
      </c>
      <c r="G686" s="258" t="s">
        <v>501</v>
      </c>
      <c r="H686" s="250" t="s">
        <v>2735</v>
      </c>
      <c r="I686" s="250"/>
      <c r="J686" s="258" t="s">
        <v>976</v>
      </c>
      <c r="K686" s="154" t="s">
        <v>30</v>
      </c>
      <c r="L686" s="154" t="s">
        <v>2702</v>
      </c>
      <c r="M686" s="154" t="s">
        <v>2704</v>
      </c>
      <c r="N686" s="251" t="s">
        <v>2203</v>
      </c>
      <c r="O686" s="251" t="s">
        <v>2204</v>
      </c>
      <c r="P686" s="264"/>
      <c r="Q686" s="253"/>
      <c r="R686" s="253"/>
      <c r="S686" s="254"/>
      <c r="T686" s="254"/>
      <c r="U686" s="249"/>
      <c r="V686" s="259"/>
      <c r="W686" s="255"/>
      <c r="X686" s="256"/>
      <c r="AI686" s="690"/>
      <c r="AJ686" s="691"/>
      <c r="AK686" s="691"/>
      <c r="AL686" s="692"/>
      <c r="AN686" s="706"/>
      <c r="AO686" s="707"/>
      <c r="AP686" s="707"/>
      <c r="AQ686" s="708"/>
    </row>
    <row r="687" spans="1:43" ht="72" hidden="1" thickBot="1" x14ac:dyDescent="0.35">
      <c r="A687" s="1008">
        <v>15</v>
      </c>
      <c r="B687" s="437" t="s">
        <v>1803</v>
      </c>
      <c r="C687" s="263">
        <v>43397</v>
      </c>
      <c r="D687" s="249" t="s">
        <v>14</v>
      </c>
      <c r="E687" s="154" t="s">
        <v>25</v>
      </c>
      <c r="F687" s="257" t="s">
        <v>2734</v>
      </c>
      <c r="G687" s="258" t="s">
        <v>501</v>
      </c>
      <c r="H687" s="250" t="s">
        <v>2735</v>
      </c>
      <c r="I687" s="250"/>
      <c r="J687" s="258" t="s">
        <v>975</v>
      </c>
      <c r="K687" s="154" t="s">
        <v>814</v>
      </c>
      <c r="L687" s="154" t="s">
        <v>2702</v>
      </c>
      <c r="M687" s="154" t="s">
        <v>2710</v>
      </c>
      <c r="N687" s="251" t="s">
        <v>2404</v>
      </c>
      <c r="O687" s="251" t="s">
        <v>2405</v>
      </c>
      <c r="P687" s="264"/>
      <c r="Q687" s="253"/>
      <c r="R687" s="253"/>
      <c r="S687" s="254"/>
      <c r="T687" s="254"/>
      <c r="U687" s="249"/>
      <c r="V687" s="259"/>
      <c r="W687" s="255"/>
      <c r="X687" s="256"/>
      <c r="AI687" s="690"/>
      <c r="AJ687" s="691"/>
      <c r="AK687" s="691"/>
      <c r="AL687" s="692"/>
      <c r="AN687" s="706"/>
      <c r="AO687" s="707"/>
      <c r="AP687" s="707"/>
      <c r="AQ687" s="708"/>
    </row>
    <row r="688" spans="1:43" ht="86.25" hidden="1" thickBot="1" x14ac:dyDescent="0.35">
      <c r="A688" s="1008">
        <v>15</v>
      </c>
      <c r="B688" s="437" t="s">
        <v>1804</v>
      </c>
      <c r="C688" s="263">
        <v>43397</v>
      </c>
      <c r="D688" s="249" t="s">
        <v>14</v>
      </c>
      <c r="E688" s="154" t="s">
        <v>25</v>
      </c>
      <c r="F688" s="257" t="s">
        <v>2734</v>
      </c>
      <c r="G688" s="258" t="s">
        <v>501</v>
      </c>
      <c r="H688" s="250" t="s">
        <v>2735</v>
      </c>
      <c r="I688" s="250"/>
      <c r="J688" s="258" t="s">
        <v>975</v>
      </c>
      <c r="K688" s="154" t="s">
        <v>814</v>
      </c>
      <c r="L688" s="154" t="s">
        <v>2702</v>
      </c>
      <c r="M688" s="154" t="s">
        <v>2710</v>
      </c>
      <c r="N688" s="251" t="s">
        <v>2330</v>
      </c>
      <c r="O688" s="251" t="s">
        <v>2331</v>
      </c>
      <c r="P688" s="264"/>
      <c r="Q688" s="253"/>
      <c r="R688" s="253"/>
      <c r="S688" s="254"/>
      <c r="T688" s="254"/>
      <c r="U688" s="249"/>
      <c r="V688" s="259"/>
      <c r="W688" s="255"/>
      <c r="X688" s="256"/>
      <c r="AI688" s="690"/>
      <c r="AJ688" s="691"/>
      <c r="AK688" s="691"/>
      <c r="AL688" s="692"/>
      <c r="AN688" s="706"/>
      <c r="AO688" s="707"/>
      <c r="AP688" s="707"/>
      <c r="AQ688" s="708"/>
    </row>
    <row r="689" spans="1:43" ht="100.5" hidden="1" thickBot="1" x14ac:dyDescent="0.35">
      <c r="A689" s="1008">
        <v>15</v>
      </c>
      <c r="B689" s="437" t="s">
        <v>1805</v>
      </c>
      <c r="C689" s="263">
        <v>43397</v>
      </c>
      <c r="D689" s="249" t="s">
        <v>14</v>
      </c>
      <c r="E689" s="154" t="s">
        <v>25</v>
      </c>
      <c r="F689" s="257" t="s">
        <v>2734</v>
      </c>
      <c r="G689" s="258" t="s">
        <v>501</v>
      </c>
      <c r="H689" s="250" t="s">
        <v>2735</v>
      </c>
      <c r="I689" s="250"/>
      <c r="J689" s="258" t="s">
        <v>974</v>
      </c>
      <c r="K689" s="154" t="s">
        <v>823</v>
      </c>
      <c r="L689" s="154" t="s">
        <v>2702</v>
      </c>
      <c r="M689" s="154" t="s">
        <v>2716</v>
      </c>
      <c r="N689" s="251" t="s">
        <v>2736</v>
      </c>
      <c r="O689" s="251" t="s">
        <v>2737</v>
      </c>
      <c r="P689" s="264"/>
      <c r="Q689" s="253"/>
      <c r="R689" s="253"/>
      <c r="S689" s="254"/>
      <c r="T689" s="254"/>
      <c r="U689" s="249"/>
      <c r="V689" s="259"/>
      <c r="W689" s="255"/>
      <c r="X689" s="256"/>
      <c r="AI689" s="690"/>
      <c r="AJ689" s="691"/>
      <c r="AK689" s="691"/>
      <c r="AL689" s="692"/>
      <c r="AN689" s="706"/>
      <c r="AO689" s="707"/>
      <c r="AP689" s="707"/>
      <c r="AQ689" s="708"/>
    </row>
    <row r="690" spans="1:43" ht="57.75" hidden="1" thickBot="1" x14ac:dyDescent="0.35">
      <c r="A690" s="1008">
        <v>15</v>
      </c>
      <c r="B690" s="437" t="s">
        <v>1806</v>
      </c>
      <c r="C690" s="263">
        <v>43397</v>
      </c>
      <c r="D690" s="249" t="s">
        <v>14</v>
      </c>
      <c r="E690" s="154" t="s">
        <v>25</v>
      </c>
      <c r="F690" s="257" t="s">
        <v>2734</v>
      </c>
      <c r="G690" s="258" t="s">
        <v>501</v>
      </c>
      <c r="H690" s="250" t="s">
        <v>2735</v>
      </c>
      <c r="I690" s="250"/>
      <c r="J690" s="258" t="s">
        <v>976</v>
      </c>
      <c r="K690" s="154" t="s">
        <v>823</v>
      </c>
      <c r="L690" s="154" t="s">
        <v>2702</v>
      </c>
      <c r="M690" s="154" t="s">
        <v>2724</v>
      </c>
      <c r="N690" s="251" t="s">
        <v>2738</v>
      </c>
      <c r="O690" s="251" t="s">
        <v>2739</v>
      </c>
      <c r="P690" s="264"/>
      <c r="Q690" s="253"/>
      <c r="R690" s="253"/>
      <c r="S690" s="254"/>
      <c r="T690" s="254"/>
      <c r="U690" s="249"/>
      <c r="V690" s="259"/>
      <c r="W690" s="255"/>
      <c r="X690" s="256"/>
      <c r="AI690" s="690"/>
      <c r="AJ690" s="691"/>
      <c r="AK690" s="691"/>
      <c r="AL690" s="692"/>
      <c r="AN690" s="706"/>
      <c r="AO690" s="707"/>
      <c r="AP690" s="707"/>
      <c r="AQ690" s="708"/>
    </row>
    <row r="691" spans="1:43" ht="72" hidden="1" thickBot="1" x14ac:dyDescent="0.35">
      <c r="A691" s="1008">
        <v>15</v>
      </c>
      <c r="B691" s="437" t="s">
        <v>1807</v>
      </c>
      <c r="C691" s="263">
        <v>43397</v>
      </c>
      <c r="D691" s="249" t="s">
        <v>14</v>
      </c>
      <c r="E691" s="154" t="s">
        <v>25</v>
      </c>
      <c r="F691" s="257" t="s">
        <v>2734</v>
      </c>
      <c r="G691" s="258" t="s">
        <v>501</v>
      </c>
      <c r="H691" s="250" t="s">
        <v>2735</v>
      </c>
      <c r="I691" s="250"/>
      <c r="J691" s="258" t="s">
        <v>974</v>
      </c>
      <c r="K691" s="154" t="s">
        <v>29</v>
      </c>
      <c r="L691" s="154" t="s">
        <v>2702</v>
      </c>
      <c r="M691" s="154" t="s">
        <v>2704</v>
      </c>
      <c r="N691" s="251" t="s">
        <v>2296</v>
      </c>
      <c r="O691" s="251" t="s">
        <v>2297</v>
      </c>
      <c r="P691" s="264"/>
      <c r="Q691" s="253"/>
      <c r="R691" s="253"/>
      <c r="S691" s="254"/>
      <c r="T691" s="254"/>
      <c r="U691" s="249"/>
      <c r="V691" s="259"/>
      <c r="W691" s="255"/>
      <c r="X691" s="256"/>
      <c r="AI691" s="690"/>
      <c r="AJ691" s="691"/>
      <c r="AK691" s="691"/>
      <c r="AL691" s="692"/>
      <c r="AN691" s="706"/>
      <c r="AO691" s="707"/>
      <c r="AP691" s="707"/>
      <c r="AQ691" s="708"/>
    </row>
    <row r="692" spans="1:43" ht="57.75" hidden="1" thickBot="1" x14ac:dyDescent="0.35">
      <c r="A692" s="1008">
        <v>15</v>
      </c>
      <c r="B692" s="437" t="s">
        <v>1808</v>
      </c>
      <c r="C692" s="263">
        <v>43397</v>
      </c>
      <c r="D692" s="249" t="s">
        <v>14</v>
      </c>
      <c r="E692" s="154" t="s">
        <v>25</v>
      </c>
      <c r="F692" s="257" t="s">
        <v>2734</v>
      </c>
      <c r="G692" s="258" t="s">
        <v>501</v>
      </c>
      <c r="H692" s="250" t="s">
        <v>2735</v>
      </c>
      <c r="I692" s="250"/>
      <c r="J692" s="258" t="s">
        <v>974</v>
      </c>
      <c r="K692" s="154" t="s">
        <v>29</v>
      </c>
      <c r="L692" s="154" t="s">
        <v>2702</v>
      </c>
      <c r="M692" s="154" t="s">
        <v>2704</v>
      </c>
      <c r="N692" s="251" t="s">
        <v>2305</v>
      </c>
      <c r="O692" s="251" t="s">
        <v>2306</v>
      </c>
      <c r="P692" s="264"/>
      <c r="Q692" s="253"/>
      <c r="R692" s="253"/>
      <c r="S692" s="254"/>
      <c r="T692" s="254"/>
      <c r="U692" s="249"/>
      <c r="V692" s="259"/>
      <c r="W692" s="255"/>
      <c r="X692" s="256"/>
      <c r="AI692" s="690"/>
      <c r="AJ692" s="691"/>
      <c r="AK692" s="691"/>
      <c r="AL692" s="692"/>
      <c r="AN692" s="706"/>
      <c r="AO692" s="707"/>
      <c r="AP692" s="707"/>
      <c r="AQ692" s="708"/>
    </row>
    <row r="693" spans="1:43" ht="39" hidden="1" thickBot="1" x14ac:dyDescent="0.35">
      <c r="A693" s="1008">
        <v>15</v>
      </c>
      <c r="B693" s="437" t="s">
        <v>1809</v>
      </c>
      <c r="C693" s="263">
        <v>43397</v>
      </c>
      <c r="D693" s="249" t="s">
        <v>14</v>
      </c>
      <c r="E693" s="154" t="s">
        <v>25</v>
      </c>
      <c r="F693" s="257" t="s">
        <v>2734</v>
      </c>
      <c r="G693" s="258" t="s">
        <v>501</v>
      </c>
      <c r="H693" s="250" t="s">
        <v>2735</v>
      </c>
      <c r="I693" s="250"/>
      <c r="J693" s="258" t="s">
        <v>975</v>
      </c>
      <c r="K693" s="154" t="s">
        <v>32</v>
      </c>
      <c r="L693" s="154" t="s">
        <v>2702</v>
      </c>
      <c r="M693" s="154" t="s">
        <v>2703</v>
      </c>
      <c r="N693" s="251" t="s">
        <v>2205</v>
      </c>
      <c r="O693" s="251" t="s">
        <v>2206</v>
      </c>
      <c r="P693" s="264"/>
      <c r="Q693" s="253"/>
      <c r="R693" s="253"/>
      <c r="S693" s="254"/>
      <c r="T693" s="254"/>
      <c r="U693" s="249"/>
      <c r="V693" s="259"/>
      <c r="W693" s="255"/>
      <c r="X693" s="256"/>
      <c r="AI693" s="690"/>
      <c r="AJ693" s="691"/>
      <c r="AK693" s="691"/>
      <c r="AL693" s="692"/>
      <c r="AN693" s="706"/>
      <c r="AO693" s="707"/>
      <c r="AP693" s="707"/>
      <c r="AQ693" s="708"/>
    </row>
    <row r="694" spans="1:43" ht="43.5" hidden="1" thickBot="1" x14ac:dyDescent="0.35">
      <c r="A694" s="1008">
        <v>15</v>
      </c>
      <c r="B694" s="437" t="s">
        <v>1810</v>
      </c>
      <c r="C694" s="263">
        <v>43397</v>
      </c>
      <c r="D694" s="249" t="s">
        <v>14</v>
      </c>
      <c r="E694" s="154" t="s">
        <v>25</v>
      </c>
      <c r="F694" s="257" t="s">
        <v>2734</v>
      </c>
      <c r="G694" s="258" t="s">
        <v>501</v>
      </c>
      <c r="H694" s="250" t="s">
        <v>2735</v>
      </c>
      <c r="I694" s="250"/>
      <c r="J694" s="258" t="s">
        <v>976</v>
      </c>
      <c r="K694" s="154" t="s">
        <v>814</v>
      </c>
      <c r="L694" s="154" t="s">
        <v>2702</v>
      </c>
      <c r="M694" s="154" t="s">
        <v>2740</v>
      </c>
      <c r="N694" s="251" t="s">
        <v>2328</v>
      </c>
      <c r="O694" s="251" t="s">
        <v>2329</v>
      </c>
      <c r="P694" s="264"/>
      <c r="Q694" s="253"/>
      <c r="R694" s="253"/>
      <c r="S694" s="254"/>
      <c r="T694" s="254"/>
      <c r="U694" s="249"/>
      <c r="V694" s="259"/>
      <c r="W694" s="255"/>
      <c r="X694" s="256"/>
      <c r="AI694" s="690"/>
      <c r="AJ694" s="691"/>
      <c r="AK694" s="691"/>
      <c r="AL694" s="692"/>
      <c r="AN694" s="706"/>
      <c r="AO694" s="707"/>
      <c r="AP694" s="707"/>
      <c r="AQ694" s="708"/>
    </row>
    <row r="695" spans="1:43" ht="39" hidden="1" thickBot="1" x14ac:dyDescent="0.35">
      <c r="A695" s="1008">
        <v>15</v>
      </c>
      <c r="B695" s="437" t="s">
        <v>1811</v>
      </c>
      <c r="C695" s="263">
        <v>43397</v>
      </c>
      <c r="D695" s="249" t="s">
        <v>14</v>
      </c>
      <c r="E695" s="154" t="s">
        <v>25</v>
      </c>
      <c r="F695" s="257" t="s">
        <v>2734</v>
      </c>
      <c r="G695" s="258" t="s">
        <v>501</v>
      </c>
      <c r="H695" s="250" t="s">
        <v>2735</v>
      </c>
      <c r="I695" s="250"/>
      <c r="J695" s="258" t="s">
        <v>975</v>
      </c>
      <c r="K695" s="154" t="s">
        <v>32</v>
      </c>
      <c r="L695" s="154" t="s">
        <v>2702</v>
      </c>
      <c r="M695" s="154" t="s">
        <v>2703</v>
      </c>
      <c r="N695" s="251" t="s">
        <v>2218</v>
      </c>
      <c r="O695" s="251" t="s">
        <v>2219</v>
      </c>
      <c r="P695" s="264"/>
      <c r="Q695" s="253"/>
      <c r="R695" s="253"/>
      <c r="S695" s="254"/>
      <c r="T695" s="254"/>
      <c r="U695" s="249"/>
      <c r="V695" s="259"/>
      <c r="W695" s="255"/>
      <c r="X695" s="256"/>
      <c r="AI695" s="690"/>
      <c r="AJ695" s="691"/>
      <c r="AK695" s="691"/>
      <c r="AL695" s="692"/>
      <c r="AN695" s="706"/>
      <c r="AO695" s="707"/>
      <c r="AP695" s="707"/>
      <c r="AQ695" s="708"/>
    </row>
    <row r="696" spans="1:43" ht="39" hidden="1" thickBot="1" x14ac:dyDescent="0.35">
      <c r="A696" s="1008">
        <v>15</v>
      </c>
      <c r="B696" s="437" t="s">
        <v>1812</v>
      </c>
      <c r="C696" s="263">
        <v>43397</v>
      </c>
      <c r="D696" s="249" t="s">
        <v>14</v>
      </c>
      <c r="E696" s="154" t="s">
        <v>25</v>
      </c>
      <c r="F696" s="257" t="s">
        <v>2734</v>
      </c>
      <c r="G696" s="258" t="s">
        <v>501</v>
      </c>
      <c r="H696" s="250" t="s">
        <v>2735</v>
      </c>
      <c r="I696" s="250"/>
      <c r="J696" s="258" t="s">
        <v>975</v>
      </c>
      <c r="K696" s="154" t="s">
        <v>32</v>
      </c>
      <c r="L696" s="154" t="s">
        <v>2702</v>
      </c>
      <c r="M696" s="154" t="s">
        <v>2703</v>
      </c>
      <c r="N696" s="251" t="s">
        <v>2332</v>
      </c>
      <c r="O696" s="251" t="s">
        <v>2219</v>
      </c>
      <c r="P696" s="264"/>
      <c r="Q696" s="253"/>
      <c r="R696" s="253"/>
      <c r="S696" s="254"/>
      <c r="T696" s="254"/>
      <c r="U696" s="249"/>
      <c r="V696" s="259"/>
      <c r="W696" s="255"/>
      <c r="X696" s="256"/>
      <c r="AI696" s="690"/>
      <c r="AJ696" s="691"/>
      <c r="AK696" s="691"/>
      <c r="AL696" s="692"/>
      <c r="AN696" s="706"/>
      <c r="AO696" s="707"/>
      <c r="AP696" s="707"/>
      <c r="AQ696" s="708"/>
    </row>
    <row r="697" spans="1:43" ht="43.5" hidden="1" thickBot="1" x14ac:dyDescent="0.35">
      <c r="A697" s="1008">
        <v>15</v>
      </c>
      <c r="B697" s="437" t="s">
        <v>1813</v>
      </c>
      <c r="C697" s="263">
        <v>43397</v>
      </c>
      <c r="D697" s="249" t="s">
        <v>14</v>
      </c>
      <c r="E697" s="154" t="s">
        <v>25</v>
      </c>
      <c r="F697" s="257" t="s">
        <v>2734</v>
      </c>
      <c r="G697" s="258" t="s">
        <v>501</v>
      </c>
      <c r="H697" s="250" t="s">
        <v>2735</v>
      </c>
      <c r="I697" s="250"/>
      <c r="J697" s="258" t="s">
        <v>974</v>
      </c>
      <c r="K697" s="154" t="s">
        <v>28</v>
      </c>
      <c r="L697" s="154" t="s">
        <v>2702</v>
      </c>
      <c r="M697" s="154" t="s">
        <v>2741</v>
      </c>
      <c r="N697" s="251" t="s">
        <v>2742</v>
      </c>
      <c r="O697" s="251" t="s">
        <v>2270</v>
      </c>
      <c r="P697" s="264"/>
      <c r="Q697" s="253"/>
      <c r="R697" s="253"/>
      <c r="S697" s="254"/>
      <c r="T697" s="254"/>
      <c r="U697" s="249"/>
      <c r="V697" s="259"/>
      <c r="W697" s="255"/>
      <c r="X697" s="256"/>
      <c r="AI697" s="690"/>
      <c r="AJ697" s="691"/>
      <c r="AK697" s="691"/>
      <c r="AL697" s="692"/>
      <c r="AN697" s="706"/>
      <c r="AO697" s="707"/>
      <c r="AP697" s="707"/>
      <c r="AQ697" s="708"/>
    </row>
    <row r="698" spans="1:43" ht="39" hidden="1" thickBot="1" x14ac:dyDescent="0.35">
      <c r="A698" s="1008">
        <v>15</v>
      </c>
      <c r="B698" s="437" t="s">
        <v>394</v>
      </c>
      <c r="C698" s="263">
        <v>43397</v>
      </c>
      <c r="D698" s="249" t="s">
        <v>14</v>
      </c>
      <c r="E698" s="154" t="s">
        <v>25</v>
      </c>
      <c r="F698" s="257" t="s">
        <v>2734</v>
      </c>
      <c r="G698" s="258" t="s">
        <v>501</v>
      </c>
      <c r="H698" s="250" t="s">
        <v>2735</v>
      </c>
      <c r="I698" s="250"/>
      <c r="J698" s="258" t="s">
        <v>974</v>
      </c>
      <c r="K698" s="154" t="s">
        <v>814</v>
      </c>
      <c r="L698" s="154" t="s">
        <v>2702</v>
      </c>
      <c r="M698" s="154" t="s">
        <v>2727</v>
      </c>
      <c r="N698" s="251" t="s">
        <v>2743</v>
      </c>
      <c r="O698" s="251" t="s">
        <v>2639</v>
      </c>
      <c r="P698" s="264"/>
      <c r="Q698" s="253"/>
      <c r="R698" s="253"/>
      <c r="S698" s="254"/>
      <c r="T698" s="254"/>
      <c r="U698" s="249"/>
      <c r="V698" s="259"/>
      <c r="W698" s="255"/>
      <c r="X698" s="256"/>
      <c r="AI698" s="690"/>
      <c r="AJ698" s="691"/>
      <c r="AK698" s="691"/>
      <c r="AL698" s="692"/>
      <c r="AN698" s="706"/>
      <c r="AO698" s="707"/>
      <c r="AP698" s="707"/>
      <c r="AQ698" s="708"/>
    </row>
    <row r="699" spans="1:43" ht="43.5" hidden="1" thickBot="1" x14ac:dyDescent="0.35">
      <c r="A699" s="1008">
        <v>15</v>
      </c>
      <c r="B699" s="437" t="s">
        <v>1814</v>
      </c>
      <c r="C699" s="263">
        <v>43397</v>
      </c>
      <c r="D699" s="249" t="s">
        <v>14</v>
      </c>
      <c r="E699" s="154" t="s">
        <v>25</v>
      </c>
      <c r="F699" s="257" t="s">
        <v>2734</v>
      </c>
      <c r="G699" s="258" t="s">
        <v>501</v>
      </c>
      <c r="H699" s="250" t="s">
        <v>2735</v>
      </c>
      <c r="I699" s="250"/>
      <c r="J699" s="258" t="s">
        <v>974</v>
      </c>
      <c r="K699" s="154" t="s">
        <v>814</v>
      </c>
      <c r="L699" s="154" t="s">
        <v>2702</v>
      </c>
      <c r="M699" s="154" t="s">
        <v>2727</v>
      </c>
      <c r="N699" s="251" t="s">
        <v>2744</v>
      </c>
      <c r="O699" s="251" t="s">
        <v>2639</v>
      </c>
      <c r="P699" s="264"/>
      <c r="Q699" s="253"/>
      <c r="R699" s="253"/>
      <c r="S699" s="254"/>
      <c r="T699" s="254"/>
      <c r="U699" s="249"/>
      <c r="V699" s="259"/>
      <c r="W699" s="255"/>
      <c r="X699" s="256"/>
      <c r="AI699" s="690"/>
      <c r="AJ699" s="691"/>
      <c r="AK699" s="691"/>
      <c r="AL699" s="692"/>
      <c r="AN699" s="706"/>
      <c r="AO699" s="707"/>
      <c r="AP699" s="707"/>
      <c r="AQ699" s="708"/>
    </row>
    <row r="700" spans="1:43" ht="43.5" hidden="1" thickBot="1" x14ac:dyDescent="0.35">
      <c r="A700" s="1008">
        <v>15</v>
      </c>
      <c r="B700" s="437" t="s">
        <v>374</v>
      </c>
      <c r="C700" s="263">
        <v>43397</v>
      </c>
      <c r="D700" s="249" t="s">
        <v>14</v>
      </c>
      <c r="E700" s="154" t="s">
        <v>25</v>
      </c>
      <c r="F700" s="257" t="s">
        <v>2734</v>
      </c>
      <c r="G700" s="258" t="s">
        <v>501</v>
      </c>
      <c r="H700" s="250" t="s">
        <v>2735</v>
      </c>
      <c r="I700" s="250"/>
      <c r="J700" s="258" t="s">
        <v>974</v>
      </c>
      <c r="K700" s="154" t="s">
        <v>28</v>
      </c>
      <c r="L700" s="154" t="s">
        <v>2702</v>
      </c>
      <c r="M700" s="154" t="s">
        <v>2745</v>
      </c>
      <c r="N700" s="251" t="s">
        <v>2746</v>
      </c>
      <c r="O700" s="251" t="s">
        <v>2272</v>
      </c>
      <c r="P700" s="264"/>
      <c r="Q700" s="253"/>
      <c r="R700" s="253"/>
      <c r="S700" s="254"/>
      <c r="T700" s="254"/>
      <c r="U700" s="249"/>
      <c r="V700" s="259"/>
      <c r="W700" s="255"/>
      <c r="X700" s="256"/>
      <c r="AI700" s="690"/>
      <c r="AJ700" s="691"/>
      <c r="AK700" s="691"/>
      <c r="AL700" s="692"/>
      <c r="AN700" s="706"/>
      <c r="AO700" s="707"/>
      <c r="AP700" s="707"/>
      <c r="AQ700" s="708"/>
    </row>
    <row r="701" spans="1:43" ht="43.5" hidden="1" thickBot="1" x14ac:dyDescent="0.35">
      <c r="A701" s="1008">
        <v>15</v>
      </c>
      <c r="B701" s="437" t="s">
        <v>1815</v>
      </c>
      <c r="C701" s="263">
        <v>43397</v>
      </c>
      <c r="D701" s="249" t="s">
        <v>14</v>
      </c>
      <c r="E701" s="154" t="s">
        <v>25</v>
      </c>
      <c r="F701" s="257" t="s">
        <v>2734</v>
      </c>
      <c r="G701" s="258" t="s">
        <v>501</v>
      </c>
      <c r="H701" s="250" t="s">
        <v>2735</v>
      </c>
      <c r="I701" s="250"/>
      <c r="J701" s="258" t="s">
        <v>974</v>
      </c>
      <c r="K701" s="154" t="s">
        <v>28</v>
      </c>
      <c r="L701" s="154" t="s">
        <v>2702</v>
      </c>
      <c r="M701" s="154" t="s">
        <v>2745</v>
      </c>
      <c r="N701" s="251" t="s">
        <v>2747</v>
      </c>
      <c r="O701" s="251" t="s">
        <v>2278</v>
      </c>
      <c r="P701" s="264"/>
      <c r="Q701" s="253"/>
      <c r="R701" s="253"/>
      <c r="S701" s="254"/>
      <c r="T701" s="254"/>
      <c r="U701" s="249"/>
      <c r="V701" s="259"/>
      <c r="W701" s="255"/>
      <c r="X701" s="256"/>
      <c r="AI701" s="690"/>
      <c r="AJ701" s="691"/>
      <c r="AK701" s="691"/>
      <c r="AL701" s="692"/>
      <c r="AN701" s="706"/>
      <c r="AO701" s="707"/>
      <c r="AP701" s="707"/>
      <c r="AQ701" s="708"/>
    </row>
    <row r="702" spans="1:43" ht="86.25" hidden="1" thickBot="1" x14ac:dyDescent="0.35">
      <c r="A702" s="1008">
        <v>15</v>
      </c>
      <c r="B702" s="437" t="s">
        <v>1816</v>
      </c>
      <c r="C702" s="263">
        <v>43397</v>
      </c>
      <c r="D702" s="249" t="s">
        <v>14</v>
      </c>
      <c r="E702" s="154" t="s">
        <v>25</v>
      </c>
      <c r="F702" s="257" t="s">
        <v>2734</v>
      </c>
      <c r="G702" s="258" t="s">
        <v>501</v>
      </c>
      <c r="H702" s="250" t="s">
        <v>2735</v>
      </c>
      <c r="I702" s="250"/>
      <c r="J702" s="258" t="s">
        <v>974</v>
      </c>
      <c r="K702" s="154" t="s">
        <v>29</v>
      </c>
      <c r="L702" s="154" t="s">
        <v>2702</v>
      </c>
      <c r="M702" s="154" t="s">
        <v>2704</v>
      </c>
      <c r="N702" s="251" t="s">
        <v>2748</v>
      </c>
      <c r="O702" s="251" t="s">
        <v>2289</v>
      </c>
      <c r="P702" s="264"/>
      <c r="Q702" s="253"/>
      <c r="R702" s="253"/>
      <c r="S702" s="254"/>
      <c r="T702" s="254"/>
      <c r="U702" s="249"/>
      <c r="V702" s="259"/>
      <c r="W702" s="255"/>
      <c r="X702" s="256"/>
      <c r="AI702" s="690"/>
      <c r="AJ702" s="691"/>
      <c r="AK702" s="691"/>
      <c r="AL702" s="692"/>
      <c r="AN702" s="706"/>
      <c r="AO702" s="707"/>
      <c r="AP702" s="707"/>
      <c r="AQ702" s="708"/>
    </row>
    <row r="703" spans="1:43" ht="171.75" hidden="1" thickBot="1" x14ac:dyDescent="0.35">
      <c r="A703" s="1008">
        <v>15</v>
      </c>
      <c r="B703" s="437" t="s">
        <v>1817</v>
      </c>
      <c r="C703" s="263">
        <v>43397</v>
      </c>
      <c r="D703" s="249" t="s">
        <v>14</v>
      </c>
      <c r="E703" s="154" t="s">
        <v>25</v>
      </c>
      <c r="F703" s="257" t="s">
        <v>2734</v>
      </c>
      <c r="G703" s="258" t="s">
        <v>501</v>
      </c>
      <c r="H703" s="250" t="s">
        <v>2735</v>
      </c>
      <c r="I703" s="250"/>
      <c r="J703" s="258" t="s">
        <v>976</v>
      </c>
      <c r="K703" s="154" t="s">
        <v>30</v>
      </c>
      <c r="L703" s="154" t="s">
        <v>2730</v>
      </c>
      <c r="M703" s="154" t="s">
        <v>2731</v>
      </c>
      <c r="N703" s="251" t="s">
        <v>2749</v>
      </c>
      <c r="O703" s="251" t="s">
        <v>2733</v>
      </c>
      <c r="P703" s="264"/>
      <c r="Q703" s="253"/>
      <c r="R703" s="253"/>
      <c r="S703" s="254"/>
      <c r="T703" s="254"/>
      <c r="U703" s="249"/>
      <c r="V703" s="259"/>
      <c r="W703" s="255"/>
      <c r="X703" s="256"/>
      <c r="AI703" s="690"/>
      <c r="AJ703" s="691"/>
      <c r="AK703" s="691"/>
      <c r="AL703" s="692"/>
      <c r="AN703" s="706"/>
      <c r="AO703" s="707"/>
      <c r="AP703" s="707"/>
      <c r="AQ703" s="708"/>
    </row>
    <row r="704" spans="1:43" ht="114.75" hidden="1" thickBot="1" x14ac:dyDescent="0.35">
      <c r="A704" s="1008">
        <v>15</v>
      </c>
      <c r="B704" s="437" t="s">
        <v>1818</v>
      </c>
      <c r="C704" s="263">
        <v>43397</v>
      </c>
      <c r="D704" s="249" t="s">
        <v>14</v>
      </c>
      <c r="E704" s="154" t="s">
        <v>25</v>
      </c>
      <c r="F704" s="257" t="s">
        <v>2734</v>
      </c>
      <c r="G704" s="258" t="s">
        <v>501</v>
      </c>
      <c r="H704" s="250" t="s">
        <v>2735</v>
      </c>
      <c r="I704" s="250"/>
      <c r="J704" s="258" t="s">
        <v>976</v>
      </c>
      <c r="K704" s="154" t="s">
        <v>814</v>
      </c>
      <c r="L704" s="154" t="s">
        <v>2750</v>
      </c>
      <c r="M704" s="154" t="s">
        <v>1448</v>
      </c>
      <c r="N704" s="251" t="s">
        <v>2751</v>
      </c>
      <c r="O704" s="251" t="s">
        <v>2752</v>
      </c>
      <c r="P704" s="264"/>
      <c r="Q704" s="253"/>
      <c r="R704" s="253"/>
      <c r="S704" s="254"/>
      <c r="T704" s="254"/>
      <c r="U704" s="249"/>
      <c r="V704" s="259"/>
      <c r="W704" s="255"/>
      <c r="X704" s="256"/>
      <c r="AI704" s="690"/>
      <c r="AJ704" s="691"/>
      <c r="AK704" s="691"/>
      <c r="AL704" s="692"/>
      <c r="AN704" s="706"/>
      <c r="AO704" s="707"/>
      <c r="AP704" s="707"/>
      <c r="AQ704" s="708"/>
    </row>
    <row r="705" spans="1:43" ht="72" hidden="1" thickBot="1" x14ac:dyDescent="0.35">
      <c r="A705" s="1008">
        <v>11</v>
      </c>
      <c r="B705" s="437" t="s">
        <v>1819</v>
      </c>
      <c r="C705" s="263">
        <v>43398</v>
      </c>
      <c r="D705" s="249" t="s">
        <v>14</v>
      </c>
      <c r="E705" s="154" t="s">
        <v>25</v>
      </c>
      <c r="F705" s="257" t="s">
        <v>1298</v>
      </c>
      <c r="G705" s="258" t="s">
        <v>510</v>
      </c>
      <c r="H705" s="250" t="s">
        <v>2753</v>
      </c>
      <c r="I705" s="250"/>
      <c r="J705" s="258" t="s">
        <v>976</v>
      </c>
      <c r="K705" s="154" t="s">
        <v>29</v>
      </c>
      <c r="L705" s="154" t="s">
        <v>2702</v>
      </c>
      <c r="M705" s="154" t="s">
        <v>2704</v>
      </c>
      <c r="N705" s="251" t="s">
        <v>2203</v>
      </c>
      <c r="O705" s="251" t="s">
        <v>2204</v>
      </c>
      <c r="P705" s="264"/>
      <c r="Q705" s="253"/>
      <c r="R705" s="253"/>
      <c r="S705" s="254"/>
      <c r="T705" s="254"/>
      <c r="U705" s="249"/>
      <c r="V705" s="259"/>
      <c r="W705" s="255"/>
      <c r="X705" s="256"/>
      <c r="AI705" s="690"/>
      <c r="AJ705" s="691"/>
      <c r="AK705" s="691"/>
      <c r="AL705" s="692"/>
      <c r="AN705" s="706"/>
      <c r="AO705" s="707"/>
      <c r="AP705" s="707"/>
      <c r="AQ705" s="708"/>
    </row>
    <row r="706" spans="1:43" ht="72" hidden="1" thickBot="1" x14ac:dyDescent="0.35">
      <c r="A706" s="1008">
        <v>11</v>
      </c>
      <c r="B706" s="437" t="s">
        <v>1820</v>
      </c>
      <c r="C706" s="263">
        <v>43398</v>
      </c>
      <c r="D706" s="249" t="s">
        <v>14</v>
      </c>
      <c r="E706" s="154" t="s">
        <v>25</v>
      </c>
      <c r="F706" s="257" t="s">
        <v>1298</v>
      </c>
      <c r="G706" s="258" t="s">
        <v>510</v>
      </c>
      <c r="H706" s="250" t="s">
        <v>2753</v>
      </c>
      <c r="I706" s="250"/>
      <c r="J706" s="258" t="s">
        <v>975</v>
      </c>
      <c r="K706" s="154" t="s">
        <v>814</v>
      </c>
      <c r="L706" s="154" t="s">
        <v>2702</v>
      </c>
      <c r="M706" s="154" t="s">
        <v>2710</v>
      </c>
      <c r="N706" s="251" t="s">
        <v>2404</v>
      </c>
      <c r="O706" s="251" t="s">
        <v>2405</v>
      </c>
      <c r="P706" s="264"/>
      <c r="Q706" s="253"/>
      <c r="R706" s="253"/>
      <c r="S706" s="254"/>
      <c r="T706" s="254"/>
      <c r="U706" s="249"/>
      <c r="V706" s="259"/>
      <c r="W706" s="255"/>
      <c r="X706" s="256"/>
      <c r="AI706" s="690"/>
      <c r="AJ706" s="691"/>
      <c r="AK706" s="691"/>
      <c r="AL706" s="692"/>
      <c r="AN706" s="706"/>
      <c r="AO706" s="707"/>
      <c r="AP706" s="707"/>
      <c r="AQ706" s="708"/>
    </row>
    <row r="707" spans="1:43" ht="43.5" hidden="1" thickBot="1" x14ac:dyDescent="0.35">
      <c r="A707" s="1008">
        <v>11</v>
      </c>
      <c r="B707" s="696" t="s">
        <v>1821</v>
      </c>
      <c r="C707" s="263">
        <v>43398</v>
      </c>
      <c r="D707" s="249" t="s">
        <v>14</v>
      </c>
      <c r="E707" s="154" t="s">
        <v>25</v>
      </c>
      <c r="F707" s="257" t="s">
        <v>1298</v>
      </c>
      <c r="G707" s="258" t="s">
        <v>510</v>
      </c>
      <c r="H707" s="250" t="s">
        <v>2753</v>
      </c>
      <c r="I707" s="250"/>
      <c r="J707" s="258" t="s">
        <v>975</v>
      </c>
      <c r="K707" s="154" t="s">
        <v>32</v>
      </c>
      <c r="L707" s="154" t="s">
        <v>2702</v>
      </c>
      <c r="M707" s="154" t="s">
        <v>2703</v>
      </c>
      <c r="N707" s="251" t="s">
        <v>2754</v>
      </c>
      <c r="O707" s="251" t="s">
        <v>2206</v>
      </c>
      <c r="P707" s="264"/>
      <c r="Q707" s="253"/>
      <c r="R707" s="253"/>
      <c r="S707" s="254"/>
      <c r="T707" s="254"/>
      <c r="U707" s="249"/>
      <c r="V707" s="259"/>
      <c r="W707" s="255"/>
      <c r="X707" s="256"/>
      <c r="AI707" s="690"/>
      <c r="AJ707" s="691"/>
      <c r="AK707" s="691"/>
      <c r="AL707" s="692"/>
      <c r="AN707" s="706"/>
      <c r="AO707" s="707"/>
      <c r="AP707" s="707"/>
      <c r="AQ707" s="708"/>
    </row>
    <row r="708" spans="1:43" ht="39" hidden="1" thickBot="1" x14ac:dyDescent="0.35">
      <c r="A708" s="1008">
        <v>11</v>
      </c>
      <c r="B708" s="696" t="s">
        <v>1822</v>
      </c>
      <c r="C708" s="263">
        <v>43398</v>
      </c>
      <c r="D708" s="249" t="s">
        <v>14</v>
      </c>
      <c r="E708" s="154" t="s">
        <v>25</v>
      </c>
      <c r="F708" s="257" t="s">
        <v>1298</v>
      </c>
      <c r="G708" s="258" t="s">
        <v>510</v>
      </c>
      <c r="H708" s="250" t="s">
        <v>2753</v>
      </c>
      <c r="I708" s="250"/>
      <c r="J708" s="258" t="s">
        <v>975</v>
      </c>
      <c r="K708" s="154" t="s">
        <v>32</v>
      </c>
      <c r="L708" s="154" t="s">
        <v>2702</v>
      </c>
      <c r="M708" s="154" t="s">
        <v>2707</v>
      </c>
      <c r="N708" s="251" t="s">
        <v>2755</v>
      </c>
      <c r="O708" s="251" t="s">
        <v>2756</v>
      </c>
      <c r="P708" s="264"/>
      <c r="Q708" s="253"/>
      <c r="R708" s="253"/>
      <c r="S708" s="254"/>
      <c r="T708" s="254"/>
      <c r="U708" s="249"/>
      <c r="V708" s="259"/>
      <c r="W708" s="255"/>
      <c r="X708" s="256"/>
      <c r="AI708" s="690"/>
      <c r="AJ708" s="691"/>
      <c r="AK708" s="691"/>
      <c r="AL708" s="692"/>
      <c r="AN708" s="706"/>
      <c r="AO708" s="707"/>
      <c r="AP708" s="707"/>
      <c r="AQ708" s="708"/>
    </row>
    <row r="709" spans="1:43" ht="72" hidden="1" thickBot="1" x14ac:dyDescent="0.35">
      <c r="A709" s="1008">
        <v>11</v>
      </c>
      <c r="B709" s="696" t="s">
        <v>1823</v>
      </c>
      <c r="C709" s="263">
        <v>43398</v>
      </c>
      <c r="D709" s="249" t="s">
        <v>14</v>
      </c>
      <c r="E709" s="154" t="s">
        <v>25</v>
      </c>
      <c r="F709" s="257" t="s">
        <v>1298</v>
      </c>
      <c r="G709" s="258" t="s">
        <v>510</v>
      </c>
      <c r="H709" s="250" t="s">
        <v>2753</v>
      </c>
      <c r="I709" s="250"/>
      <c r="J709" s="258" t="s">
        <v>975</v>
      </c>
      <c r="K709" s="154" t="s">
        <v>32</v>
      </c>
      <c r="L709" s="154" t="s">
        <v>2702</v>
      </c>
      <c r="M709" s="154" t="s">
        <v>2703</v>
      </c>
      <c r="N709" s="251" t="s">
        <v>2523</v>
      </c>
      <c r="O709" s="251" t="s">
        <v>2524</v>
      </c>
      <c r="P709" s="264"/>
      <c r="Q709" s="253"/>
      <c r="R709" s="253"/>
      <c r="S709" s="254"/>
      <c r="T709" s="254"/>
      <c r="U709" s="249"/>
      <c r="V709" s="259"/>
      <c r="W709" s="255"/>
      <c r="X709" s="256"/>
      <c r="AI709" s="690"/>
      <c r="AJ709" s="691"/>
      <c r="AK709" s="691"/>
      <c r="AL709" s="692"/>
      <c r="AN709" s="706"/>
      <c r="AO709" s="707"/>
      <c r="AP709" s="707"/>
      <c r="AQ709" s="708"/>
    </row>
    <row r="710" spans="1:43" ht="43.5" hidden="1" thickBot="1" x14ac:dyDescent="0.35">
      <c r="A710" s="1008">
        <v>11</v>
      </c>
      <c r="B710" s="696" t="s">
        <v>1824</v>
      </c>
      <c r="C710" s="263">
        <v>43398</v>
      </c>
      <c r="D710" s="249" t="s">
        <v>14</v>
      </c>
      <c r="E710" s="154" t="s">
        <v>25</v>
      </c>
      <c r="F710" s="257" t="s">
        <v>1298</v>
      </c>
      <c r="G710" s="258" t="s">
        <v>510</v>
      </c>
      <c r="H710" s="250" t="s">
        <v>2753</v>
      </c>
      <c r="I710" s="250"/>
      <c r="J710" s="258" t="s">
        <v>974</v>
      </c>
      <c r="K710" s="154" t="s">
        <v>29</v>
      </c>
      <c r="L710" s="154" t="s">
        <v>2702</v>
      </c>
      <c r="M710" s="154" t="s">
        <v>2740</v>
      </c>
      <c r="N710" s="251" t="s">
        <v>2307</v>
      </c>
      <c r="O710" s="251" t="s">
        <v>2308</v>
      </c>
      <c r="P710" s="264"/>
      <c r="Q710" s="253"/>
      <c r="R710" s="253"/>
      <c r="S710" s="254"/>
      <c r="T710" s="254"/>
      <c r="U710" s="249"/>
      <c r="V710" s="259"/>
      <c r="W710" s="255"/>
      <c r="X710" s="256"/>
      <c r="AI710" s="690"/>
      <c r="AJ710" s="691"/>
      <c r="AK710" s="691"/>
      <c r="AL710" s="692"/>
      <c r="AN710" s="706"/>
      <c r="AO710" s="707"/>
      <c r="AP710" s="707"/>
      <c r="AQ710" s="708"/>
    </row>
    <row r="711" spans="1:43" ht="39" hidden="1" thickBot="1" x14ac:dyDescent="0.35">
      <c r="A711" s="1008">
        <v>11</v>
      </c>
      <c r="B711" s="696" t="s">
        <v>1825</v>
      </c>
      <c r="C711" s="263">
        <v>43398</v>
      </c>
      <c r="D711" s="249" t="s">
        <v>14</v>
      </c>
      <c r="E711" s="154" t="s">
        <v>25</v>
      </c>
      <c r="F711" s="257" t="s">
        <v>1298</v>
      </c>
      <c r="G711" s="258" t="s">
        <v>510</v>
      </c>
      <c r="H711" s="250" t="s">
        <v>2753</v>
      </c>
      <c r="I711" s="250"/>
      <c r="J711" s="258" t="s">
        <v>975</v>
      </c>
      <c r="K711" s="154" t="s">
        <v>32</v>
      </c>
      <c r="L711" s="154" t="s">
        <v>2702</v>
      </c>
      <c r="M711" s="154" t="s">
        <v>2703</v>
      </c>
      <c r="N711" s="251" t="s">
        <v>2218</v>
      </c>
      <c r="O711" s="251" t="s">
        <v>2219</v>
      </c>
      <c r="P711" s="264"/>
      <c r="Q711" s="253"/>
      <c r="R711" s="253"/>
      <c r="S711" s="254"/>
      <c r="T711" s="254"/>
      <c r="U711" s="249"/>
      <c r="V711" s="259"/>
      <c r="W711" s="255"/>
      <c r="X711" s="256"/>
      <c r="AI711" s="690"/>
      <c r="AJ711" s="691"/>
      <c r="AK711" s="691"/>
      <c r="AL711" s="692"/>
      <c r="AN711" s="706"/>
      <c r="AO711" s="707"/>
      <c r="AP711" s="707"/>
      <c r="AQ711" s="708"/>
    </row>
    <row r="712" spans="1:43" ht="57.75" hidden="1" thickBot="1" x14ac:dyDescent="0.35">
      <c r="A712" s="1008">
        <v>11</v>
      </c>
      <c r="B712" s="696" t="s">
        <v>1826</v>
      </c>
      <c r="C712" s="263">
        <v>43398</v>
      </c>
      <c r="D712" s="249" t="s">
        <v>14</v>
      </c>
      <c r="E712" s="154" t="s">
        <v>25</v>
      </c>
      <c r="F712" s="257" t="s">
        <v>1298</v>
      </c>
      <c r="G712" s="258" t="s">
        <v>510</v>
      </c>
      <c r="H712" s="250" t="s">
        <v>2753</v>
      </c>
      <c r="I712" s="250"/>
      <c r="J712" s="258" t="s">
        <v>974</v>
      </c>
      <c r="K712" s="154" t="s">
        <v>29</v>
      </c>
      <c r="L712" s="154" t="s">
        <v>2702</v>
      </c>
      <c r="M712" s="154" t="s">
        <v>2704</v>
      </c>
      <c r="N712" s="251" t="s">
        <v>2288</v>
      </c>
      <c r="O712" s="251" t="s">
        <v>2289</v>
      </c>
      <c r="P712" s="264"/>
      <c r="Q712" s="253"/>
      <c r="R712" s="253"/>
      <c r="S712" s="254"/>
      <c r="T712" s="254"/>
      <c r="U712" s="249"/>
      <c r="V712" s="259"/>
      <c r="W712" s="255"/>
      <c r="X712" s="256"/>
      <c r="AI712" s="690"/>
      <c r="AJ712" s="691"/>
      <c r="AK712" s="691"/>
      <c r="AL712" s="692"/>
      <c r="AN712" s="706"/>
      <c r="AO712" s="707"/>
      <c r="AP712" s="707"/>
      <c r="AQ712" s="708"/>
    </row>
    <row r="713" spans="1:43" ht="72" hidden="1" thickBot="1" x14ac:dyDescent="0.35">
      <c r="A713" s="1008">
        <v>11</v>
      </c>
      <c r="B713" s="696" t="s">
        <v>1827</v>
      </c>
      <c r="C713" s="263">
        <v>43398</v>
      </c>
      <c r="D713" s="249" t="s">
        <v>14</v>
      </c>
      <c r="E713" s="154" t="s">
        <v>25</v>
      </c>
      <c r="F713" s="257" t="s">
        <v>1298</v>
      </c>
      <c r="G713" s="258" t="s">
        <v>510</v>
      </c>
      <c r="H713" s="250" t="s">
        <v>2753</v>
      </c>
      <c r="I713" s="250"/>
      <c r="J713" s="258" t="s">
        <v>974</v>
      </c>
      <c r="K713" s="154" t="s">
        <v>29</v>
      </c>
      <c r="L713" s="154" t="s">
        <v>2702</v>
      </c>
      <c r="M713" s="154" t="s">
        <v>2704</v>
      </c>
      <c r="N713" s="251" t="s">
        <v>2757</v>
      </c>
      <c r="O713" s="251" t="s">
        <v>2306</v>
      </c>
      <c r="P713" s="264"/>
      <c r="Q713" s="253"/>
      <c r="R713" s="253"/>
      <c r="S713" s="254"/>
      <c r="T713" s="254"/>
      <c r="U713" s="249"/>
      <c r="V713" s="259"/>
      <c r="W713" s="255"/>
      <c r="X713" s="256"/>
      <c r="AI713" s="690"/>
      <c r="AJ713" s="691"/>
      <c r="AK713" s="691"/>
      <c r="AL713" s="692"/>
      <c r="AN713" s="706"/>
      <c r="AO713" s="707"/>
      <c r="AP713" s="707"/>
      <c r="AQ713" s="708"/>
    </row>
    <row r="714" spans="1:43" ht="57.75" hidden="1" thickBot="1" x14ac:dyDescent="0.35">
      <c r="A714" s="1008">
        <v>11</v>
      </c>
      <c r="B714" s="696" t="s">
        <v>1828</v>
      </c>
      <c r="C714" s="263">
        <v>43398</v>
      </c>
      <c r="D714" s="249" t="s">
        <v>14</v>
      </c>
      <c r="E714" s="154" t="s">
        <v>25</v>
      </c>
      <c r="F714" s="257" t="s">
        <v>1298</v>
      </c>
      <c r="G714" s="258" t="s">
        <v>510</v>
      </c>
      <c r="H714" s="250" t="s">
        <v>2753</v>
      </c>
      <c r="I714" s="250"/>
      <c r="J714" s="258" t="s">
        <v>976</v>
      </c>
      <c r="K714" s="154" t="s">
        <v>29</v>
      </c>
      <c r="L714" s="154" t="s">
        <v>2702</v>
      </c>
      <c r="M714" s="154" t="s">
        <v>2704</v>
      </c>
      <c r="N714" s="251" t="s">
        <v>2549</v>
      </c>
      <c r="O714" s="251" t="s">
        <v>2550</v>
      </c>
      <c r="P714" s="264"/>
      <c r="Q714" s="253"/>
      <c r="R714" s="253"/>
      <c r="S714" s="254"/>
      <c r="T714" s="254"/>
      <c r="U714" s="249"/>
      <c r="V714" s="259"/>
      <c r="W714" s="255"/>
      <c r="X714" s="256"/>
      <c r="AI714" s="690"/>
      <c r="AJ714" s="691"/>
      <c r="AK714" s="691"/>
      <c r="AL714" s="692"/>
      <c r="AN714" s="706"/>
      <c r="AO714" s="707"/>
      <c r="AP714" s="707"/>
      <c r="AQ714" s="708"/>
    </row>
    <row r="715" spans="1:43" ht="57.75" hidden="1" thickBot="1" x14ac:dyDescent="0.35">
      <c r="A715" s="1008">
        <v>11</v>
      </c>
      <c r="B715" s="696" t="s">
        <v>1829</v>
      </c>
      <c r="C715" s="263">
        <v>43398</v>
      </c>
      <c r="D715" s="249" t="s">
        <v>14</v>
      </c>
      <c r="E715" s="154" t="s">
        <v>25</v>
      </c>
      <c r="F715" s="257" t="s">
        <v>1298</v>
      </c>
      <c r="G715" s="258" t="s">
        <v>510</v>
      </c>
      <c r="H715" s="250" t="s">
        <v>2753</v>
      </c>
      <c r="I715" s="250"/>
      <c r="J715" s="258" t="s">
        <v>976</v>
      </c>
      <c r="K715" s="154" t="s">
        <v>32</v>
      </c>
      <c r="L715" s="154" t="s">
        <v>2702</v>
      </c>
      <c r="M715" s="154" t="s">
        <v>2707</v>
      </c>
      <c r="N715" s="251" t="s">
        <v>2758</v>
      </c>
      <c r="O715" s="251" t="s">
        <v>2759</v>
      </c>
      <c r="P715" s="264"/>
      <c r="Q715" s="253"/>
      <c r="R715" s="253"/>
      <c r="S715" s="254"/>
      <c r="T715" s="254"/>
      <c r="U715" s="249"/>
      <c r="V715" s="259"/>
      <c r="W715" s="255"/>
      <c r="X715" s="256"/>
      <c r="AI715" s="690"/>
      <c r="AJ715" s="691"/>
      <c r="AK715" s="691"/>
      <c r="AL715" s="692"/>
      <c r="AN715" s="706"/>
      <c r="AO715" s="707"/>
      <c r="AP715" s="707"/>
      <c r="AQ715" s="708"/>
    </row>
    <row r="716" spans="1:43" ht="39" hidden="1" thickBot="1" x14ac:dyDescent="0.35">
      <c r="A716" s="1008">
        <v>11</v>
      </c>
      <c r="B716" s="696" t="s">
        <v>1830</v>
      </c>
      <c r="C716" s="263">
        <v>43398</v>
      </c>
      <c r="D716" s="249" t="s">
        <v>14</v>
      </c>
      <c r="E716" s="154" t="s">
        <v>25</v>
      </c>
      <c r="F716" s="257" t="s">
        <v>1298</v>
      </c>
      <c r="G716" s="258" t="s">
        <v>510</v>
      </c>
      <c r="H716" s="250" t="s">
        <v>2753</v>
      </c>
      <c r="I716" s="250"/>
      <c r="J716" s="258" t="s">
        <v>974</v>
      </c>
      <c r="K716" s="154" t="s">
        <v>28</v>
      </c>
      <c r="L716" s="154" t="s">
        <v>2702</v>
      </c>
      <c r="M716" s="154" t="s">
        <v>2760</v>
      </c>
      <c r="N716" s="251" t="s">
        <v>2402</v>
      </c>
      <c r="O716" s="251" t="s">
        <v>2403</v>
      </c>
      <c r="P716" s="264"/>
      <c r="Q716" s="253"/>
      <c r="R716" s="253"/>
      <c r="S716" s="254"/>
      <c r="T716" s="254"/>
      <c r="U716" s="249"/>
      <c r="V716" s="259"/>
      <c r="W716" s="255"/>
      <c r="X716" s="256"/>
      <c r="AI716" s="690"/>
      <c r="AJ716" s="691"/>
      <c r="AK716" s="691"/>
      <c r="AL716" s="692"/>
      <c r="AN716" s="706"/>
      <c r="AO716" s="707"/>
      <c r="AP716" s="707"/>
      <c r="AQ716" s="708"/>
    </row>
    <row r="717" spans="1:43" ht="39" hidden="1" thickBot="1" x14ac:dyDescent="0.35">
      <c r="A717" s="1008">
        <v>11</v>
      </c>
      <c r="B717" s="696" t="s">
        <v>1831</v>
      </c>
      <c r="C717" s="263">
        <v>43398</v>
      </c>
      <c r="D717" s="249" t="s">
        <v>14</v>
      </c>
      <c r="E717" s="154" t="s">
        <v>25</v>
      </c>
      <c r="F717" s="257" t="s">
        <v>1298</v>
      </c>
      <c r="G717" s="258" t="s">
        <v>510</v>
      </c>
      <c r="H717" s="250" t="s">
        <v>2753</v>
      </c>
      <c r="I717" s="250"/>
      <c r="J717" s="258" t="s">
        <v>974</v>
      </c>
      <c r="K717" s="154" t="s">
        <v>969</v>
      </c>
      <c r="L717" s="154" t="s">
        <v>2702</v>
      </c>
      <c r="M717" s="154" t="s">
        <v>2727</v>
      </c>
      <c r="N717" s="251" t="s">
        <v>2761</v>
      </c>
      <c r="O717" s="251" t="s">
        <v>2639</v>
      </c>
      <c r="P717" s="264"/>
      <c r="Q717" s="253"/>
      <c r="R717" s="253"/>
      <c r="S717" s="254"/>
      <c r="T717" s="254"/>
      <c r="U717" s="249"/>
      <c r="V717" s="259"/>
      <c r="W717" s="255"/>
      <c r="X717" s="256"/>
      <c r="AI717" s="690"/>
      <c r="AJ717" s="691"/>
      <c r="AK717" s="691"/>
      <c r="AL717" s="692"/>
      <c r="AN717" s="706"/>
      <c r="AO717" s="707"/>
      <c r="AP717" s="707"/>
      <c r="AQ717" s="708"/>
    </row>
    <row r="718" spans="1:43" ht="43.5" hidden="1" thickBot="1" x14ac:dyDescent="0.35">
      <c r="A718" s="1008">
        <v>11</v>
      </c>
      <c r="B718" s="696" t="s">
        <v>1832</v>
      </c>
      <c r="C718" s="263">
        <v>43398</v>
      </c>
      <c r="D718" s="249" t="s">
        <v>14</v>
      </c>
      <c r="E718" s="154" t="s">
        <v>25</v>
      </c>
      <c r="F718" s="257" t="s">
        <v>1298</v>
      </c>
      <c r="G718" s="258" t="s">
        <v>510</v>
      </c>
      <c r="H718" s="250" t="s">
        <v>2753</v>
      </c>
      <c r="I718" s="250"/>
      <c r="J718" s="258" t="s">
        <v>974</v>
      </c>
      <c r="K718" s="154" t="s">
        <v>28</v>
      </c>
      <c r="L718" s="154" t="s">
        <v>2702</v>
      </c>
      <c r="M718" s="154" t="s">
        <v>2745</v>
      </c>
      <c r="N718" s="251" t="s">
        <v>2762</v>
      </c>
      <c r="O718" s="251" t="s">
        <v>2272</v>
      </c>
      <c r="P718" s="264"/>
      <c r="Q718" s="253"/>
      <c r="R718" s="253"/>
      <c r="S718" s="254"/>
      <c r="T718" s="254"/>
      <c r="U718" s="249"/>
      <c r="V718" s="259"/>
      <c r="W718" s="255"/>
      <c r="X718" s="256"/>
      <c r="AI718" s="690"/>
      <c r="AJ718" s="691"/>
      <c r="AK718" s="691"/>
      <c r="AL718" s="692"/>
      <c r="AN718" s="706"/>
      <c r="AO718" s="707"/>
      <c r="AP718" s="707"/>
      <c r="AQ718" s="708"/>
    </row>
    <row r="719" spans="1:43" ht="43.5" hidden="1" thickBot="1" x14ac:dyDescent="0.35">
      <c r="A719" s="1008">
        <v>11</v>
      </c>
      <c r="B719" s="696" t="s">
        <v>1833</v>
      </c>
      <c r="C719" s="263">
        <v>43398</v>
      </c>
      <c r="D719" s="249" t="s">
        <v>14</v>
      </c>
      <c r="E719" s="154" t="s">
        <v>25</v>
      </c>
      <c r="F719" s="257" t="s">
        <v>1298</v>
      </c>
      <c r="G719" s="258" t="s">
        <v>510</v>
      </c>
      <c r="H719" s="250" t="s">
        <v>2753</v>
      </c>
      <c r="I719" s="250"/>
      <c r="J719" s="258" t="s">
        <v>974</v>
      </c>
      <c r="K719" s="154" t="s">
        <v>28</v>
      </c>
      <c r="L719" s="154" t="s">
        <v>2702</v>
      </c>
      <c r="M719" s="154" t="s">
        <v>2741</v>
      </c>
      <c r="N719" s="251" t="s">
        <v>2763</v>
      </c>
      <c r="O719" s="251" t="s">
        <v>2270</v>
      </c>
      <c r="P719" s="264"/>
      <c r="Q719" s="253"/>
      <c r="R719" s="253"/>
      <c r="S719" s="254"/>
      <c r="T719" s="254"/>
      <c r="U719" s="249"/>
      <c r="V719" s="259"/>
      <c r="W719" s="255"/>
      <c r="X719" s="256"/>
      <c r="AI719" s="690"/>
      <c r="AJ719" s="691"/>
      <c r="AK719" s="691"/>
      <c r="AL719" s="692"/>
      <c r="AN719" s="706"/>
      <c r="AO719" s="707"/>
      <c r="AP719" s="707"/>
      <c r="AQ719" s="708"/>
    </row>
    <row r="720" spans="1:43" ht="39" hidden="1" thickBot="1" x14ac:dyDescent="0.35">
      <c r="A720" s="1008">
        <v>11</v>
      </c>
      <c r="B720" s="696" t="s">
        <v>1834</v>
      </c>
      <c r="C720" s="263">
        <v>43398</v>
      </c>
      <c r="D720" s="249" t="s">
        <v>14</v>
      </c>
      <c r="E720" s="154" t="s">
        <v>25</v>
      </c>
      <c r="F720" s="257" t="s">
        <v>1298</v>
      </c>
      <c r="G720" s="258" t="s">
        <v>510</v>
      </c>
      <c r="H720" s="250" t="s">
        <v>2753</v>
      </c>
      <c r="I720" s="250"/>
      <c r="J720" s="258" t="s">
        <v>974</v>
      </c>
      <c r="K720" s="154" t="s">
        <v>969</v>
      </c>
      <c r="L720" s="154" t="s">
        <v>2702</v>
      </c>
      <c r="M720" s="154" t="s">
        <v>2764</v>
      </c>
      <c r="N720" s="251" t="s">
        <v>2765</v>
      </c>
      <c r="O720" s="251" t="s">
        <v>2766</v>
      </c>
      <c r="P720" s="264"/>
      <c r="Q720" s="253"/>
      <c r="R720" s="253"/>
      <c r="S720" s="254"/>
      <c r="T720" s="254"/>
      <c r="U720" s="249"/>
      <c r="V720" s="259"/>
      <c r="W720" s="255"/>
      <c r="X720" s="256"/>
      <c r="AI720" s="690"/>
      <c r="AJ720" s="691"/>
      <c r="AK720" s="691"/>
      <c r="AL720" s="692"/>
      <c r="AN720" s="706"/>
      <c r="AO720" s="707"/>
      <c r="AP720" s="707"/>
      <c r="AQ720" s="708"/>
    </row>
    <row r="721" spans="1:43" ht="43.5" hidden="1" thickBot="1" x14ac:dyDescent="0.35">
      <c r="A721" s="1008">
        <v>11</v>
      </c>
      <c r="B721" s="696" t="s">
        <v>1835</v>
      </c>
      <c r="C721" s="263">
        <v>43398</v>
      </c>
      <c r="D721" s="249" t="s">
        <v>14</v>
      </c>
      <c r="E721" s="154" t="s">
        <v>25</v>
      </c>
      <c r="F721" s="257" t="s">
        <v>1298</v>
      </c>
      <c r="G721" s="258" t="s">
        <v>510</v>
      </c>
      <c r="H721" s="250" t="s">
        <v>2753</v>
      </c>
      <c r="I721" s="250"/>
      <c r="J721" s="258" t="s">
        <v>974</v>
      </c>
      <c r="K721" s="154" t="s">
        <v>28</v>
      </c>
      <c r="L721" s="154" t="s">
        <v>2702</v>
      </c>
      <c r="M721" s="154" t="s">
        <v>2745</v>
      </c>
      <c r="N721" s="251" t="s">
        <v>2767</v>
      </c>
      <c r="O721" s="251" t="s">
        <v>2270</v>
      </c>
      <c r="P721" s="264"/>
      <c r="Q721" s="253"/>
      <c r="R721" s="253"/>
      <c r="S721" s="254"/>
      <c r="T721" s="254"/>
      <c r="U721" s="249"/>
      <c r="V721" s="259"/>
      <c r="W721" s="255"/>
      <c r="X721" s="256"/>
      <c r="AI721" s="690"/>
      <c r="AJ721" s="691"/>
      <c r="AK721" s="691"/>
      <c r="AL721" s="692"/>
      <c r="AN721" s="706"/>
      <c r="AO721" s="707"/>
      <c r="AP721" s="707"/>
      <c r="AQ721" s="708"/>
    </row>
    <row r="722" spans="1:43" ht="57.75" hidden="1" thickBot="1" x14ac:dyDescent="0.35">
      <c r="A722" s="1008">
        <v>11</v>
      </c>
      <c r="B722" s="696" t="s">
        <v>1836</v>
      </c>
      <c r="C722" s="263">
        <v>43398</v>
      </c>
      <c r="D722" s="249" t="s">
        <v>14</v>
      </c>
      <c r="E722" s="154" t="s">
        <v>25</v>
      </c>
      <c r="F722" s="257" t="s">
        <v>1298</v>
      </c>
      <c r="G722" s="258" t="s">
        <v>510</v>
      </c>
      <c r="H722" s="250" t="s">
        <v>2753</v>
      </c>
      <c r="I722" s="250"/>
      <c r="J722" s="258" t="s">
        <v>975</v>
      </c>
      <c r="K722" s="154" t="s">
        <v>32</v>
      </c>
      <c r="L722" s="154" t="s">
        <v>2702</v>
      </c>
      <c r="M722" s="154" t="s">
        <v>2707</v>
      </c>
      <c r="N722" s="251" t="s">
        <v>2768</v>
      </c>
      <c r="O722" s="251" t="s">
        <v>2769</v>
      </c>
      <c r="P722" s="264"/>
      <c r="Q722" s="253"/>
      <c r="R722" s="253"/>
      <c r="S722" s="254"/>
      <c r="T722" s="254"/>
      <c r="U722" s="249"/>
      <c r="V722" s="259"/>
      <c r="W722" s="255"/>
      <c r="X722" s="256"/>
      <c r="AI722" s="690"/>
      <c r="AJ722" s="691"/>
      <c r="AK722" s="691"/>
      <c r="AL722" s="692"/>
      <c r="AN722" s="706"/>
      <c r="AO722" s="707"/>
      <c r="AP722" s="707"/>
      <c r="AQ722" s="708"/>
    </row>
    <row r="723" spans="1:43" ht="39" hidden="1" thickBot="1" x14ac:dyDescent="0.35">
      <c r="A723" s="1008">
        <v>11</v>
      </c>
      <c r="B723" s="696" t="s">
        <v>1837</v>
      </c>
      <c r="C723" s="263">
        <v>43398</v>
      </c>
      <c r="D723" s="249" t="s">
        <v>14</v>
      </c>
      <c r="E723" s="154" t="s">
        <v>25</v>
      </c>
      <c r="F723" s="257" t="s">
        <v>1298</v>
      </c>
      <c r="G723" s="258" t="s">
        <v>510</v>
      </c>
      <c r="H723" s="250" t="s">
        <v>2753</v>
      </c>
      <c r="I723" s="250"/>
      <c r="J723" s="258" t="s">
        <v>976</v>
      </c>
      <c r="K723" s="154" t="s">
        <v>814</v>
      </c>
      <c r="L723" s="154" t="s">
        <v>2702</v>
      </c>
      <c r="M723" s="154" t="s">
        <v>2770</v>
      </c>
      <c r="N723" s="251" t="s">
        <v>2771</v>
      </c>
      <c r="O723" s="251" t="s">
        <v>2270</v>
      </c>
      <c r="P723" s="264"/>
      <c r="Q723" s="253"/>
      <c r="R723" s="253"/>
      <c r="S723" s="254"/>
      <c r="T723" s="254"/>
      <c r="U723" s="249"/>
      <c r="V723" s="259"/>
      <c r="W723" s="255"/>
      <c r="X723" s="256"/>
      <c r="AI723" s="690"/>
      <c r="AJ723" s="691"/>
      <c r="AK723" s="691"/>
      <c r="AL723" s="692"/>
      <c r="AN723" s="706"/>
      <c r="AO723" s="707"/>
      <c r="AP723" s="707"/>
      <c r="AQ723" s="708"/>
    </row>
    <row r="724" spans="1:43" ht="39" hidden="1" thickBot="1" x14ac:dyDescent="0.35">
      <c r="A724" s="1008">
        <v>1</v>
      </c>
      <c r="B724" s="696" t="s">
        <v>1838</v>
      </c>
      <c r="C724" s="263">
        <v>43409</v>
      </c>
      <c r="D724" s="249" t="s">
        <v>14</v>
      </c>
      <c r="E724" s="154" t="s">
        <v>25</v>
      </c>
      <c r="F724" s="257" t="s">
        <v>486</v>
      </c>
      <c r="G724" s="258" t="s">
        <v>2772</v>
      </c>
      <c r="H724" s="250" t="s">
        <v>2773</v>
      </c>
      <c r="I724" s="250"/>
      <c r="J724" s="258" t="s">
        <v>975</v>
      </c>
      <c r="K724" s="154" t="s">
        <v>814</v>
      </c>
      <c r="L724" s="154" t="s">
        <v>2195</v>
      </c>
      <c r="M724" s="154" t="s">
        <v>2196</v>
      </c>
      <c r="N724" s="251" t="s">
        <v>2197</v>
      </c>
      <c r="O724" s="251" t="s">
        <v>2198</v>
      </c>
      <c r="P724" s="264"/>
      <c r="Q724" s="253"/>
      <c r="R724" s="253"/>
      <c r="S724" s="254"/>
      <c r="T724" s="254"/>
      <c r="U724" s="249"/>
      <c r="V724" s="259"/>
      <c r="W724" s="255"/>
      <c r="X724" s="256"/>
      <c r="AI724" s="690"/>
      <c r="AJ724" s="691"/>
      <c r="AK724" s="691"/>
      <c r="AL724" s="692"/>
      <c r="AN724" s="706"/>
      <c r="AO724" s="707"/>
      <c r="AP724" s="707"/>
      <c r="AQ724" s="708"/>
    </row>
    <row r="725" spans="1:43" ht="43.5" hidden="1" thickBot="1" x14ac:dyDescent="0.35">
      <c r="A725" s="1008">
        <v>1</v>
      </c>
      <c r="B725" s="696" t="s">
        <v>1839</v>
      </c>
      <c r="C725" s="263">
        <v>43409</v>
      </c>
      <c r="D725" s="249" t="s">
        <v>14</v>
      </c>
      <c r="E725" s="154" t="s">
        <v>25</v>
      </c>
      <c r="F725" s="257" t="s">
        <v>486</v>
      </c>
      <c r="G725" s="258" t="s">
        <v>2772</v>
      </c>
      <c r="H725" s="250" t="s">
        <v>2773</v>
      </c>
      <c r="I725" s="250"/>
      <c r="J725" s="258" t="s">
        <v>975</v>
      </c>
      <c r="K725" s="154" t="s">
        <v>814</v>
      </c>
      <c r="L725" s="154" t="s">
        <v>2195</v>
      </c>
      <c r="M725" s="154" t="s">
        <v>2199</v>
      </c>
      <c r="N725" s="251" t="s">
        <v>2200</v>
      </c>
      <c r="O725" s="251" t="s">
        <v>2201</v>
      </c>
      <c r="P725" s="264"/>
      <c r="Q725" s="253"/>
      <c r="R725" s="253"/>
      <c r="S725" s="254"/>
      <c r="T725" s="254"/>
      <c r="U725" s="249"/>
      <c r="V725" s="259"/>
      <c r="W725" s="255"/>
      <c r="X725" s="256"/>
      <c r="AI725" s="690"/>
      <c r="AJ725" s="691"/>
      <c r="AK725" s="691"/>
      <c r="AL725" s="692"/>
      <c r="AN725" s="706"/>
      <c r="AO725" s="707"/>
      <c r="AP725" s="707"/>
      <c r="AQ725" s="708"/>
    </row>
    <row r="726" spans="1:43" ht="72" hidden="1" thickBot="1" x14ac:dyDescent="0.35">
      <c r="A726" s="1008">
        <v>1</v>
      </c>
      <c r="B726" s="696" t="s">
        <v>1840</v>
      </c>
      <c r="C726" s="263">
        <v>43409</v>
      </c>
      <c r="D726" s="249" t="s">
        <v>14</v>
      </c>
      <c r="E726" s="154" t="s">
        <v>25</v>
      </c>
      <c r="F726" s="257" t="s">
        <v>486</v>
      </c>
      <c r="G726" s="258" t="s">
        <v>2772</v>
      </c>
      <c r="H726" s="250" t="s">
        <v>2773</v>
      </c>
      <c r="I726" s="250"/>
      <c r="J726" s="258" t="s">
        <v>975</v>
      </c>
      <c r="K726" s="154" t="s">
        <v>29</v>
      </c>
      <c r="L726" s="154" t="s">
        <v>2195</v>
      </c>
      <c r="M726" s="154" t="s">
        <v>2202</v>
      </c>
      <c r="N726" s="251" t="s">
        <v>2203</v>
      </c>
      <c r="O726" s="251" t="s">
        <v>2204</v>
      </c>
      <c r="P726" s="264"/>
      <c r="Q726" s="253"/>
      <c r="R726" s="253"/>
      <c r="S726" s="254"/>
      <c r="T726" s="254"/>
      <c r="U726" s="249"/>
      <c r="V726" s="259"/>
      <c r="W726" s="255"/>
      <c r="X726" s="256"/>
      <c r="AI726" s="690"/>
      <c r="AJ726" s="691"/>
      <c r="AK726" s="691"/>
      <c r="AL726" s="692"/>
      <c r="AN726" s="706"/>
      <c r="AO726" s="707"/>
      <c r="AP726" s="707"/>
      <c r="AQ726" s="708"/>
    </row>
    <row r="727" spans="1:43" ht="39" hidden="1" thickBot="1" x14ac:dyDescent="0.35">
      <c r="A727" s="1008">
        <v>1</v>
      </c>
      <c r="B727" s="696" t="s">
        <v>1841</v>
      </c>
      <c r="C727" s="263">
        <v>43409</v>
      </c>
      <c r="D727" s="249" t="s">
        <v>14</v>
      </c>
      <c r="E727" s="154" t="s">
        <v>25</v>
      </c>
      <c r="F727" s="257" t="s">
        <v>486</v>
      </c>
      <c r="G727" s="258" t="s">
        <v>2772</v>
      </c>
      <c r="H727" s="250" t="s">
        <v>2773</v>
      </c>
      <c r="I727" s="250"/>
      <c r="J727" s="258" t="s">
        <v>975</v>
      </c>
      <c r="K727" s="154" t="s">
        <v>823</v>
      </c>
      <c r="L727" s="154" t="s">
        <v>2195</v>
      </c>
      <c r="M727" s="154" t="s">
        <v>1466</v>
      </c>
      <c r="N727" s="251" t="s">
        <v>2205</v>
      </c>
      <c r="O727" s="251" t="s">
        <v>2206</v>
      </c>
      <c r="P727" s="264"/>
      <c r="Q727" s="253"/>
      <c r="R727" s="253"/>
      <c r="S727" s="254"/>
      <c r="T727" s="254"/>
      <c r="U727" s="249"/>
      <c r="V727" s="259"/>
      <c r="W727" s="255"/>
      <c r="X727" s="256"/>
      <c r="AI727" s="690"/>
      <c r="AJ727" s="691"/>
      <c r="AK727" s="691"/>
      <c r="AL727" s="692"/>
      <c r="AN727" s="706"/>
      <c r="AO727" s="707"/>
      <c r="AP727" s="707"/>
      <c r="AQ727" s="708"/>
    </row>
    <row r="728" spans="1:43" ht="39" hidden="1" thickBot="1" x14ac:dyDescent="0.35">
      <c r="A728" s="1008">
        <v>1</v>
      </c>
      <c r="B728" s="696" t="s">
        <v>1842</v>
      </c>
      <c r="C728" s="263">
        <v>43409</v>
      </c>
      <c r="D728" s="249" t="s">
        <v>14</v>
      </c>
      <c r="E728" s="154" t="s">
        <v>25</v>
      </c>
      <c r="F728" s="257" t="s">
        <v>486</v>
      </c>
      <c r="G728" s="258" t="s">
        <v>2772</v>
      </c>
      <c r="H728" s="250" t="s">
        <v>2773</v>
      </c>
      <c r="I728" s="250"/>
      <c r="J728" s="258" t="s">
        <v>975</v>
      </c>
      <c r="K728" s="154" t="s">
        <v>823</v>
      </c>
      <c r="L728" s="154" t="s">
        <v>2195</v>
      </c>
      <c r="M728" s="154" t="s">
        <v>2774</v>
      </c>
      <c r="N728" s="251" t="s">
        <v>2775</v>
      </c>
      <c r="O728" s="251" t="s">
        <v>2776</v>
      </c>
      <c r="P728" s="264"/>
      <c r="Q728" s="253"/>
      <c r="R728" s="253"/>
      <c r="S728" s="254"/>
      <c r="T728" s="254"/>
      <c r="U728" s="249"/>
      <c r="V728" s="259"/>
      <c r="W728" s="255"/>
      <c r="X728" s="256"/>
      <c r="AI728" s="690"/>
      <c r="AJ728" s="691"/>
      <c r="AK728" s="691"/>
      <c r="AL728" s="692"/>
      <c r="AN728" s="706"/>
      <c r="AO728" s="707"/>
      <c r="AP728" s="707"/>
      <c r="AQ728" s="708"/>
    </row>
    <row r="729" spans="1:43" ht="43.5" hidden="1" thickBot="1" x14ac:dyDescent="0.35">
      <c r="A729" s="1008">
        <v>1</v>
      </c>
      <c r="B729" s="696" t="s">
        <v>1843</v>
      </c>
      <c r="C729" s="263">
        <v>43409</v>
      </c>
      <c r="D729" s="249" t="s">
        <v>14</v>
      </c>
      <c r="E729" s="154" t="s">
        <v>25</v>
      </c>
      <c r="F729" s="257" t="s">
        <v>486</v>
      </c>
      <c r="G729" s="258" t="s">
        <v>2772</v>
      </c>
      <c r="H729" s="250" t="s">
        <v>2773</v>
      </c>
      <c r="I729" s="250"/>
      <c r="J729" s="258" t="s">
        <v>974</v>
      </c>
      <c r="K729" s="154" t="s">
        <v>823</v>
      </c>
      <c r="L729" s="154" t="s">
        <v>2195</v>
      </c>
      <c r="M729" s="154" t="s">
        <v>2777</v>
      </c>
      <c r="N729" s="251" t="s">
        <v>2228</v>
      </c>
      <c r="O729" s="251" t="s">
        <v>2229</v>
      </c>
      <c r="P729" s="264"/>
      <c r="Q729" s="253"/>
      <c r="R729" s="253"/>
      <c r="S729" s="254"/>
      <c r="T729" s="254"/>
      <c r="U729" s="249"/>
      <c r="V729" s="259"/>
      <c r="W729" s="255"/>
      <c r="X729" s="256"/>
      <c r="AI729" s="690"/>
      <c r="AJ729" s="691"/>
      <c r="AK729" s="691"/>
      <c r="AL729" s="692"/>
      <c r="AN729" s="706"/>
      <c r="AO729" s="707"/>
      <c r="AP729" s="707"/>
      <c r="AQ729" s="708"/>
    </row>
    <row r="730" spans="1:43" ht="39" hidden="1" thickBot="1" x14ac:dyDescent="0.35">
      <c r="A730" s="1008">
        <v>1</v>
      </c>
      <c r="B730" s="696" t="s">
        <v>1844</v>
      </c>
      <c r="C730" s="263">
        <v>43409</v>
      </c>
      <c r="D730" s="249" t="s">
        <v>14</v>
      </c>
      <c r="E730" s="154" t="s">
        <v>25</v>
      </c>
      <c r="F730" s="257" t="s">
        <v>486</v>
      </c>
      <c r="G730" s="258" t="s">
        <v>2772</v>
      </c>
      <c r="H730" s="250" t="s">
        <v>2773</v>
      </c>
      <c r="I730" s="250"/>
      <c r="J730" s="258" t="s">
        <v>974</v>
      </c>
      <c r="K730" s="154" t="s">
        <v>823</v>
      </c>
      <c r="L730" s="154" t="s">
        <v>2195</v>
      </c>
      <c r="M730" s="154" t="s">
        <v>1470</v>
      </c>
      <c r="N730" s="251" t="s">
        <v>2352</v>
      </c>
      <c r="O730" s="251" t="s">
        <v>2353</v>
      </c>
      <c r="P730" s="264"/>
      <c r="Q730" s="253"/>
      <c r="R730" s="253"/>
      <c r="S730" s="254"/>
      <c r="T730" s="254"/>
      <c r="U730" s="249"/>
      <c r="V730" s="259"/>
      <c r="W730" s="255"/>
      <c r="X730" s="256"/>
      <c r="AI730" s="690"/>
      <c r="AJ730" s="691"/>
      <c r="AK730" s="691"/>
      <c r="AL730" s="692"/>
      <c r="AN730" s="706"/>
      <c r="AO730" s="707"/>
      <c r="AP730" s="707"/>
      <c r="AQ730" s="708"/>
    </row>
    <row r="731" spans="1:43" ht="39" hidden="1" thickBot="1" x14ac:dyDescent="0.35">
      <c r="A731" s="1008">
        <v>1</v>
      </c>
      <c r="B731" s="696" t="s">
        <v>1845</v>
      </c>
      <c r="C731" s="263">
        <v>43409</v>
      </c>
      <c r="D731" s="249" t="s">
        <v>14</v>
      </c>
      <c r="E731" s="154" t="s">
        <v>25</v>
      </c>
      <c r="F731" s="257" t="s">
        <v>486</v>
      </c>
      <c r="G731" s="258" t="s">
        <v>2772</v>
      </c>
      <c r="H731" s="250" t="s">
        <v>2773</v>
      </c>
      <c r="I731" s="250"/>
      <c r="J731" s="258" t="s">
        <v>974</v>
      </c>
      <c r="K731" s="154" t="s">
        <v>28</v>
      </c>
      <c r="L731" s="154" t="s">
        <v>2195</v>
      </c>
      <c r="M731" s="154" t="s">
        <v>2268</v>
      </c>
      <c r="N731" s="251" t="s">
        <v>2269</v>
      </c>
      <c r="O731" s="251" t="s">
        <v>2270</v>
      </c>
      <c r="P731" s="264"/>
      <c r="Q731" s="253"/>
      <c r="R731" s="253"/>
      <c r="S731" s="254"/>
      <c r="T731" s="254"/>
      <c r="U731" s="249"/>
      <c r="V731" s="259"/>
      <c r="W731" s="255"/>
      <c r="X731" s="256"/>
      <c r="AI731" s="690"/>
      <c r="AJ731" s="691"/>
      <c r="AK731" s="691"/>
      <c r="AL731" s="692"/>
      <c r="AN731" s="706"/>
      <c r="AO731" s="707"/>
      <c r="AP731" s="707"/>
      <c r="AQ731" s="708"/>
    </row>
    <row r="732" spans="1:43" ht="57.75" hidden="1" thickBot="1" x14ac:dyDescent="0.35">
      <c r="A732" s="1008">
        <v>1</v>
      </c>
      <c r="B732" s="696" t="s">
        <v>1846</v>
      </c>
      <c r="C732" s="263">
        <v>43409</v>
      </c>
      <c r="D732" s="249" t="s">
        <v>14</v>
      </c>
      <c r="E732" s="154" t="s">
        <v>25</v>
      </c>
      <c r="F732" s="257" t="s">
        <v>486</v>
      </c>
      <c r="G732" s="258" t="s">
        <v>2772</v>
      </c>
      <c r="H732" s="250" t="s">
        <v>2773</v>
      </c>
      <c r="I732" s="250"/>
      <c r="J732" s="258" t="s">
        <v>974</v>
      </c>
      <c r="K732" s="154" t="s">
        <v>28</v>
      </c>
      <c r="L732" s="154" t="s">
        <v>2195</v>
      </c>
      <c r="M732" s="154" t="s">
        <v>2268</v>
      </c>
      <c r="N732" s="251" t="s">
        <v>2277</v>
      </c>
      <c r="O732" s="251" t="s">
        <v>2278</v>
      </c>
      <c r="P732" s="264"/>
      <c r="Q732" s="253"/>
      <c r="R732" s="253"/>
      <c r="S732" s="254"/>
      <c r="T732" s="254"/>
      <c r="U732" s="249"/>
      <c r="V732" s="259"/>
      <c r="W732" s="255"/>
      <c r="X732" s="256"/>
      <c r="AI732" s="690"/>
      <c r="AJ732" s="691"/>
      <c r="AK732" s="691"/>
      <c r="AL732" s="692"/>
      <c r="AN732" s="706"/>
      <c r="AO732" s="707"/>
      <c r="AP732" s="707"/>
      <c r="AQ732" s="708"/>
    </row>
    <row r="733" spans="1:43" ht="39" hidden="1" thickBot="1" x14ac:dyDescent="0.35">
      <c r="A733" s="1008">
        <v>1</v>
      </c>
      <c r="B733" s="696" t="s">
        <v>1847</v>
      </c>
      <c r="C733" s="263">
        <v>43409</v>
      </c>
      <c r="D733" s="249" t="s">
        <v>14</v>
      </c>
      <c r="E733" s="154" t="s">
        <v>25</v>
      </c>
      <c r="F733" s="257" t="s">
        <v>486</v>
      </c>
      <c r="G733" s="258" t="s">
        <v>2772</v>
      </c>
      <c r="H733" s="250" t="s">
        <v>2773</v>
      </c>
      <c r="I733" s="250"/>
      <c r="J733" s="258" t="s">
        <v>974</v>
      </c>
      <c r="K733" s="154" t="s">
        <v>29</v>
      </c>
      <c r="L733" s="154" t="s">
        <v>2195</v>
      </c>
      <c r="M733" s="154" t="s">
        <v>1456</v>
      </c>
      <c r="N733" s="251" t="s">
        <v>2213</v>
      </c>
      <c r="O733" s="251" t="s">
        <v>2214</v>
      </c>
      <c r="P733" s="264"/>
      <c r="Q733" s="253"/>
      <c r="R733" s="253"/>
      <c r="S733" s="254"/>
      <c r="T733" s="254"/>
      <c r="U733" s="249"/>
      <c r="V733" s="259"/>
      <c r="W733" s="255"/>
      <c r="X733" s="256"/>
      <c r="AI733" s="690"/>
      <c r="AJ733" s="691"/>
      <c r="AK733" s="691"/>
      <c r="AL733" s="692"/>
      <c r="AN733" s="706"/>
      <c r="AO733" s="707"/>
      <c r="AP733" s="707"/>
      <c r="AQ733" s="708"/>
    </row>
    <row r="734" spans="1:43" ht="72" hidden="1" thickBot="1" x14ac:dyDescent="0.35">
      <c r="A734" s="1008">
        <v>1</v>
      </c>
      <c r="B734" s="696" t="s">
        <v>1848</v>
      </c>
      <c r="C734" s="263">
        <v>43409</v>
      </c>
      <c r="D734" s="249" t="s">
        <v>14</v>
      </c>
      <c r="E734" s="154" t="s">
        <v>25</v>
      </c>
      <c r="F734" s="257" t="s">
        <v>486</v>
      </c>
      <c r="G734" s="258" t="s">
        <v>2772</v>
      </c>
      <c r="H734" s="250" t="s">
        <v>2773</v>
      </c>
      <c r="I734" s="250"/>
      <c r="J734" s="258" t="s">
        <v>974</v>
      </c>
      <c r="K734" s="154" t="s">
        <v>29</v>
      </c>
      <c r="L734" s="154" t="s">
        <v>2195</v>
      </c>
      <c r="M734" s="154" t="s">
        <v>1456</v>
      </c>
      <c r="N734" s="251" t="s">
        <v>2342</v>
      </c>
      <c r="O734" s="251" t="s">
        <v>2343</v>
      </c>
      <c r="P734" s="264"/>
      <c r="Q734" s="253"/>
      <c r="R734" s="253"/>
      <c r="S734" s="254"/>
      <c r="T734" s="254"/>
      <c r="U734" s="249"/>
      <c r="V734" s="259"/>
      <c r="W734" s="255"/>
      <c r="X734" s="256"/>
      <c r="AI734" s="690"/>
      <c r="AJ734" s="691"/>
      <c r="AK734" s="691"/>
      <c r="AL734" s="692"/>
      <c r="AN734" s="706"/>
      <c r="AO734" s="707"/>
      <c r="AP734" s="707"/>
      <c r="AQ734" s="708"/>
    </row>
    <row r="735" spans="1:43" ht="86.25" hidden="1" thickBot="1" x14ac:dyDescent="0.35">
      <c r="A735" s="1008">
        <v>1</v>
      </c>
      <c r="B735" s="696" t="s">
        <v>1849</v>
      </c>
      <c r="C735" s="263">
        <v>43409</v>
      </c>
      <c r="D735" s="249" t="s">
        <v>14</v>
      </c>
      <c r="E735" s="154" t="s">
        <v>25</v>
      </c>
      <c r="F735" s="257" t="s">
        <v>486</v>
      </c>
      <c r="G735" s="258" t="s">
        <v>2772</v>
      </c>
      <c r="H735" s="250" t="s">
        <v>2773</v>
      </c>
      <c r="I735" s="250"/>
      <c r="J735" s="258" t="s">
        <v>974</v>
      </c>
      <c r="K735" s="154" t="s">
        <v>814</v>
      </c>
      <c r="L735" s="154" t="s">
        <v>2195</v>
      </c>
      <c r="M735" s="154" t="s">
        <v>1457</v>
      </c>
      <c r="N735" s="251" t="s">
        <v>2778</v>
      </c>
      <c r="O735" s="251" t="s">
        <v>2779</v>
      </c>
      <c r="P735" s="264"/>
      <c r="Q735" s="253"/>
      <c r="R735" s="253"/>
      <c r="S735" s="254"/>
      <c r="T735" s="254"/>
      <c r="U735" s="249"/>
      <c r="V735" s="259"/>
      <c r="W735" s="255"/>
      <c r="X735" s="256"/>
      <c r="AI735" s="690"/>
      <c r="AJ735" s="691"/>
      <c r="AK735" s="691"/>
      <c r="AL735" s="692"/>
      <c r="AN735" s="706"/>
      <c r="AO735" s="707"/>
      <c r="AP735" s="707"/>
      <c r="AQ735" s="708"/>
    </row>
    <row r="736" spans="1:43" ht="43.5" hidden="1" thickBot="1" x14ac:dyDescent="0.35">
      <c r="A736" s="1008">
        <v>1</v>
      </c>
      <c r="B736" s="696" t="s">
        <v>1850</v>
      </c>
      <c r="C736" s="263">
        <v>43409</v>
      </c>
      <c r="D736" s="249" t="s">
        <v>14</v>
      </c>
      <c r="E736" s="154" t="s">
        <v>25</v>
      </c>
      <c r="F736" s="257" t="s">
        <v>486</v>
      </c>
      <c r="G736" s="258" t="s">
        <v>2772</v>
      </c>
      <c r="H736" s="250" t="s">
        <v>2773</v>
      </c>
      <c r="I736" s="250"/>
      <c r="J736" s="258" t="s">
        <v>974</v>
      </c>
      <c r="K736" s="154" t="s">
        <v>814</v>
      </c>
      <c r="L736" s="154" t="s">
        <v>2195</v>
      </c>
      <c r="M736" s="154" t="s">
        <v>1457</v>
      </c>
      <c r="N736" s="251" t="s">
        <v>2780</v>
      </c>
      <c r="O736" s="251" t="s">
        <v>2781</v>
      </c>
      <c r="P736" s="264"/>
      <c r="Q736" s="253"/>
      <c r="R736" s="253"/>
      <c r="S736" s="254"/>
      <c r="T736" s="254"/>
      <c r="U736" s="249"/>
      <c r="V736" s="259"/>
      <c r="W736" s="255"/>
      <c r="X736" s="256"/>
      <c r="AI736" s="690"/>
      <c r="AJ736" s="691"/>
      <c r="AK736" s="691"/>
      <c r="AL736" s="692"/>
      <c r="AN736" s="706"/>
      <c r="AO736" s="707"/>
      <c r="AP736" s="707"/>
      <c r="AQ736" s="708"/>
    </row>
    <row r="737" spans="1:43" ht="39" hidden="1" thickBot="1" x14ac:dyDescent="0.35">
      <c r="A737" s="1008">
        <v>1</v>
      </c>
      <c r="B737" s="696" t="s">
        <v>1851</v>
      </c>
      <c r="C737" s="263">
        <v>43409</v>
      </c>
      <c r="D737" s="249" t="s">
        <v>14</v>
      </c>
      <c r="E737" s="154" t="s">
        <v>25</v>
      </c>
      <c r="F737" s="257" t="s">
        <v>486</v>
      </c>
      <c r="G737" s="258" t="s">
        <v>2772</v>
      </c>
      <c r="H737" s="250" t="s">
        <v>2773</v>
      </c>
      <c r="I737" s="250"/>
      <c r="J737" s="258" t="s">
        <v>975</v>
      </c>
      <c r="K737" s="154" t="s">
        <v>29</v>
      </c>
      <c r="L737" s="154" t="s">
        <v>2195</v>
      </c>
      <c r="M737" s="154" t="s">
        <v>2217</v>
      </c>
      <c r="N737" s="251" t="s">
        <v>2218</v>
      </c>
      <c r="O737" s="251" t="s">
        <v>2219</v>
      </c>
      <c r="P737" s="264"/>
      <c r="Q737" s="253"/>
      <c r="R737" s="253"/>
      <c r="S737" s="254"/>
      <c r="T737" s="254"/>
      <c r="U737" s="249"/>
      <c r="V737" s="259"/>
      <c r="W737" s="255"/>
      <c r="X737" s="256"/>
      <c r="AI737" s="690"/>
      <c r="AJ737" s="691"/>
      <c r="AK737" s="691"/>
      <c r="AL737" s="692"/>
      <c r="AN737" s="706"/>
      <c r="AO737" s="707"/>
      <c r="AP737" s="707"/>
      <c r="AQ737" s="708"/>
    </row>
    <row r="738" spans="1:43" ht="39" hidden="1" thickBot="1" x14ac:dyDescent="0.35">
      <c r="A738" s="1008">
        <v>1</v>
      </c>
      <c r="B738" s="696" t="s">
        <v>1852</v>
      </c>
      <c r="C738" s="263">
        <v>43409</v>
      </c>
      <c r="D738" s="249" t="s">
        <v>14</v>
      </c>
      <c r="E738" s="154" t="s">
        <v>25</v>
      </c>
      <c r="F738" s="257" t="s">
        <v>486</v>
      </c>
      <c r="G738" s="258" t="s">
        <v>2772</v>
      </c>
      <c r="H738" s="250" t="s">
        <v>2773</v>
      </c>
      <c r="I738" s="250"/>
      <c r="J738" s="258" t="s">
        <v>975</v>
      </c>
      <c r="K738" s="154" t="s">
        <v>823</v>
      </c>
      <c r="L738" s="154" t="s">
        <v>2195</v>
      </c>
      <c r="M738" s="154" t="s">
        <v>1468</v>
      </c>
      <c r="N738" s="251" t="s">
        <v>2230</v>
      </c>
      <c r="O738" s="251" t="s">
        <v>2231</v>
      </c>
      <c r="P738" s="264"/>
      <c r="Q738" s="253"/>
      <c r="R738" s="253"/>
      <c r="S738" s="254"/>
      <c r="T738" s="254"/>
      <c r="U738" s="249"/>
      <c r="V738" s="259"/>
      <c r="W738" s="255"/>
      <c r="X738" s="256"/>
      <c r="AI738" s="690"/>
      <c r="AJ738" s="691"/>
      <c r="AK738" s="691"/>
      <c r="AL738" s="692"/>
      <c r="AN738" s="706"/>
      <c r="AO738" s="707"/>
      <c r="AP738" s="707"/>
      <c r="AQ738" s="708"/>
    </row>
    <row r="739" spans="1:43" ht="43.5" hidden="1" thickBot="1" x14ac:dyDescent="0.35">
      <c r="A739" s="1008">
        <v>1</v>
      </c>
      <c r="B739" s="696" t="s">
        <v>1853</v>
      </c>
      <c r="C739" s="263">
        <v>43409</v>
      </c>
      <c r="D739" s="249" t="s">
        <v>14</v>
      </c>
      <c r="E739" s="154" t="s">
        <v>25</v>
      </c>
      <c r="F739" s="257" t="s">
        <v>486</v>
      </c>
      <c r="G739" s="258" t="s">
        <v>2772</v>
      </c>
      <c r="H739" s="250" t="s">
        <v>2773</v>
      </c>
      <c r="I739" s="250"/>
      <c r="J739" s="258" t="s">
        <v>975</v>
      </c>
      <c r="K739" s="154" t="s">
        <v>823</v>
      </c>
      <c r="L739" s="154" t="s">
        <v>2195</v>
      </c>
      <c r="M739" s="154" t="s">
        <v>1468</v>
      </c>
      <c r="N739" s="251" t="s">
        <v>2339</v>
      </c>
      <c r="O739" s="251" t="s">
        <v>2340</v>
      </c>
      <c r="P739" s="264"/>
      <c r="Q739" s="253"/>
      <c r="R739" s="253"/>
      <c r="S739" s="254"/>
      <c r="T739" s="254"/>
      <c r="U739" s="249"/>
      <c r="V739" s="259"/>
      <c r="W739" s="255"/>
      <c r="X739" s="256"/>
      <c r="AI739" s="690"/>
      <c r="AJ739" s="691"/>
      <c r="AK739" s="691"/>
      <c r="AL739" s="692"/>
      <c r="AN739" s="706"/>
      <c r="AO739" s="707"/>
      <c r="AP739" s="707"/>
      <c r="AQ739" s="708"/>
    </row>
    <row r="740" spans="1:43" ht="86.25" hidden="1" thickBot="1" x14ac:dyDescent="0.35">
      <c r="A740" s="1008">
        <v>1</v>
      </c>
      <c r="B740" s="696" t="s">
        <v>1854</v>
      </c>
      <c r="C740" s="263">
        <v>43409</v>
      </c>
      <c r="D740" s="249" t="s">
        <v>14</v>
      </c>
      <c r="E740" s="154" t="s">
        <v>25</v>
      </c>
      <c r="F740" s="257" t="s">
        <v>486</v>
      </c>
      <c r="G740" s="258" t="s">
        <v>2772</v>
      </c>
      <c r="H740" s="250" t="s">
        <v>2773</v>
      </c>
      <c r="I740" s="250"/>
      <c r="J740" s="258" t="s">
        <v>975</v>
      </c>
      <c r="K740" s="154" t="s">
        <v>814</v>
      </c>
      <c r="L740" s="154" t="s">
        <v>2195</v>
      </c>
      <c r="M740" s="154" t="s">
        <v>1469</v>
      </c>
      <c r="N740" s="251" t="s">
        <v>2280</v>
      </c>
      <c r="O740" s="251" t="s">
        <v>2563</v>
      </c>
      <c r="P740" s="264"/>
      <c r="Q740" s="253"/>
      <c r="R740" s="253"/>
      <c r="S740" s="254"/>
      <c r="T740" s="254"/>
      <c r="U740" s="249"/>
      <c r="V740" s="259"/>
      <c r="W740" s="255"/>
      <c r="X740" s="256"/>
      <c r="AI740" s="690"/>
      <c r="AJ740" s="691"/>
      <c r="AK740" s="691"/>
      <c r="AL740" s="692"/>
      <c r="AN740" s="706"/>
      <c r="AO740" s="707"/>
      <c r="AP740" s="707"/>
      <c r="AQ740" s="708"/>
    </row>
    <row r="741" spans="1:43" ht="39" hidden="1" thickBot="1" x14ac:dyDescent="0.35">
      <c r="A741" s="1008">
        <v>1</v>
      </c>
      <c r="B741" s="696" t="s">
        <v>1855</v>
      </c>
      <c r="C741" s="263">
        <v>43409</v>
      </c>
      <c r="D741" s="249" t="s">
        <v>14</v>
      </c>
      <c r="E741" s="154" t="s">
        <v>25</v>
      </c>
      <c r="F741" s="257" t="s">
        <v>486</v>
      </c>
      <c r="G741" s="258" t="s">
        <v>2772</v>
      </c>
      <c r="H741" s="250" t="s">
        <v>2773</v>
      </c>
      <c r="I741" s="250"/>
      <c r="J741" s="258" t="s">
        <v>975</v>
      </c>
      <c r="K741" s="154" t="s">
        <v>823</v>
      </c>
      <c r="L741" s="154" t="s">
        <v>2195</v>
      </c>
      <c r="M741" s="154" t="s">
        <v>1448</v>
      </c>
      <c r="N741" s="251" t="s">
        <v>2220</v>
      </c>
      <c r="O741" s="251" t="s">
        <v>2221</v>
      </c>
      <c r="P741" s="264"/>
      <c r="Q741" s="253"/>
      <c r="R741" s="253"/>
      <c r="S741" s="254"/>
      <c r="T741" s="254"/>
      <c r="U741" s="249"/>
      <c r="V741" s="259"/>
      <c r="W741" s="255"/>
      <c r="X741" s="256"/>
      <c r="AI741" s="690"/>
      <c r="AJ741" s="691"/>
      <c r="AK741" s="691"/>
      <c r="AL741" s="692"/>
      <c r="AN741" s="706"/>
      <c r="AO741" s="707"/>
      <c r="AP741" s="707"/>
      <c r="AQ741" s="708"/>
    </row>
    <row r="742" spans="1:43" ht="39" hidden="1" thickBot="1" x14ac:dyDescent="0.35">
      <c r="A742" s="1008">
        <v>12</v>
      </c>
      <c r="B742" s="696" t="s">
        <v>1856</v>
      </c>
      <c r="C742" s="263">
        <v>43409</v>
      </c>
      <c r="D742" s="249" t="s">
        <v>14</v>
      </c>
      <c r="E742" s="154" t="s">
        <v>25</v>
      </c>
      <c r="F742" s="257" t="s">
        <v>1538</v>
      </c>
      <c r="G742" s="258" t="s">
        <v>2782</v>
      </c>
      <c r="H742" s="250" t="s">
        <v>2783</v>
      </c>
      <c r="I742" s="250"/>
      <c r="J742" s="258" t="s">
        <v>974</v>
      </c>
      <c r="K742" s="154" t="s">
        <v>28</v>
      </c>
      <c r="L742" s="154" t="s">
        <v>2223</v>
      </c>
      <c r="M742" s="154" t="s">
        <v>2237</v>
      </c>
      <c r="N742" s="251" t="s">
        <v>2271</v>
      </c>
      <c r="O742" s="251" t="s">
        <v>2272</v>
      </c>
      <c r="P742" s="264"/>
      <c r="Q742" s="253"/>
      <c r="R742" s="253"/>
      <c r="S742" s="254"/>
      <c r="T742" s="254"/>
      <c r="U742" s="249"/>
      <c r="V742" s="259"/>
      <c r="W742" s="255"/>
      <c r="X742" s="256"/>
      <c r="AI742" s="690"/>
      <c r="AJ742" s="691"/>
      <c r="AK742" s="691"/>
      <c r="AL742" s="692"/>
      <c r="AN742" s="706"/>
      <c r="AO742" s="707"/>
      <c r="AP742" s="707"/>
      <c r="AQ742" s="708"/>
    </row>
    <row r="743" spans="1:43" ht="39" hidden="1" thickBot="1" x14ac:dyDescent="0.35">
      <c r="A743" s="1008">
        <v>12</v>
      </c>
      <c r="B743" s="696" t="s">
        <v>1857</v>
      </c>
      <c r="C743" s="263">
        <v>43409</v>
      </c>
      <c r="D743" s="249" t="s">
        <v>14</v>
      </c>
      <c r="E743" s="154" t="s">
        <v>25</v>
      </c>
      <c r="F743" s="257" t="s">
        <v>1538</v>
      </c>
      <c r="G743" s="258" t="s">
        <v>2782</v>
      </c>
      <c r="H743" s="250" t="s">
        <v>2783</v>
      </c>
      <c r="I743" s="250"/>
      <c r="J743" s="258" t="s">
        <v>974</v>
      </c>
      <c r="K743" s="154" t="s">
        <v>28</v>
      </c>
      <c r="L743" s="154" t="s">
        <v>2223</v>
      </c>
      <c r="M743" s="154" t="s">
        <v>2237</v>
      </c>
      <c r="N743" s="251" t="s">
        <v>2211</v>
      </c>
      <c r="O743" s="251" t="s">
        <v>2212</v>
      </c>
      <c r="P743" s="264"/>
      <c r="Q743" s="253"/>
      <c r="R743" s="253"/>
      <c r="S743" s="254"/>
      <c r="T743" s="254"/>
      <c r="U743" s="249"/>
      <c r="V743" s="259"/>
      <c r="W743" s="255"/>
      <c r="X743" s="256"/>
      <c r="AI743" s="690"/>
      <c r="AJ743" s="691"/>
      <c r="AK743" s="691"/>
      <c r="AL743" s="692"/>
      <c r="AN743" s="706"/>
      <c r="AO743" s="707"/>
      <c r="AP743" s="707"/>
      <c r="AQ743" s="708"/>
    </row>
    <row r="744" spans="1:43" ht="39" hidden="1" thickBot="1" x14ac:dyDescent="0.35">
      <c r="A744" s="1008">
        <v>12</v>
      </c>
      <c r="B744" s="696" t="s">
        <v>1858</v>
      </c>
      <c r="C744" s="263">
        <v>43409</v>
      </c>
      <c r="D744" s="249" t="s">
        <v>14</v>
      </c>
      <c r="E744" s="154" t="s">
        <v>25</v>
      </c>
      <c r="F744" s="257" t="s">
        <v>1538</v>
      </c>
      <c r="G744" s="258" t="s">
        <v>2782</v>
      </c>
      <c r="H744" s="250" t="s">
        <v>2783</v>
      </c>
      <c r="I744" s="250"/>
      <c r="J744" s="258" t="s">
        <v>974</v>
      </c>
      <c r="K744" s="154" t="s">
        <v>28</v>
      </c>
      <c r="L744" s="154" t="s">
        <v>2223</v>
      </c>
      <c r="M744" s="154" t="s">
        <v>2237</v>
      </c>
      <c r="N744" s="251" t="s">
        <v>2521</v>
      </c>
      <c r="O744" s="251" t="s">
        <v>2522</v>
      </c>
      <c r="P744" s="264"/>
      <c r="Q744" s="253"/>
      <c r="R744" s="253"/>
      <c r="S744" s="254"/>
      <c r="T744" s="254"/>
      <c r="U744" s="249"/>
      <c r="V744" s="259"/>
      <c r="W744" s="255"/>
      <c r="X744" s="256"/>
      <c r="AI744" s="690"/>
      <c r="AJ744" s="691"/>
      <c r="AK744" s="691"/>
      <c r="AL744" s="692"/>
      <c r="AN744" s="706"/>
      <c r="AO744" s="707"/>
      <c r="AP744" s="707"/>
      <c r="AQ744" s="708"/>
    </row>
    <row r="745" spans="1:43" ht="57.75" hidden="1" thickBot="1" x14ac:dyDescent="0.35">
      <c r="A745" s="1008">
        <v>12</v>
      </c>
      <c r="B745" s="696" t="s">
        <v>1859</v>
      </c>
      <c r="C745" s="263">
        <v>43409</v>
      </c>
      <c r="D745" s="249" t="s">
        <v>14</v>
      </c>
      <c r="E745" s="154" t="s">
        <v>25</v>
      </c>
      <c r="F745" s="257" t="s">
        <v>1538</v>
      </c>
      <c r="G745" s="258" t="s">
        <v>2782</v>
      </c>
      <c r="H745" s="250" t="s">
        <v>2783</v>
      </c>
      <c r="I745" s="250"/>
      <c r="J745" s="258" t="s">
        <v>974</v>
      </c>
      <c r="K745" s="154" t="s">
        <v>28</v>
      </c>
      <c r="L745" s="154" t="s">
        <v>2223</v>
      </c>
      <c r="M745" s="154" t="s">
        <v>2237</v>
      </c>
      <c r="N745" s="251" t="s">
        <v>2784</v>
      </c>
      <c r="O745" s="251" t="s">
        <v>2212</v>
      </c>
      <c r="P745" s="264"/>
      <c r="Q745" s="253"/>
      <c r="R745" s="253"/>
      <c r="S745" s="254"/>
      <c r="T745" s="254"/>
      <c r="U745" s="249"/>
      <c r="V745" s="259"/>
      <c r="W745" s="255"/>
      <c r="X745" s="256"/>
      <c r="AI745" s="690"/>
      <c r="AJ745" s="691"/>
      <c r="AK745" s="691"/>
      <c r="AL745" s="692"/>
      <c r="AN745" s="706"/>
      <c r="AO745" s="707"/>
      <c r="AP745" s="707"/>
      <c r="AQ745" s="708"/>
    </row>
    <row r="746" spans="1:43" ht="39" hidden="1" thickBot="1" x14ac:dyDescent="0.35">
      <c r="A746" s="1008">
        <v>12</v>
      </c>
      <c r="B746" s="696" t="s">
        <v>1860</v>
      </c>
      <c r="C746" s="263">
        <v>43409</v>
      </c>
      <c r="D746" s="249" t="s">
        <v>14</v>
      </c>
      <c r="E746" s="154" t="s">
        <v>25</v>
      </c>
      <c r="F746" s="257" t="s">
        <v>1538</v>
      </c>
      <c r="G746" s="258" t="s">
        <v>2782</v>
      </c>
      <c r="H746" s="250" t="s">
        <v>2783</v>
      </c>
      <c r="I746" s="250"/>
      <c r="J746" s="258" t="s">
        <v>974</v>
      </c>
      <c r="K746" s="154" t="s">
        <v>28</v>
      </c>
      <c r="L746" s="154" t="s">
        <v>2223</v>
      </c>
      <c r="M746" s="154" t="s">
        <v>2224</v>
      </c>
      <c r="N746" s="251" t="s">
        <v>2269</v>
      </c>
      <c r="O746" s="251" t="s">
        <v>2270</v>
      </c>
      <c r="P746" s="264"/>
      <c r="Q746" s="253"/>
      <c r="R746" s="253"/>
      <c r="S746" s="254"/>
      <c r="T746" s="254"/>
      <c r="U746" s="249"/>
      <c r="V746" s="259"/>
      <c r="W746" s="255"/>
      <c r="X746" s="256"/>
      <c r="AI746" s="690"/>
      <c r="AJ746" s="691"/>
      <c r="AK746" s="691"/>
      <c r="AL746" s="692"/>
      <c r="AN746" s="706"/>
      <c r="AO746" s="707"/>
      <c r="AP746" s="707"/>
      <c r="AQ746" s="708"/>
    </row>
    <row r="747" spans="1:43" ht="39" hidden="1" thickBot="1" x14ac:dyDescent="0.35">
      <c r="A747" s="1008">
        <v>12</v>
      </c>
      <c r="B747" s="696" t="s">
        <v>1861</v>
      </c>
      <c r="C747" s="263">
        <v>43409</v>
      </c>
      <c r="D747" s="249" t="s">
        <v>14</v>
      </c>
      <c r="E747" s="154" t="s">
        <v>25</v>
      </c>
      <c r="F747" s="257" t="s">
        <v>1538</v>
      </c>
      <c r="G747" s="258" t="s">
        <v>2782</v>
      </c>
      <c r="H747" s="250" t="s">
        <v>2783</v>
      </c>
      <c r="I747" s="250"/>
      <c r="J747" s="258" t="s">
        <v>974</v>
      </c>
      <c r="K747" s="154" t="s">
        <v>28</v>
      </c>
      <c r="L747" s="154" t="s">
        <v>2223</v>
      </c>
      <c r="M747" s="154" t="s">
        <v>2224</v>
      </c>
      <c r="N747" s="251" t="s">
        <v>2785</v>
      </c>
      <c r="O747" s="251" t="s">
        <v>2786</v>
      </c>
      <c r="P747" s="264"/>
      <c r="Q747" s="253"/>
      <c r="R747" s="253"/>
      <c r="S747" s="254"/>
      <c r="T747" s="254"/>
      <c r="U747" s="249"/>
      <c r="V747" s="259"/>
      <c r="W747" s="255"/>
      <c r="X747" s="256"/>
      <c r="AI747" s="690"/>
      <c r="AJ747" s="691"/>
      <c r="AK747" s="691"/>
      <c r="AL747" s="692"/>
      <c r="AN747" s="706"/>
      <c r="AO747" s="707"/>
      <c r="AP747" s="707"/>
      <c r="AQ747" s="708"/>
    </row>
    <row r="748" spans="1:43" ht="39" hidden="1" thickBot="1" x14ac:dyDescent="0.35">
      <c r="A748" s="1008">
        <v>12</v>
      </c>
      <c r="B748" s="696" t="s">
        <v>1862</v>
      </c>
      <c r="C748" s="263">
        <v>43409</v>
      </c>
      <c r="D748" s="249" t="s">
        <v>14</v>
      </c>
      <c r="E748" s="154" t="s">
        <v>25</v>
      </c>
      <c r="F748" s="257" t="s">
        <v>1538</v>
      </c>
      <c r="G748" s="258" t="s">
        <v>2782</v>
      </c>
      <c r="H748" s="250" t="s">
        <v>2783</v>
      </c>
      <c r="I748" s="250"/>
      <c r="J748" s="258" t="s">
        <v>974</v>
      </c>
      <c r="K748" s="154" t="s">
        <v>28</v>
      </c>
      <c r="L748" s="154" t="s">
        <v>2223</v>
      </c>
      <c r="M748" s="154" t="s">
        <v>2224</v>
      </c>
      <c r="N748" s="251" t="s">
        <v>2238</v>
      </c>
      <c r="O748" s="251" t="s">
        <v>2239</v>
      </c>
      <c r="P748" s="264"/>
      <c r="Q748" s="253"/>
      <c r="R748" s="253"/>
      <c r="S748" s="254"/>
      <c r="T748" s="254"/>
      <c r="U748" s="249"/>
      <c r="V748" s="259"/>
      <c r="W748" s="255"/>
      <c r="X748" s="256"/>
      <c r="AI748" s="690"/>
      <c r="AJ748" s="691"/>
      <c r="AK748" s="691"/>
      <c r="AL748" s="692"/>
      <c r="AN748" s="706"/>
      <c r="AO748" s="707"/>
      <c r="AP748" s="707"/>
      <c r="AQ748" s="708"/>
    </row>
    <row r="749" spans="1:43" ht="39" hidden="1" thickBot="1" x14ac:dyDescent="0.35">
      <c r="A749" s="1008">
        <v>12</v>
      </c>
      <c r="B749" s="696" t="s">
        <v>1863</v>
      </c>
      <c r="C749" s="263">
        <v>43409</v>
      </c>
      <c r="D749" s="249" t="s">
        <v>14</v>
      </c>
      <c r="E749" s="154" t="s">
        <v>25</v>
      </c>
      <c r="F749" s="257" t="s">
        <v>1538</v>
      </c>
      <c r="G749" s="258" t="s">
        <v>2782</v>
      </c>
      <c r="H749" s="250" t="s">
        <v>2783</v>
      </c>
      <c r="I749" s="250"/>
      <c r="J749" s="258" t="s">
        <v>974</v>
      </c>
      <c r="K749" s="154" t="s">
        <v>28</v>
      </c>
      <c r="L749" s="154" t="s">
        <v>2223</v>
      </c>
      <c r="M749" s="154" t="s">
        <v>1394</v>
      </c>
      <c r="N749" s="251" t="s">
        <v>2402</v>
      </c>
      <c r="O749" s="251" t="s">
        <v>2403</v>
      </c>
      <c r="P749" s="264"/>
      <c r="Q749" s="253"/>
      <c r="R749" s="253"/>
      <c r="S749" s="254"/>
      <c r="T749" s="254"/>
      <c r="U749" s="249"/>
      <c r="V749" s="259"/>
      <c r="W749" s="255"/>
      <c r="X749" s="256"/>
      <c r="AI749" s="690"/>
      <c r="AJ749" s="691"/>
      <c r="AK749" s="691"/>
      <c r="AL749" s="692"/>
      <c r="AN749" s="706"/>
      <c r="AO749" s="707"/>
      <c r="AP749" s="707"/>
      <c r="AQ749" s="708"/>
    </row>
    <row r="750" spans="1:43" ht="39" hidden="1" thickBot="1" x14ac:dyDescent="0.35">
      <c r="A750" s="1008">
        <v>12</v>
      </c>
      <c r="B750" s="696" t="s">
        <v>1864</v>
      </c>
      <c r="C750" s="263">
        <v>43409</v>
      </c>
      <c r="D750" s="249" t="s">
        <v>14</v>
      </c>
      <c r="E750" s="154" t="s">
        <v>25</v>
      </c>
      <c r="F750" s="257" t="s">
        <v>1538</v>
      </c>
      <c r="G750" s="258" t="s">
        <v>2782</v>
      </c>
      <c r="H750" s="250" t="s">
        <v>2783</v>
      </c>
      <c r="I750" s="250"/>
      <c r="J750" s="258" t="s">
        <v>974</v>
      </c>
      <c r="K750" s="154" t="s">
        <v>29</v>
      </c>
      <c r="L750" s="154" t="s">
        <v>2223</v>
      </c>
      <c r="M750" s="154" t="s">
        <v>1446</v>
      </c>
      <c r="N750" s="251" t="s">
        <v>2596</v>
      </c>
      <c r="O750" s="251" t="s">
        <v>2597</v>
      </c>
      <c r="P750" s="264"/>
      <c r="Q750" s="253"/>
      <c r="R750" s="253"/>
      <c r="S750" s="254"/>
      <c r="T750" s="254"/>
      <c r="U750" s="249"/>
      <c r="V750" s="259"/>
      <c r="W750" s="255"/>
      <c r="X750" s="256"/>
      <c r="AI750" s="690"/>
      <c r="AJ750" s="691"/>
      <c r="AK750" s="691"/>
      <c r="AL750" s="692"/>
      <c r="AN750" s="706"/>
      <c r="AO750" s="707"/>
      <c r="AP750" s="707"/>
      <c r="AQ750" s="708"/>
    </row>
    <row r="751" spans="1:43" ht="39" hidden="1" thickBot="1" x14ac:dyDescent="0.35">
      <c r="A751" s="1008">
        <v>12</v>
      </c>
      <c r="B751" s="696" t="s">
        <v>1865</v>
      </c>
      <c r="C751" s="263">
        <v>43409</v>
      </c>
      <c r="D751" s="249" t="s">
        <v>14</v>
      </c>
      <c r="E751" s="154" t="s">
        <v>25</v>
      </c>
      <c r="F751" s="257" t="s">
        <v>1538</v>
      </c>
      <c r="G751" s="258" t="s">
        <v>2782</v>
      </c>
      <c r="H751" s="250" t="s">
        <v>2783</v>
      </c>
      <c r="I751" s="250"/>
      <c r="J751" s="258" t="s">
        <v>974</v>
      </c>
      <c r="K751" s="154" t="s">
        <v>29</v>
      </c>
      <c r="L751" s="154" t="s">
        <v>2223</v>
      </c>
      <c r="M751" s="154" t="s">
        <v>1447</v>
      </c>
      <c r="N751" s="251" t="s">
        <v>2205</v>
      </c>
      <c r="O751" s="251" t="s">
        <v>2206</v>
      </c>
      <c r="P751" s="264"/>
      <c r="Q751" s="253"/>
      <c r="R751" s="253"/>
      <c r="S751" s="254"/>
      <c r="T751" s="254"/>
      <c r="U751" s="249"/>
      <c r="V751" s="259"/>
      <c r="W751" s="255"/>
      <c r="X751" s="256"/>
      <c r="AI751" s="690"/>
      <c r="AJ751" s="691"/>
      <c r="AK751" s="691"/>
      <c r="AL751" s="692"/>
      <c r="AN751" s="706"/>
      <c r="AO751" s="707"/>
      <c r="AP751" s="707"/>
      <c r="AQ751" s="708"/>
    </row>
    <row r="752" spans="1:43" ht="72" hidden="1" thickBot="1" x14ac:dyDescent="0.35">
      <c r="A752" s="1008">
        <v>12</v>
      </c>
      <c r="B752" s="696" t="s">
        <v>1866</v>
      </c>
      <c r="C752" s="263">
        <v>43409</v>
      </c>
      <c r="D752" s="249" t="s">
        <v>14</v>
      </c>
      <c r="E752" s="154" t="s">
        <v>25</v>
      </c>
      <c r="F752" s="257" t="s">
        <v>1538</v>
      </c>
      <c r="G752" s="258" t="s">
        <v>2782</v>
      </c>
      <c r="H752" s="250" t="s">
        <v>2783</v>
      </c>
      <c r="I752" s="250"/>
      <c r="J752" s="258" t="s">
        <v>974</v>
      </c>
      <c r="K752" s="154" t="s">
        <v>823</v>
      </c>
      <c r="L752" s="154" t="s">
        <v>2223</v>
      </c>
      <c r="M752" s="154" t="s">
        <v>2251</v>
      </c>
      <c r="N752" s="251" t="s">
        <v>2312</v>
      </c>
      <c r="O752" s="251" t="s">
        <v>2313</v>
      </c>
      <c r="P752" s="264"/>
      <c r="Q752" s="253"/>
      <c r="R752" s="253"/>
      <c r="S752" s="254"/>
      <c r="T752" s="254"/>
      <c r="U752" s="249"/>
      <c r="V752" s="259"/>
      <c r="W752" s="255"/>
      <c r="X752" s="256"/>
      <c r="AI752" s="690"/>
      <c r="AJ752" s="691"/>
      <c r="AK752" s="691"/>
      <c r="AL752" s="692"/>
      <c r="AN752" s="706"/>
      <c r="AO752" s="707"/>
      <c r="AP752" s="707"/>
      <c r="AQ752" s="708"/>
    </row>
    <row r="753" spans="1:43" ht="39" hidden="1" thickBot="1" x14ac:dyDescent="0.35">
      <c r="A753" s="1008">
        <v>12</v>
      </c>
      <c r="B753" s="696" t="s">
        <v>1867</v>
      </c>
      <c r="C753" s="263">
        <v>43409</v>
      </c>
      <c r="D753" s="249" t="s">
        <v>14</v>
      </c>
      <c r="E753" s="154" t="s">
        <v>25</v>
      </c>
      <c r="F753" s="257" t="s">
        <v>1538</v>
      </c>
      <c r="G753" s="258" t="s">
        <v>2782</v>
      </c>
      <c r="H753" s="250" t="s">
        <v>2783</v>
      </c>
      <c r="I753" s="250"/>
      <c r="J753" s="258" t="s">
        <v>974</v>
      </c>
      <c r="K753" s="154" t="s">
        <v>823</v>
      </c>
      <c r="L753" s="154" t="s">
        <v>2223</v>
      </c>
      <c r="M753" s="154" t="s">
        <v>1400</v>
      </c>
      <c r="N753" s="251" t="s">
        <v>2230</v>
      </c>
      <c r="O753" s="251" t="s">
        <v>2231</v>
      </c>
      <c r="P753" s="264"/>
      <c r="Q753" s="253"/>
      <c r="R753" s="253"/>
      <c r="S753" s="254"/>
      <c r="T753" s="254"/>
      <c r="U753" s="249"/>
      <c r="V753" s="259"/>
      <c r="W753" s="255"/>
      <c r="X753" s="256"/>
      <c r="AI753" s="690"/>
      <c r="AJ753" s="691"/>
      <c r="AK753" s="691"/>
      <c r="AL753" s="692"/>
      <c r="AN753" s="706"/>
      <c r="AO753" s="707"/>
      <c r="AP753" s="707"/>
      <c r="AQ753" s="708"/>
    </row>
    <row r="754" spans="1:43" ht="72" hidden="1" thickBot="1" x14ac:dyDescent="0.35">
      <c r="A754" s="1008">
        <v>12</v>
      </c>
      <c r="B754" s="696" t="s">
        <v>1868</v>
      </c>
      <c r="C754" s="263">
        <v>43409</v>
      </c>
      <c r="D754" s="249" t="s">
        <v>14</v>
      </c>
      <c r="E754" s="154" t="s">
        <v>25</v>
      </c>
      <c r="F754" s="257" t="s">
        <v>1538</v>
      </c>
      <c r="G754" s="258" t="s">
        <v>2782</v>
      </c>
      <c r="H754" s="250" t="s">
        <v>2783</v>
      </c>
      <c r="I754" s="250"/>
      <c r="J754" s="258" t="s">
        <v>974</v>
      </c>
      <c r="K754" s="154" t="s">
        <v>823</v>
      </c>
      <c r="L754" s="154" t="s">
        <v>2223</v>
      </c>
      <c r="M754" s="154" t="s">
        <v>1400</v>
      </c>
      <c r="N754" s="251" t="s">
        <v>2404</v>
      </c>
      <c r="O754" s="251" t="s">
        <v>2405</v>
      </c>
      <c r="P754" s="264"/>
      <c r="Q754" s="253"/>
      <c r="R754" s="253"/>
      <c r="S754" s="254"/>
      <c r="T754" s="254"/>
      <c r="U754" s="249"/>
      <c r="V754" s="259"/>
      <c r="W754" s="255"/>
      <c r="X754" s="256"/>
      <c r="AI754" s="690"/>
      <c r="AJ754" s="691"/>
      <c r="AK754" s="691"/>
      <c r="AL754" s="692"/>
      <c r="AN754" s="706"/>
      <c r="AO754" s="707"/>
      <c r="AP754" s="707"/>
      <c r="AQ754" s="708"/>
    </row>
    <row r="755" spans="1:43" ht="39" hidden="1" thickBot="1" x14ac:dyDescent="0.35">
      <c r="A755" s="1008">
        <v>12</v>
      </c>
      <c r="B755" s="696" t="s">
        <v>1869</v>
      </c>
      <c r="C755" s="263">
        <v>43409</v>
      </c>
      <c r="D755" s="249" t="s">
        <v>14</v>
      </c>
      <c r="E755" s="154" t="s">
        <v>25</v>
      </c>
      <c r="F755" s="257" t="s">
        <v>1538</v>
      </c>
      <c r="G755" s="258" t="s">
        <v>2782</v>
      </c>
      <c r="H755" s="250" t="s">
        <v>2783</v>
      </c>
      <c r="I755" s="250"/>
      <c r="J755" s="258" t="s">
        <v>975</v>
      </c>
      <c r="K755" s="154" t="s">
        <v>823</v>
      </c>
      <c r="L755" s="154" t="s">
        <v>2223</v>
      </c>
      <c r="M755" s="154" t="s">
        <v>1460</v>
      </c>
      <c r="N755" s="251" t="s">
        <v>2218</v>
      </c>
      <c r="O755" s="251" t="s">
        <v>2219</v>
      </c>
      <c r="P755" s="264"/>
      <c r="Q755" s="253"/>
      <c r="R755" s="253"/>
      <c r="S755" s="254"/>
      <c r="T755" s="254"/>
      <c r="U755" s="249"/>
      <c r="V755" s="259"/>
      <c r="W755" s="255"/>
      <c r="X755" s="256"/>
      <c r="AI755" s="690"/>
      <c r="AJ755" s="691"/>
      <c r="AK755" s="691"/>
      <c r="AL755" s="692"/>
      <c r="AN755" s="706"/>
      <c r="AO755" s="707"/>
      <c r="AP755" s="707"/>
      <c r="AQ755" s="708"/>
    </row>
    <row r="756" spans="1:43" ht="43.5" hidden="1" thickBot="1" x14ac:dyDescent="0.35">
      <c r="A756" s="1008">
        <v>12</v>
      </c>
      <c r="B756" s="696" t="s">
        <v>1870</v>
      </c>
      <c r="C756" s="263">
        <v>43409</v>
      </c>
      <c r="D756" s="249" t="s">
        <v>14</v>
      </c>
      <c r="E756" s="154" t="s">
        <v>25</v>
      </c>
      <c r="F756" s="257" t="s">
        <v>1538</v>
      </c>
      <c r="G756" s="258" t="s">
        <v>2782</v>
      </c>
      <c r="H756" s="250" t="s">
        <v>2783</v>
      </c>
      <c r="I756" s="250"/>
      <c r="J756" s="258" t="s">
        <v>975</v>
      </c>
      <c r="K756" s="154" t="s">
        <v>29</v>
      </c>
      <c r="L756" s="154" t="s">
        <v>2223</v>
      </c>
      <c r="M756" s="154" t="s">
        <v>1460</v>
      </c>
      <c r="N756" s="251" t="s">
        <v>2307</v>
      </c>
      <c r="O756" s="251" t="s">
        <v>2308</v>
      </c>
      <c r="P756" s="264"/>
      <c r="Q756" s="253"/>
      <c r="R756" s="253"/>
      <c r="S756" s="254"/>
      <c r="T756" s="254"/>
      <c r="U756" s="249"/>
      <c r="V756" s="259"/>
      <c r="W756" s="255"/>
      <c r="X756" s="256"/>
      <c r="AI756" s="690"/>
      <c r="AJ756" s="691"/>
      <c r="AK756" s="691"/>
      <c r="AL756" s="692"/>
      <c r="AN756" s="706"/>
      <c r="AO756" s="707"/>
      <c r="AP756" s="707"/>
      <c r="AQ756" s="708"/>
    </row>
    <row r="757" spans="1:43" ht="72" hidden="1" thickBot="1" x14ac:dyDescent="0.35">
      <c r="A757" s="1008">
        <v>12</v>
      </c>
      <c r="B757" s="696" t="s">
        <v>1871</v>
      </c>
      <c r="C757" s="263">
        <v>43409</v>
      </c>
      <c r="D757" s="249" t="s">
        <v>14</v>
      </c>
      <c r="E757" s="154" t="s">
        <v>25</v>
      </c>
      <c r="F757" s="257" t="s">
        <v>1538</v>
      </c>
      <c r="G757" s="258" t="s">
        <v>2782</v>
      </c>
      <c r="H757" s="250" t="s">
        <v>2783</v>
      </c>
      <c r="I757" s="250"/>
      <c r="J757" s="258" t="s">
        <v>975</v>
      </c>
      <c r="K757" s="154" t="s">
        <v>29</v>
      </c>
      <c r="L757" s="154" t="s">
        <v>2223</v>
      </c>
      <c r="M757" s="154" t="s">
        <v>1397</v>
      </c>
      <c r="N757" s="251" t="s">
        <v>2203</v>
      </c>
      <c r="O757" s="251" t="s">
        <v>2204</v>
      </c>
      <c r="P757" s="264"/>
      <c r="Q757" s="253"/>
      <c r="R757" s="253"/>
      <c r="S757" s="254"/>
      <c r="T757" s="254"/>
      <c r="U757" s="249"/>
      <c r="V757" s="259"/>
      <c r="W757" s="255"/>
      <c r="X757" s="256"/>
      <c r="AI757" s="690"/>
      <c r="AJ757" s="691"/>
      <c r="AK757" s="691"/>
      <c r="AL757" s="692"/>
      <c r="AN757" s="706"/>
      <c r="AO757" s="707"/>
      <c r="AP757" s="707"/>
      <c r="AQ757" s="708"/>
    </row>
    <row r="758" spans="1:43" ht="57.75" hidden="1" thickBot="1" x14ac:dyDescent="0.35">
      <c r="A758" s="1008">
        <v>12</v>
      </c>
      <c r="B758" s="696" t="s">
        <v>1872</v>
      </c>
      <c r="C758" s="263">
        <v>43409</v>
      </c>
      <c r="D758" s="249" t="s">
        <v>14</v>
      </c>
      <c r="E758" s="154" t="s">
        <v>25</v>
      </c>
      <c r="F758" s="257" t="s">
        <v>1538</v>
      </c>
      <c r="G758" s="258" t="s">
        <v>2782</v>
      </c>
      <c r="H758" s="250" t="s">
        <v>2783</v>
      </c>
      <c r="I758" s="250"/>
      <c r="J758" s="258" t="s">
        <v>974</v>
      </c>
      <c r="K758" s="154" t="s">
        <v>29</v>
      </c>
      <c r="L758" s="154" t="s">
        <v>2223</v>
      </c>
      <c r="M758" s="154" t="s">
        <v>1397</v>
      </c>
      <c r="N758" s="251" t="s">
        <v>2305</v>
      </c>
      <c r="O758" s="251" t="s">
        <v>2306</v>
      </c>
      <c r="P758" s="264"/>
      <c r="Q758" s="253"/>
      <c r="R758" s="253"/>
      <c r="S758" s="254"/>
      <c r="T758" s="254"/>
      <c r="U758" s="249"/>
      <c r="V758" s="259"/>
      <c r="W758" s="255"/>
      <c r="X758" s="256"/>
      <c r="AI758" s="690"/>
      <c r="AJ758" s="691"/>
      <c r="AK758" s="691"/>
      <c r="AL758" s="692"/>
      <c r="AN758" s="706"/>
      <c r="AO758" s="707"/>
      <c r="AP758" s="707"/>
      <c r="AQ758" s="708"/>
    </row>
    <row r="759" spans="1:43" ht="72" hidden="1" thickBot="1" x14ac:dyDescent="0.35">
      <c r="A759" s="1008">
        <v>12</v>
      </c>
      <c r="B759" s="696" t="s">
        <v>1873</v>
      </c>
      <c r="C759" s="263">
        <v>43409</v>
      </c>
      <c r="D759" s="249" t="s">
        <v>14</v>
      </c>
      <c r="E759" s="154" t="s">
        <v>25</v>
      </c>
      <c r="F759" s="257" t="s">
        <v>1538</v>
      </c>
      <c r="G759" s="258" t="s">
        <v>2782</v>
      </c>
      <c r="H759" s="250" t="s">
        <v>2783</v>
      </c>
      <c r="I759" s="250"/>
      <c r="J759" s="258" t="s">
        <v>975</v>
      </c>
      <c r="K759" s="154" t="s">
        <v>29</v>
      </c>
      <c r="L759" s="154" t="s">
        <v>2223</v>
      </c>
      <c r="M759" s="154" t="s">
        <v>1397</v>
      </c>
      <c r="N759" s="251" t="s">
        <v>2342</v>
      </c>
      <c r="O759" s="251" t="s">
        <v>2343</v>
      </c>
      <c r="P759" s="264"/>
      <c r="Q759" s="253"/>
      <c r="R759" s="253"/>
      <c r="S759" s="254"/>
      <c r="T759" s="254"/>
      <c r="U759" s="249"/>
      <c r="V759" s="259"/>
      <c r="W759" s="255"/>
      <c r="X759" s="256"/>
      <c r="AI759" s="690"/>
      <c r="AJ759" s="691"/>
      <c r="AK759" s="691"/>
      <c r="AL759" s="692"/>
      <c r="AN759" s="706"/>
      <c r="AO759" s="707"/>
      <c r="AP759" s="707"/>
      <c r="AQ759" s="708"/>
    </row>
    <row r="760" spans="1:43" ht="72" hidden="1" thickBot="1" x14ac:dyDescent="0.35">
      <c r="A760" s="1008">
        <v>12</v>
      </c>
      <c r="B760" s="696" t="s">
        <v>1874</v>
      </c>
      <c r="C760" s="263">
        <v>43409</v>
      </c>
      <c r="D760" s="249" t="s">
        <v>14</v>
      </c>
      <c r="E760" s="154" t="s">
        <v>25</v>
      </c>
      <c r="F760" s="257" t="s">
        <v>1538</v>
      </c>
      <c r="G760" s="258" t="s">
        <v>2782</v>
      </c>
      <c r="H760" s="250" t="s">
        <v>2783</v>
      </c>
      <c r="I760" s="250"/>
      <c r="J760" s="258" t="s">
        <v>974</v>
      </c>
      <c r="K760" s="154" t="s">
        <v>29</v>
      </c>
      <c r="L760" s="154" t="s">
        <v>2223</v>
      </c>
      <c r="M760" s="154" t="s">
        <v>1397</v>
      </c>
      <c r="N760" s="251" t="s">
        <v>2296</v>
      </c>
      <c r="O760" s="251" t="s">
        <v>2297</v>
      </c>
      <c r="P760" s="264"/>
      <c r="Q760" s="253"/>
      <c r="R760" s="253"/>
      <c r="S760" s="254"/>
      <c r="T760" s="254"/>
      <c r="U760" s="249"/>
      <c r="V760" s="259"/>
      <c r="W760" s="255"/>
      <c r="X760" s="256"/>
      <c r="AI760" s="690"/>
      <c r="AJ760" s="691"/>
      <c r="AK760" s="691"/>
      <c r="AL760" s="692"/>
      <c r="AN760" s="706"/>
      <c r="AO760" s="707"/>
      <c r="AP760" s="707"/>
      <c r="AQ760" s="708"/>
    </row>
    <row r="761" spans="1:43" ht="39" hidden="1" thickBot="1" x14ac:dyDescent="0.35">
      <c r="A761" s="1008">
        <v>20</v>
      </c>
      <c r="B761" s="696" t="s">
        <v>1875</v>
      </c>
      <c r="C761" s="263">
        <v>43410</v>
      </c>
      <c r="D761" s="249" t="s">
        <v>14</v>
      </c>
      <c r="E761" s="154" t="s">
        <v>25</v>
      </c>
      <c r="F761" s="257" t="s">
        <v>1833</v>
      </c>
      <c r="G761" s="258" t="s">
        <v>2787</v>
      </c>
      <c r="H761" s="250" t="s">
        <v>2788</v>
      </c>
      <c r="I761" s="250"/>
      <c r="J761" s="258" t="s">
        <v>975</v>
      </c>
      <c r="K761" s="154" t="s">
        <v>814</v>
      </c>
      <c r="L761" s="154" t="s">
        <v>2195</v>
      </c>
      <c r="M761" s="154" t="s">
        <v>2196</v>
      </c>
      <c r="N761" s="251" t="s">
        <v>2197</v>
      </c>
      <c r="O761" s="251" t="s">
        <v>2198</v>
      </c>
      <c r="P761" s="264"/>
      <c r="Q761" s="253"/>
      <c r="R761" s="253"/>
      <c r="S761" s="254"/>
      <c r="T761" s="254"/>
      <c r="U761" s="249"/>
      <c r="V761" s="259"/>
      <c r="W761" s="255"/>
      <c r="X761" s="256"/>
      <c r="AI761" s="690"/>
      <c r="AJ761" s="691"/>
      <c r="AK761" s="691"/>
      <c r="AL761" s="692"/>
      <c r="AN761" s="706"/>
      <c r="AO761" s="707"/>
      <c r="AP761" s="707"/>
      <c r="AQ761" s="708"/>
    </row>
    <row r="762" spans="1:43" ht="43.5" hidden="1" thickBot="1" x14ac:dyDescent="0.35">
      <c r="A762" s="1008">
        <v>20</v>
      </c>
      <c r="B762" s="696" t="s">
        <v>1876</v>
      </c>
      <c r="C762" s="263">
        <v>43410</v>
      </c>
      <c r="D762" s="249" t="s">
        <v>14</v>
      </c>
      <c r="E762" s="154" t="s">
        <v>25</v>
      </c>
      <c r="F762" s="257" t="s">
        <v>1833</v>
      </c>
      <c r="G762" s="258" t="s">
        <v>2787</v>
      </c>
      <c r="H762" s="250" t="s">
        <v>2788</v>
      </c>
      <c r="I762" s="250"/>
      <c r="J762" s="258" t="s">
        <v>975</v>
      </c>
      <c r="K762" s="154" t="s">
        <v>814</v>
      </c>
      <c r="L762" s="154" t="s">
        <v>2195</v>
      </c>
      <c r="M762" s="154" t="s">
        <v>2199</v>
      </c>
      <c r="N762" s="251" t="s">
        <v>2200</v>
      </c>
      <c r="O762" s="251" t="s">
        <v>2201</v>
      </c>
      <c r="P762" s="264"/>
      <c r="Q762" s="253"/>
      <c r="R762" s="253"/>
      <c r="S762" s="254"/>
      <c r="T762" s="254"/>
      <c r="U762" s="249"/>
      <c r="V762" s="259"/>
      <c r="W762" s="255"/>
      <c r="X762" s="256"/>
      <c r="AI762" s="690"/>
      <c r="AJ762" s="691"/>
      <c r="AK762" s="691"/>
      <c r="AL762" s="692"/>
      <c r="AN762" s="706"/>
      <c r="AO762" s="707"/>
      <c r="AP762" s="707"/>
      <c r="AQ762" s="708"/>
    </row>
    <row r="763" spans="1:43" ht="39" hidden="1" thickBot="1" x14ac:dyDescent="0.35">
      <c r="A763" s="1008">
        <v>20</v>
      </c>
      <c r="B763" s="696" t="s">
        <v>1877</v>
      </c>
      <c r="C763" s="263">
        <v>43410</v>
      </c>
      <c r="D763" s="249" t="s">
        <v>14</v>
      </c>
      <c r="E763" s="154" t="s">
        <v>25</v>
      </c>
      <c r="F763" s="257" t="s">
        <v>1833</v>
      </c>
      <c r="G763" s="258" t="s">
        <v>2787</v>
      </c>
      <c r="H763" s="250" t="s">
        <v>2788</v>
      </c>
      <c r="I763" s="250"/>
      <c r="J763" s="258" t="s">
        <v>975</v>
      </c>
      <c r="K763" s="154" t="s">
        <v>823</v>
      </c>
      <c r="L763" s="154" t="s">
        <v>2195</v>
      </c>
      <c r="M763" s="154" t="s">
        <v>1466</v>
      </c>
      <c r="N763" s="251" t="s">
        <v>2205</v>
      </c>
      <c r="O763" s="251" t="s">
        <v>2206</v>
      </c>
      <c r="P763" s="264"/>
      <c r="Q763" s="253"/>
      <c r="R763" s="253"/>
      <c r="S763" s="254"/>
      <c r="T763" s="254"/>
      <c r="U763" s="249"/>
      <c r="V763" s="259"/>
      <c r="W763" s="255"/>
      <c r="X763" s="256"/>
      <c r="AI763" s="690"/>
      <c r="AJ763" s="691"/>
      <c r="AK763" s="691"/>
      <c r="AL763" s="692"/>
      <c r="AN763" s="706"/>
      <c r="AO763" s="707"/>
      <c r="AP763" s="707"/>
      <c r="AQ763" s="708"/>
    </row>
    <row r="764" spans="1:43" ht="72" hidden="1" thickBot="1" x14ac:dyDescent="0.35">
      <c r="A764" s="1008">
        <v>20</v>
      </c>
      <c r="B764" s="696" t="s">
        <v>1878</v>
      </c>
      <c r="C764" s="263">
        <v>43410</v>
      </c>
      <c r="D764" s="249" t="s">
        <v>14</v>
      </c>
      <c r="E764" s="154" t="s">
        <v>25</v>
      </c>
      <c r="F764" s="257" t="s">
        <v>1833</v>
      </c>
      <c r="G764" s="258" t="s">
        <v>2787</v>
      </c>
      <c r="H764" s="250" t="s">
        <v>2788</v>
      </c>
      <c r="I764" s="250"/>
      <c r="J764" s="258" t="s">
        <v>974</v>
      </c>
      <c r="K764" s="154" t="s">
        <v>29</v>
      </c>
      <c r="L764" s="154" t="s">
        <v>2195</v>
      </c>
      <c r="M764" s="154" t="s">
        <v>1456</v>
      </c>
      <c r="N764" s="251" t="s">
        <v>2296</v>
      </c>
      <c r="O764" s="251" t="s">
        <v>2297</v>
      </c>
      <c r="P764" s="264"/>
      <c r="Q764" s="253"/>
      <c r="R764" s="253"/>
      <c r="S764" s="254"/>
      <c r="T764" s="254"/>
      <c r="U764" s="249"/>
      <c r="V764" s="259"/>
      <c r="W764" s="255"/>
      <c r="X764" s="256"/>
      <c r="AI764" s="690"/>
      <c r="AJ764" s="691"/>
      <c r="AK764" s="691"/>
      <c r="AL764" s="692"/>
      <c r="AN764" s="706"/>
      <c r="AO764" s="707"/>
      <c r="AP764" s="707"/>
      <c r="AQ764" s="708"/>
    </row>
    <row r="765" spans="1:43" ht="72" hidden="1" thickBot="1" x14ac:dyDescent="0.35">
      <c r="A765" s="1008">
        <v>20</v>
      </c>
      <c r="B765" s="696" t="s">
        <v>1879</v>
      </c>
      <c r="C765" s="263">
        <v>43410</v>
      </c>
      <c r="D765" s="249" t="s">
        <v>14</v>
      </c>
      <c r="E765" s="154" t="s">
        <v>25</v>
      </c>
      <c r="F765" s="257" t="s">
        <v>1833</v>
      </c>
      <c r="G765" s="258" t="s">
        <v>2787</v>
      </c>
      <c r="H765" s="250" t="s">
        <v>2788</v>
      </c>
      <c r="I765" s="250"/>
      <c r="J765" s="258" t="s">
        <v>975</v>
      </c>
      <c r="K765" s="154" t="s">
        <v>29</v>
      </c>
      <c r="L765" s="154" t="s">
        <v>2195</v>
      </c>
      <c r="M765" s="154" t="s">
        <v>1456</v>
      </c>
      <c r="N765" s="251" t="s">
        <v>2342</v>
      </c>
      <c r="O765" s="251" t="s">
        <v>2343</v>
      </c>
      <c r="P765" s="264"/>
      <c r="Q765" s="253"/>
      <c r="R765" s="253"/>
      <c r="S765" s="254"/>
      <c r="T765" s="254"/>
      <c r="U765" s="249"/>
      <c r="V765" s="259"/>
      <c r="W765" s="255"/>
      <c r="X765" s="256"/>
      <c r="AI765" s="690"/>
      <c r="AJ765" s="691"/>
      <c r="AK765" s="691"/>
      <c r="AL765" s="692"/>
      <c r="AN765" s="706"/>
      <c r="AO765" s="707"/>
      <c r="AP765" s="707"/>
      <c r="AQ765" s="708"/>
    </row>
    <row r="766" spans="1:43" ht="39" hidden="1" thickBot="1" x14ac:dyDescent="0.35">
      <c r="A766" s="1008">
        <v>20</v>
      </c>
      <c r="B766" s="696" t="s">
        <v>1880</v>
      </c>
      <c r="C766" s="263">
        <v>43410</v>
      </c>
      <c r="D766" s="249" t="s">
        <v>14</v>
      </c>
      <c r="E766" s="154" t="s">
        <v>25</v>
      </c>
      <c r="F766" s="257" t="s">
        <v>1833</v>
      </c>
      <c r="G766" s="258" t="s">
        <v>2787</v>
      </c>
      <c r="H766" s="250" t="s">
        <v>2788</v>
      </c>
      <c r="I766" s="250"/>
      <c r="J766" s="258" t="s">
        <v>975</v>
      </c>
      <c r="K766" s="154" t="s">
        <v>29</v>
      </c>
      <c r="L766" s="154" t="s">
        <v>2195</v>
      </c>
      <c r="M766" s="154" t="s">
        <v>2217</v>
      </c>
      <c r="N766" s="251" t="s">
        <v>2218</v>
      </c>
      <c r="O766" s="251" t="s">
        <v>2219</v>
      </c>
      <c r="P766" s="264"/>
      <c r="Q766" s="253"/>
      <c r="R766" s="253"/>
      <c r="S766" s="254"/>
      <c r="T766" s="254"/>
      <c r="U766" s="249"/>
      <c r="V766" s="259"/>
      <c r="W766" s="255"/>
      <c r="X766" s="256"/>
      <c r="AI766" s="690"/>
      <c r="AJ766" s="691"/>
      <c r="AK766" s="691"/>
      <c r="AL766" s="692"/>
      <c r="AN766" s="706"/>
      <c r="AO766" s="707"/>
      <c r="AP766" s="707"/>
      <c r="AQ766" s="708"/>
    </row>
    <row r="767" spans="1:43" ht="43.5" hidden="1" thickBot="1" x14ac:dyDescent="0.35">
      <c r="A767" s="1008">
        <v>116</v>
      </c>
      <c r="B767" s="696" t="s">
        <v>1881</v>
      </c>
      <c r="C767" s="263">
        <v>43410</v>
      </c>
      <c r="D767" s="249" t="s">
        <v>14</v>
      </c>
      <c r="E767" s="154" t="s">
        <v>25</v>
      </c>
      <c r="F767" s="257" t="s">
        <v>403</v>
      </c>
      <c r="G767" s="258" t="s">
        <v>2789</v>
      </c>
      <c r="H767" s="250" t="s">
        <v>2790</v>
      </c>
      <c r="I767" s="250"/>
      <c r="J767" s="258" t="s">
        <v>975</v>
      </c>
      <c r="K767" s="154" t="s">
        <v>814</v>
      </c>
      <c r="L767" s="154" t="s">
        <v>2195</v>
      </c>
      <c r="M767" s="154" t="s">
        <v>2196</v>
      </c>
      <c r="N767" s="251" t="s">
        <v>2197</v>
      </c>
      <c r="O767" s="251" t="s">
        <v>2198</v>
      </c>
      <c r="P767" s="264"/>
      <c r="Q767" s="253"/>
      <c r="R767" s="253"/>
      <c r="S767" s="254"/>
      <c r="T767" s="254"/>
      <c r="U767" s="249"/>
      <c r="V767" s="259"/>
      <c r="W767" s="255"/>
      <c r="X767" s="256"/>
      <c r="AI767" s="690"/>
      <c r="AJ767" s="691"/>
      <c r="AK767" s="691"/>
      <c r="AL767" s="692"/>
      <c r="AN767" s="706"/>
      <c r="AO767" s="707"/>
      <c r="AP767" s="707"/>
      <c r="AQ767" s="708"/>
    </row>
    <row r="768" spans="1:43" ht="43.5" hidden="1" thickBot="1" x14ac:dyDescent="0.35">
      <c r="A768" s="1008">
        <v>116</v>
      </c>
      <c r="B768" s="696" t="s">
        <v>1882</v>
      </c>
      <c r="C768" s="263">
        <v>43410</v>
      </c>
      <c r="D768" s="249" t="s">
        <v>14</v>
      </c>
      <c r="E768" s="154" t="s">
        <v>25</v>
      </c>
      <c r="F768" s="257" t="s">
        <v>403</v>
      </c>
      <c r="G768" s="258" t="s">
        <v>2789</v>
      </c>
      <c r="H768" s="250" t="s">
        <v>2790</v>
      </c>
      <c r="I768" s="250"/>
      <c r="J768" s="258" t="s">
        <v>975</v>
      </c>
      <c r="K768" s="154" t="s">
        <v>814</v>
      </c>
      <c r="L768" s="154" t="s">
        <v>2195</v>
      </c>
      <c r="M768" s="154" t="s">
        <v>2199</v>
      </c>
      <c r="N768" s="251" t="s">
        <v>2200</v>
      </c>
      <c r="O768" s="251" t="s">
        <v>2201</v>
      </c>
      <c r="P768" s="264"/>
      <c r="Q768" s="253"/>
      <c r="R768" s="253"/>
      <c r="S768" s="254"/>
      <c r="T768" s="254"/>
      <c r="U768" s="249"/>
      <c r="V768" s="259"/>
      <c r="W768" s="255"/>
      <c r="X768" s="256"/>
      <c r="AI768" s="690"/>
      <c r="AJ768" s="691"/>
      <c r="AK768" s="691"/>
      <c r="AL768" s="692"/>
      <c r="AN768" s="706"/>
      <c r="AO768" s="707"/>
      <c r="AP768" s="707"/>
      <c r="AQ768" s="708"/>
    </row>
    <row r="769" spans="1:43" ht="43.5" hidden="1" thickBot="1" x14ac:dyDescent="0.35">
      <c r="A769" s="1008">
        <v>116</v>
      </c>
      <c r="B769" s="696" t="s">
        <v>1883</v>
      </c>
      <c r="C769" s="263">
        <v>43410</v>
      </c>
      <c r="D769" s="249" t="s">
        <v>14</v>
      </c>
      <c r="E769" s="154" t="s">
        <v>25</v>
      </c>
      <c r="F769" s="257" t="s">
        <v>403</v>
      </c>
      <c r="G769" s="258" t="s">
        <v>2789</v>
      </c>
      <c r="H769" s="250" t="s">
        <v>2790</v>
      </c>
      <c r="I769" s="250"/>
      <c r="J769" s="258" t="s">
        <v>975</v>
      </c>
      <c r="K769" s="154" t="s">
        <v>969</v>
      </c>
      <c r="L769" s="154" t="s">
        <v>2195</v>
      </c>
      <c r="M769" s="154" t="s">
        <v>2293</v>
      </c>
      <c r="N769" s="251" t="s">
        <v>2254</v>
      </c>
      <c r="O769" s="251" t="s">
        <v>2255</v>
      </c>
      <c r="P769" s="264"/>
      <c r="Q769" s="253"/>
      <c r="R769" s="253"/>
      <c r="S769" s="254"/>
      <c r="T769" s="254"/>
      <c r="U769" s="249"/>
      <c r="V769" s="259"/>
      <c r="W769" s="255"/>
      <c r="X769" s="256"/>
      <c r="AI769" s="690"/>
      <c r="AJ769" s="691"/>
      <c r="AK769" s="691"/>
      <c r="AL769" s="692"/>
      <c r="AN769" s="706"/>
      <c r="AO769" s="707"/>
      <c r="AP769" s="707"/>
      <c r="AQ769" s="708"/>
    </row>
    <row r="770" spans="1:43" ht="72" hidden="1" thickBot="1" x14ac:dyDescent="0.35">
      <c r="A770" s="1008">
        <v>116</v>
      </c>
      <c r="B770" s="696" t="s">
        <v>1884</v>
      </c>
      <c r="C770" s="263">
        <v>43410</v>
      </c>
      <c r="D770" s="249" t="s">
        <v>14</v>
      </c>
      <c r="E770" s="154" t="s">
        <v>25</v>
      </c>
      <c r="F770" s="257" t="s">
        <v>403</v>
      </c>
      <c r="G770" s="258" t="s">
        <v>2789</v>
      </c>
      <c r="H770" s="250" t="s">
        <v>2790</v>
      </c>
      <c r="I770" s="250"/>
      <c r="J770" s="258" t="s">
        <v>975</v>
      </c>
      <c r="K770" s="154" t="s">
        <v>29</v>
      </c>
      <c r="L770" s="154" t="s">
        <v>2195</v>
      </c>
      <c r="M770" s="154" t="s">
        <v>2202</v>
      </c>
      <c r="N770" s="251" t="s">
        <v>2203</v>
      </c>
      <c r="O770" s="251" t="s">
        <v>2204</v>
      </c>
      <c r="P770" s="264"/>
      <c r="Q770" s="253"/>
      <c r="R770" s="253"/>
      <c r="S770" s="254"/>
      <c r="T770" s="254"/>
      <c r="U770" s="249"/>
      <c r="V770" s="259"/>
      <c r="W770" s="255"/>
      <c r="X770" s="256"/>
      <c r="AI770" s="690"/>
      <c r="AJ770" s="691"/>
      <c r="AK770" s="691"/>
      <c r="AL770" s="692"/>
      <c r="AN770" s="706"/>
      <c r="AO770" s="707"/>
      <c r="AP770" s="707"/>
      <c r="AQ770" s="708"/>
    </row>
    <row r="771" spans="1:43" ht="43.5" hidden="1" thickBot="1" x14ac:dyDescent="0.35">
      <c r="A771" s="1008">
        <v>116</v>
      </c>
      <c r="B771" s="696" t="s">
        <v>1885</v>
      </c>
      <c r="C771" s="263">
        <v>43410</v>
      </c>
      <c r="D771" s="249" t="s">
        <v>14</v>
      </c>
      <c r="E771" s="154" t="s">
        <v>25</v>
      </c>
      <c r="F771" s="257" t="s">
        <v>403</v>
      </c>
      <c r="G771" s="258" t="s">
        <v>2789</v>
      </c>
      <c r="H771" s="250" t="s">
        <v>2790</v>
      </c>
      <c r="I771" s="250"/>
      <c r="J771" s="258" t="s">
        <v>974</v>
      </c>
      <c r="K771" s="154" t="s">
        <v>28</v>
      </c>
      <c r="L771" s="154" t="s">
        <v>2195</v>
      </c>
      <c r="M771" s="154" t="s">
        <v>2268</v>
      </c>
      <c r="N771" s="251" t="s">
        <v>2269</v>
      </c>
      <c r="O771" s="251" t="s">
        <v>2270</v>
      </c>
      <c r="P771" s="264"/>
      <c r="Q771" s="253"/>
      <c r="R771" s="253"/>
      <c r="S771" s="254"/>
      <c r="T771" s="254"/>
      <c r="U771" s="249"/>
      <c r="V771" s="259"/>
      <c r="W771" s="255"/>
      <c r="X771" s="256"/>
      <c r="AI771" s="690"/>
      <c r="AJ771" s="691"/>
      <c r="AK771" s="691"/>
      <c r="AL771" s="692"/>
      <c r="AN771" s="706"/>
      <c r="AO771" s="707"/>
      <c r="AP771" s="707"/>
      <c r="AQ771" s="708"/>
    </row>
    <row r="772" spans="1:43" ht="72" hidden="1" thickBot="1" x14ac:dyDescent="0.35">
      <c r="A772" s="1008">
        <v>116</v>
      </c>
      <c r="B772" s="696" t="s">
        <v>1886</v>
      </c>
      <c r="C772" s="263">
        <v>43410</v>
      </c>
      <c r="D772" s="249" t="s">
        <v>14</v>
      </c>
      <c r="E772" s="154" t="s">
        <v>25</v>
      </c>
      <c r="F772" s="257" t="s">
        <v>403</v>
      </c>
      <c r="G772" s="258" t="s">
        <v>2789</v>
      </c>
      <c r="H772" s="250" t="s">
        <v>2790</v>
      </c>
      <c r="I772" s="250"/>
      <c r="J772" s="258" t="s">
        <v>975</v>
      </c>
      <c r="K772" s="154" t="s">
        <v>29</v>
      </c>
      <c r="L772" s="154" t="s">
        <v>2195</v>
      </c>
      <c r="M772" s="154" t="s">
        <v>1456</v>
      </c>
      <c r="N772" s="251" t="s">
        <v>2342</v>
      </c>
      <c r="O772" s="251" t="s">
        <v>2343</v>
      </c>
      <c r="P772" s="264"/>
      <c r="Q772" s="253"/>
      <c r="R772" s="253"/>
      <c r="S772" s="254"/>
      <c r="T772" s="254"/>
      <c r="U772" s="249"/>
      <c r="V772" s="259"/>
      <c r="W772" s="255"/>
      <c r="X772" s="256"/>
      <c r="AI772" s="690"/>
      <c r="AJ772" s="691"/>
      <c r="AK772" s="691"/>
      <c r="AL772" s="692"/>
      <c r="AN772" s="706"/>
      <c r="AO772" s="707"/>
      <c r="AP772" s="707"/>
      <c r="AQ772" s="708"/>
    </row>
    <row r="773" spans="1:43" ht="43.5" hidden="1" thickBot="1" x14ac:dyDescent="0.35">
      <c r="A773" s="1008">
        <v>116</v>
      </c>
      <c r="B773" s="696" t="s">
        <v>1887</v>
      </c>
      <c r="C773" s="263">
        <v>43410</v>
      </c>
      <c r="D773" s="249" t="s">
        <v>14</v>
      </c>
      <c r="E773" s="154" t="s">
        <v>25</v>
      </c>
      <c r="F773" s="257" t="s">
        <v>403</v>
      </c>
      <c r="G773" s="258" t="s">
        <v>2789</v>
      </c>
      <c r="H773" s="250" t="s">
        <v>2790</v>
      </c>
      <c r="I773" s="250"/>
      <c r="J773" s="258" t="s">
        <v>974</v>
      </c>
      <c r="K773" s="154" t="s">
        <v>814</v>
      </c>
      <c r="L773" s="154" t="s">
        <v>2195</v>
      </c>
      <c r="M773" s="154" t="s">
        <v>2327</v>
      </c>
      <c r="N773" s="251" t="s">
        <v>2402</v>
      </c>
      <c r="O773" s="251" t="s">
        <v>2403</v>
      </c>
      <c r="P773" s="264"/>
      <c r="Q773" s="253"/>
      <c r="R773" s="253"/>
      <c r="S773" s="254"/>
      <c r="T773" s="254"/>
      <c r="U773" s="249"/>
      <c r="V773" s="259"/>
      <c r="W773" s="255"/>
      <c r="X773" s="256"/>
      <c r="AI773" s="690"/>
      <c r="AJ773" s="691"/>
      <c r="AK773" s="691"/>
      <c r="AL773" s="692"/>
      <c r="AN773" s="706"/>
      <c r="AO773" s="707"/>
      <c r="AP773" s="707"/>
      <c r="AQ773" s="708"/>
    </row>
    <row r="774" spans="1:43" ht="57.75" hidden="1" thickBot="1" x14ac:dyDescent="0.35">
      <c r="A774" s="1008">
        <v>116</v>
      </c>
      <c r="B774" s="696" t="s">
        <v>1888</v>
      </c>
      <c r="C774" s="263">
        <v>43410</v>
      </c>
      <c r="D774" s="249" t="s">
        <v>14</v>
      </c>
      <c r="E774" s="154" t="s">
        <v>25</v>
      </c>
      <c r="F774" s="257" t="s">
        <v>403</v>
      </c>
      <c r="G774" s="258" t="s">
        <v>2789</v>
      </c>
      <c r="H774" s="250" t="s">
        <v>2790</v>
      </c>
      <c r="I774" s="250"/>
      <c r="J774" s="258" t="s">
        <v>974</v>
      </c>
      <c r="K774" s="154" t="s">
        <v>814</v>
      </c>
      <c r="L774" s="154" t="s">
        <v>2195</v>
      </c>
      <c r="M774" s="154" t="s">
        <v>1457</v>
      </c>
      <c r="N774" s="251" t="s">
        <v>2592</v>
      </c>
      <c r="O774" s="251" t="s">
        <v>2593</v>
      </c>
      <c r="P774" s="264"/>
      <c r="Q774" s="253"/>
      <c r="R774" s="253"/>
      <c r="S774" s="254"/>
      <c r="T774" s="254"/>
      <c r="U774" s="249"/>
      <c r="V774" s="259"/>
      <c r="W774" s="255"/>
      <c r="X774" s="256"/>
      <c r="AI774" s="690"/>
      <c r="AJ774" s="691"/>
      <c r="AK774" s="691"/>
      <c r="AL774" s="692"/>
      <c r="AN774" s="706"/>
      <c r="AO774" s="707"/>
      <c r="AP774" s="707"/>
      <c r="AQ774" s="708"/>
    </row>
    <row r="775" spans="1:43" ht="57.75" hidden="1" thickBot="1" x14ac:dyDescent="0.35">
      <c r="A775" s="1008">
        <v>116</v>
      </c>
      <c r="B775" s="696" t="s">
        <v>1889</v>
      </c>
      <c r="C775" s="263">
        <v>43410</v>
      </c>
      <c r="D775" s="249" t="s">
        <v>14</v>
      </c>
      <c r="E775" s="154" t="s">
        <v>25</v>
      </c>
      <c r="F775" s="257" t="s">
        <v>403</v>
      </c>
      <c r="G775" s="258" t="s">
        <v>2789</v>
      </c>
      <c r="H775" s="250" t="s">
        <v>2790</v>
      </c>
      <c r="I775" s="250"/>
      <c r="J775" s="258" t="s">
        <v>974</v>
      </c>
      <c r="K775" s="154" t="s">
        <v>814</v>
      </c>
      <c r="L775" s="154" t="s">
        <v>2195</v>
      </c>
      <c r="M775" s="154" t="s">
        <v>2692</v>
      </c>
      <c r="N775" s="251" t="s">
        <v>2791</v>
      </c>
      <c r="O775" s="251" t="s">
        <v>2246</v>
      </c>
      <c r="P775" s="264"/>
      <c r="Q775" s="253"/>
      <c r="R775" s="253"/>
      <c r="S775" s="254"/>
      <c r="T775" s="254"/>
      <c r="U775" s="249"/>
      <c r="V775" s="259"/>
      <c r="W775" s="255"/>
      <c r="X775" s="256"/>
      <c r="AI775" s="690"/>
      <c r="AJ775" s="691"/>
      <c r="AK775" s="691"/>
      <c r="AL775" s="692"/>
      <c r="AN775" s="706"/>
      <c r="AO775" s="707"/>
      <c r="AP775" s="707"/>
      <c r="AQ775" s="708"/>
    </row>
    <row r="776" spans="1:43" ht="43.5" hidden="1" thickBot="1" x14ac:dyDescent="0.35">
      <c r="A776" s="1008">
        <v>116</v>
      </c>
      <c r="B776" s="696" t="s">
        <v>1890</v>
      </c>
      <c r="C776" s="263">
        <v>43410</v>
      </c>
      <c r="D776" s="249" t="s">
        <v>14</v>
      </c>
      <c r="E776" s="154" t="s">
        <v>25</v>
      </c>
      <c r="F776" s="257" t="s">
        <v>403</v>
      </c>
      <c r="G776" s="258" t="s">
        <v>2789</v>
      </c>
      <c r="H776" s="250" t="s">
        <v>2790</v>
      </c>
      <c r="I776" s="250"/>
      <c r="J776" s="258" t="s">
        <v>975</v>
      </c>
      <c r="K776" s="154" t="s">
        <v>814</v>
      </c>
      <c r="L776" s="154" t="s">
        <v>2195</v>
      </c>
      <c r="M776" s="154" t="s">
        <v>2692</v>
      </c>
      <c r="N776" s="251" t="s">
        <v>2792</v>
      </c>
      <c r="O776" s="251" t="s">
        <v>2246</v>
      </c>
      <c r="P776" s="264"/>
      <c r="Q776" s="253"/>
      <c r="R776" s="253"/>
      <c r="S776" s="254"/>
      <c r="T776" s="254"/>
      <c r="U776" s="249"/>
      <c r="V776" s="259"/>
      <c r="W776" s="255"/>
      <c r="X776" s="256"/>
      <c r="AI776" s="690"/>
      <c r="AJ776" s="691"/>
      <c r="AK776" s="691"/>
      <c r="AL776" s="692"/>
      <c r="AN776" s="706"/>
      <c r="AO776" s="707"/>
      <c r="AP776" s="707"/>
      <c r="AQ776" s="708"/>
    </row>
    <row r="777" spans="1:43" ht="43.5" hidden="1" thickBot="1" x14ac:dyDescent="0.35">
      <c r="A777" s="1008">
        <v>116</v>
      </c>
      <c r="B777" s="696" t="s">
        <v>1891</v>
      </c>
      <c r="C777" s="263">
        <v>43410</v>
      </c>
      <c r="D777" s="249" t="s">
        <v>14</v>
      </c>
      <c r="E777" s="154" t="s">
        <v>25</v>
      </c>
      <c r="F777" s="257" t="s">
        <v>403</v>
      </c>
      <c r="G777" s="258" t="s">
        <v>2789</v>
      </c>
      <c r="H777" s="250" t="s">
        <v>2790</v>
      </c>
      <c r="I777" s="250"/>
      <c r="J777" s="258" t="s">
        <v>975</v>
      </c>
      <c r="K777" s="154" t="s">
        <v>29</v>
      </c>
      <c r="L777" s="154" t="s">
        <v>2195</v>
      </c>
      <c r="M777" s="154" t="s">
        <v>2217</v>
      </c>
      <c r="N777" s="251" t="s">
        <v>2218</v>
      </c>
      <c r="O777" s="251" t="s">
        <v>2219</v>
      </c>
      <c r="P777" s="264"/>
      <c r="Q777" s="253"/>
      <c r="R777" s="253"/>
      <c r="S777" s="254"/>
      <c r="T777" s="254"/>
      <c r="U777" s="249"/>
      <c r="V777" s="259"/>
      <c r="W777" s="255"/>
      <c r="X777" s="256"/>
      <c r="AI777" s="690"/>
      <c r="AJ777" s="691"/>
      <c r="AK777" s="691"/>
      <c r="AL777" s="692"/>
      <c r="AN777" s="706"/>
      <c r="AO777" s="707"/>
      <c r="AP777" s="707"/>
      <c r="AQ777" s="708"/>
    </row>
    <row r="778" spans="1:43" ht="43.5" hidden="1" thickBot="1" x14ac:dyDescent="0.35">
      <c r="A778" s="1008">
        <v>116</v>
      </c>
      <c r="B778" s="696" t="s">
        <v>1892</v>
      </c>
      <c r="C778" s="263">
        <v>43410</v>
      </c>
      <c r="D778" s="249" t="s">
        <v>14</v>
      </c>
      <c r="E778" s="154" t="s">
        <v>25</v>
      </c>
      <c r="F778" s="257" t="s">
        <v>403</v>
      </c>
      <c r="G778" s="258" t="s">
        <v>2789</v>
      </c>
      <c r="H778" s="250" t="s">
        <v>2790</v>
      </c>
      <c r="I778" s="250"/>
      <c r="J778" s="258" t="s">
        <v>975</v>
      </c>
      <c r="K778" s="154" t="s">
        <v>814</v>
      </c>
      <c r="L778" s="154" t="s">
        <v>2195</v>
      </c>
      <c r="M778" s="154" t="s">
        <v>2217</v>
      </c>
      <c r="N778" s="251" t="s">
        <v>2332</v>
      </c>
      <c r="O778" s="251" t="s">
        <v>2219</v>
      </c>
      <c r="P778" s="264"/>
      <c r="Q778" s="253"/>
      <c r="R778" s="253"/>
      <c r="S778" s="254"/>
      <c r="T778" s="254"/>
      <c r="U778" s="249"/>
      <c r="V778" s="259"/>
      <c r="W778" s="255"/>
      <c r="X778" s="256"/>
      <c r="AI778" s="690"/>
      <c r="AJ778" s="691"/>
      <c r="AK778" s="691"/>
      <c r="AL778" s="692"/>
      <c r="AN778" s="706"/>
      <c r="AO778" s="707"/>
      <c r="AP778" s="707"/>
      <c r="AQ778" s="708"/>
    </row>
    <row r="779" spans="1:43" ht="86.25" hidden="1" thickBot="1" x14ac:dyDescent="0.35">
      <c r="A779" s="1008">
        <v>116</v>
      </c>
      <c r="B779" s="696" t="s">
        <v>1893</v>
      </c>
      <c r="C779" s="263">
        <v>43410</v>
      </c>
      <c r="D779" s="249" t="s">
        <v>14</v>
      </c>
      <c r="E779" s="154" t="s">
        <v>25</v>
      </c>
      <c r="F779" s="257" t="s">
        <v>403</v>
      </c>
      <c r="G779" s="258" t="s">
        <v>2789</v>
      </c>
      <c r="H779" s="250" t="s">
        <v>2790</v>
      </c>
      <c r="I779" s="250"/>
      <c r="J779" s="258" t="s">
        <v>975</v>
      </c>
      <c r="K779" s="154" t="s">
        <v>814</v>
      </c>
      <c r="L779" s="154" t="s">
        <v>2195</v>
      </c>
      <c r="M779" s="154" t="s">
        <v>1469</v>
      </c>
      <c r="N779" s="251" t="s">
        <v>2280</v>
      </c>
      <c r="O779" s="251" t="s">
        <v>2563</v>
      </c>
      <c r="P779" s="264"/>
      <c r="Q779" s="253"/>
      <c r="R779" s="253"/>
      <c r="S779" s="254"/>
      <c r="T779" s="254"/>
      <c r="U779" s="249"/>
      <c r="V779" s="259"/>
      <c r="W779" s="255"/>
      <c r="X779" s="256"/>
      <c r="AI779" s="690"/>
      <c r="AJ779" s="691"/>
      <c r="AK779" s="691"/>
      <c r="AL779" s="692"/>
      <c r="AN779" s="706"/>
      <c r="AO779" s="707"/>
      <c r="AP779" s="707"/>
      <c r="AQ779" s="708"/>
    </row>
    <row r="780" spans="1:43" ht="43.5" hidden="1" thickBot="1" x14ac:dyDescent="0.35">
      <c r="A780" s="1008">
        <v>116</v>
      </c>
      <c r="B780" s="696" t="s">
        <v>1894</v>
      </c>
      <c r="C780" s="263">
        <v>43410</v>
      </c>
      <c r="D780" s="249" t="s">
        <v>14</v>
      </c>
      <c r="E780" s="154" t="s">
        <v>25</v>
      </c>
      <c r="F780" s="257" t="s">
        <v>403</v>
      </c>
      <c r="G780" s="258" t="s">
        <v>2789</v>
      </c>
      <c r="H780" s="250" t="s">
        <v>2790</v>
      </c>
      <c r="I780" s="250"/>
      <c r="J780" s="258" t="s">
        <v>975</v>
      </c>
      <c r="K780" s="154" t="s">
        <v>823</v>
      </c>
      <c r="L780" s="154" t="s">
        <v>2195</v>
      </c>
      <c r="M780" s="154" t="s">
        <v>1448</v>
      </c>
      <c r="N780" s="251" t="s">
        <v>2220</v>
      </c>
      <c r="O780" s="251" t="s">
        <v>2221</v>
      </c>
      <c r="P780" s="264"/>
      <c r="Q780" s="253"/>
      <c r="R780" s="253"/>
      <c r="S780" s="254"/>
      <c r="T780" s="254"/>
      <c r="U780" s="249"/>
      <c r="V780" s="259"/>
      <c r="W780" s="255"/>
      <c r="X780" s="256"/>
      <c r="AI780" s="690"/>
      <c r="AJ780" s="691"/>
      <c r="AK780" s="691"/>
      <c r="AL780" s="692"/>
      <c r="AN780" s="706"/>
      <c r="AO780" s="707"/>
      <c r="AP780" s="707"/>
      <c r="AQ780" s="708"/>
    </row>
    <row r="781" spans="1:43" ht="57.75" hidden="1" thickBot="1" x14ac:dyDescent="0.35">
      <c r="A781" s="1008">
        <v>45</v>
      </c>
      <c r="B781" s="696" t="s">
        <v>1895</v>
      </c>
      <c r="C781" s="263">
        <v>43410</v>
      </c>
      <c r="D781" s="249" t="s">
        <v>14</v>
      </c>
      <c r="E781" s="154" t="s">
        <v>25</v>
      </c>
      <c r="F781" s="257" t="s">
        <v>403</v>
      </c>
      <c r="G781" s="258" t="s">
        <v>2793</v>
      </c>
      <c r="H781" s="250" t="s">
        <v>2794</v>
      </c>
      <c r="I781" s="250"/>
      <c r="J781" s="258" t="s">
        <v>975</v>
      </c>
      <c r="K781" s="154" t="s">
        <v>814</v>
      </c>
      <c r="L781" s="154" t="s">
        <v>2195</v>
      </c>
      <c r="M781" s="154" t="s">
        <v>2196</v>
      </c>
      <c r="N781" s="251" t="s">
        <v>2197</v>
      </c>
      <c r="O781" s="251" t="s">
        <v>2198</v>
      </c>
      <c r="P781" s="264"/>
      <c r="Q781" s="253"/>
      <c r="R781" s="253"/>
      <c r="S781" s="254"/>
      <c r="T781" s="254"/>
      <c r="U781" s="249"/>
      <c r="V781" s="259"/>
      <c r="W781" s="255"/>
      <c r="X781" s="256"/>
      <c r="AI781" s="690"/>
      <c r="AJ781" s="691"/>
      <c r="AK781" s="691"/>
      <c r="AL781" s="692"/>
      <c r="AN781" s="706"/>
      <c r="AO781" s="707"/>
      <c r="AP781" s="707"/>
      <c r="AQ781" s="708"/>
    </row>
    <row r="782" spans="1:43" ht="57.75" hidden="1" thickBot="1" x14ac:dyDescent="0.35">
      <c r="A782" s="1008">
        <v>45</v>
      </c>
      <c r="B782" s="696" t="s">
        <v>1896</v>
      </c>
      <c r="C782" s="263">
        <v>43410</v>
      </c>
      <c r="D782" s="249" t="s">
        <v>14</v>
      </c>
      <c r="E782" s="154" t="s">
        <v>25</v>
      </c>
      <c r="F782" s="257" t="s">
        <v>403</v>
      </c>
      <c r="G782" s="258" t="s">
        <v>2793</v>
      </c>
      <c r="H782" s="250" t="s">
        <v>2794</v>
      </c>
      <c r="I782" s="250"/>
      <c r="J782" s="258" t="s">
        <v>975</v>
      </c>
      <c r="K782" s="154" t="s">
        <v>814</v>
      </c>
      <c r="L782" s="154" t="s">
        <v>2195</v>
      </c>
      <c r="M782" s="154" t="s">
        <v>2199</v>
      </c>
      <c r="N782" s="251" t="s">
        <v>2200</v>
      </c>
      <c r="O782" s="251" t="s">
        <v>2201</v>
      </c>
      <c r="P782" s="264"/>
      <c r="Q782" s="253"/>
      <c r="R782" s="253"/>
      <c r="S782" s="254"/>
      <c r="T782" s="254"/>
      <c r="U782" s="249"/>
      <c r="V782" s="259"/>
      <c r="W782" s="255"/>
      <c r="X782" s="256"/>
      <c r="AI782" s="690"/>
      <c r="AJ782" s="691"/>
      <c r="AK782" s="691"/>
      <c r="AL782" s="692"/>
      <c r="AN782" s="706"/>
      <c r="AO782" s="707"/>
      <c r="AP782" s="707"/>
      <c r="AQ782" s="708"/>
    </row>
    <row r="783" spans="1:43" ht="57.75" hidden="1" thickBot="1" x14ac:dyDescent="0.35">
      <c r="A783" s="1008">
        <v>45</v>
      </c>
      <c r="B783" s="696" t="s">
        <v>1897</v>
      </c>
      <c r="C783" s="263">
        <v>43410</v>
      </c>
      <c r="D783" s="249" t="s">
        <v>14</v>
      </c>
      <c r="E783" s="154" t="s">
        <v>25</v>
      </c>
      <c r="F783" s="257" t="s">
        <v>403</v>
      </c>
      <c r="G783" s="258" t="s">
        <v>2793</v>
      </c>
      <c r="H783" s="250" t="s">
        <v>2794</v>
      </c>
      <c r="I783" s="250"/>
      <c r="J783" s="258" t="s">
        <v>974</v>
      </c>
      <c r="K783" s="154" t="s">
        <v>814</v>
      </c>
      <c r="L783" s="154" t="s">
        <v>2195</v>
      </c>
      <c r="M783" s="154" t="s">
        <v>2199</v>
      </c>
      <c r="N783" s="251" t="s">
        <v>2795</v>
      </c>
      <c r="O783" s="251" t="s">
        <v>2796</v>
      </c>
      <c r="P783" s="264"/>
      <c r="Q783" s="253"/>
      <c r="R783" s="253"/>
      <c r="S783" s="254"/>
      <c r="T783" s="254"/>
      <c r="U783" s="249"/>
      <c r="V783" s="259"/>
      <c r="W783" s="255"/>
      <c r="X783" s="256"/>
      <c r="AI783" s="690"/>
      <c r="AJ783" s="691"/>
      <c r="AK783" s="691"/>
      <c r="AL783" s="692"/>
      <c r="AN783" s="706"/>
      <c r="AO783" s="707"/>
      <c r="AP783" s="707"/>
      <c r="AQ783" s="708"/>
    </row>
    <row r="784" spans="1:43" ht="57.75" hidden="1" thickBot="1" x14ac:dyDescent="0.35">
      <c r="A784" s="1008">
        <v>45</v>
      </c>
      <c r="B784" s="696" t="s">
        <v>1898</v>
      </c>
      <c r="C784" s="263">
        <v>43410</v>
      </c>
      <c r="D784" s="249" t="s">
        <v>14</v>
      </c>
      <c r="E784" s="154" t="s">
        <v>25</v>
      </c>
      <c r="F784" s="257" t="s">
        <v>403</v>
      </c>
      <c r="G784" s="258" t="s">
        <v>2793</v>
      </c>
      <c r="H784" s="250" t="s">
        <v>2794</v>
      </c>
      <c r="I784" s="250"/>
      <c r="J784" s="258" t="s">
        <v>975</v>
      </c>
      <c r="K784" s="154" t="s">
        <v>969</v>
      </c>
      <c r="L784" s="154" t="s">
        <v>2195</v>
      </c>
      <c r="M784" s="154" t="s">
        <v>1466</v>
      </c>
      <c r="N784" s="251" t="s">
        <v>2205</v>
      </c>
      <c r="O784" s="251" t="s">
        <v>2206</v>
      </c>
      <c r="P784" s="264"/>
      <c r="Q784" s="253"/>
      <c r="R784" s="253"/>
      <c r="S784" s="254"/>
      <c r="T784" s="254"/>
      <c r="U784" s="249"/>
      <c r="V784" s="259"/>
      <c r="W784" s="255"/>
      <c r="X784" s="256"/>
      <c r="AI784" s="690"/>
      <c r="AJ784" s="691"/>
      <c r="AK784" s="691"/>
      <c r="AL784" s="692"/>
      <c r="AN784" s="706"/>
      <c r="AO784" s="707"/>
      <c r="AP784" s="707"/>
      <c r="AQ784" s="708"/>
    </row>
    <row r="785" spans="1:43" ht="57.75" hidden="1" thickBot="1" x14ac:dyDescent="0.35">
      <c r="A785" s="1008">
        <v>45</v>
      </c>
      <c r="B785" s="696" t="s">
        <v>1899</v>
      </c>
      <c r="C785" s="263">
        <v>43410</v>
      </c>
      <c r="D785" s="249" t="s">
        <v>14</v>
      </c>
      <c r="E785" s="154" t="s">
        <v>25</v>
      </c>
      <c r="F785" s="257" t="s">
        <v>403</v>
      </c>
      <c r="G785" s="258" t="s">
        <v>2793</v>
      </c>
      <c r="H785" s="250" t="s">
        <v>2794</v>
      </c>
      <c r="I785" s="250"/>
      <c r="J785" s="258" t="s">
        <v>974</v>
      </c>
      <c r="K785" s="154" t="s">
        <v>29</v>
      </c>
      <c r="L785" s="154" t="s">
        <v>2195</v>
      </c>
      <c r="M785" s="154" t="s">
        <v>1480</v>
      </c>
      <c r="N785" s="251" t="s">
        <v>2228</v>
      </c>
      <c r="O785" s="251" t="s">
        <v>2229</v>
      </c>
      <c r="P785" s="264"/>
      <c r="Q785" s="253"/>
      <c r="R785" s="253"/>
      <c r="S785" s="254"/>
      <c r="T785" s="254"/>
      <c r="U785" s="249"/>
      <c r="V785" s="259"/>
      <c r="W785" s="255"/>
      <c r="X785" s="256"/>
      <c r="AI785" s="690"/>
      <c r="AJ785" s="691"/>
      <c r="AK785" s="691"/>
      <c r="AL785" s="692"/>
      <c r="AN785" s="706"/>
      <c r="AO785" s="707"/>
      <c r="AP785" s="707"/>
      <c r="AQ785" s="708"/>
    </row>
    <row r="786" spans="1:43" ht="72" hidden="1" thickBot="1" x14ac:dyDescent="0.35">
      <c r="A786" s="1008">
        <v>45</v>
      </c>
      <c r="B786" s="696" t="s">
        <v>1900</v>
      </c>
      <c r="C786" s="263">
        <v>43410</v>
      </c>
      <c r="D786" s="249" t="s">
        <v>14</v>
      </c>
      <c r="E786" s="154" t="s">
        <v>25</v>
      </c>
      <c r="F786" s="257" t="s">
        <v>403</v>
      </c>
      <c r="G786" s="258" t="s">
        <v>2793</v>
      </c>
      <c r="H786" s="250" t="s">
        <v>2794</v>
      </c>
      <c r="I786" s="250"/>
      <c r="J786" s="258" t="s">
        <v>974</v>
      </c>
      <c r="K786" s="154" t="s">
        <v>28</v>
      </c>
      <c r="L786" s="154" t="s">
        <v>2195</v>
      </c>
      <c r="M786" s="154" t="s">
        <v>2625</v>
      </c>
      <c r="N786" s="251" t="s">
        <v>2548</v>
      </c>
      <c r="O786" s="251" t="s">
        <v>2297</v>
      </c>
      <c r="P786" s="264"/>
      <c r="Q786" s="253"/>
      <c r="R786" s="253"/>
      <c r="S786" s="254"/>
      <c r="T786" s="254"/>
      <c r="U786" s="249"/>
      <c r="V786" s="259"/>
      <c r="W786" s="255"/>
      <c r="X786" s="256"/>
      <c r="AI786" s="690"/>
      <c r="AJ786" s="691"/>
      <c r="AK786" s="691"/>
      <c r="AL786" s="692"/>
      <c r="AN786" s="706"/>
      <c r="AO786" s="707"/>
      <c r="AP786" s="707"/>
      <c r="AQ786" s="708"/>
    </row>
    <row r="787" spans="1:43" ht="72" hidden="1" thickBot="1" x14ac:dyDescent="0.35">
      <c r="A787" s="1008">
        <v>45</v>
      </c>
      <c r="B787" s="696" t="s">
        <v>1901</v>
      </c>
      <c r="C787" s="263">
        <v>43410</v>
      </c>
      <c r="D787" s="249" t="s">
        <v>14</v>
      </c>
      <c r="E787" s="154" t="s">
        <v>25</v>
      </c>
      <c r="F787" s="257" t="s">
        <v>403</v>
      </c>
      <c r="G787" s="258" t="s">
        <v>2793</v>
      </c>
      <c r="H787" s="250" t="s">
        <v>2794</v>
      </c>
      <c r="I787" s="250"/>
      <c r="J787" s="258" t="s">
        <v>974</v>
      </c>
      <c r="K787" s="154" t="s">
        <v>28</v>
      </c>
      <c r="L787" s="154" t="s">
        <v>2195</v>
      </c>
      <c r="M787" s="154" t="s">
        <v>2625</v>
      </c>
      <c r="N787" s="251" t="s">
        <v>2296</v>
      </c>
      <c r="O787" s="251" t="s">
        <v>2297</v>
      </c>
      <c r="P787" s="264"/>
      <c r="Q787" s="253"/>
      <c r="R787" s="253"/>
      <c r="S787" s="254"/>
      <c r="T787" s="254"/>
      <c r="U787" s="249"/>
      <c r="V787" s="259"/>
      <c r="W787" s="255"/>
      <c r="X787" s="256"/>
      <c r="AI787" s="690"/>
      <c r="AJ787" s="691"/>
      <c r="AK787" s="691"/>
      <c r="AL787" s="692"/>
      <c r="AN787" s="706"/>
      <c r="AO787" s="707"/>
      <c r="AP787" s="707"/>
      <c r="AQ787" s="708"/>
    </row>
    <row r="788" spans="1:43" ht="72" hidden="1" thickBot="1" x14ac:dyDescent="0.35">
      <c r="A788" s="1008">
        <v>45</v>
      </c>
      <c r="B788" s="696" t="s">
        <v>1902</v>
      </c>
      <c r="C788" s="263">
        <v>43410</v>
      </c>
      <c r="D788" s="249" t="s">
        <v>14</v>
      </c>
      <c r="E788" s="154" t="s">
        <v>25</v>
      </c>
      <c r="F788" s="257" t="s">
        <v>403</v>
      </c>
      <c r="G788" s="258" t="s">
        <v>2793</v>
      </c>
      <c r="H788" s="250" t="s">
        <v>2794</v>
      </c>
      <c r="I788" s="250"/>
      <c r="J788" s="258" t="s">
        <v>974</v>
      </c>
      <c r="K788" s="154" t="s">
        <v>29</v>
      </c>
      <c r="L788" s="154" t="s">
        <v>2195</v>
      </c>
      <c r="M788" s="154" t="s">
        <v>1456</v>
      </c>
      <c r="N788" s="251" t="s">
        <v>2342</v>
      </c>
      <c r="O788" s="251" t="s">
        <v>2343</v>
      </c>
      <c r="P788" s="264"/>
      <c r="Q788" s="253"/>
      <c r="R788" s="253"/>
      <c r="S788" s="254"/>
      <c r="T788" s="254"/>
      <c r="U788" s="249"/>
      <c r="V788" s="259"/>
      <c r="W788" s="255"/>
      <c r="X788" s="256"/>
      <c r="AI788" s="690"/>
      <c r="AJ788" s="691"/>
      <c r="AK788" s="691"/>
      <c r="AL788" s="692"/>
      <c r="AN788" s="706"/>
      <c r="AO788" s="707"/>
      <c r="AP788" s="707"/>
      <c r="AQ788" s="708"/>
    </row>
    <row r="789" spans="1:43" ht="57.75" hidden="1" thickBot="1" x14ac:dyDescent="0.35">
      <c r="A789" s="1008">
        <v>45</v>
      </c>
      <c r="B789" s="696" t="s">
        <v>1903</v>
      </c>
      <c r="C789" s="263">
        <v>43410</v>
      </c>
      <c r="D789" s="249" t="s">
        <v>14</v>
      </c>
      <c r="E789" s="154" t="s">
        <v>25</v>
      </c>
      <c r="F789" s="257" t="s">
        <v>403</v>
      </c>
      <c r="G789" s="258" t="s">
        <v>2793</v>
      </c>
      <c r="H789" s="250" t="s">
        <v>2794</v>
      </c>
      <c r="I789" s="250"/>
      <c r="J789" s="258" t="s">
        <v>974</v>
      </c>
      <c r="K789" s="154" t="s">
        <v>29</v>
      </c>
      <c r="L789" s="154" t="s">
        <v>2195</v>
      </c>
      <c r="M789" s="154" t="s">
        <v>1456</v>
      </c>
      <c r="N789" s="251" t="s">
        <v>2305</v>
      </c>
      <c r="O789" s="251" t="s">
        <v>2306</v>
      </c>
      <c r="P789" s="264"/>
      <c r="Q789" s="253"/>
      <c r="R789" s="253"/>
      <c r="S789" s="254"/>
      <c r="T789" s="254"/>
      <c r="U789" s="249"/>
      <c r="V789" s="259"/>
      <c r="W789" s="255"/>
      <c r="X789" s="256"/>
      <c r="AI789" s="690"/>
      <c r="AJ789" s="691"/>
      <c r="AK789" s="691"/>
      <c r="AL789" s="692"/>
      <c r="AN789" s="706"/>
      <c r="AO789" s="707"/>
      <c r="AP789" s="707"/>
      <c r="AQ789" s="708"/>
    </row>
    <row r="790" spans="1:43" ht="72" hidden="1" thickBot="1" x14ac:dyDescent="0.35">
      <c r="A790" s="1008">
        <v>45</v>
      </c>
      <c r="B790" s="696" t="s">
        <v>1904</v>
      </c>
      <c r="C790" s="263">
        <v>43410</v>
      </c>
      <c r="D790" s="249" t="s">
        <v>14</v>
      </c>
      <c r="E790" s="154" t="s">
        <v>25</v>
      </c>
      <c r="F790" s="257" t="s">
        <v>403</v>
      </c>
      <c r="G790" s="258" t="s">
        <v>2793</v>
      </c>
      <c r="H790" s="250" t="s">
        <v>2794</v>
      </c>
      <c r="I790" s="250"/>
      <c r="J790" s="258" t="s">
        <v>974</v>
      </c>
      <c r="K790" s="154" t="s">
        <v>29</v>
      </c>
      <c r="L790" s="154" t="s">
        <v>2195</v>
      </c>
      <c r="M790" s="154" t="s">
        <v>1456</v>
      </c>
      <c r="N790" s="251" t="s">
        <v>2797</v>
      </c>
      <c r="O790" s="251" t="s">
        <v>2614</v>
      </c>
      <c r="P790" s="264"/>
      <c r="Q790" s="253"/>
      <c r="R790" s="253"/>
      <c r="S790" s="254"/>
      <c r="T790" s="254"/>
      <c r="U790" s="249"/>
      <c r="V790" s="259"/>
      <c r="W790" s="255"/>
      <c r="X790" s="256"/>
      <c r="AI790" s="690"/>
      <c r="AJ790" s="691"/>
      <c r="AK790" s="691"/>
      <c r="AL790" s="692"/>
      <c r="AN790" s="706"/>
      <c r="AO790" s="707"/>
      <c r="AP790" s="707"/>
      <c r="AQ790" s="708"/>
    </row>
    <row r="791" spans="1:43" ht="57.75" hidden="1" thickBot="1" x14ac:dyDescent="0.35">
      <c r="A791" s="1008">
        <v>45</v>
      </c>
      <c r="B791" s="696" t="s">
        <v>1905</v>
      </c>
      <c r="C791" s="263">
        <v>43410</v>
      </c>
      <c r="D791" s="249" t="s">
        <v>14</v>
      </c>
      <c r="E791" s="154" t="s">
        <v>25</v>
      </c>
      <c r="F791" s="257" t="s">
        <v>403</v>
      </c>
      <c r="G791" s="258" t="s">
        <v>2793</v>
      </c>
      <c r="H791" s="250" t="s">
        <v>2794</v>
      </c>
      <c r="I791" s="250"/>
      <c r="J791" s="258" t="s">
        <v>974</v>
      </c>
      <c r="K791" s="154" t="s">
        <v>814</v>
      </c>
      <c r="L791" s="154" t="s">
        <v>2195</v>
      </c>
      <c r="M791" s="154" t="s">
        <v>1457</v>
      </c>
      <c r="N791" s="251" t="s">
        <v>2592</v>
      </c>
      <c r="O791" s="251" t="s">
        <v>2593</v>
      </c>
      <c r="P791" s="264"/>
      <c r="Q791" s="253"/>
      <c r="R791" s="253"/>
      <c r="S791" s="254"/>
      <c r="T791" s="254"/>
      <c r="U791" s="249"/>
      <c r="V791" s="259"/>
      <c r="W791" s="255"/>
      <c r="X791" s="256"/>
      <c r="AI791" s="690"/>
      <c r="AJ791" s="691"/>
      <c r="AK791" s="691"/>
      <c r="AL791" s="692"/>
      <c r="AN791" s="706"/>
      <c r="AO791" s="707"/>
      <c r="AP791" s="707"/>
      <c r="AQ791" s="708"/>
    </row>
    <row r="792" spans="1:43" ht="57.75" hidden="1" thickBot="1" x14ac:dyDescent="0.35">
      <c r="A792" s="1008">
        <v>45</v>
      </c>
      <c r="B792" s="696" t="s">
        <v>1906</v>
      </c>
      <c r="C792" s="263">
        <v>43410</v>
      </c>
      <c r="D792" s="249" t="s">
        <v>14</v>
      </c>
      <c r="E792" s="154" t="s">
        <v>25</v>
      </c>
      <c r="F792" s="257" t="s">
        <v>403</v>
      </c>
      <c r="G792" s="258" t="s">
        <v>2793</v>
      </c>
      <c r="H792" s="250" t="s">
        <v>2794</v>
      </c>
      <c r="I792" s="250"/>
      <c r="J792" s="258" t="s">
        <v>975</v>
      </c>
      <c r="K792" s="154" t="s">
        <v>814</v>
      </c>
      <c r="L792" s="154" t="s">
        <v>2195</v>
      </c>
      <c r="M792" s="154" t="s">
        <v>2692</v>
      </c>
      <c r="N792" s="251" t="s">
        <v>2798</v>
      </c>
      <c r="O792" s="251" t="s">
        <v>2799</v>
      </c>
      <c r="P792" s="264"/>
      <c r="Q792" s="253"/>
      <c r="R792" s="253"/>
      <c r="S792" s="254"/>
      <c r="T792" s="254"/>
      <c r="U792" s="249"/>
      <c r="V792" s="259"/>
      <c r="W792" s="255"/>
      <c r="X792" s="256"/>
      <c r="AI792" s="690"/>
      <c r="AJ792" s="691"/>
      <c r="AK792" s="691"/>
      <c r="AL792" s="692"/>
      <c r="AN792" s="706"/>
      <c r="AO792" s="707"/>
      <c r="AP792" s="707"/>
      <c r="AQ792" s="708"/>
    </row>
    <row r="793" spans="1:43" ht="57.75" hidden="1" thickBot="1" x14ac:dyDescent="0.35">
      <c r="A793" s="1008">
        <v>45</v>
      </c>
      <c r="B793" s="696" t="s">
        <v>1907</v>
      </c>
      <c r="C793" s="263">
        <v>43410</v>
      </c>
      <c r="D793" s="249" t="s">
        <v>14</v>
      </c>
      <c r="E793" s="154" t="s">
        <v>25</v>
      </c>
      <c r="F793" s="257" t="s">
        <v>403</v>
      </c>
      <c r="G793" s="258" t="s">
        <v>2793</v>
      </c>
      <c r="H793" s="250" t="s">
        <v>2794</v>
      </c>
      <c r="I793" s="250"/>
      <c r="J793" s="258" t="s">
        <v>975</v>
      </c>
      <c r="K793" s="154" t="s">
        <v>29</v>
      </c>
      <c r="L793" s="154" t="s">
        <v>2195</v>
      </c>
      <c r="M793" s="154" t="s">
        <v>2217</v>
      </c>
      <c r="N793" s="251" t="s">
        <v>2218</v>
      </c>
      <c r="O793" s="251" t="s">
        <v>2219</v>
      </c>
      <c r="P793" s="264"/>
      <c r="Q793" s="253"/>
      <c r="R793" s="253"/>
      <c r="S793" s="254"/>
      <c r="T793" s="254"/>
      <c r="U793" s="249"/>
      <c r="V793" s="259"/>
      <c r="W793" s="255"/>
      <c r="X793" s="256"/>
      <c r="AI793" s="690"/>
      <c r="AJ793" s="691"/>
      <c r="AK793" s="691"/>
      <c r="AL793" s="692"/>
      <c r="AN793" s="706"/>
      <c r="AO793" s="707"/>
      <c r="AP793" s="707"/>
      <c r="AQ793" s="708"/>
    </row>
    <row r="794" spans="1:43" ht="57.75" hidden="1" thickBot="1" x14ac:dyDescent="0.35">
      <c r="A794" s="1008">
        <v>45</v>
      </c>
      <c r="B794" s="696" t="s">
        <v>1908</v>
      </c>
      <c r="C794" s="263">
        <v>43410</v>
      </c>
      <c r="D794" s="249" t="s">
        <v>14</v>
      </c>
      <c r="E794" s="154" t="s">
        <v>25</v>
      </c>
      <c r="F794" s="257" t="s">
        <v>403</v>
      </c>
      <c r="G794" s="258" t="s">
        <v>2793</v>
      </c>
      <c r="H794" s="250" t="s">
        <v>2794</v>
      </c>
      <c r="I794" s="250"/>
      <c r="J794" s="258" t="s">
        <v>975</v>
      </c>
      <c r="K794" s="154" t="s">
        <v>29</v>
      </c>
      <c r="L794" s="154" t="s">
        <v>2195</v>
      </c>
      <c r="M794" s="154" t="s">
        <v>2217</v>
      </c>
      <c r="N794" s="251" t="s">
        <v>2307</v>
      </c>
      <c r="O794" s="251" t="s">
        <v>2308</v>
      </c>
      <c r="P794" s="264"/>
      <c r="Q794" s="253"/>
      <c r="R794" s="253"/>
      <c r="S794" s="254"/>
      <c r="T794" s="254"/>
      <c r="U794" s="249"/>
      <c r="V794" s="259"/>
      <c r="W794" s="255"/>
      <c r="X794" s="256"/>
      <c r="AI794" s="690"/>
      <c r="AJ794" s="691"/>
      <c r="AK794" s="691"/>
      <c r="AL794" s="692"/>
      <c r="AN794" s="706"/>
      <c r="AO794" s="707"/>
      <c r="AP794" s="707"/>
      <c r="AQ794" s="708"/>
    </row>
    <row r="795" spans="1:43" ht="86.25" hidden="1" thickBot="1" x14ac:dyDescent="0.35">
      <c r="A795" s="1008">
        <v>45</v>
      </c>
      <c r="B795" s="696" t="s">
        <v>1909</v>
      </c>
      <c r="C795" s="263">
        <v>43410</v>
      </c>
      <c r="D795" s="249" t="s">
        <v>14</v>
      </c>
      <c r="E795" s="154" t="s">
        <v>25</v>
      </c>
      <c r="F795" s="257" t="s">
        <v>403</v>
      </c>
      <c r="G795" s="258" t="s">
        <v>2793</v>
      </c>
      <c r="H795" s="250" t="s">
        <v>2794</v>
      </c>
      <c r="I795" s="250"/>
      <c r="J795" s="258" t="s">
        <v>975</v>
      </c>
      <c r="K795" s="154" t="s">
        <v>814</v>
      </c>
      <c r="L795" s="154" t="s">
        <v>2195</v>
      </c>
      <c r="M795" s="154" t="s">
        <v>1469</v>
      </c>
      <c r="N795" s="251" t="s">
        <v>2280</v>
      </c>
      <c r="O795" s="251" t="s">
        <v>2563</v>
      </c>
      <c r="P795" s="264"/>
      <c r="Q795" s="253"/>
      <c r="R795" s="253"/>
      <c r="S795" s="254"/>
      <c r="T795" s="254"/>
      <c r="U795" s="249"/>
      <c r="V795" s="259"/>
      <c r="W795" s="255"/>
      <c r="X795" s="256"/>
      <c r="AI795" s="690"/>
      <c r="AJ795" s="691"/>
      <c r="AK795" s="691"/>
      <c r="AL795" s="692"/>
      <c r="AN795" s="706"/>
      <c r="AO795" s="707"/>
      <c r="AP795" s="707"/>
      <c r="AQ795" s="708"/>
    </row>
    <row r="796" spans="1:43" ht="57.75" hidden="1" thickBot="1" x14ac:dyDescent="0.35">
      <c r="A796" s="1008">
        <v>45</v>
      </c>
      <c r="B796" s="696" t="s">
        <v>1910</v>
      </c>
      <c r="C796" s="263">
        <v>43410</v>
      </c>
      <c r="D796" s="249" t="s">
        <v>14</v>
      </c>
      <c r="E796" s="154" t="s">
        <v>25</v>
      </c>
      <c r="F796" s="257" t="s">
        <v>403</v>
      </c>
      <c r="G796" s="258" t="s">
        <v>2793</v>
      </c>
      <c r="H796" s="250" t="s">
        <v>2794</v>
      </c>
      <c r="I796" s="250"/>
      <c r="J796" s="258" t="s">
        <v>975</v>
      </c>
      <c r="K796" s="154" t="s">
        <v>823</v>
      </c>
      <c r="L796" s="154" t="s">
        <v>2195</v>
      </c>
      <c r="M796" s="154" t="s">
        <v>1448</v>
      </c>
      <c r="N796" s="251" t="s">
        <v>2220</v>
      </c>
      <c r="O796" s="251" t="s">
        <v>2221</v>
      </c>
      <c r="P796" s="264"/>
      <c r="Q796" s="253"/>
      <c r="R796" s="253"/>
      <c r="S796" s="254"/>
      <c r="T796" s="254"/>
      <c r="U796" s="249"/>
      <c r="V796" s="259"/>
      <c r="W796" s="255"/>
      <c r="X796" s="256"/>
      <c r="AI796" s="690"/>
      <c r="AJ796" s="691"/>
      <c r="AK796" s="691"/>
      <c r="AL796" s="692"/>
      <c r="AN796" s="706"/>
      <c r="AO796" s="707"/>
      <c r="AP796" s="707"/>
      <c r="AQ796" s="708"/>
    </row>
    <row r="797" spans="1:43" ht="43.5" hidden="1" thickBot="1" x14ac:dyDescent="0.35">
      <c r="A797" s="1008">
        <v>36</v>
      </c>
      <c r="B797" s="696" t="s">
        <v>1911</v>
      </c>
      <c r="C797" s="263">
        <v>43410</v>
      </c>
      <c r="D797" s="249" t="s">
        <v>14</v>
      </c>
      <c r="E797" s="154" t="s">
        <v>25</v>
      </c>
      <c r="F797" s="257" t="s">
        <v>2800</v>
      </c>
      <c r="G797" s="258" t="s">
        <v>2801</v>
      </c>
      <c r="H797" s="250" t="s">
        <v>2802</v>
      </c>
      <c r="I797" s="250"/>
      <c r="J797" s="258" t="s">
        <v>975</v>
      </c>
      <c r="K797" s="154" t="s">
        <v>814</v>
      </c>
      <c r="L797" s="154" t="s">
        <v>2195</v>
      </c>
      <c r="M797" s="154" t="s">
        <v>2196</v>
      </c>
      <c r="N797" s="251" t="s">
        <v>2197</v>
      </c>
      <c r="O797" s="251" t="s">
        <v>2198</v>
      </c>
      <c r="P797" s="264"/>
      <c r="Q797" s="253"/>
      <c r="R797" s="253"/>
      <c r="S797" s="254"/>
      <c r="T797" s="254"/>
      <c r="U797" s="249"/>
      <c r="V797" s="259"/>
      <c r="W797" s="255"/>
      <c r="X797" s="256"/>
      <c r="AI797" s="690"/>
      <c r="AJ797" s="691"/>
      <c r="AK797" s="691"/>
      <c r="AL797" s="692"/>
      <c r="AN797" s="706"/>
      <c r="AO797" s="707"/>
      <c r="AP797" s="707"/>
      <c r="AQ797" s="708"/>
    </row>
    <row r="798" spans="1:43" ht="43.5" hidden="1" thickBot="1" x14ac:dyDescent="0.35">
      <c r="A798" s="1008">
        <v>36</v>
      </c>
      <c r="B798" s="696" t="s">
        <v>1912</v>
      </c>
      <c r="C798" s="263">
        <v>43410</v>
      </c>
      <c r="D798" s="249" t="s">
        <v>14</v>
      </c>
      <c r="E798" s="154" t="s">
        <v>25</v>
      </c>
      <c r="F798" s="257" t="s">
        <v>2800</v>
      </c>
      <c r="G798" s="258" t="s">
        <v>2801</v>
      </c>
      <c r="H798" s="250" t="s">
        <v>2802</v>
      </c>
      <c r="I798" s="250"/>
      <c r="J798" s="258" t="s">
        <v>975</v>
      </c>
      <c r="K798" s="154" t="s">
        <v>814</v>
      </c>
      <c r="L798" s="154" t="s">
        <v>2195</v>
      </c>
      <c r="M798" s="154" t="s">
        <v>2199</v>
      </c>
      <c r="N798" s="251" t="s">
        <v>2200</v>
      </c>
      <c r="O798" s="251" t="s">
        <v>2201</v>
      </c>
      <c r="P798" s="264"/>
      <c r="Q798" s="253"/>
      <c r="R798" s="253"/>
      <c r="S798" s="254"/>
      <c r="T798" s="254"/>
      <c r="U798" s="249"/>
      <c r="V798" s="259"/>
      <c r="W798" s="255"/>
      <c r="X798" s="256"/>
      <c r="AI798" s="690"/>
      <c r="AJ798" s="691"/>
      <c r="AK798" s="691"/>
      <c r="AL798" s="692"/>
      <c r="AN798" s="706"/>
      <c r="AO798" s="707"/>
      <c r="AP798" s="707"/>
      <c r="AQ798" s="708"/>
    </row>
    <row r="799" spans="1:43" ht="72" hidden="1" thickBot="1" x14ac:dyDescent="0.35">
      <c r="A799" s="1008">
        <v>36</v>
      </c>
      <c r="B799" s="696" t="s">
        <v>1913</v>
      </c>
      <c r="C799" s="263">
        <v>43410</v>
      </c>
      <c r="D799" s="249" t="s">
        <v>14</v>
      </c>
      <c r="E799" s="154" t="s">
        <v>25</v>
      </c>
      <c r="F799" s="257" t="s">
        <v>2800</v>
      </c>
      <c r="G799" s="258" t="s">
        <v>2801</v>
      </c>
      <c r="H799" s="250" t="s">
        <v>2802</v>
      </c>
      <c r="I799" s="250"/>
      <c r="J799" s="258" t="s">
        <v>975</v>
      </c>
      <c r="K799" s="154" t="s">
        <v>29</v>
      </c>
      <c r="L799" s="154" t="s">
        <v>2195</v>
      </c>
      <c r="M799" s="154" t="s">
        <v>2202</v>
      </c>
      <c r="N799" s="251" t="s">
        <v>2203</v>
      </c>
      <c r="O799" s="251" t="s">
        <v>2204</v>
      </c>
      <c r="P799" s="264"/>
      <c r="Q799" s="253"/>
      <c r="R799" s="253"/>
      <c r="S799" s="254"/>
      <c r="T799" s="254"/>
      <c r="U799" s="249"/>
      <c r="V799" s="259"/>
      <c r="W799" s="255"/>
      <c r="X799" s="256"/>
      <c r="AI799" s="690"/>
      <c r="AJ799" s="691"/>
      <c r="AK799" s="691"/>
      <c r="AL799" s="692"/>
      <c r="AN799" s="706"/>
      <c r="AO799" s="707"/>
      <c r="AP799" s="707"/>
      <c r="AQ799" s="708"/>
    </row>
    <row r="800" spans="1:43" ht="43.5" hidden="1" thickBot="1" x14ac:dyDescent="0.35">
      <c r="A800" s="1008">
        <v>36</v>
      </c>
      <c r="B800" s="696" t="s">
        <v>1914</v>
      </c>
      <c r="C800" s="263">
        <v>43410</v>
      </c>
      <c r="D800" s="249" t="s">
        <v>14</v>
      </c>
      <c r="E800" s="154" t="s">
        <v>25</v>
      </c>
      <c r="F800" s="257" t="s">
        <v>2800</v>
      </c>
      <c r="G800" s="258" t="s">
        <v>2801</v>
      </c>
      <c r="H800" s="250" t="s">
        <v>2802</v>
      </c>
      <c r="I800" s="250"/>
      <c r="J800" s="258" t="s">
        <v>975</v>
      </c>
      <c r="K800" s="154" t="s">
        <v>823</v>
      </c>
      <c r="L800" s="154" t="s">
        <v>2195</v>
      </c>
      <c r="M800" s="154" t="s">
        <v>1466</v>
      </c>
      <c r="N800" s="251" t="s">
        <v>2205</v>
      </c>
      <c r="O800" s="251" t="s">
        <v>2206</v>
      </c>
      <c r="P800" s="264"/>
      <c r="Q800" s="253"/>
      <c r="R800" s="253"/>
      <c r="S800" s="254"/>
      <c r="T800" s="254"/>
      <c r="U800" s="249"/>
      <c r="V800" s="259"/>
      <c r="W800" s="255"/>
      <c r="X800" s="256"/>
      <c r="AI800" s="690"/>
      <c r="AJ800" s="691"/>
      <c r="AK800" s="691"/>
      <c r="AL800" s="692"/>
      <c r="AN800" s="706"/>
      <c r="AO800" s="707"/>
      <c r="AP800" s="707"/>
      <c r="AQ800" s="708"/>
    </row>
    <row r="801" spans="1:43" ht="72" hidden="1" thickBot="1" x14ac:dyDescent="0.35">
      <c r="A801" s="1008">
        <v>36</v>
      </c>
      <c r="B801" s="696" t="s">
        <v>1915</v>
      </c>
      <c r="C801" s="263">
        <v>43410</v>
      </c>
      <c r="D801" s="249" t="s">
        <v>14</v>
      </c>
      <c r="E801" s="154" t="s">
        <v>25</v>
      </c>
      <c r="F801" s="257" t="s">
        <v>2800</v>
      </c>
      <c r="G801" s="258" t="s">
        <v>2801</v>
      </c>
      <c r="H801" s="250" t="s">
        <v>2802</v>
      </c>
      <c r="I801" s="250"/>
      <c r="J801" s="258" t="s">
        <v>975</v>
      </c>
      <c r="K801" s="154" t="s">
        <v>823</v>
      </c>
      <c r="L801" s="154" t="s">
        <v>2195</v>
      </c>
      <c r="M801" s="154" t="s">
        <v>1466</v>
      </c>
      <c r="N801" s="251" t="s">
        <v>2312</v>
      </c>
      <c r="O801" s="251" t="s">
        <v>2313</v>
      </c>
      <c r="P801" s="264"/>
      <c r="Q801" s="253"/>
      <c r="R801" s="253"/>
      <c r="S801" s="254"/>
      <c r="T801" s="254"/>
      <c r="U801" s="249"/>
      <c r="V801" s="259"/>
      <c r="W801" s="255"/>
      <c r="X801" s="256"/>
      <c r="AI801" s="690"/>
      <c r="AJ801" s="691"/>
      <c r="AK801" s="691"/>
      <c r="AL801" s="692"/>
      <c r="AN801" s="706"/>
      <c r="AO801" s="707"/>
      <c r="AP801" s="707"/>
      <c r="AQ801" s="708"/>
    </row>
    <row r="802" spans="1:43" ht="43.5" hidden="1" thickBot="1" x14ac:dyDescent="0.35">
      <c r="A802" s="1008">
        <v>36</v>
      </c>
      <c r="B802" s="696" t="s">
        <v>1916</v>
      </c>
      <c r="C802" s="263">
        <v>43410</v>
      </c>
      <c r="D802" s="249" t="s">
        <v>14</v>
      </c>
      <c r="E802" s="154" t="s">
        <v>25</v>
      </c>
      <c r="F802" s="257" t="s">
        <v>2800</v>
      </c>
      <c r="G802" s="258" t="s">
        <v>2801</v>
      </c>
      <c r="H802" s="250" t="s">
        <v>2802</v>
      </c>
      <c r="I802" s="250"/>
      <c r="J802" s="258" t="s">
        <v>975</v>
      </c>
      <c r="K802" s="154" t="s">
        <v>823</v>
      </c>
      <c r="L802" s="154" t="s">
        <v>2195</v>
      </c>
      <c r="M802" s="154" t="s">
        <v>1466</v>
      </c>
      <c r="N802" s="251" t="s">
        <v>2803</v>
      </c>
      <c r="O802" s="251" t="s">
        <v>2804</v>
      </c>
      <c r="P802" s="264"/>
      <c r="Q802" s="253"/>
      <c r="R802" s="253"/>
      <c r="S802" s="254"/>
      <c r="T802" s="254"/>
      <c r="U802" s="249"/>
      <c r="V802" s="259"/>
      <c r="W802" s="255"/>
      <c r="X802" s="256"/>
      <c r="AI802" s="690"/>
      <c r="AJ802" s="691"/>
      <c r="AK802" s="691"/>
      <c r="AL802" s="692"/>
      <c r="AN802" s="706"/>
      <c r="AO802" s="707"/>
      <c r="AP802" s="707"/>
      <c r="AQ802" s="708"/>
    </row>
    <row r="803" spans="1:43" ht="43.5" hidden="1" thickBot="1" x14ac:dyDescent="0.35">
      <c r="A803" s="1008">
        <v>36</v>
      </c>
      <c r="B803" s="696" t="s">
        <v>1917</v>
      </c>
      <c r="C803" s="263">
        <v>43410</v>
      </c>
      <c r="D803" s="249" t="s">
        <v>14</v>
      </c>
      <c r="E803" s="154" t="s">
        <v>25</v>
      </c>
      <c r="F803" s="257" t="s">
        <v>2800</v>
      </c>
      <c r="G803" s="258" t="s">
        <v>2801</v>
      </c>
      <c r="H803" s="250" t="s">
        <v>2802</v>
      </c>
      <c r="I803" s="250"/>
      <c r="J803" s="258" t="s">
        <v>975</v>
      </c>
      <c r="K803" s="154" t="s">
        <v>823</v>
      </c>
      <c r="L803" s="154" t="s">
        <v>2195</v>
      </c>
      <c r="M803" s="154" t="s">
        <v>1480</v>
      </c>
      <c r="N803" s="251" t="s">
        <v>2303</v>
      </c>
      <c r="O803" s="251" t="s">
        <v>2304</v>
      </c>
      <c r="P803" s="264"/>
      <c r="Q803" s="253"/>
      <c r="R803" s="253"/>
      <c r="S803" s="254"/>
      <c r="T803" s="254"/>
      <c r="U803" s="249"/>
      <c r="V803" s="259"/>
      <c r="W803" s="255"/>
      <c r="X803" s="256"/>
      <c r="AI803" s="690"/>
      <c r="AJ803" s="691"/>
      <c r="AK803" s="691"/>
      <c r="AL803" s="692"/>
      <c r="AN803" s="706"/>
      <c r="AO803" s="707"/>
      <c r="AP803" s="707"/>
      <c r="AQ803" s="708"/>
    </row>
    <row r="804" spans="1:43" ht="43.5" hidden="1" thickBot="1" x14ac:dyDescent="0.35">
      <c r="A804" s="1008">
        <v>36</v>
      </c>
      <c r="B804" s="696" t="s">
        <v>1918</v>
      </c>
      <c r="C804" s="263">
        <v>43410</v>
      </c>
      <c r="D804" s="249" t="s">
        <v>14</v>
      </c>
      <c r="E804" s="154" t="s">
        <v>25</v>
      </c>
      <c r="F804" s="257" t="s">
        <v>2800</v>
      </c>
      <c r="G804" s="258" t="s">
        <v>2801</v>
      </c>
      <c r="H804" s="250" t="s">
        <v>2802</v>
      </c>
      <c r="I804" s="250"/>
      <c r="J804" s="258" t="s">
        <v>975</v>
      </c>
      <c r="K804" s="154" t="s">
        <v>823</v>
      </c>
      <c r="L804" s="154" t="s">
        <v>2195</v>
      </c>
      <c r="M804" s="154" t="s">
        <v>2774</v>
      </c>
      <c r="N804" s="251" t="s">
        <v>2805</v>
      </c>
      <c r="O804" s="251" t="s">
        <v>2806</v>
      </c>
      <c r="P804" s="264"/>
      <c r="Q804" s="253"/>
      <c r="R804" s="253"/>
      <c r="S804" s="254"/>
      <c r="T804" s="254"/>
      <c r="U804" s="249"/>
      <c r="V804" s="259"/>
      <c r="W804" s="255"/>
      <c r="X804" s="256"/>
      <c r="AI804" s="690"/>
      <c r="AJ804" s="691"/>
      <c r="AK804" s="691"/>
      <c r="AL804" s="692"/>
      <c r="AN804" s="706"/>
      <c r="AO804" s="707"/>
      <c r="AP804" s="707"/>
      <c r="AQ804" s="708"/>
    </row>
    <row r="805" spans="1:43" ht="43.5" hidden="1" thickBot="1" x14ac:dyDescent="0.35">
      <c r="A805" s="1008">
        <v>36</v>
      </c>
      <c r="B805" s="696" t="s">
        <v>1919</v>
      </c>
      <c r="C805" s="263">
        <v>43410</v>
      </c>
      <c r="D805" s="249" t="s">
        <v>14</v>
      </c>
      <c r="E805" s="154" t="s">
        <v>25</v>
      </c>
      <c r="F805" s="257" t="s">
        <v>2800</v>
      </c>
      <c r="G805" s="258" t="s">
        <v>2801</v>
      </c>
      <c r="H805" s="250" t="s">
        <v>2802</v>
      </c>
      <c r="I805" s="250"/>
      <c r="J805" s="258" t="s">
        <v>975</v>
      </c>
      <c r="K805" s="154" t="s">
        <v>814</v>
      </c>
      <c r="L805" s="154" t="s">
        <v>2195</v>
      </c>
      <c r="M805" s="154" t="s">
        <v>2545</v>
      </c>
      <c r="N805" s="251" t="s">
        <v>2546</v>
      </c>
      <c r="O805" s="251" t="s">
        <v>2807</v>
      </c>
      <c r="P805" s="264"/>
      <c r="Q805" s="253"/>
      <c r="R805" s="253"/>
      <c r="S805" s="254"/>
      <c r="T805" s="254"/>
      <c r="U805" s="249"/>
      <c r="V805" s="259"/>
      <c r="W805" s="255"/>
      <c r="X805" s="256"/>
      <c r="AI805" s="690"/>
      <c r="AJ805" s="691"/>
      <c r="AK805" s="691"/>
      <c r="AL805" s="692"/>
      <c r="AN805" s="706"/>
      <c r="AO805" s="707"/>
      <c r="AP805" s="707"/>
      <c r="AQ805" s="708"/>
    </row>
    <row r="806" spans="1:43" ht="43.5" hidden="1" thickBot="1" x14ac:dyDescent="0.35">
      <c r="A806" s="1008">
        <v>36</v>
      </c>
      <c r="B806" s="696" t="s">
        <v>1920</v>
      </c>
      <c r="C806" s="263">
        <v>43410</v>
      </c>
      <c r="D806" s="249" t="s">
        <v>14</v>
      </c>
      <c r="E806" s="154" t="s">
        <v>25</v>
      </c>
      <c r="F806" s="257" t="s">
        <v>2800</v>
      </c>
      <c r="G806" s="258" t="s">
        <v>2801</v>
      </c>
      <c r="H806" s="250" t="s">
        <v>2802</v>
      </c>
      <c r="I806" s="250"/>
      <c r="J806" s="258" t="s">
        <v>974</v>
      </c>
      <c r="K806" s="154" t="s">
        <v>28</v>
      </c>
      <c r="L806" s="154" t="s">
        <v>2195</v>
      </c>
      <c r="M806" s="154" t="s">
        <v>2268</v>
      </c>
      <c r="N806" s="251" t="s">
        <v>2269</v>
      </c>
      <c r="O806" s="251" t="s">
        <v>2270</v>
      </c>
      <c r="P806" s="264"/>
      <c r="Q806" s="253"/>
      <c r="R806" s="253"/>
      <c r="S806" s="254"/>
      <c r="T806" s="254"/>
      <c r="U806" s="249"/>
      <c r="V806" s="259"/>
      <c r="W806" s="255"/>
      <c r="X806" s="256"/>
      <c r="AI806" s="690"/>
      <c r="AJ806" s="691"/>
      <c r="AK806" s="691"/>
      <c r="AL806" s="692"/>
      <c r="AN806" s="706"/>
      <c r="AO806" s="707"/>
      <c r="AP806" s="707"/>
      <c r="AQ806" s="708"/>
    </row>
    <row r="807" spans="1:43" ht="57.75" hidden="1" thickBot="1" x14ac:dyDescent="0.35">
      <c r="A807" s="1008">
        <v>36</v>
      </c>
      <c r="B807" s="696" t="s">
        <v>1921</v>
      </c>
      <c r="C807" s="263">
        <v>43410</v>
      </c>
      <c r="D807" s="249" t="s">
        <v>14</v>
      </c>
      <c r="E807" s="154" t="s">
        <v>25</v>
      </c>
      <c r="F807" s="257" t="s">
        <v>2800</v>
      </c>
      <c r="G807" s="258" t="s">
        <v>2801</v>
      </c>
      <c r="H807" s="250" t="s">
        <v>2802</v>
      </c>
      <c r="I807" s="250"/>
      <c r="J807" s="258" t="s">
        <v>974</v>
      </c>
      <c r="K807" s="154" t="s">
        <v>28</v>
      </c>
      <c r="L807" s="154" t="s">
        <v>2195</v>
      </c>
      <c r="M807" s="154" t="s">
        <v>2268</v>
      </c>
      <c r="N807" s="251" t="s">
        <v>2371</v>
      </c>
      <c r="O807" s="251" t="s">
        <v>2278</v>
      </c>
      <c r="P807" s="264"/>
      <c r="Q807" s="253"/>
      <c r="R807" s="253"/>
      <c r="S807" s="254"/>
      <c r="T807" s="254"/>
      <c r="U807" s="249"/>
      <c r="V807" s="259"/>
      <c r="W807" s="255"/>
      <c r="X807" s="256"/>
      <c r="AI807" s="690"/>
      <c r="AJ807" s="691"/>
      <c r="AK807" s="691"/>
      <c r="AL807" s="692"/>
      <c r="AN807" s="706"/>
      <c r="AO807" s="707"/>
      <c r="AP807" s="707"/>
      <c r="AQ807" s="708"/>
    </row>
    <row r="808" spans="1:43" ht="72" hidden="1" thickBot="1" x14ac:dyDescent="0.35">
      <c r="A808" s="1008">
        <v>36</v>
      </c>
      <c r="B808" s="696" t="s">
        <v>1922</v>
      </c>
      <c r="C808" s="263">
        <v>43410</v>
      </c>
      <c r="D808" s="249" t="s">
        <v>14</v>
      </c>
      <c r="E808" s="154" t="s">
        <v>25</v>
      </c>
      <c r="F808" s="257" t="s">
        <v>2800</v>
      </c>
      <c r="G808" s="258" t="s">
        <v>2801</v>
      </c>
      <c r="H808" s="250" t="s">
        <v>2802</v>
      </c>
      <c r="I808" s="250"/>
      <c r="J808" s="258" t="s">
        <v>975</v>
      </c>
      <c r="K808" s="154" t="s">
        <v>29</v>
      </c>
      <c r="L808" s="154" t="s">
        <v>2195</v>
      </c>
      <c r="M808" s="154" t="s">
        <v>1456</v>
      </c>
      <c r="N808" s="251" t="s">
        <v>2797</v>
      </c>
      <c r="O808" s="251" t="s">
        <v>2614</v>
      </c>
      <c r="P808" s="264"/>
      <c r="Q808" s="253"/>
      <c r="R808" s="253"/>
      <c r="S808" s="254"/>
      <c r="T808" s="254"/>
      <c r="U808" s="249"/>
      <c r="V808" s="259"/>
      <c r="W808" s="255"/>
      <c r="X808" s="256"/>
      <c r="AI808" s="690"/>
      <c r="AJ808" s="691"/>
      <c r="AK808" s="691"/>
      <c r="AL808" s="692"/>
      <c r="AN808" s="706"/>
      <c r="AO808" s="707"/>
      <c r="AP808" s="707"/>
      <c r="AQ808" s="708"/>
    </row>
    <row r="809" spans="1:43" ht="43.5" hidden="1" thickBot="1" x14ac:dyDescent="0.35">
      <c r="A809" s="1008">
        <v>36</v>
      </c>
      <c r="B809" s="696" t="s">
        <v>1923</v>
      </c>
      <c r="C809" s="263">
        <v>43410</v>
      </c>
      <c r="D809" s="249" t="s">
        <v>14</v>
      </c>
      <c r="E809" s="154" t="s">
        <v>25</v>
      </c>
      <c r="F809" s="257" t="s">
        <v>2800</v>
      </c>
      <c r="G809" s="258" t="s">
        <v>2801</v>
      </c>
      <c r="H809" s="250" t="s">
        <v>2802</v>
      </c>
      <c r="I809" s="250"/>
      <c r="J809" s="258" t="s">
        <v>974</v>
      </c>
      <c r="K809" s="154" t="s">
        <v>29</v>
      </c>
      <c r="L809" s="154" t="s">
        <v>2195</v>
      </c>
      <c r="M809" s="154" t="s">
        <v>1456</v>
      </c>
      <c r="N809" s="251" t="s">
        <v>2213</v>
      </c>
      <c r="O809" s="251" t="s">
        <v>2214</v>
      </c>
      <c r="P809" s="264"/>
      <c r="Q809" s="253"/>
      <c r="R809" s="253"/>
      <c r="S809" s="254"/>
      <c r="T809" s="254"/>
      <c r="U809" s="249"/>
      <c r="V809" s="259"/>
      <c r="W809" s="255"/>
      <c r="X809" s="256"/>
      <c r="AI809" s="690"/>
      <c r="AJ809" s="691"/>
      <c r="AK809" s="691"/>
      <c r="AL809" s="692"/>
      <c r="AN809" s="706"/>
      <c r="AO809" s="707"/>
      <c r="AP809" s="707"/>
      <c r="AQ809" s="708"/>
    </row>
    <row r="810" spans="1:43" ht="43.5" hidden="1" thickBot="1" x14ac:dyDescent="0.35">
      <c r="A810" s="1008">
        <v>36</v>
      </c>
      <c r="B810" s="696" t="s">
        <v>1924</v>
      </c>
      <c r="C810" s="263">
        <v>43410</v>
      </c>
      <c r="D810" s="249" t="s">
        <v>14</v>
      </c>
      <c r="E810" s="154" t="s">
        <v>25</v>
      </c>
      <c r="F810" s="257" t="s">
        <v>2800</v>
      </c>
      <c r="G810" s="258" t="s">
        <v>2801</v>
      </c>
      <c r="H810" s="250" t="s">
        <v>2802</v>
      </c>
      <c r="I810" s="250"/>
      <c r="J810" s="258" t="s">
        <v>974</v>
      </c>
      <c r="K810" s="154" t="s">
        <v>29</v>
      </c>
      <c r="L810" s="154" t="s">
        <v>2195</v>
      </c>
      <c r="M810" s="154" t="s">
        <v>1456</v>
      </c>
      <c r="N810" s="251" t="s">
        <v>2298</v>
      </c>
      <c r="O810" s="251" t="s">
        <v>2299</v>
      </c>
      <c r="P810" s="264"/>
      <c r="Q810" s="253"/>
      <c r="R810" s="253"/>
      <c r="S810" s="254"/>
      <c r="T810" s="254"/>
      <c r="U810" s="249"/>
      <c r="V810" s="259"/>
      <c r="W810" s="255"/>
      <c r="X810" s="256"/>
      <c r="AI810" s="690"/>
      <c r="AJ810" s="691"/>
      <c r="AK810" s="691"/>
      <c r="AL810" s="692"/>
      <c r="AN810" s="706"/>
      <c r="AO810" s="707"/>
      <c r="AP810" s="707"/>
      <c r="AQ810" s="708"/>
    </row>
    <row r="811" spans="1:43" ht="57.75" hidden="1" thickBot="1" x14ac:dyDescent="0.35">
      <c r="A811" s="1008">
        <v>36</v>
      </c>
      <c r="B811" s="696" t="s">
        <v>1925</v>
      </c>
      <c r="C811" s="263">
        <v>43410</v>
      </c>
      <c r="D811" s="249" t="s">
        <v>14</v>
      </c>
      <c r="E811" s="154" t="s">
        <v>25</v>
      </c>
      <c r="F811" s="257" t="s">
        <v>2800</v>
      </c>
      <c r="G811" s="258" t="s">
        <v>2801</v>
      </c>
      <c r="H811" s="250" t="s">
        <v>2802</v>
      </c>
      <c r="I811" s="250"/>
      <c r="J811" s="258" t="s">
        <v>974</v>
      </c>
      <c r="K811" s="154" t="s">
        <v>29</v>
      </c>
      <c r="L811" s="154" t="s">
        <v>2195</v>
      </c>
      <c r="M811" s="154" t="s">
        <v>1456</v>
      </c>
      <c r="N811" s="251" t="s">
        <v>2808</v>
      </c>
      <c r="O811" s="251" t="s">
        <v>2809</v>
      </c>
      <c r="P811" s="264"/>
      <c r="Q811" s="253"/>
      <c r="R811" s="253"/>
      <c r="S811" s="254"/>
      <c r="T811" s="254"/>
      <c r="U811" s="249"/>
      <c r="V811" s="259"/>
      <c r="W811" s="255"/>
      <c r="X811" s="256"/>
      <c r="AI811" s="690"/>
      <c r="AJ811" s="691"/>
      <c r="AK811" s="691"/>
      <c r="AL811" s="692"/>
      <c r="AN811" s="706"/>
      <c r="AO811" s="707"/>
      <c r="AP811" s="707"/>
      <c r="AQ811" s="708"/>
    </row>
    <row r="812" spans="1:43" ht="43.5" hidden="1" thickBot="1" x14ac:dyDescent="0.35">
      <c r="A812" s="1008">
        <v>36</v>
      </c>
      <c r="B812" s="696" t="s">
        <v>1926</v>
      </c>
      <c r="C812" s="263">
        <v>43410</v>
      </c>
      <c r="D812" s="249" t="s">
        <v>14</v>
      </c>
      <c r="E812" s="154" t="s">
        <v>25</v>
      </c>
      <c r="F812" s="257" t="s">
        <v>2800</v>
      </c>
      <c r="G812" s="258" t="s">
        <v>2801</v>
      </c>
      <c r="H812" s="250" t="s">
        <v>2802</v>
      </c>
      <c r="I812" s="250"/>
      <c r="J812" s="258" t="s">
        <v>975</v>
      </c>
      <c r="K812" s="154" t="s">
        <v>29</v>
      </c>
      <c r="L812" s="154" t="s">
        <v>2195</v>
      </c>
      <c r="M812" s="154" t="s">
        <v>2810</v>
      </c>
      <c r="N812" s="251" t="s">
        <v>2215</v>
      </c>
      <c r="O812" s="251" t="s">
        <v>2216</v>
      </c>
      <c r="P812" s="264"/>
      <c r="Q812" s="253"/>
      <c r="R812" s="253"/>
      <c r="S812" s="254"/>
      <c r="T812" s="254"/>
      <c r="U812" s="249"/>
      <c r="V812" s="259"/>
      <c r="W812" s="255"/>
      <c r="X812" s="256"/>
      <c r="AI812" s="690"/>
      <c r="AJ812" s="691"/>
      <c r="AK812" s="691"/>
      <c r="AL812" s="692"/>
      <c r="AN812" s="706"/>
      <c r="AO812" s="707"/>
      <c r="AP812" s="707"/>
      <c r="AQ812" s="708"/>
    </row>
    <row r="813" spans="1:43" ht="43.5" hidden="1" thickBot="1" x14ac:dyDescent="0.35">
      <c r="A813" s="1008">
        <v>36</v>
      </c>
      <c r="B813" s="696" t="s">
        <v>1927</v>
      </c>
      <c r="C813" s="263">
        <v>43410</v>
      </c>
      <c r="D813" s="249" t="s">
        <v>14</v>
      </c>
      <c r="E813" s="154" t="s">
        <v>25</v>
      </c>
      <c r="F813" s="257" t="s">
        <v>2800</v>
      </c>
      <c r="G813" s="258" t="s">
        <v>2801</v>
      </c>
      <c r="H813" s="250" t="s">
        <v>2802</v>
      </c>
      <c r="I813" s="250"/>
      <c r="J813" s="258" t="s">
        <v>975</v>
      </c>
      <c r="K813" s="154" t="s">
        <v>29</v>
      </c>
      <c r="L813" s="154" t="s">
        <v>2195</v>
      </c>
      <c r="M813" s="154" t="s">
        <v>1456</v>
      </c>
      <c r="N813" s="251" t="s">
        <v>2551</v>
      </c>
      <c r="O813" s="251" t="s">
        <v>2552</v>
      </c>
      <c r="P813" s="264"/>
      <c r="Q813" s="253"/>
      <c r="R813" s="253"/>
      <c r="S813" s="254"/>
      <c r="T813" s="254"/>
      <c r="U813" s="249"/>
      <c r="V813" s="259"/>
      <c r="W813" s="255"/>
      <c r="X813" s="256"/>
      <c r="AI813" s="690"/>
      <c r="AJ813" s="691"/>
      <c r="AK813" s="691"/>
      <c r="AL813" s="692"/>
      <c r="AN813" s="706"/>
      <c r="AO813" s="707"/>
      <c r="AP813" s="707"/>
      <c r="AQ813" s="708"/>
    </row>
    <row r="814" spans="1:43" ht="72" hidden="1" thickBot="1" x14ac:dyDescent="0.35">
      <c r="A814" s="1008">
        <v>36</v>
      </c>
      <c r="B814" s="696" t="s">
        <v>1928</v>
      </c>
      <c r="C814" s="263">
        <v>43410</v>
      </c>
      <c r="D814" s="249" t="s">
        <v>14</v>
      </c>
      <c r="E814" s="154" t="s">
        <v>25</v>
      </c>
      <c r="F814" s="257" t="s">
        <v>2800</v>
      </c>
      <c r="G814" s="258" t="s">
        <v>2801</v>
      </c>
      <c r="H814" s="250" t="s">
        <v>2802</v>
      </c>
      <c r="I814" s="250"/>
      <c r="J814" s="258" t="s">
        <v>975</v>
      </c>
      <c r="K814" s="154" t="s">
        <v>29</v>
      </c>
      <c r="L814" s="154" t="s">
        <v>2195</v>
      </c>
      <c r="M814" s="154" t="s">
        <v>1456</v>
      </c>
      <c r="N814" s="251" t="s">
        <v>2342</v>
      </c>
      <c r="O814" s="251" t="s">
        <v>2343</v>
      </c>
      <c r="P814" s="264"/>
      <c r="Q814" s="253"/>
      <c r="R814" s="253"/>
      <c r="S814" s="254"/>
      <c r="T814" s="254"/>
      <c r="U814" s="249"/>
      <c r="V814" s="259"/>
      <c r="W814" s="255"/>
      <c r="X814" s="256"/>
      <c r="AI814" s="690"/>
      <c r="AJ814" s="691"/>
      <c r="AK814" s="691"/>
      <c r="AL814" s="692"/>
      <c r="AN814" s="706"/>
      <c r="AO814" s="707"/>
      <c r="AP814" s="707"/>
      <c r="AQ814" s="708"/>
    </row>
    <row r="815" spans="1:43" ht="57.75" hidden="1" thickBot="1" x14ac:dyDescent="0.35">
      <c r="A815" s="1008">
        <v>36</v>
      </c>
      <c r="B815" s="696" t="s">
        <v>1929</v>
      </c>
      <c r="C815" s="263">
        <v>43410</v>
      </c>
      <c r="D815" s="249" t="s">
        <v>14</v>
      </c>
      <c r="E815" s="154" t="s">
        <v>25</v>
      </c>
      <c r="F815" s="257" t="s">
        <v>2800</v>
      </c>
      <c r="G815" s="258" t="s">
        <v>2801</v>
      </c>
      <c r="H815" s="250" t="s">
        <v>2802</v>
      </c>
      <c r="I815" s="250"/>
      <c r="J815" s="258" t="s">
        <v>975</v>
      </c>
      <c r="K815" s="154" t="s">
        <v>29</v>
      </c>
      <c r="L815" s="154" t="s">
        <v>2195</v>
      </c>
      <c r="M815" s="154" t="s">
        <v>1456</v>
      </c>
      <c r="N815" s="251" t="s">
        <v>2549</v>
      </c>
      <c r="O815" s="251" t="s">
        <v>2550</v>
      </c>
      <c r="P815" s="264"/>
      <c r="Q815" s="253"/>
      <c r="R815" s="253"/>
      <c r="S815" s="254"/>
      <c r="T815" s="254"/>
      <c r="U815" s="249"/>
      <c r="V815" s="259"/>
      <c r="W815" s="255"/>
      <c r="X815" s="256"/>
      <c r="AI815" s="690"/>
      <c r="AJ815" s="691"/>
      <c r="AK815" s="691"/>
      <c r="AL815" s="692"/>
      <c r="AN815" s="706"/>
      <c r="AO815" s="707"/>
      <c r="AP815" s="707"/>
      <c r="AQ815" s="708"/>
    </row>
    <row r="816" spans="1:43" ht="43.5" hidden="1" thickBot="1" x14ac:dyDescent="0.35">
      <c r="A816" s="1008">
        <v>36</v>
      </c>
      <c r="B816" s="696" t="s">
        <v>1930</v>
      </c>
      <c r="C816" s="263">
        <v>43410</v>
      </c>
      <c r="D816" s="249" t="s">
        <v>14</v>
      </c>
      <c r="E816" s="154" t="s">
        <v>25</v>
      </c>
      <c r="F816" s="257" t="s">
        <v>2800</v>
      </c>
      <c r="G816" s="258" t="s">
        <v>2801</v>
      </c>
      <c r="H816" s="250" t="s">
        <v>2802</v>
      </c>
      <c r="I816" s="250"/>
      <c r="J816" s="258" t="s">
        <v>975</v>
      </c>
      <c r="K816" s="154" t="s">
        <v>814</v>
      </c>
      <c r="L816" s="154" t="s">
        <v>2195</v>
      </c>
      <c r="M816" s="154" t="s">
        <v>1457</v>
      </c>
      <c r="N816" s="251" t="s">
        <v>2811</v>
      </c>
      <c r="O816" s="251" t="s">
        <v>2812</v>
      </c>
      <c r="P816" s="264"/>
      <c r="Q816" s="253"/>
      <c r="R816" s="253"/>
      <c r="S816" s="254"/>
      <c r="T816" s="254"/>
      <c r="U816" s="249"/>
      <c r="V816" s="259"/>
      <c r="W816" s="255"/>
      <c r="X816" s="256"/>
      <c r="AI816" s="690"/>
      <c r="AJ816" s="691"/>
      <c r="AK816" s="691"/>
      <c r="AL816" s="692"/>
      <c r="AN816" s="706"/>
      <c r="AO816" s="707"/>
      <c r="AP816" s="707"/>
      <c r="AQ816" s="708"/>
    </row>
    <row r="817" spans="1:43" ht="43.5" hidden="1" thickBot="1" x14ac:dyDescent="0.35">
      <c r="A817" s="1008">
        <v>36</v>
      </c>
      <c r="B817" s="696" t="s">
        <v>1931</v>
      </c>
      <c r="C817" s="263">
        <v>43410</v>
      </c>
      <c r="D817" s="249" t="s">
        <v>14</v>
      </c>
      <c r="E817" s="154" t="s">
        <v>25</v>
      </c>
      <c r="F817" s="257" t="s">
        <v>2800</v>
      </c>
      <c r="G817" s="258" t="s">
        <v>2801</v>
      </c>
      <c r="H817" s="250" t="s">
        <v>2802</v>
      </c>
      <c r="I817" s="250"/>
      <c r="J817" s="258" t="s">
        <v>975</v>
      </c>
      <c r="K817" s="154" t="s">
        <v>29</v>
      </c>
      <c r="L817" s="154" t="s">
        <v>2195</v>
      </c>
      <c r="M817" s="154" t="s">
        <v>2217</v>
      </c>
      <c r="N817" s="251" t="s">
        <v>2218</v>
      </c>
      <c r="O817" s="251" t="s">
        <v>2219</v>
      </c>
      <c r="P817" s="264"/>
      <c r="Q817" s="253"/>
      <c r="R817" s="253"/>
      <c r="S817" s="254"/>
      <c r="T817" s="254"/>
      <c r="U817" s="249"/>
      <c r="V817" s="259"/>
      <c r="W817" s="255"/>
      <c r="X817" s="256"/>
      <c r="AI817" s="690"/>
      <c r="AJ817" s="691"/>
      <c r="AK817" s="691"/>
      <c r="AL817" s="692"/>
      <c r="AN817" s="706"/>
      <c r="AO817" s="707"/>
      <c r="AP817" s="707"/>
      <c r="AQ817" s="708"/>
    </row>
    <row r="818" spans="1:43" ht="43.5" hidden="1" thickBot="1" x14ac:dyDescent="0.35">
      <c r="A818" s="1008">
        <v>36</v>
      </c>
      <c r="B818" s="696" t="s">
        <v>1932</v>
      </c>
      <c r="C818" s="263">
        <v>43410</v>
      </c>
      <c r="D818" s="249" t="s">
        <v>14</v>
      </c>
      <c r="E818" s="154" t="s">
        <v>25</v>
      </c>
      <c r="F818" s="257" t="s">
        <v>2800</v>
      </c>
      <c r="G818" s="258" t="s">
        <v>2801</v>
      </c>
      <c r="H818" s="250" t="s">
        <v>2802</v>
      </c>
      <c r="I818" s="250"/>
      <c r="J818" s="258" t="s">
        <v>974</v>
      </c>
      <c r="K818" s="154" t="s">
        <v>814</v>
      </c>
      <c r="L818" s="154" t="s">
        <v>2195</v>
      </c>
      <c r="M818" s="154" t="s">
        <v>2290</v>
      </c>
      <c r="N818" s="251" t="s">
        <v>2813</v>
      </c>
      <c r="O818" s="251" t="s">
        <v>2814</v>
      </c>
      <c r="P818" s="264"/>
      <c r="Q818" s="253"/>
      <c r="R818" s="253"/>
      <c r="S818" s="254"/>
      <c r="T818" s="254"/>
      <c r="U818" s="249"/>
      <c r="V818" s="259"/>
      <c r="W818" s="255"/>
      <c r="X818" s="256"/>
      <c r="AI818" s="690"/>
      <c r="AJ818" s="691"/>
      <c r="AK818" s="691"/>
      <c r="AL818" s="692"/>
      <c r="AN818" s="706"/>
      <c r="AO818" s="707"/>
      <c r="AP818" s="707"/>
      <c r="AQ818" s="708"/>
    </row>
    <row r="819" spans="1:43" ht="43.5" hidden="1" thickBot="1" x14ac:dyDescent="0.35">
      <c r="A819" s="1008">
        <v>36</v>
      </c>
      <c r="B819" s="696" t="s">
        <v>1933</v>
      </c>
      <c r="C819" s="263">
        <v>43410</v>
      </c>
      <c r="D819" s="249" t="s">
        <v>14</v>
      </c>
      <c r="E819" s="154" t="s">
        <v>25</v>
      </c>
      <c r="F819" s="257" t="s">
        <v>2800</v>
      </c>
      <c r="G819" s="258" t="s">
        <v>2801</v>
      </c>
      <c r="H819" s="250" t="s">
        <v>2802</v>
      </c>
      <c r="I819" s="250"/>
      <c r="J819" s="258" t="s">
        <v>975</v>
      </c>
      <c r="K819" s="154" t="s">
        <v>814</v>
      </c>
      <c r="L819" s="154" t="s">
        <v>2195</v>
      </c>
      <c r="M819" s="154" t="s">
        <v>2558</v>
      </c>
      <c r="N819" s="251" t="s">
        <v>2559</v>
      </c>
      <c r="O819" s="251" t="s">
        <v>2560</v>
      </c>
      <c r="P819" s="264"/>
      <c r="Q819" s="253"/>
      <c r="R819" s="253"/>
      <c r="S819" s="254"/>
      <c r="T819" s="254"/>
      <c r="U819" s="249"/>
      <c r="V819" s="259"/>
      <c r="W819" s="255"/>
      <c r="X819" s="256"/>
      <c r="AI819" s="690"/>
      <c r="AJ819" s="691"/>
      <c r="AK819" s="691"/>
      <c r="AL819" s="692"/>
      <c r="AN819" s="706"/>
      <c r="AO819" s="707"/>
      <c r="AP819" s="707"/>
      <c r="AQ819" s="708"/>
    </row>
    <row r="820" spans="1:43" ht="43.5" hidden="1" thickBot="1" x14ac:dyDescent="0.35">
      <c r="A820" s="1008">
        <v>36</v>
      </c>
      <c r="B820" s="696" t="s">
        <v>1934</v>
      </c>
      <c r="C820" s="263">
        <v>43410</v>
      </c>
      <c r="D820" s="249" t="s">
        <v>14</v>
      </c>
      <c r="E820" s="154" t="s">
        <v>25</v>
      </c>
      <c r="F820" s="257" t="s">
        <v>2800</v>
      </c>
      <c r="G820" s="258" t="s">
        <v>2801</v>
      </c>
      <c r="H820" s="250" t="s">
        <v>2802</v>
      </c>
      <c r="I820" s="250"/>
      <c r="J820" s="258" t="s">
        <v>975</v>
      </c>
      <c r="K820" s="154" t="s">
        <v>814</v>
      </c>
      <c r="L820" s="154" t="s">
        <v>2195</v>
      </c>
      <c r="M820" s="154" t="s">
        <v>2558</v>
      </c>
      <c r="N820" s="251" t="s">
        <v>2561</v>
      </c>
      <c r="O820" s="251" t="s">
        <v>2562</v>
      </c>
      <c r="P820" s="264"/>
      <c r="Q820" s="253"/>
      <c r="R820" s="253"/>
      <c r="S820" s="254"/>
      <c r="T820" s="254"/>
      <c r="U820" s="249"/>
      <c r="V820" s="259"/>
      <c r="W820" s="255"/>
      <c r="X820" s="256"/>
      <c r="AI820" s="690"/>
      <c r="AJ820" s="691"/>
      <c r="AK820" s="691"/>
      <c r="AL820" s="692"/>
      <c r="AN820" s="706"/>
      <c r="AO820" s="707"/>
      <c r="AP820" s="707"/>
      <c r="AQ820" s="708"/>
    </row>
    <row r="821" spans="1:43" ht="86.25" hidden="1" thickBot="1" x14ac:dyDescent="0.35">
      <c r="A821" s="1008">
        <v>36</v>
      </c>
      <c r="B821" s="696" t="s">
        <v>1935</v>
      </c>
      <c r="C821" s="263">
        <v>43410</v>
      </c>
      <c r="D821" s="249" t="s">
        <v>14</v>
      </c>
      <c r="E821" s="154" t="s">
        <v>25</v>
      </c>
      <c r="F821" s="257" t="s">
        <v>2800</v>
      </c>
      <c r="G821" s="258" t="s">
        <v>2801</v>
      </c>
      <c r="H821" s="250" t="s">
        <v>2802</v>
      </c>
      <c r="I821" s="250"/>
      <c r="J821" s="258" t="s">
        <v>975</v>
      </c>
      <c r="K821" s="154" t="s">
        <v>814</v>
      </c>
      <c r="L821" s="154" t="s">
        <v>2195</v>
      </c>
      <c r="M821" s="154" t="s">
        <v>1469</v>
      </c>
      <c r="N821" s="251" t="s">
        <v>2280</v>
      </c>
      <c r="O821" s="251" t="s">
        <v>2563</v>
      </c>
      <c r="P821" s="264"/>
      <c r="Q821" s="253"/>
      <c r="R821" s="253"/>
      <c r="S821" s="254"/>
      <c r="T821" s="254"/>
      <c r="U821" s="249"/>
      <c r="V821" s="259"/>
      <c r="W821" s="255"/>
      <c r="X821" s="256"/>
      <c r="AI821" s="690"/>
      <c r="AJ821" s="691"/>
      <c r="AK821" s="691"/>
      <c r="AL821" s="692"/>
      <c r="AN821" s="706"/>
      <c r="AO821" s="707"/>
      <c r="AP821" s="707"/>
      <c r="AQ821" s="708"/>
    </row>
    <row r="822" spans="1:43" ht="43.5" hidden="1" thickBot="1" x14ac:dyDescent="0.35">
      <c r="A822" s="1008">
        <v>36</v>
      </c>
      <c r="B822" s="696" t="s">
        <v>1936</v>
      </c>
      <c r="C822" s="263">
        <v>43410</v>
      </c>
      <c r="D822" s="249" t="s">
        <v>14</v>
      </c>
      <c r="E822" s="154" t="s">
        <v>25</v>
      </c>
      <c r="F822" s="257" t="s">
        <v>2800</v>
      </c>
      <c r="G822" s="258" t="s">
        <v>2801</v>
      </c>
      <c r="H822" s="250" t="s">
        <v>2802</v>
      </c>
      <c r="I822" s="250"/>
      <c r="J822" s="258" t="s">
        <v>975</v>
      </c>
      <c r="K822" s="154" t="s">
        <v>823</v>
      </c>
      <c r="L822" s="154" t="s">
        <v>2195</v>
      </c>
      <c r="M822" s="154" t="s">
        <v>2628</v>
      </c>
      <c r="N822" s="251" t="s">
        <v>2220</v>
      </c>
      <c r="O822" s="251" t="s">
        <v>2221</v>
      </c>
      <c r="P822" s="264"/>
      <c r="Q822" s="253"/>
      <c r="R822" s="253"/>
      <c r="S822" s="254"/>
      <c r="T822" s="254"/>
      <c r="U822" s="249"/>
      <c r="V822" s="259"/>
      <c r="W822" s="255"/>
      <c r="X822" s="256"/>
      <c r="AI822" s="690"/>
      <c r="AJ822" s="691"/>
      <c r="AK822" s="691"/>
      <c r="AL822" s="692"/>
      <c r="AN822" s="706"/>
      <c r="AO822" s="707"/>
      <c r="AP822" s="707"/>
      <c r="AQ822" s="708"/>
    </row>
    <row r="823" spans="1:43" ht="129" hidden="1" thickBot="1" x14ac:dyDescent="0.35">
      <c r="A823" s="1008">
        <v>37</v>
      </c>
      <c r="B823" s="696" t="s">
        <v>1937</v>
      </c>
      <c r="C823" s="263">
        <v>43411</v>
      </c>
      <c r="D823" s="249" t="s">
        <v>14</v>
      </c>
      <c r="E823" s="154" t="s">
        <v>25</v>
      </c>
      <c r="F823" s="257" t="s">
        <v>1883</v>
      </c>
      <c r="G823" s="258" t="s">
        <v>2815</v>
      </c>
      <c r="H823" s="250" t="s">
        <v>2816</v>
      </c>
      <c r="I823" s="250"/>
      <c r="J823" s="258" t="s">
        <v>974</v>
      </c>
      <c r="K823" s="154" t="s">
        <v>969</v>
      </c>
      <c r="L823" s="154" t="s">
        <v>2223</v>
      </c>
      <c r="M823" s="154" t="s">
        <v>2817</v>
      </c>
      <c r="N823" s="251" t="s">
        <v>2623</v>
      </c>
      <c r="O823" s="251" t="s">
        <v>2624</v>
      </c>
      <c r="P823" s="264"/>
      <c r="Q823" s="253"/>
      <c r="R823" s="253"/>
      <c r="S823" s="254"/>
      <c r="T823" s="254"/>
      <c r="U823" s="249"/>
      <c r="V823" s="259"/>
      <c r="W823" s="255"/>
      <c r="X823" s="256"/>
      <c r="AI823" s="690"/>
      <c r="AJ823" s="691"/>
      <c r="AK823" s="691"/>
      <c r="AL823" s="692"/>
      <c r="AN823" s="706"/>
      <c r="AO823" s="707"/>
      <c r="AP823" s="707"/>
      <c r="AQ823" s="708"/>
    </row>
    <row r="824" spans="1:43" ht="43.5" hidden="1" thickBot="1" x14ac:dyDescent="0.35">
      <c r="A824" s="1008">
        <v>37</v>
      </c>
      <c r="B824" s="696" t="s">
        <v>1938</v>
      </c>
      <c r="C824" s="263">
        <v>43411</v>
      </c>
      <c r="D824" s="249" t="s">
        <v>14</v>
      </c>
      <c r="E824" s="154" t="s">
        <v>25</v>
      </c>
      <c r="F824" s="257" t="s">
        <v>1883</v>
      </c>
      <c r="G824" s="258" t="s">
        <v>2815</v>
      </c>
      <c r="H824" s="250" t="s">
        <v>2816</v>
      </c>
      <c r="I824" s="250"/>
      <c r="J824" s="258" t="s">
        <v>974</v>
      </c>
      <c r="K824" s="154" t="s">
        <v>969</v>
      </c>
      <c r="L824" s="154" t="s">
        <v>2223</v>
      </c>
      <c r="M824" s="154" t="s">
        <v>2338</v>
      </c>
      <c r="N824" s="251" t="s">
        <v>2818</v>
      </c>
      <c r="O824" s="251" t="s">
        <v>2819</v>
      </c>
      <c r="P824" s="264"/>
      <c r="Q824" s="253"/>
      <c r="R824" s="253"/>
      <c r="S824" s="254"/>
      <c r="T824" s="254"/>
      <c r="U824" s="249"/>
      <c r="V824" s="259"/>
      <c r="W824" s="255"/>
      <c r="X824" s="256"/>
      <c r="AI824" s="690"/>
      <c r="AJ824" s="691"/>
      <c r="AK824" s="691"/>
      <c r="AL824" s="692"/>
      <c r="AN824" s="706"/>
      <c r="AO824" s="707"/>
      <c r="AP824" s="707"/>
      <c r="AQ824" s="708"/>
    </row>
    <row r="825" spans="1:43" ht="57.75" hidden="1" thickBot="1" x14ac:dyDescent="0.35">
      <c r="A825" s="1008">
        <v>37</v>
      </c>
      <c r="B825" s="696" t="s">
        <v>1939</v>
      </c>
      <c r="C825" s="263">
        <v>43411</v>
      </c>
      <c r="D825" s="249" t="s">
        <v>14</v>
      </c>
      <c r="E825" s="154" t="s">
        <v>25</v>
      </c>
      <c r="F825" s="257" t="s">
        <v>1883</v>
      </c>
      <c r="G825" s="258" t="s">
        <v>2815</v>
      </c>
      <c r="H825" s="250" t="s">
        <v>2816</v>
      </c>
      <c r="I825" s="250"/>
      <c r="J825" s="258" t="s">
        <v>974</v>
      </c>
      <c r="K825" s="154" t="s">
        <v>969</v>
      </c>
      <c r="L825" s="154" t="s">
        <v>2223</v>
      </c>
      <c r="M825" s="154" t="s">
        <v>2338</v>
      </c>
      <c r="N825" s="251" t="s">
        <v>2820</v>
      </c>
      <c r="O825" s="251" t="s">
        <v>2821</v>
      </c>
      <c r="P825" s="264"/>
      <c r="Q825" s="253"/>
      <c r="R825" s="253"/>
      <c r="S825" s="254"/>
      <c r="T825" s="254"/>
      <c r="U825" s="249"/>
      <c r="V825" s="259"/>
      <c r="W825" s="255"/>
      <c r="X825" s="256"/>
      <c r="AI825" s="690"/>
      <c r="AJ825" s="691"/>
      <c r="AK825" s="691"/>
      <c r="AL825" s="692"/>
      <c r="AN825" s="706"/>
      <c r="AO825" s="707"/>
      <c r="AP825" s="707"/>
      <c r="AQ825" s="708"/>
    </row>
    <row r="826" spans="1:43" ht="39" hidden="1" thickBot="1" x14ac:dyDescent="0.35">
      <c r="A826" s="1008">
        <v>37</v>
      </c>
      <c r="B826" s="696" t="s">
        <v>1940</v>
      </c>
      <c r="C826" s="263">
        <v>43411</v>
      </c>
      <c r="D826" s="249" t="s">
        <v>14</v>
      </c>
      <c r="E826" s="154" t="s">
        <v>25</v>
      </c>
      <c r="F826" s="257" t="s">
        <v>1883</v>
      </c>
      <c r="G826" s="258" t="s">
        <v>2815</v>
      </c>
      <c r="H826" s="250" t="s">
        <v>2816</v>
      </c>
      <c r="I826" s="250"/>
      <c r="J826" s="258" t="s">
        <v>974</v>
      </c>
      <c r="K826" s="154" t="s">
        <v>969</v>
      </c>
      <c r="L826" s="154" t="s">
        <v>2223</v>
      </c>
      <c r="M826" s="154" t="s">
        <v>2338</v>
      </c>
      <c r="N826" s="251" t="s">
        <v>2822</v>
      </c>
      <c r="O826" s="251" t="s">
        <v>2823</v>
      </c>
      <c r="P826" s="264"/>
      <c r="Q826" s="253"/>
      <c r="R826" s="253"/>
      <c r="S826" s="254"/>
      <c r="T826" s="254"/>
      <c r="U826" s="249"/>
      <c r="V826" s="259"/>
      <c r="W826" s="255"/>
      <c r="X826" s="256"/>
      <c r="AI826" s="690"/>
      <c r="AJ826" s="691"/>
      <c r="AK826" s="691"/>
      <c r="AL826" s="692"/>
      <c r="AN826" s="706"/>
      <c r="AO826" s="707"/>
      <c r="AP826" s="707"/>
      <c r="AQ826" s="708"/>
    </row>
    <row r="827" spans="1:43" ht="129" hidden="1" thickBot="1" x14ac:dyDescent="0.35">
      <c r="A827" s="1008">
        <v>37</v>
      </c>
      <c r="B827" s="696" t="s">
        <v>1941</v>
      </c>
      <c r="C827" s="263">
        <v>43411</v>
      </c>
      <c r="D827" s="249" t="s">
        <v>14</v>
      </c>
      <c r="E827" s="154" t="s">
        <v>25</v>
      </c>
      <c r="F827" s="257" t="s">
        <v>1883</v>
      </c>
      <c r="G827" s="258" t="s">
        <v>2815</v>
      </c>
      <c r="H827" s="250" t="s">
        <v>2816</v>
      </c>
      <c r="I827" s="250"/>
      <c r="J827" s="258" t="s">
        <v>974</v>
      </c>
      <c r="K827" s="154" t="s">
        <v>969</v>
      </c>
      <c r="L827" s="154" t="s">
        <v>2223</v>
      </c>
      <c r="M827" s="154" t="s">
        <v>2338</v>
      </c>
      <c r="N827" s="251" t="s">
        <v>2824</v>
      </c>
      <c r="O827" s="251" t="s">
        <v>2624</v>
      </c>
      <c r="P827" s="264"/>
      <c r="Q827" s="253"/>
      <c r="R827" s="253"/>
      <c r="S827" s="254"/>
      <c r="T827" s="254"/>
      <c r="U827" s="249"/>
      <c r="V827" s="259"/>
      <c r="W827" s="255"/>
      <c r="X827" s="256"/>
      <c r="AI827" s="690"/>
      <c r="AJ827" s="691"/>
      <c r="AK827" s="691"/>
      <c r="AL827" s="692"/>
      <c r="AN827" s="706"/>
      <c r="AO827" s="707"/>
      <c r="AP827" s="707"/>
      <c r="AQ827" s="708"/>
    </row>
    <row r="828" spans="1:43" ht="57.75" hidden="1" thickBot="1" x14ac:dyDescent="0.35">
      <c r="A828" s="1008">
        <v>37</v>
      </c>
      <c r="B828" s="696" t="s">
        <v>1942</v>
      </c>
      <c r="C828" s="263">
        <v>43411</v>
      </c>
      <c r="D828" s="249" t="s">
        <v>14</v>
      </c>
      <c r="E828" s="154" t="s">
        <v>25</v>
      </c>
      <c r="F828" s="257" t="s">
        <v>1883</v>
      </c>
      <c r="G828" s="258" t="s">
        <v>2815</v>
      </c>
      <c r="H828" s="250" t="s">
        <v>2816</v>
      </c>
      <c r="I828" s="250"/>
      <c r="J828" s="258" t="s">
        <v>974</v>
      </c>
      <c r="K828" s="154" t="s">
        <v>969</v>
      </c>
      <c r="L828" s="154" t="s">
        <v>2223</v>
      </c>
      <c r="M828" s="154" t="s">
        <v>2338</v>
      </c>
      <c r="N828" s="251" t="s">
        <v>2825</v>
      </c>
      <c r="O828" s="251" t="s">
        <v>2826</v>
      </c>
      <c r="P828" s="264"/>
      <c r="Q828" s="253"/>
      <c r="R828" s="253"/>
      <c r="S828" s="254"/>
      <c r="T828" s="254"/>
      <c r="U828" s="249"/>
      <c r="V828" s="259"/>
      <c r="W828" s="255"/>
      <c r="X828" s="256"/>
      <c r="AI828" s="690"/>
      <c r="AJ828" s="691"/>
      <c r="AK828" s="691"/>
      <c r="AL828" s="692"/>
      <c r="AN828" s="706"/>
      <c r="AO828" s="707"/>
      <c r="AP828" s="707"/>
      <c r="AQ828" s="708"/>
    </row>
    <row r="829" spans="1:43" ht="57.75" hidden="1" thickBot="1" x14ac:dyDescent="0.35">
      <c r="A829" s="1008">
        <v>37</v>
      </c>
      <c r="B829" s="696" t="s">
        <v>1943</v>
      </c>
      <c r="C829" s="263">
        <v>43411</v>
      </c>
      <c r="D829" s="249" t="s">
        <v>14</v>
      </c>
      <c r="E829" s="154" t="s">
        <v>25</v>
      </c>
      <c r="F829" s="257" t="s">
        <v>1883</v>
      </c>
      <c r="G829" s="258" t="s">
        <v>2815</v>
      </c>
      <c r="H829" s="250" t="s">
        <v>2816</v>
      </c>
      <c r="I829" s="250"/>
      <c r="J829" s="258" t="s">
        <v>974</v>
      </c>
      <c r="K829" s="154" t="s">
        <v>969</v>
      </c>
      <c r="L829" s="154" t="s">
        <v>2223</v>
      </c>
      <c r="M829" s="154" t="s">
        <v>2827</v>
      </c>
      <c r="N829" s="251" t="s">
        <v>2626</v>
      </c>
      <c r="O829" s="251" t="s">
        <v>2627</v>
      </c>
      <c r="P829" s="264"/>
      <c r="Q829" s="253"/>
      <c r="R829" s="253"/>
      <c r="S829" s="254"/>
      <c r="T829" s="254"/>
      <c r="U829" s="249"/>
      <c r="V829" s="259"/>
      <c r="W829" s="255"/>
      <c r="X829" s="256"/>
      <c r="AI829" s="690"/>
      <c r="AJ829" s="691"/>
      <c r="AK829" s="691"/>
      <c r="AL829" s="692"/>
      <c r="AN829" s="706"/>
      <c r="AO829" s="707"/>
      <c r="AP829" s="707"/>
      <c r="AQ829" s="708"/>
    </row>
    <row r="830" spans="1:43" ht="72" hidden="1" thickBot="1" x14ac:dyDescent="0.35">
      <c r="A830" s="1008">
        <v>37</v>
      </c>
      <c r="B830" s="696" t="s">
        <v>1944</v>
      </c>
      <c r="C830" s="263">
        <v>43411</v>
      </c>
      <c r="D830" s="249" t="s">
        <v>14</v>
      </c>
      <c r="E830" s="154" t="s">
        <v>25</v>
      </c>
      <c r="F830" s="257" t="s">
        <v>1883</v>
      </c>
      <c r="G830" s="258" t="s">
        <v>2815</v>
      </c>
      <c r="H830" s="250" t="s">
        <v>2816</v>
      </c>
      <c r="I830" s="250"/>
      <c r="J830" s="258" t="s">
        <v>974</v>
      </c>
      <c r="K830" s="154" t="s">
        <v>28</v>
      </c>
      <c r="L830" s="154" t="s">
        <v>2223</v>
      </c>
      <c r="M830" s="154" t="s">
        <v>1394</v>
      </c>
      <c r="N830" s="251" t="s">
        <v>2404</v>
      </c>
      <c r="O830" s="251" t="s">
        <v>2405</v>
      </c>
      <c r="P830" s="264"/>
      <c r="Q830" s="253"/>
      <c r="R830" s="253"/>
      <c r="S830" s="254"/>
      <c r="T830" s="254"/>
      <c r="U830" s="249"/>
      <c r="V830" s="259"/>
      <c r="W830" s="255"/>
      <c r="X830" s="256"/>
      <c r="AI830" s="690"/>
      <c r="AJ830" s="691"/>
      <c r="AK830" s="691"/>
      <c r="AL830" s="692"/>
      <c r="AN830" s="706"/>
      <c r="AO830" s="707"/>
      <c r="AP830" s="707"/>
      <c r="AQ830" s="708"/>
    </row>
    <row r="831" spans="1:43" ht="39" hidden="1" thickBot="1" x14ac:dyDescent="0.35">
      <c r="A831" s="1008">
        <v>37</v>
      </c>
      <c r="B831" s="696" t="s">
        <v>1945</v>
      </c>
      <c r="C831" s="263">
        <v>43411</v>
      </c>
      <c r="D831" s="249" t="s">
        <v>14</v>
      </c>
      <c r="E831" s="154" t="s">
        <v>25</v>
      </c>
      <c r="F831" s="257" t="s">
        <v>1883</v>
      </c>
      <c r="G831" s="258" t="s">
        <v>2815</v>
      </c>
      <c r="H831" s="250" t="s">
        <v>2816</v>
      </c>
      <c r="I831" s="250"/>
      <c r="J831" s="258" t="s">
        <v>974</v>
      </c>
      <c r="K831" s="154" t="s">
        <v>29</v>
      </c>
      <c r="L831" s="154" t="s">
        <v>2223</v>
      </c>
      <c r="M831" s="154" t="s">
        <v>1447</v>
      </c>
      <c r="N831" s="251" t="s">
        <v>2205</v>
      </c>
      <c r="O831" s="251" t="s">
        <v>2206</v>
      </c>
      <c r="P831" s="264"/>
      <c r="Q831" s="253"/>
      <c r="R831" s="253"/>
      <c r="S831" s="254"/>
      <c r="T831" s="254"/>
      <c r="U831" s="249"/>
      <c r="V831" s="259"/>
      <c r="W831" s="255"/>
      <c r="X831" s="256"/>
      <c r="AI831" s="690"/>
      <c r="AJ831" s="691"/>
      <c r="AK831" s="691"/>
      <c r="AL831" s="692"/>
      <c r="AN831" s="706"/>
      <c r="AO831" s="707"/>
      <c r="AP831" s="707"/>
      <c r="AQ831" s="708"/>
    </row>
    <row r="832" spans="1:43" ht="72" hidden="1" thickBot="1" x14ac:dyDescent="0.35">
      <c r="A832" s="1008">
        <v>37</v>
      </c>
      <c r="B832" s="696" t="s">
        <v>1946</v>
      </c>
      <c r="C832" s="263">
        <v>43411</v>
      </c>
      <c r="D832" s="249" t="s">
        <v>14</v>
      </c>
      <c r="E832" s="154" t="s">
        <v>25</v>
      </c>
      <c r="F832" s="257" t="s">
        <v>1883</v>
      </c>
      <c r="G832" s="258" t="s">
        <v>2815</v>
      </c>
      <c r="H832" s="250" t="s">
        <v>2816</v>
      </c>
      <c r="I832" s="250"/>
      <c r="J832" s="258" t="s">
        <v>974</v>
      </c>
      <c r="K832" s="154" t="s">
        <v>823</v>
      </c>
      <c r="L832" s="154" t="s">
        <v>2223</v>
      </c>
      <c r="M832" s="154" t="s">
        <v>2251</v>
      </c>
      <c r="N832" s="251" t="s">
        <v>2312</v>
      </c>
      <c r="O832" s="251" t="s">
        <v>2313</v>
      </c>
      <c r="P832" s="264"/>
      <c r="Q832" s="253"/>
      <c r="R832" s="253"/>
      <c r="S832" s="254"/>
      <c r="T832" s="254"/>
      <c r="U832" s="249"/>
      <c r="V832" s="259"/>
      <c r="W832" s="255"/>
      <c r="X832" s="256"/>
      <c r="AI832" s="690"/>
      <c r="AJ832" s="691"/>
      <c r="AK832" s="691"/>
      <c r="AL832" s="692"/>
      <c r="AN832" s="706"/>
      <c r="AO832" s="707"/>
      <c r="AP832" s="707"/>
      <c r="AQ832" s="708"/>
    </row>
    <row r="833" spans="1:43" ht="39" hidden="1" thickBot="1" x14ac:dyDescent="0.35">
      <c r="A833" s="1008">
        <v>37</v>
      </c>
      <c r="B833" s="696" t="s">
        <v>1947</v>
      </c>
      <c r="C833" s="263">
        <v>43411</v>
      </c>
      <c r="D833" s="249" t="s">
        <v>14</v>
      </c>
      <c r="E833" s="154" t="s">
        <v>25</v>
      </c>
      <c r="F833" s="257" t="s">
        <v>1883</v>
      </c>
      <c r="G833" s="258" t="s">
        <v>2815</v>
      </c>
      <c r="H833" s="250" t="s">
        <v>2816</v>
      </c>
      <c r="I833" s="250"/>
      <c r="J833" s="258" t="s">
        <v>974</v>
      </c>
      <c r="K833" s="154" t="s">
        <v>823</v>
      </c>
      <c r="L833" s="154" t="s">
        <v>2223</v>
      </c>
      <c r="M833" s="154" t="s">
        <v>1464</v>
      </c>
      <c r="N833" s="251" t="s">
        <v>2559</v>
      </c>
      <c r="O833" s="251" t="s">
        <v>2560</v>
      </c>
      <c r="P833" s="264"/>
      <c r="Q833" s="253"/>
      <c r="R833" s="253"/>
      <c r="S833" s="254"/>
      <c r="T833" s="254"/>
      <c r="U833" s="249"/>
      <c r="V833" s="259"/>
      <c r="W833" s="255"/>
      <c r="X833" s="256"/>
      <c r="AI833" s="690"/>
      <c r="AJ833" s="691"/>
      <c r="AK833" s="691"/>
      <c r="AL833" s="692"/>
      <c r="AN833" s="706"/>
      <c r="AO833" s="707"/>
      <c r="AP833" s="707"/>
      <c r="AQ833" s="708"/>
    </row>
    <row r="834" spans="1:43" ht="39" hidden="1" thickBot="1" x14ac:dyDescent="0.35">
      <c r="A834" s="1008">
        <v>37</v>
      </c>
      <c r="B834" s="696" t="s">
        <v>1948</v>
      </c>
      <c r="C834" s="263">
        <v>43411</v>
      </c>
      <c r="D834" s="249" t="s">
        <v>14</v>
      </c>
      <c r="E834" s="154" t="s">
        <v>25</v>
      </c>
      <c r="F834" s="257" t="s">
        <v>1883</v>
      </c>
      <c r="G834" s="258" t="s">
        <v>2815</v>
      </c>
      <c r="H834" s="250" t="s">
        <v>2816</v>
      </c>
      <c r="I834" s="250"/>
      <c r="J834" s="258" t="s">
        <v>974</v>
      </c>
      <c r="K834" s="154" t="s">
        <v>823</v>
      </c>
      <c r="L834" s="154" t="s">
        <v>2223</v>
      </c>
      <c r="M834" s="154" t="s">
        <v>1464</v>
      </c>
      <c r="N834" s="251" t="s">
        <v>2561</v>
      </c>
      <c r="O834" s="251" t="s">
        <v>2562</v>
      </c>
      <c r="P834" s="264"/>
      <c r="Q834" s="253"/>
      <c r="R834" s="253"/>
      <c r="S834" s="254"/>
      <c r="T834" s="254"/>
      <c r="U834" s="249"/>
      <c r="V834" s="259"/>
      <c r="W834" s="255"/>
      <c r="X834" s="256"/>
      <c r="AI834" s="690"/>
      <c r="AJ834" s="691"/>
      <c r="AK834" s="691"/>
      <c r="AL834" s="692"/>
      <c r="AN834" s="706"/>
      <c r="AO834" s="707"/>
      <c r="AP834" s="707"/>
      <c r="AQ834" s="708"/>
    </row>
    <row r="835" spans="1:43" ht="39" hidden="1" thickBot="1" x14ac:dyDescent="0.35">
      <c r="A835" s="1008">
        <v>37</v>
      </c>
      <c r="B835" s="696" t="s">
        <v>1949</v>
      </c>
      <c r="C835" s="263">
        <v>43411</v>
      </c>
      <c r="D835" s="249" t="s">
        <v>14</v>
      </c>
      <c r="E835" s="154" t="s">
        <v>25</v>
      </c>
      <c r="F835" s="257" t="s">
        <v>1883</v>
      </c>
      <c r="G835" s="258" t="s">
        <v>2815</v>
      </c>
      <c r="H835" s="250" t="s">
        <v>2816</v>
      </c>
      <c r="I835" s="250"/>
      <c r="J835" s="258" t="s">
        <v>974</v>
      </c>
      <c r="K835" s="154" t="s">
        <v>823</v>
      </c>
      <c r="L835" s="154" t="s">
        <v>2223</v>
      </c>
      <c r="M835" s="154" t="s">
        <v>1400</v>
      </c>
      <c r="N835" s="251" t="s">
        <v>2230</v>
      </c>
      <c r="O835" s="251" t="s">
        <v>2231</v>
      </c>
      <c r="P835" s="264"/>
      <c r="Q835" s="253"/>
      <c r="R835" s="253"/>
      <c r="S835" s="254"/>
      <c r="T835" s="254"/>
      <c r="U835" s="249"/>
      <c r="V835" s="259"/>
      <c r="W835" s="255"/>
      <c r="X835" s="256"/>
      <c r="AI835" s="690"/>
      <c r="AJ835" s="691"/>
      <c r="AK835" s="691"/>
      <c r="AL835" s="692"/>
      <c r="AN835" s="706"/>
      <c r="AO835" s="707"/>
      <c r="AP835" s="707"/>
      <c r="AQ835" s="708"/>
    </row>
    <row r="836" spans="1:43" ht="39" hidden="1" thickBot="1" x14ac:dyDescent="0.35">
      <c r="A836" s="1008">
        <v>37</v>
      </c>
      <c r="B836" s="696" t="s">
        <v>1950</v>
      </c>
      <c r="C836" s="263">
        <v>43411</v>
      </c>
      <c r="D836" s="249" t="s">
        <v>14</v>
      </c>
      <c r="E836" s="154" t="s">
        <v>25</v>
      </c>
      <c r="F836" s="257" t="s">
        <v>1883</v>
      </c>
      <c r="G836" s="258" t="s">
        <v>2815</v>
      </c>
      <c r="H836" s="250" t="s">
        <v>2816</v>
      </c>
      <c r="I836" s="250"/>
      <c r="J836" s="258" t="s">
        <v>975</v>
      </c>
      <c r="K836" s="154" t="s">
        <v>823</v>
      </c>
      <c r="L836" s="154" t="s">
        <v>2223</v>
      </c>
      <c r="M836" s="154" t="s">
        <v>1460</v>
      </c>
      <c r="N836" s="251" t="s">
        <v>2218</v>
      </c>
      <c r="O836" s="251" t="s">
        <v>2219</v>
      </c>
      <c r="P836" s="264"/>
      <c r="Q836" s="253"/>
      <c r="R836" s="253"/>
      <c r="S836" s="254"/>
      <c r="T836" s="254"/>
      <c r="U836" s="249"/>
      <c r="V836" s="259"/>
      <c r="W836" s="255"/>
      <c r="X836" s="256"/>
      <c r="AI836" s="690"/>
      <c r="AJ836" s="691"/>
      <c r="AK836" s="691"/>
      <c r="AL836" s="692"/>
      <c r="AN836" s="706"/>
      <c r="AO836" s="707"/>
      <c r="AP836" s="707"/>
      <c r="AQ836" s="708"/>
    </row>
    <row r="837" spans="1:43" ht="57.75" hidden="1" thickBot="1" x14ac:dyDescent="0.35">
      <c r="A837" s="1008">
        <v>37</v>
      </c>
      <c r="B837" s="696" t="s">
        <v>1951</v>
      </c>
      <c r="C837" s="263">
        <v>43411</v>
      </c>
      <c r="D837" s="249" t="s">
        <v>14</v>
      </c>
      <c r="E837" s="154" t="s">
        <v>25</v>
      </c>
      <c r="F837" s="257" t="s">
        <v>1883</v>
      </c>
      <c r="G837" s="258" t="s">
        <v>2815</v>
      </c>
      <c r="H837" s="250" t="s">
        <v>2816</v>
      </c>
      <c r="I837" s="250"/>
      <c r="J837" s="258" t="s">
        <v>974</v>
      </c>
      <c r="K837" s="154" t="s">
        <v>29</v>
      </c>
      <c r="L837" s="154" t="s">
        <v>2223</v>
      </c>
      <c r="M837" s="154" t="s">
        <v>2309</v>
      </c>
      <c r="N837" s="251" t="s">
        <v>2305</v>
      </c>
      <c r="O837" s="251" t="s">
        <v>2306</v>
      </c>
      <c r="P837" s="264"/>
      <c r="Q837" s="253"/>
      <c r="R837" s="253"/>
      <c r="S837" s="254"/>
      <c r="T837" s="254"/>
      <c r="U837" s="249"/>
      <c r="V837" s="259"/>
      <c r="W837" s="255"/>
      <c r="X837" s="256"/>
      <c r="AI837" s="690"/>
      <c r="AJ837" s="691"/>
      <c r="AK837" s="691"/>
      <c r="AL837" s="692"/>
      <c r="AN837" s="706"/>
      <c r="AO837" s="707"/>
      <c r="AP837" s="707"/>
      <c r="AQ837" s="708"/>
    </row>
    <row r="838" spans="1:43" ht="72" hidden="1" thickBot="1" x14ac:dyDescent="0.35">
      <c r="A838" s="1008">
        <v>37</v>
      </c>
      <c r="B838" s="696" t="s">
        <v>1952</v>
      </c>
      <c r="C838" s="263">
        <v>43411</v>
      </c>
      <c r="D838" s="249" t="s">
        <v>14</v>
      </c>
      <c r="E838" s="154" t="s">
        <v>25</v>
      </c>
      <c r="F838" s="257" t="s">
        <v>1883</v>
      </c>
      <c r="G838" s="258" t="s">
        <v>2815</v>
      </c>
      <c r="H838" s="250" t="s">
        <v>2816</v>
      </c>
      <c r="I838" s="250"/>
      <c r="J838" s="258" t="s">
        <v>975</v>
      </c>
      <c r="K838" s="154" t="s">
        <v>29</v>
      </c>
      <c r="L838" s="154" t="s">
        <v>2223</v>
      </c>
      <c r="M838" s="154" t="s">
        <v>1397</v>
      </c>
      <c r="N838" s="251" t="s">
        <v>2203</v>
      </c>
      <c r="O838" s="251" t="s">
        <v>2204</v>
      </c>
      <c r="P838" s="264"/>
      <c r="Q838" s="253"/>
      <c r="R838" s="253"/>
      <c r="S838" s="254"/>
      <c r="T838" s="254"/>
      <c r="U838" s="249"/>
      <c r="V838" s="259"/>
      <c r="W838" s="255"/>
      <c r="X838" s="256"/>
      <c r="AI838" s="690"/>
      <c r="AJ838" s="691"/>
      <c r="AK838" s="691"/>
      <c r="AL838" s="692"/>
      <c r="AN838" s="706"/>
      <c r="AO838" s="707"/>
      <c r="AP838" s="707"/>
      <c r="AQ838" s="708"/>
    </row>
    <row r="839" spans="1:43" ht="72" hidden="1" thickBot="1" x14ac:dyDescent="0.35">
      <c r="A839" s="1008">
        <v>37</v>
      </c>
      <c r="B839" s="696" t="s">
        <v>1953</v>
      </c>
      <c r="C839" s="263">
        <v>43411</v>
      </c>
      <c r="D839" s="249" t="s">
        <v>14</v>
      </c>
      <c r="E839" s="154" t="s">
        <v>25</v>
      </c>
      <c r="F839" s="257" t="s">
        <v>1883</v>
      </c>
      <c r="G839" s="258" t="s">
        <v>2815</v>
      </c>
      <c r="H839" s="250" t="s">
        <v>2816</v>
      </c>
      <c r="I839" s="250"/>
      <c r="J839" s="258" t="s">
        <v>975</v>
      </c>
      <c r="K839" s="154" t="s">
        <v>29</v>
      </c>
      <c r="L839" s="154" t="s">
        <v>2223</v>
      </c>
      <c r="M839" s="154" t="s">
        <v>1397</v>
      </c>
      <c r="N839" s="251" t="s">
        <v>2797</v>
      </c>
      <c r="O839" s="251" t="s">
        <v>2614</v>
      </c>
      <c r="P839" s="264"/>
      <c r="Q839" s="253"/>
      <c r="R839" s="253"/>
      <c r="S839" s="254"/>
      <c r="T839" s="254"/>
      <c r="U839" s="249"/>
      <c r="V839" s="259"/>
      <c r="W839" s="255"/>
      <c r="X839" s="256"/>
      <c r="AI839" s="690"/>
      <c r="AJ839" s="691"/>
      <c r="AK839" s="691"/>
      <c r="AL839" s="692"/>
      <c r="AN839" s="706"/>
      <c r="AO839" s="707"/>
      <c r="AP839" s="707"/>
      <c r="AQ839" s="708"/>
    </row>
    <row r="840" spans="1:43" ht="43.5" hidden="1" thickBot="1" x14ac:dyDescent="0.35">
      <c r="A840" s="1008">
        <v>37</v>
      </c>
      <c r="B840" s="696" t="s">
        <v>1954</v>
      </c>
      <c r="C840" s="263">
        <v>43411</v>
      </c>
      <c r="D840" s="249" t="s">
        <v>14</v>
      </c>
      <c r="E840" s="154" t="s">
        <v>25</v>
      </c>
      <c r="F840" s="257" t="s">
        <v>1883</v>
      </c>
      <c r="G840" s="258" t="s">
        <v>2815</v>
      </c>
      <c r="H840" s="250" t="s">
        <v>2816</v>
      </c>
      <c r="I840" s="250"/>
      <c r="J840" s="258" t="s">
        <v>974</v>
      </c>
      <c r="K840" s="154" t="s">
        <v>29</v>
      </c>
      <c r="L840" s="154" t="s">
        <v>2223</v>
      </c>
      <c r="M840" s="154" t="s">
        <v>1397</v>
      </c>
      <c r="N840" s="251" t="s">
        <v>2298</v>
      </c>
      <c r="O840" s="251" t="s">
        <v>2299</v>
      </c>
      <c r="P840" s="264"/>
      <c r="Q840" s="253"/>
      <c r="R840" s="253"/>
      <c r="S840" s="254"/>
      <c r="T840" s="254"/>
      <c r="U840" s="249"/>
      <c r="V840" s="259"/>
      <c r="W840" s="255"/>
      <c r="X840" s="256"/>
      <c r="AI840" s="690"/>
      <c r="AJ840" s="691"/>
      <c r="AK840" s="691"/>
      <c r="AL840" s="692"/>
      <c r="AN840" s="706"/>
      <c r="AO840" s="707"/>
      <c r="AP840" s="707"/>
      <c r="AQ840" s="708"/>
    </row>
    <row r="841" spans="1:43" ht="72" hidden="1" thickBot="1" x14ac:dyDescent="0.35">
      <c r="A841" s="1008">
        <v>37</v>
      </c>
      <c r="B841" s="696" t="s">
        <v>1955</v>
      </c>
      <c r="C841" s="263">
        <v>43411</v>
      </c>
      <c r="D841" s="249" t="s">
        <v>14</v>
      </c>
      <c r="E841" s="154" t="s">
        <v>25</v>
      </c>
      <c r="F841" s="257" t="s">
        <v>1883</v>
      </c>
      <c r="G841" s="258" t="s">
        <v>2815</v>
      </c>
      <c r="H841" s="250" t="s">
        <v>2816</v>
      </c>
      <c r="I841" s="250"/>
      <c r="J841" s="258" t="s">
        <v>975</v>
      </c>
      <c r="K841" s="154" t="s">
        <v>29</v>
      </c>
      <c r="L841" s="154" t="s">
        <v>2223</v>
      </c>
      <c r="M841" s="154" t="s">
        <v>1397</v>
      </c>
      <c r="N841" s="251" t="s">
        <v>2342</v>
      </c>
      <c r="O841" s="251" t="s">
        <v>2343</v>
      </c>
      <c r="P841" s="264"/>
      <c r="Q841" s="253"/>
      <c r="R841" s="253"/>
      <c r="S841" s="254"/>
      <c r="T841" s="254"/>
      <c r="U841" s="249"/>
      <c r="V841" s="259"/>
      <c r="W841" s="255"/>
      <c r="X841" s="256"/>
      <c r="AI841" s="690"/>
      <c r="AJ841" s="691"/>
      <c r="AK841" s="691"/>
      <c r="AL841" s="692"/>
      <c r="AN841" s="706"/>
      <c r="AO841" s="707"/>
      <c r="AP841" s="707"/>
      <c r="AQ841" s="708"/>
    </row>
    <row r="842" spans="1:43" ht="39" hidden="1" thickBot="1" x14ac:dyDescent="0.35">
      <c r="A842" s="1008">
        <v>37</v>
      </c>
      <c r="B842" s="696" t="s">
        <v>1956</v>
      </c>
      <c r="C842" s="263">
        <v>43411</v>
      </c>
      <c r="D842" s="249" t="s">
        <v>14</v>
      </c>
      <c r="E842" s="154" t="s">
        <v>25</v>
      </c>
      <c r="F842" s="257" t="s">
        <v>1883</v>
      </c>
      <c r="G842" s="258" t="s">
        <v>2815</v>
      </c>
      <c r="H842" s="250" t="s">
        <v>2816</v>
      </c>
      <c r="I842" s="250"/>
      <c r="J842" s="258" t="s">
        <v>974</v>
      </c>
      <c r="K842" s="154" t="s">
        <v>29</v>
      </c>
      <c r="L842" s="154" t="s">
        <v>2223</v>
      </c>
      <c r="M842" s="154" t="s">
        <v>1397</v>
      </c>
      <c r="N842" s="251" t="s">
        <v>2213</v>
      </c>
      <c r="O842" s="251" t="s">
        <v>2356</v>
      </c>
      <c r="P842" s="264"/>
      <c r="Q842" s="253"/>
      <c r="R842" s="253"/>
      <c r="S842" s="254"/>
      <c r="T842" s="254"/>
      <c r="U842" s="249"/>
      <c r="V842" s="259"/>
      <c r="W842" s="255"/>
      <c r="X842" s="256"/>
      <c r="AI842" s="690"/>
      <c r="AJ842" s="691"/>
      <c r="AK842" s="691"/>
      <c r="AL842" s="692"/>
      <c r="AN842" s="706"/>
      <c r="AO842" s="707"/>
      <c r="AP842" s="707"/>
      <c r="AQ842" s="708"/>
    </row>
    <row r="843" spans="1:43" ht="57.75" hidden="1" thickBot="1" x14ac:dyDescent="0.35">
      <c r="A843" s="1008">
        <v>37</v>
      </c>
      <c r="B843" s="696" t="s">
        <v>1957</v>
      </c>
      <c r="C843" s="263">
        <v>43411</v>
      </c>
      <c r="D843" s="249" t="s">
        <v>14</v>
      </c>
      <c r="E843" s="154" t="s">
        <v>25</v>
      </c>
      <c r="F843" s="257" t="s">
        <v>1883</v>
      </c>
      <c r="G843" s="258" t="s">
        <v>2815</v>
      </c>
      <c r="H843" s="250" t="s">
        <v>2816</v>
      </c>
      <c r="I843" s="250"/>
      <c r="J843" s="258" t="s">
        <v>975</v>
      </c>
      <c r="K843" s="154" t="s">
        <v>29</v>
      </c>
      <c r="L843" s="154" t="s">
        <v>2223</v>
      </c>
      <c r="M843" s="154" t="s">
        <v>1397</v>
      </c>
      <c r="N843" s="251" t="s">
        <v>2288</v>
      </c>
      <c r="O843" s="251" t="s">
        <v>2289</v>
      </c>
      <c r="P843" s="264"/>
      <c r="Q843" s="253"/>
      <c r="R843" s="253"/>
      <c r="S843" s="254"/>
      <c r="T843" s="254"/>
      <c r="U843" s="249"/>
      <c r="V843" s="259"/>
      <c r="W843" s="255"/>
      <c r="X843" s="256"/>
      <c r="AI843" s="690"/>
      <c r="AJ843" s="691"/>
      <c r="AK843" s="691"/>
      <c r="AL843" s="692"/>
      <c r="AN843" s="706"/>
      <c r="AO843" s="707"/>
      <c r="AP843" s="707"/>
      <c r="AQ843" s="708"/>
    </row>
    <row r="844" spans="1:43" ht="43.5" hidden="1" thickBot="1" x14ac:dyDescent="0.35">
      <c r="A844" s="1008">
        <v>37</v>
      </c>
      <c r="B844" s="696" t="s">
        <v>1958</v>
      </c>
      <c r="C844" s="263">
        <v>43411</v>
      </c>
      <c r="D844" s="249" t="s">
        <v>14</v>
      </c>
      <c r="E844" s="154" t="s">
        <v>25</v>
      </c>
      <c r="F844" s="257" t="s">
        <v>1883</v>
      </c>
      <c r="G844" s="258" t="s">
        <v>2815</v>
      </c>
      <c r="H844" s="250" t="s">
        <v>2816</v>
      </c>
      <c r="I844" s="250"/>
      <c r="J844" s="258" t="s">
        <v>974</v>
      </c>
      <c r="K844" s="154" t="s">
        <v>969</v>
      </c>
      <c r="L844" s="154" t="s">
        <v>2223</v>
      </c>
      <c r="M844" s="154" t="s">
        <v>2828</v>
      </c>
      <c r="N844" s="251" t="s">
        <v>2829</v>
      </c>
      <c r="O844" s="251" t="s">
        <v>2554</v>
      </c>
      <c r="P844" s="264"/>
      <c r="Q844" s="253"/>
      <c r="R844" s="253"/>
      <c r="S844" s="254"/>
      <c r="T844" s="254"/>
      <c r="U844" s="249"/>
      <c r="V844" s="259"/>
      <c r="W844" s="255"/>
      <c r="X844" s="256"/>
      <c r="AI844" s="690"/>
      <c r="AJ844" s="691"/>
      <c r="AK844" s="691"/>
      <c r="AL844" s="692"/>
      <c r="AN844" s="706"/>
      <c r="AO844" s="707"/>
      <c r="AP844" s="707"/>
      <c r="AQ844" s="708"/>
    </row>
    <row r="845" spans="1:43" ht="39" hidden="1" thickBot="1" x14ac:dyDescent="0.35">
      <c r="A845" s="1008">
        <v>37</v>
      </c>
      <c r="B845" s="696" t="s">
        <v>1959</v>
      </c>
      <c r="C845" s="263">
        <v>43411</v>
      </c>
      <c r="D845" s="249" t="s">
        <v>14</v>
      </c>
      <c r="E845" s="154" t="s">
        <v>25</v>
      </c>
      <c r="F845" s="257" t="s">
        <v>1883</v>
      </c>
      <c r="G845" s="258" t="s">
        <v>2815</v>
      </c>
      <c r="H845" s="250" t="s">
        <v>2816</v>
      </c>
      <c r="I845" s="250"/>
      <c r="J845" s="258" t="s">
        <v>975</v>
      </c>
      <c r="K845" s="154" t="s">
        <v>969</v>
      </c>
      <c r="L845" s="154" t="s">
        <v>2223</v>
      </c>
      <c r="M845" s="154" t="s">
        <v>2830</v>
      </c>
      <c r="N845" s="251" t="s">
        <v>2565</v>
      </c>
      <c r="O845" s="251" t="s">
        <v>2566</v>
      </c>
      <c r="P845" s="264"/>
      <c r="Q845" s="253"/>
      <c r="R845" s="253"/>
      <c r="S845" s="254"/>
      <c r="T845" s="254"/>
      <c r="U845" s="249"/>
      <c r="V845" s="259"/>
      <c r="W845" s="255"/>
      <c r="X845" s="256"/>
      <c r="AI845" s="690"/>
      <c r="AJ845" s="691"/>
      <c r="AK845" s="691"/>
      <c r="AL845" s="692"/>
      <c r="AN845" s="706"/>
      <c r="AO845" s="707"/>
      <c r="AP845" s="707"/>
      <c r="AQ845" s="708"/>
    </row>
    <row r="846" spans="1:43" ht="43.5" hidden="1" thickBot="1" x14ac:dyDescent="0.35">
      <c r="A846" s="1008">
        <v>48</v>
      </c>
      <c r="B846" s="696" t="s">
        <v>1960</v>
      </c>
      <c r="C846" s="263">
        <v>43411</v>
      </c>
      <c r="D846" s="249" t="s">
        <v>14</v>
      </c>
      <c r="E846" s="154" t="s">
        <v>2904</v>
      </c>
      <c r="F846" s="257" t="s">
        <v>533</v>
      </c>
      <c r="G846" s="258" t="s">
        <v>534</v>
      </c>
      <c r="H846" s="250" t="s">
        <v>2831</v>
      </c>
      <c r="I846" s="250"/>
      <c r="J846" s="258" t="s">
        <v>975</v>
      </c>
      <c r="K846" s="154" t="s">
        <v>814</v>
      </c>
      <c r="L846" s="154" t="s">
        <v>2274</v>
      </c>
      <c r="M846" s="154" t="s">
        <v>2196</v>
      </c>
      <c r="N846" s="251" t="s">
        <v>2197</v>
      </c>
      <c r="O846" s="251" t="s">
        <v>2198</v>
      </c>
      <c r="P846" s="264"/>
      <c r="Q846" s="253"/>
      <c r="R846" s="253"/>
      <c r="S846" s="254"/>
      <c r="T846" s="254"/>
      <c r="U846" s="249"/>
      <c r="V846" s="259"/>
      <c r="W846" s="255"/>
      <c r="X846" s="256"/>
      <c r="AI846" s="690"/>
      <c r="AJ846" s="691"/>
      <c r="AK846" s="691"/>
      <c r="AL846" s="692"/>
      <c r="AN846" s="706"/>
      <c r="AO846" s="707"/>
      <c r="AP846" s="707"/>
      <c r="AQ846" s="708"/>
    </row>
    <row r="847" spans="1:43" ht="43.5" hidden="1" thickBot="1" x14ac:dyDescent="0.35">
      <c r="A847" s="1008">
        <v>48</v>
      </c>
      <c r="B847" s="696" t="s">
        <v>1961</v>
      </c>
      <c r="C847" s="263">
        <v>43411</v>
      </c>
      <c r="D847" s="249" t="s">
        <v>14</v>
      </c>
      <c r="E847" s="154" t="s">
        <v>2904</v>
      </c>
      <c r="F847" s="257" t="s">
        <v>533</v>
      </c>
      <c r="G847" s="258" t="s">
        <v>534</v>
      </c>
      <c r="H847" s="250" t="s">
        <v>2831</v>
      </c>
      <c r="I847" s="250"/>
      <c r="J847" s="258" t="s">
        <v>975</v>
      </c>
      <c r="K847" s="154" t="s">
        <v>814</v>
      </c>
      <c r="L847" s="154" t="s">
        <v>2274</v>
      </c>
      <c r="M847" s="154" t="s">
        <v>2199</v>
      </c>
      <c r="N847" s="251" t="s">
        <v>2275</v>
      </c>
      <c r="O847" s="251" t="s">
        <v>2201</v>
      </c>
      <c r="P847" s="264"/>
      <c r="Q847" s="253"/>
      <c r="R847" s="253"/>
      <c r="S847" s="254"/>
      <c r="T847" s="254"/>
      <c r="U847" s="249"/>
      <c r="V847" s="259"/>
      <c r="W847" s="255"/>
      <c r="X847" s="256"/>
      <c r="AI847" s="690"/>
      <c r="AJ847" s="691"/>
      <c r="AK847" s="691"/>
      <c r="AL847" s="692"/>
      <c r="AN847" s="706"/>
      <c r="AO847" s="707"/>
      <c r="AP847" s="707"/>
      <c r="AQ847" s="708"/>
    </row>
    <row r="848" spans="1:43" ht="86.25" hidden="1" thickBot="1" x14ac:dyDescent="0.35">
      <c r="A848" s="1008">
        <v>48</v>
      </c>
      <c r="B848" s="696" t="s">
        <v>1962</v>
      </c>
      <c r="C848" s="263">
        <v>43411</v>
      </c>
      <c r="D848" s="249" t="s">
        <v>14</v>
      </c>
      <c r="E848" s="154" t="s">
        <v>2904</v>
      </c>
      <c r="F848" s="257" t="s">
        <v>533</v>
      </c>
      <c r="G848" s="258" t="s">
        <v>534</v>
      </c>
      <c r="H848" s="250" t="s">
        <v>2831</v>
      </c>
      <c r="I848" s="250"/>
      <c r="J848" s="258" t="s">
        <v>975</v>
      </c>
      <c r="K848" s="154" t="s">
        <v>29</v>
      </c>
      <c r="L848" s="154" t="s">
        <v>2274</v>
      </c>
      <c r="M848" s="154" t="s">
        <v>1462</v>
      </c>
      <c r="N848" s="251" t="s">
        <v>2506</v>
      </c>
      <c r="O848" s="251" t="s">
        <v>2507</v>
      </c>
      <c r="P848" s="264"/>
      <c r="Q848" s="253"/>
      <c r="R848" s="253"/>
      <c r="S848" s="254"/>
      <c r="T848" s="254"/>
      <c r="U848" s="249"/>
      <c r="V848" s="259"/>
      <c r="W848" s="255"/>
      <c r="X848" s="256"/>
      <c r="AI848" s="690"/>
      <c r="AJ848" s="691"/>
      <c r="AK848" s="691"/>
      <c r="AL848" s="692"/>
      <c r="AN848" s="706"/>
      <c r="AO848" s="707"/>
      <c r="AP848" s="707"/>
      <c r="AQ848" s="708"/>
    </row>
    <row r="849" spans="1:43" ht="43.5" hidden="1" thickBot="1" x14ac:dyDescent="0.35">
      <c r="A849" s="1008">
        <v>48</v>
      </c>
      <c r="B849" s="696" t="s">
        <v>1963</v>
      </c>
      <c r="C849" s="263">
        <v>43411</v>
      </c>
      <c r="D849" s="249" t="s">
        <v>14</v>
      </c>
      <c r="E849" s="154" t="s">
        <v>2904</v>
      </c>
      <c r="F849" s="257" t="s">
        <v>533</v>
      </c>
      <c r="G849" s="258" t="s">
        <v>534</v>
      </c>
      <c r="H849" s="250" t="s">
        <v>2831</v>
      </c>
      <c r="I849" s="250"/>
      <c r="J849" s="258"/>
      <c r="K849" s="154" t="s">
        <v>28</v>
      </c>
      <c r="L849" s="154" t="s">
        <v>2274</v>
      </c>
      <c r="M849" s="154" t="s">
        <v>1454</v>
      </c>
      <c r="N849" s="251" t="s">
        <v>2832</v>
      </c>
      <c r="O849" s="251" t="s">
        <v>2833</v>
      </c>
      <c r="P849" s="264"/>
      <c r="Q849" s="253"/>
      <c r="R849" s="253"/>
      <c r="S849" s="254"/>
      <c r="T849" s="254"/>
      <c r="U849" s="249"/>
      <c r="V849" s="259"/>
      <c r="W849" s="255"/>
      <c r="X849" s="256"/>
      <c r="AI849" s="690"/>
      <c r="AJ849" s="691"/>
      <c r="AK849" s="691"/>
      <c r="AL849" s="692"/>
      <c r="AN849" s="706"/>
      <c r="AO849" s="707"/>
      <c r="AP849" s="707"/>
      <c r="AQ849" s="708"/>
    </row>
    <row r="850" spans="1:43" ht="72" hidden="1" thickBot="1" x14ac:dyDescent="0.35">
      <c r="A850" s="1008">
        <v>48</v>
      </c>
      <c r="B850" s="696" t="s">
        <v>1964</v>
      </c>
      <c r="C850" s="263">
        <v>43411</v>
      </c>
      <c r="D850" s="249" t="s">
        <v>14</v>
      </c>
      <c r="E850" s="154" t="s">
        <v>2904</v>
      </c>
      <c r="F850" s="257" t="s">
        <v>533</v>
      </c>
      <c r="G850" s="258" t="s">
        <v>534</v>
      </c>
      <c r="H850" s="250" t="s">
        <v>2831</v>
      </c>
      <c r="I850" s="250"/>
      <c r="J850" s="258" t="s">
        <v>975</v>
      </c>
      <c r="K850" s="154" t="s">
        <v>30</v>
      </c>
      <c r="L850" s="154" t="s">
        <v>2274</v>
      </c>
      <c r="M850" s="154" t="s">
        <v>1456</v>
      </c>
      <c r="N850" s="251" t="s">
        <v>2203</v>
      </c>
      <c r="O850" s="251" t="s">
        <v>2204</v>
      </c>
      <c r="P850" s="264"/>
      <c r="Q850" s="253"/>
      <c r="R850" s="253"/>
      <c r="S850" s="254"/>
      <c r="T850" s="254"/>
      <c r="U850" s="249"/>
      <c r="V850" s="259"/>
      <c r="W850" s="255"/>
      <c r="X850" s="256"/>
      <c r="AI850" s="690"/>
      <c r="AJ850" s="691"/>
      <c r="AK850" s="691"/>
      <c r="AL850" s="692"/>
      <c r="AN850" s="706"/>
      <c r="AO850" s="707"/>
      <c r="AP850" s="707"/>
      <c r="AQ850" s="708"/>
    </row>
    <row r="851" spans="1:43" ht="43.5" hidden="1" thickBot="1" x14ac:dyDescent="0.35">
      <c r="A851" s="1008">
        <v>48</v>
      </c>
      <c r="B851" s="696" t="s">
        <v>1965</v>
      </c>
      <c r="C851" s="263">
        <v>43411</v>
      </c>
      <c r="D851" s="249" t="s">
        <v>14</v>
      </c>
      <c r="E851" s="154" t="s">
        <v>2904</v>
      </c>
      <c r="F851" s="257" t="s">
        <v>533</v>
      </c>
      <c r="G851" s="258" t="s">
        <v>534</v>
      </c>
      <c r="H851" s="250" t="s">
        <v>2831</v>
      </c>
      <c r="I851" s="250"/>
      <c r="J851" s="258" t="s">
        <v>975</v>
      </c>
      <c r="K851" s="154" t="s">
        <v>29</v>
      </c>
      <c r="L851" s="154" t="s">
        <v>2274</v>
      </c>
      <c r="M851" s="154" t="s">
        <v>1457</v>
      </c>
      <c r="N851" s="251" t="s">
        <v>2215</v>
      </c>
      <c r="O851" s="251" t="s">
        <v>2216</v>
      </c>
      <c r="P851" s="264"/>
      <c r="Q851" s="253"/>
      <c r="R851" s="253"/>
      <c r="S851" s="254"/>
      <c r="T851" s="254"/>
      <c r="U851" s="249"/>
      <c r="V851" s="259"/>
      <c r="W851" s="255"/>
      <c r="X851" s="256"/>
      <c r="AI851" s="690"/>
      <c r="AJ851" s="691"/>
      <c r="AK851" s="691"/>
      <c r="AL851" s="692"/>
      <c r="AN851" s="706"/>
      <c r="AO851" s="707"/>
      <c r="AP851" s="707"/>
      <c r="AQ851" s="708"/>
    </row>
    <row r="852" spans="1:43" ht="86.25" hidden="1" thickBot="1" x14ac:dyDescent="0.35">
      <c r="A852" s="1008">
        <v>48</v>
      </c>
      <c r="B852" s="696" t="s">
        <v>1966</v>
      </c>
      <c r="C852" s="263">
        <v>43411</v>
      </c>
      <c r="D852" s="249" t="s">
        <v>14</v>
      </c>
      <c r="E852" s="154" t="s">
        <v>2904</v>
      </c>
      <c r="F852" s="257" t="s">
        <v>533</v>
      </c>
      <c r="G852" s="258" t="s">
        <v>534</v>
      </c>
      <c r="H852" s="250" t="s">
        <v>2831</v>
      </c>
      <c r="I852" s="250"/>
      <c r="J852" s="258" t="s">
        <v>975</v>
      </c>
      <c r="K852" s="154" t="s">
        <v>823</v>
      </c>
      <c r="L852" s="154" t="s">
        <v>2274</v>
      </c>
      <c r="M852" s="154" t="s">
        <v>1469</v>
      </c>
      <c r="N852" s="251" t="s">
        <v>2280</v>
      </c>
      <c r="O852" s="251" t="s">
        <v>2441</v>
      </c>
      <c r="P852" s="264"/>
      <c r="Q852" s="253"/>
      <c r="R852" s="253"/>
      <c r="S852" s="254"/>
      <c r="T852" s="254"/>
      <c r="U852" s="249"/>
      <c r="V852" s="259"/>
      <c r="W852" s="255"/>
      <c r="X852" s="256"/>
      <c r="AI852" s="690"/>
      <c r="AJ852" s="691"/>
      <c r="AK852" s="691"/>
      <c r="AL852" s="692"/>
      <c r="AN852" s="706"/>
      <c r="AO852" s="707"/>
      <c r="AP852" s="707"/>
      <c r="AQ852" s="708"/>
    </row>
    <row r="853" spans="1:43" ht="43.5" hidden="1" thickBot="1" x14ac:dyDescent="0.35">
      <c r="A853" s="1008">
        <v>48</v>
      </c>
      <c r="B853" s="696" t="s">
        <v>1967</v>
      </c>
      <c r="C853" s="263">
        <v>43411</v>
      </c>
      <c r="D853" s="249" t="s">
        <v>14</v>
      </c>
      <c r="E853" s="154" t="s">
        <v>26</v>
      </c>
      <c r="F853" s="257" t="s">
        <v>533</v>
      </c>
      <c r="G853" s="258" t="s">
        <v>534</v>
      </c>
      <c r="H853" s="250" t="s">
        <v>2831</v>
      </c>
      <c r="I853" s="250"/>
      <c r="J853" s="258" t="s">
        <v>975</v>
      </c>
      <c r="K853" s="154" t="s">
        <v>814</v>
      </c>
      <c r="L853" s="154" t="s">
        <v>2274</v>
      </c>
      <c r="M853" s="154" t="s">
        <v>1448</v>
      </c>
      <c r="N853" s="251" t="s">
        <v>2220</v>
      </c>
      <c r="O853" s="251" t="s">
        <v>2282</v>
      </c>
      <c r="P853" s="264"/>
      <c r="Q853" s="253"/>
      <c r="R853" s="253"/>
      <c r="S853" s="254"/>
      <c r="T853" s="254"/>
      <c r="U853" s="249"/>
      <c r="V853" s="259"/>
      <c r="W853" s="255"/>
      <c r="X853" s="256"/>
      <c r="AI853" s="690"/>
      <c r="AJ853" s="691"/>
      <c r="AK853" s="691"/>
      <c r="AL853" s="692"/>
      <c r="AN853" s="706"/>
      <c r="AO853" s="707"/>
      <c r="AP853" s="707"/>
      <c r="AQ853" s="708"/>
    </row>
    <row r="854" spans="1:43" ht="43.5" hidden="1" thickBot="1" x14ac:dyDescent="0.35">
      <c r="A854" s="1008">
        <v>64</v>
      </c>
      <c r="B854" s="696" t="s">
        <v>1968</v>
      </c>
      <c r="C854" s="263">
        <v>43411</v>
      </c>
      <c r="D854" s="249" t="s">
        <v>14</v>
      </c>
      <c r="E854" s="154" t="s">
        <v>26</v>
      </c>
      <c r="F854" s="257" t="s">
        <v>2834</v>
      </c>
      <c r="G854" s="258" t="s">
        <v>2801</v>
      </c>
      <c r="H854" s="250" t="s">
        <v>2835</v>
      </c>
      <c r="I854" s="250"/>
      <c r="J854" s="258" t="s">
        <v>975</v>
      </c>
      <c r="K854" s="154" t="s">
        <v>814</v>
      </c>
      <c r="L854" s="154" t="s">
        <v>2195</v>
      </c>
      <c r="M854" s="154" t="s">
        <v>2196</v>
      </c>
      <c r="N854" s="251" t="s">
        <v>2197</v>
      </c>
      <c r="O854" s="251" t="s">
        <v>2198</v>
      </c>
      <c r="P854" s="264"/>
      <c r="Q854" s="253"/>
      <c r="R854" s="253"/>
      <c r="S854" s="254"/>
      <c r="T854" s="254"/>
      <c r="U854" s="249"/>
      <c r="V854" s="259"/>
      <c r="W854" s="255"/>
      <c r="X854" s="256"/>
      <c r="AI854" s="690"/>
      <c r="AJ854" s="691"/>
      <c r="AK854" s="691"/>
      <c r="AL854" s="692"/>
      <c r="AN854" s="706"/>
      <c r="AO854" s="707"/>
      <c r="AP854" s="707"/>
      <c r="AQ854" s="708"/>
    </row>
    <row r="855" spans="1:43" ht="43.5" hidden="1" thickBot="1" x14ac:dyDescent="0.35">
      <c r="A855" s="1008">
        <v>64</v>
      </c>
      <c r="B855" s="696" t="s">
        <v>1969</v>
      </c>
      <c r="C855" s="263">
        <v>43411</v>
      </c>
      <c r="D855" s="249" t="s">
        <v>14</v>
      </c>
      <c r="E855" s="154" t="s">
        <v>26</v>
      </c>
      <c r="F855" s="257" t="s">
        <v>2834</v>
      </c>
      <c r="G855" s="258" t="s">
        <v>2801</v>
      </c>
      <c r="H855" s="250" t="s">
        <v>2835</v>
      </c>
      <c r="I855" s="250"/>
      <c r="J855" s="258" t="s">
        <v>975</v>
      </c>
      <c r="K855" s="154" t="s">
        <v>814</v>
      </c>
      <c r="L855" s="154" t="s">
        <v>2195</v>
      </c>
      <c r="M855" s="154" t="s">
        <v>2199</v>
      </c>
      <c r="N855" s="251" t="s">
        <v>2200</v>
      </c>
      <c r="O855" s="251" t="s">
        <v>2201</v>
      </c>
      <c r="P855" s="264"/>
      <c r="Q855" s="253"/>
      <c r="R855" s="253"/>
      <c r="S855" s="254"/>
      <c r="T855" s="254"/>
      <c r="U855" s="249"/>
      <c r="V855" s="259"/>
      <c r="W855" s="255"/>
      <c r="X855" s="256"/>
      <c r="AI855" s="690"/>
      <c r="AJ855" s="691"/>
      <c r="AK855" s="691"/>
      <c r="AL855" s="692"/>
      <c r="AN855" s="706"/>
      <c r="AO855" s="707"/>
      <c r="AP855" s="707"/>
      <c r="AQ855" s="708"/>
    </row>
    <row r="856" spans="1:43" ht="72" hidden="1" thickBot="1" x14ac:dyDescent="0.35">
      <c r="A856" s="1008">
        <v>64</v>
      </c>
      <c r="B856" s="696" t="s">
        <v>1970</v>
      </c>
      <c r="C856" s="263">
        <v>43411</v>
      </c>
      <c r="D856" s="249" t="s">
        <v>14</v>
      </c>
      <c r="E856" s="154" t="s">
        <v>26</v>
      </c>
      <c r="F856" s="257" t="s">
        <v>2834</v>
      </c>
      <c r="G856" s="258" t="s">
        <v>2801</v>
      </c>
      <c r="H856" s="250" t="s">
        <v>2835</v>
      </c>
      <c r="I856" s="250"/>
      <c r="J856" s="258" t="s">
        <v>975</v>
      </c>
      <c r="K856" s="154" t="s">
        <v>29</v>
      </c>
      <c r="L856" s="154" t="s">
        <v>2195</v>
      </c>
      <c r="M856" s="154" t="s">
        <v>2202</v>
      </c>
      <c r="N856" s="251" t="s">
        <v>2203</v>
      </c>
      <c r="O856" s="251" t="s">
        <v>2204</v>
      </c>
      <c r="P856" s="264"/>
      <c r="Q856" s="253"/>
      <c r="R856" s="253"/>
      <c r="S856" s="254"/>
      <c r="T856" s="254"/>
      <c r="U856" s="249"/>
      <c r="V856" s="259"/>
      <c r="W856" s="255"/>
      <c r="X856" s="256"/>
      <c r="AI856" s="690"/>
      <c r="AJ856" s="691"/>
      <c r="AK856" s="691"/>
      <c r="AL856" s="692"/>
      <c r="AN856" s="706"/>
      <c r="AO856" s="707"/>
      <c r="AP856" s="707"/>
      <c r="AQ856" s="708"/>
    </row>
    <row r="857" spans="1:43" ht="43.5" hidden="1" thickBot="1" x14ac:dyDescent="0.35">
      <c r="A857" s="1008">
        <v>64</v>
      </c>
      <c r="B857" s="696" t="s">
        <v>1971</v>
      </c>
      <c r="C857" s="263">
        <v>43411</v>
      </c>
      <c r="D857" s="249" t="s">
        <v>14</v>
      </c>
      <c r="E857" s="154" t="s">
        <v>26</v>
      </c>
      <c r="F857" s="257" t="s">
        <v>2834</v>
      </c>
      <c r="G857" s="258" t="s">
        <v>2801</v>
      </c>
      <c r="H857" s="250" t="s">
        <v>2835</v>
      </c>
      <c r="I857" s="250"/>
      <c r="J857" s="258" t="s">
        <v>975</v>
      </c>
      <c r="K857" s="154" t="s">
        <v>823</v>
      </c>
      <c r="L857" s="154" t="s">
        <v>2195</v>
      </c>
      <c r="M857" s="154" t="s">
        <v>1466</v>
      </c>
      <c r="N857" s="251" t="s">
        <v>2205</v>
      </c>
      <c r="O857" s="251" t="s">
        <v>2206</v>
      </c>
      <c r="P857" s="264"/>
      <c r="Q857" s="253"/>
      <c r="R857" s="253"/>
      <c r="S857" s="254"/>
      <c r="T857" s="254"/>
      <c r="U857" s="249"/>
      <c r="V857" s="259"/>
      <c r="W857" s="255"/>
      <c r="X857" s="256"/>
      <c r="AI857" s="690"/>
      <c r="AJ857" s="691"/>
      <c r="AK857" s="691"/>
      <c r="AL857" s="692"/>
      <c r="AN857" s="706"/>
      <c r="AO857" s="707"/>
      <c r="AP857" s="707"/>
      <c r="AQ857" s="708"/>
    </row>
    <row r="858" spans="1:43" ht="72" hidden="1" thickBot="1" x14ac:dyDescent="0.35">
      <c r="A858" s="1008">
        <v>64</v>
      </c>
      <c r="B858" s="696" t="s">
        <v>1972</v>
      </c>
      <c r="C858" s="263">
        <v>43411</v>
      </c>
      <c r="D858" s="249" t="s">
        <v>14</v>
      </c>
      <c r="E858" s="154" t="s">
        <v>26</v>
      </c>
      <c r="F858" s="257" t="s">
        <v>2834</v>
      </c>
      <c r="G858" s="258" t="s">
        <v>2801</v>
      </c>
      <c r="H858" s="250" t="s">
        <v>2835</v>
      </c>
      <c r="I858" s="250"/>
      <c r="J858" s="258" t="s">
        <v>975</v>
      </c>
      <c r="K858" s="154" t="s">
        <v>823</v>
      </c>
      <c r="L858" s="154" t="s">
        <v>2195</v>
      </c>
      <c r="M858" s="154" t="s">
        <v>1466</v>
      </c>
      <c r="N858" s="251" t="s">
        <v>2312</v>
      </c>
      <c r="O858" s="251" t="s">
        <v>2313</v>
      </c>
      <c r="P858" s="264"/>
      <c r="Q858" s="253"/>
      <c r="R858" s="253"/>
      <c r="S858" s="254"/>
      <c r="T858" s="254"/>
      <c r="U858" s="249"/>
      <c r="V858" s="259"/>
      <c r="W858" s="255"/>
      <c r="X858" s="256"/>
      <c r="AI858" s="690"/>
      <c r="AJ858" s="691"/>
      <c r="AK858" s="691"/>
      <c r="AL858" s="692"/>
      <c r="AN858" s="706"/>
      <c r="AO858" s="707"/>
      <c r="AP858" s="707"/>
      <c r="AQ858" s="708"/>
    </row>
    <row r="859" spans="1:43" ht="43.5" hidden="1" thickBot="1" x14ac:dyDescent="0.35">
      <c r="A859" s="1008">
        <v>64</v>
      </c>
      <c r="B859" s="696" t="s">
        <v>1973</v>
      </c>
      <c r="C859" s="263">
        <v>43411</v>
      </c>
      <c r="D859" s="249" t="s">
        <v>14</v>
      </c>
      <c r="E859" s="154" t="s">
        <v>26</v>
      </c>
      <c r="F859" s="257" t="s">
        <v>2834</v>
      </c>
      <c r="G859" s="258" t="s">
        <v>2801</v>
      </c>
      <c r="H859" s="250" t="s">
        <v>2835</v>
      </c>
      <c r="I859" s="250"/>
      <c r="J859" s="258" t="s">
        <v>975</v>
      </c>
      <c r="K859" s="154" t="s">
        <v>823</v>
      </c>
      <c r="L859" s="154" t="s">
        <v>2195</v>
      </c>
      <c r="M859" s="154" t="s">
        <v>1466</v>
      </c>
      <c r="N859" s="251" t="s">
        <v>2803</v>
      </c>
      <c r="O859" s="251" t="s">
        <v>2836</v>
      </c>
      <c r="P859" s="264"/>
      <c r="Q859" s="253"/>
      <c r="R859" s="253"/>
      <c r="S859" s="254"/>
      <c r="T859" s="254"/>
      <c r="U859" s="249"/>
      <c r="V859" s="259"/>
      <c r="W859" s="255"/>
      <c r="X859" s="256"/>
      <c r="AI859" s="690"/>
      <c r="AJ859" s="691"/>
      <c r="AK859" s="691"/>
      <c r="AL859" s="692"/>
      <c r="AN859" s="706"/>
      <c r="AO859" s="707"/>
      <c r="AP859" s="707"/>
      <c r="AQ859" s="708"/>
    </row>
    <row r="860" spans="1:43" ht="43.5" hidden="1" thickBot="1" x14ac:dyDescent="0.35">
      <c r="A860" s="1008">
        <v>64</v>
      </c>
      <c r="B860" s="696" t="s">
        <v>1974</v>
      </c>
      <c r="C860" s="263">
        <v>43411</v>
      </c>
      <c r="D860" s="249" t="s">
        <v>14</v>
      </c>
      <c r="E860" s="154" t="s">
        <v>26</v>
      </c>
      <c r="F860" s="257" t="s">
        <v>2834</v>
      </c>
      <c r="G860" s="258" t="s">
        <v>2801</v>
      </c>
      <c r="H860" s="250" t="s">
        <v>2835</v>
      </c>
      <c r="I860" s="250"/>
      <c r="J860" s="258" t="s">
        <v>975</v>
      </c>
      <c r="K860" s="154" t="s">
        <v>823</v>
      </c>
      <c r="L860" s="154" t="s">
        <v>2195</v>
      </c>
      <c r="M860" s="154" t="s">
        <v>2774</v>
      </c>
      <c r="N860" s="251" t="s">
        <v>2805</v>
      </c>
      <c r="O860" s="251" t="s">
        <v>2806</v>
      </c>
      <c r="P860" s="264"/>
      <c r="Q860" s="253"/>
      <c r="R860" s="253"/>
      <c r="S860" s="254"/>
      <c r="T860" s="254"/>
      <c r="U860" s="249"/>
      <c r="V860" s="259"/>
      <c r="W860" s="255"/>
      <c r="X860" s="256"/>
      <c r="AI860" s="690"/>
      <c r="AJ860" s="691"/>
      <c r="AK860" s="691"/>
      <c r="AL860" s="692"/>
      <c r="AN860" s="706"/>
      <c r="AO860" s="707"/>
      <c r="AP860" s="707"/>
      <c r="AQ860" s="708"/>
    </row>
    <row r="861" spans="1:43" ht="43.5" hidden="1" thickBot="1" x14ac:dyDescent="0.35">
      <c r="A861" s="1008">
        <v>64</v>
      </c>
      <c r="B861" s="696" t="s">
        <v>1975</v>
      </c>
      <c r="C861" s="263">
        <v>43411</v>
      </c>
      <c r="D861" s="249" t="s">
        <v>14</v>
      </c>
      <c r="E861" s="154" t="s">
        <v>26</v>
      </c>
      <c r="F861" s="257" t="s">
        <v>2834</v>
      </c>
      <c r="G861" s="258" t="s">
        <v>2801</v>
      </c>
      <c r="H861" s="250" t="s">
        <v>2835</v>
      </c>
      <c r="I861" s="250"/>
      <c r="J861" s="258" t="s">
        <v>974</v>
      </c>
      <c r="K861" s="154" t="s">
        <v>28</v>
      </c>
      <c r="L861" s="154" t="s">
        <v>2195</v>
      </c>
      <c r="M861" s="154" t="s">
        <v>2268</v>
      </c>
      <c r="N861" s="251" t="s">
        <v>2271</v>
      </c>
      <c r="O861" s="251" t="s">
        <v>2272</v>
      </c>
      <c r="P861" s="264"/>
      <c r="Q861" s="253"/>
      <c r="R861" s="253"/>
      <c r="S861" s="254"/>
      <c r="T861" s="254"/>
      <c r="U861" s="249"/>
      <c r="V861" s="259"/>
      <c r="W861" s="255"/>
      <c r="X861" s="256"/>
      <c r="AI861" s="690"/>
      <c r="AJ861" s="691"/>
      <c r="AK861" s="691"/>
      <c r="AL861" s="692"/>
      <c r="AN861" s="706"/>
      <c r="AO861" s="707"/>
      <c r="AP861" s="707"/>
      <c r="AQ861" s="708"/>
    </row>
    <row r="862" spans="1:43" ht="43.5" hidden="1" thickBot="1" x14ac:dyDescent="0.35">
      <c r="A862" s="1008">
        <v>64</v>
      </c>
      <c r="B862" s="696" t="s">
        <v>1976</v>
      </c>
      <c r="C862" s="263">
        <v>43411</v>
      </c>
      <c r="D862" s="249" t="s">
        <v>14</v>
      </c>
      <c r="E862" s="154" t="s">
        <v>26</v>
      </c>
      <c r="F862" s="257" t="s">
        <v>2834</v>
      </c>
      <c r="G862" s="258" t="s">
        <v>2801</v>
      </c>
      <c r="H862" s="250" t="s">
        <v>2835</v>
      </c>
      <c r="I862" s="250"/>
      <c r="J862" s="258" t="s">
        <v>974</v>
      </c>
      <c r="K862" s="154" t="s">
        <v>28</v>
      </c>
      <c r="L862" s="154" t="s">
        <v>2195</v>
      </c>
      <c r="M862" s="154" t="s">
        <v>2268</v>
      </c>
      <c r="N862" s="251" t="s">
        <v>2269</v>
      </c>
      <c r="O862" s="251" t="s">
        <v>2270</v>
      </c>
      <c r="P862" s="264"/>
      <c r="Q862" s="253"/>
      <c r="R862" s="253"/>
      <c r="S862" s="254"/>
      <c r="T862" s="254"/>
      <c r="U862" s="249"/>
      <c r="V862" s="259"/>
      <c r="W862" s="255"/>
      <c r="X862" s="256"/>
      <c r="AI862" s="690"/>
      <c r="AJ862" s="691"/>
      <c r="AK862" s="691"/>
      <c r="AL862" s="692"/>
      <c r="AN862" s="706"/>
      <c r="AO862" s="707"/>
      <c r="AP862" s="707"/>
      <c r="AQ862" s="708"/>
    </row>
    <row r="863" spans="1:43" ht="57.75" hidden="1" thickBot="1" x14ac:dyDescent="0.35">
      <c r="A863" s="1008">
        <v>64</v>
      </c>
      <c r="B863" s="696" t="s">
        <v>1977</v>
      </c>
      <c r="C863" s="263">
        <v>43411</v>
      </c>
      <c r="D863" s="249" t="s">
        <v>14</v>
      </c>
      <c r="E863" s="154" t="s">
        <v>26</v>
      </c>
      <c r="F863" s="257" t="s">
        <v>2834</v>
      </c>
      <c r="G863" s="258" t="s">
        <v>2801</v>
      </c>
      <c r="H863" s="250" t="s">
        <v>2835</v>
      </c>
      <c r="I863" s="250"/>
      <c r="J863" s="258" t="s">
        <v>974</v>
      </c>
      <c r="K863" s="154" t="s">
        <v>28</v>
      </c>
      <c r="L863" s="154" t="s">
        <v>2195</v>
      </c>
      <c r="M863" s="154" t="s">
        <v>2268</v>
      </c>
      <c r="N863" s="251" t="s">
        <v>2371</v>
      </c>
      <c r="O863" s="251" t="s">
        <v>2278</v>
      </c>
      <c r="P863" s="264"/>
      <c r="Q863" s="253"/>
      <c r="R863" s="253"/>
      <c r="S863" s="254"/>
      <c r="T863" s="254"/>
      <c r="U863" s="249"/>
      <c r="V863" s="259"/>
      <c r="W863" s="255"/>
      <c r="X863" s="256"/>
      <c r="AI863" s="690"/>
      <c r="AJ863" s="691"/>
      <c r="AK863" s="691"/>
      <c r="AL863" s="692"/>
      <c r="AN863" s="706"/>
      <c r="AO863" s="707"/>
      <c r="AP863" s="707"/>
      <c r="AQ863" s="708"/>
    </row>
    <row r="864" spans="1:43" ht="72" hidden="1" thickBot="1" x14ac:dyDescent="0.35">
      <c r="A864" s="1008">
        <v>64</v>
      </c>
      <c r="B864" s="696" t="s">
        <v>1978</v>
      </c>
      <c r="C864" s="263">
        <v>43411</v>
      </c>
      <c r="D864" s="249" t="s">
        <v>14</v>
      </c>
      <c r="E864" s="154" t="s">
        <v>26</v>
      </c>
      <c r="F864" s="257" t="s">
        <v>2834</v>
      </c>
      <c r="G864" s="258" t="s">
        <v>2801</v>
      </c>
      <c r="H864" s="250" t="s">
        <v>2835</v>
      </c>
      <c r="I864" s="250"/>
      <c r="J864" s="258" t="s">
        <v>975</v>
      </c>
      <c r="K864" s="154" t="s">
        <v>29</v>
      </c>
      <c r="L864" s="154" t="s">
        <v>2195</v>
      </c>
      <c r="M864" s="154" t="s">
        <v>1456</v>
      </c>
      <c r="N864" s="251" t="s">
        <v>2296</v>
      </c>
      <c r="O864" s="251" t="s">
        <v>2297</v>
      </c>
      <c r="P864" s="264"/>
      <c r="Q864" s="253"/>
      <c r="R864" s="253"/>
      <c r="S864" s="254"/>
      <c r="T864" s="254"/>
      <c r="U864" s="249"/>
      <c r="V864" s="259"/>
      <c r="W864" s="255"/>
      <c r="X864" s="256"/>
      <c r="AI864" s="690"/>
      <c r="AJ864" s="691"/>
      <c r="AK864" s="691"/>
      <c r="AL864" s="692"/>
      <c r="AN864" s="706"/>
      <c r="AO864" s="707"/>
      <c r="AP864" s="707"/>
      <c r="AQ864" s="708"/>
    </row>
    <row r="865" spans="1:43" ht="43.5" hidden="1" thickBot="1" x14ac:dyDescent="0.35">
      <c r="A865" s="1008">
        <v>64</v>
      </c>
      <c r="B865" s="696" t="s">
        <v>1979</v>
      </c>
      <c r="C865" s="263">
        <v>43411</v>
      </c>
      <c r="D865" s="249" t="s">
        <v>14</v>
      </c>
      <c r="E865" s="154" t="s">
        <v>26</v>
      </c>
      <c r="F865" s="257" t="s">
        <v>2834</v>
      </c>
      <c r="G865" s="258" t="s">
        <v>2801</v>
      </c>
      <c r="H865" s="250" t="s">
        <v>2835</v>
      </c>
      <c r="I865" s="250"/>
      <c r="J865" s="258" t="s">
        <v>974</v>
      </c>
      <c r="K865" s="154" t="s">
        <v>29</v>
      </c>
      <c r="L865" s="154" t="s">
        <v>2195</v>
      </c>
      <c r="M865" s="154" t="s">
        <v>1456</v>
      </c>
      <c r="N865" s="251" t="s">
        <v>2213</v>
      </c>
      <c r="O865" s="251" t="s">
        <v>2214</v>
      </c>
      <c r="P865" s="264"/>
      <c r="Q865" s="253"/>
      <c r="R865" s="253"/>
      <c r="S865" s="254"/>
      <c r="T865" s="254"/>
      <c r="U865" s="249"/>
      <c r="V865" s="259"/>
      <c r="W865" s="255"/>
      <c r="X865" s="256"/>
      <c r="AI865" s="690"/>
      <c r="AJ865" s="691"/>
      <c r="AK865" s="691"/>
      <c r="AL865" s="692"/>
      <c r="AN865" s="706"/>
      <c r="AO865" s="707"/>
      <c r="AP865" s="707"/>
      <c r="AQ865" s="708"/>
    </row>
    <row r="866" spans="1:43" ht="43.5" hidden="1" thickBot="1" x14ac:dyDescent="0.35">
      <c r="A866" s="1008">
        <v>64</v>
      </c>
      <c r="B866" s="696" t="s">
        <v>1980</v>
      </c>
      <c r="C866" s="263">
        <v>43411</v>
      </c>
      <c r="D866" s="249" t="s">
        <v>14</v>
      </c>
      <c r="E866" s="154" t="s">
        <v>26</v>
      </c>
      <c r="F866" s="257" t="s">
        <v>2834</v>
      </c>
      <c r="G866" s="258" t="s">
        <v>2801</v>
      </c>
      <c r="H866" s="250" t="s">
        <v>2835</v>
      </c>
      <c r="I866" s="250"/>
      <c r="J866" s="258" t="s">
        <v>975</v>
      </c>
      <c r="K866" s="154" t="s">
        <v>29</v>
      </c>
      <c r="L866" s="154" t="s">
        <v>2195</v>
      </c>
      <c r="M866" s="154" t="s">
        <v>2810</v>
      </c>
      <c r="N866" s="251" t="s">
        <v>2215</v>
      </c>
      <c r="O866" s="251" t="s">
        <v>2216</v>
      </c>
      <c r="P866" s="264"/>
      <c r="Q866" s="253"/>
      <c r="R866" s="253"/>
      <c r="S866" s="254"/>
      <c r="T866" s="254"/>
      <c r="U866" s="249"/>
      <c r="V866" s="259"/>
      <c r="W866" s="255"/>
      <c r="X866" s="256"/>
      <c r="AI866" s="690"/>
      <c r="AJ866" s="691"/>
      <c r="AK866" s="691"/>
      <c r="AL866" s="692"/>
      <c r="AN866" s="706"/>
      <c r="AO866" s="707"/>
      <c r="AP866" s="707"/>
      <c r="AQ866" s="708"/>
    </row>
    <row r="867" spans="1:43" ht="72" hidden="1" thickBot="1" x14ac:dyDescent="0.35">
      <c r="A867" s="1008">
        <v>64</v>
      </c>
      <c r="B867" s="696" t="s">
        <v>1981</v>
      </c>
      <c r="C867" s="263">
        <v>43411</v>
      </c>
      <c r="D867" s="249" t="s">
        <v>14</v>
      </c>
      <c r="E867" s="154" t="s">
        <v>26</v>
      </c>
      <c r="F867" s="257" t="s">
        <v>2834</v>
      </c>
      <c r="G867" s="258" t="s">
        <v>2801</v>
      </c>
      <c r="H867" s="250" t="s">
        <v>2835</v>
      </c>
      <c r="I867" s="250"/>
      <c r="J867" s="258" t="s">
        <v>975</v>
      </c>
      <c r="K867" s="154" t="s">
        <v>29</v>
      </c>
      <c r="L867" s="154" t="s">
        <v>2195</v>
      </c>
      <c r="M867" s="154" t="s">
        <v>1456</v>
      </c>
      <c r="N867" s="251" t="s">
        <v>2342</v>
      </c>
      <c r="O867" s="251" t="s">
        <v>2343</v>
      </c>
      <c r="P867" s="264"/>
      <c r="Q867" s="253"/>
      <c r="R867" s="253"/>
      <c r="S867" s="254"/>
      <c r="T867" s="254"/>
      <c r="U867" s="249"/>
      <c r="V867" s="259"/>
      <c r="W867" s="255"/>
      <c r="X867" s="256"/>
      <c r="AI867" s="690"/>
      <c r="AJ867" s="691"/>
      <c r="AK867" s="691"/>
      <c r="AL867" s="692"/>
      <c r="AN867" s="706"/>
      <c r="AO867" s="707"/>
      <c r="AP867" s="707"/>
      <c r="AQ867" s="708"/>
    </row>
    <row r="868" spans="1:43" ht="43.5" hidden="1" thickBot="1" x14ac:dyDescent="0.35">
      <c r="A868" s="1008">
        <v>64</v>
      </c>
      <c r="B868" s="696" t="s">
        <v>1982</v>
      </c>
      <c r="C868" s="263">
        <v>43411</v>
      </c>
      <c r="D868" s="249" t="s">
        <v>14</v>
      </c>
      <c r="E868" s="154" t="s">
        <v>26</v>
      </c>
      <c r="F868" s="257" t="s">
        <v>2834</v>
      </c>
      <c r="G868" s="258" t="s">
        <v>2801</v>
      </c>
      <c r="H868" s="250" t="s">
        <v>2835</v>
      </c>
      <c r="I868" s="250"/>
      <c r="J868" s="258" t="s">
        <v>975</v>
      </c>
      <c r="K868" s="154" t="s">
        <v>814</v>
      </c>
      <c r="L868" s="154" t="s">
        <v>2195</v>
      </c>
      <c r="M868" s="154" t="s">
        <v>2217</v>
      </c>
      <c r="N868" s="251" t="s">
        <v>2307</v>
      </c>
      <c r="O868" s="251" t="s">
        <v>2308</v>
      </c>
      <c r="P868" s="264"/>
      <c r="Q868" s="253"/>
      <c r="R868" s="253"/>
      <c r="S868" s="254"/>
      <c r="T868" s="254"/>
      <c r="U868" s="249"/>
      <c r="V868" s="259"/>
      <c r="W868" s="255"/>
      <c r="X868" s="256"/>
      <c r="AI868" s="690"/>
      <c r="AJ868" s="691"/>
      <c r="AK868" s="691"/>
      <c r="AL868" s="692"/>
      <c r="AN868" s="706"/>
      <c r="AO868" s="707"/>
      <c r="AP868" s="707"/>
      <c r="AQ868" s="708"/>
    </row>
    <row r="869" spans="1:43" ht="43.5" hidden="1" thickBot="1" x14ac:dyDescent="0.35">
      <c r="A869" s="1008">
        <v>64</v>
      </c>
      <c r="B869" s="696" t="s">
        <v>1983</v>
      </c>
      <c r="C869" s="263">
        <v>43411</v>
      </c>
      <c r="D869" s="249" t="s">
        <v>14</v>
      </c>
      <c r="E869" s="154" t="s">
        <v>26</v>
      </c>
      <c r="F869" s="257" t="s">
        <v>2834</v>
      </c>
      <c r="G869" s="258" t="s">
        <v>2801</v>
      </c>
      <c r="H869" s="250" t="s">
        <v>2835</v>
      </c>
      <c r="I869" s="250"/>
      <c r="J869" s="258" t="s">
        <v>975</v>
      </c>
      <c r="K869" s="154" t="s">
        <v>29</v>
      </c>
      <c r="L869" s="154" t="s">
        <v>2195</v>
      </c>
      <c r="M869" s="154" t="s">
        <v>2217</v>
      </c>
      <c r="N869" s="251" t="s">
        <v>2218</v>
      </c>
      <c r="O869" s="251" t="s">
        <v>2219</v>
      </c>
      <c r="P869" s="264"/>
      <c r="Q869" s="253"/>
      <c r="R869" s="253"/>
      <c r="S869" s="254"/>
      <c r="T869" s="254"/>
      <c r="U869" s="249"/>
      <c r="V869" s="259"/>
      <c r="W869" s="255"/>
      <c r="X869" s="256"/>
      <c r="AI869" s="690"/>
      <c r="AJ869" s="691"/>
      <c r="AK869" s="691"/>
      <c r="AL869" s="692"/>
      <c r="AN869" s="706"/>
      <c r="AO869" s="707"/>
      <c r="AP869" s="707"/>
      <c r="AQ869" s="708"/>
    </row>
    <row r="870" spans="1:43" ht="43.5" hidden="1" thickBot="1" x14ac:dyDescent="0.35">
      <c r="A870" s="1008">
        <v>64</v>
      </c>
      <c r="B870" s="696" t="s">
        <v>1984</v>
      </c>
      <c r="C870" s="263">
        <v>43411</v>
      </c>
      <c r="D870" s="249" t="s">
        <v>14</v>
      </c>
      <c r="E870" s="154" t="s">
        <v>26</v>
      </c>
      <c r="F870" s="257" t="s">
        <v>2834</v>
      </c>
      <c r="G870" s="258" t="s">
        <v>2801</v>
      </c>
      <c r="H870" s="250" t="s">
        <v>2835</v>
      </c>
      <c r="I870" s="250"/>
      <c r="J870" s="258" t="s">
        <v>974</v>
      </c>
      <c r="K870" s="154" t="s">
        <v>814</v>
      </c>
      <c r="L870" s="154" t="s">
        <v>2195</v>
      </c>
      <c r="M870" s="154" t="s">
        <v>2290</v>
      </c>
      <c r="N870" s="251" t="s">
        <v>2813</v>
      </c>
      <c r="O870" s="251" t="s">
        <v>2814</v>
      </c>
      <c r="P870" s="264"/>
      <c r="Q870" s="253"/>
      <c r="R870" s="253"/>
      <c r="S870" s="254"/>
      <c r="T870" s="254"/>
      <c r="U870" s="249"/>
      <c r="V870" s="259"/>
      <c r="W870" s="255"/>
      <c r="X870" s="256"/>
      <c r="AI870" s="690"/>
      <c r="AJ870" s="691"/>
      <c r="AK870" s="691"/>
      <c r="AL870" s="692"/>
      <c r="AN870" s="706"/>
      <c r="AO870" s="707"/>
      <c r="AP870" s="707"/>
      <c r="AQ870" s="708"/>
    </row>
    <row r="871" spans="1:43" ht="43.5" hidden="1" thickBot="1" x14ac:dyDescent="0.35">
      <c r="A871" s="1008">
        <v>64</v>
      </c>
      <c r="B871" s="696" t="s">
        <v>1985</v>
      </c>
      <c r="C871" s="263">
        <v>43411</v>
      </c>
      <c r="D871" s="249" t="s">
        <v>14</v>
      </c>
      <c r="E871" s="154" t="s">
        <v>26</v>
      </c>
      <c r="F871" s="257" t="s">
        <v>2834</v>
      </c>
      <c r="G871" s="258" t="s">
        <v>2801</v>
      </c>
      <c r="H871" s="250" t="s">
        <v>2835</v>
      </c>
      <c r="I871" s="250"/>
      <c r="J871" s="258" t="s">
        <v>975</v>
      </c>
      <c r="K871" s="154" t="s">
        <v>814</v>
      </c>
      <c r="L871" s="154" t="s">
        <v>2195</v>
      </c>
      <c r="M871" s="154" t="s">
        <v>2558</v>
      </c>
      <c r="N871" s="251" t="s">
        <v>2559</v>
      </c>
      <c r="O871" s="251" t="s">
        <v>2560</v>
      </c>
      <c r="P871" s="264"/>
      <c r="Q871" s="253"/>
      <c r="R871" s="253"/>
      <c r="S871" s="254"/>
      <c r="T871" s="254"/>
      <c r="U871" s="249"/>
      <c r="V871" s="259"/>
      <c r="W871" s="255"/>
      <c r="X871" s="256"/>
      <c r="AI871" s="690"/>
      <c r="AJ871" s="691"/>
      <c r="AK871" s="691"/>
      <c r="AL871" s="692"/>
      <c r="AN871" s="706"/>
      <c r="AO871" s="707"/>
      <c r="AP871" s="707"/>
      <c r="AQ871" s="708"/>
    </row>
    <row r="872" spans="1:43" ht="43.5" hidden="1" thickBot="1" x14ac:dyDescent="0.35">
      <c r="A872" s="1008">
        <v>64</v>
      </c>
      <c r="B872" s="696" t="s">
        <v>1986</v>
      </c>
      <c r="C872" s="263">
        <v>43411</v>
      </c>
      <c r="D872" s="249" t="s">
        <v>14</v>
      </c>
      <c r="E872" s="154" t="s">
        <v>26</v>
      </c>
      <c r="F872" s="257" t="s">
        <v>2834</v>
      </c>
      <c r="G872" s="258" t="s">
        <v>2801</v>
      </c>
      <c r="H872" s="250" t="s">
        <v>2835</v>
      </c>
      <c r="I872" s="250"/>
      <c r="J872" s="258" t="s">
        <v>975</v>
      </c>
      <c r="K872" s="154" t="s">
        <v>814</v>
      </c>
      <c r="L872" s="154" t="s">
        <v>2195</v>
      </c>
      <c r="M872" s="154" t="s">
        <v>2558</v>
      </c>
      <c r="N872" s="251" t="s">
        <v>2561</v>
      </c>
      <c r="O872" s="251" t="s">
        <v>2562</v>
      </c>
      <c r="P872" s="264"/>
      <c r="Q872" s="253"/>
      <c r="R872" s="253"/>
      <c r="S872" s="254"/>
      <c r="T872" s="254"/>
      <c r="U872" s="249"/>
      <c r="V872" s="259"/>
      <c r="W872" s="255"/>
      <c r="X872" s="256"/>
      <c r="AI872" s="690"/>
      <c r="AJ872" s="691"/>
      <c r="AK872" s="691"/>
      <c r="AL872" s="692"/>
      <c r="AN872" s="706"/>
      <c r="AO872" s="707"/>
      <c r="AP872" s="707"/>
      <c r="AQ872" s="708"/>
    </row>
    <row r="873" spans="1:43" ht="86.25" hidden="1" thickBot="1" x14ac:dyDescent="0.35">
      <c r="A873" s="1008">
        <v>64</v>
      </c>
      <c r="B873" s="696" t="s">
        <v>1987</v>
      </c>
      <c r="C873" s="263">
        <v>43411</v>
      </c>
      <c r="D873" s="249" t="s">
        <v>14</v>
      </c>
      <c r="E873" s="154" t="s">
        <v>26</v>
      </c>
      <c r="F873" s="257" t="s">
        <v>2834</v>
      </c>
      <c r="G873" s="258" t="s">
        <v>2801</v>
      </c>
      <c r="H873" s="250" t="s">
        <v>2835</v>
      </c>
      <c r="I873" s="250"/>
      <c r="J873" s="258" t="s">
        <v>975</v>
      </c>
      <c r="K873" s="154" t="s">
        <v>814</v>
      </c>
      <c r="L873" s="154" t="s">
        <v>2195</v>
      </c>
      <c r="M873" s="154" t="s">
        <v>1469</v>
      </c>
      <c r="N873" s="251" t="s">
        <v>2280</v>
      </c>
      <c r="O873" s="251" t="s">
        <v>2563</v>
      </c>
      <c r="P873" s="264"/>
      <c r="Q873" s="253"/>
      <c r="R873" s="253"/>
      <c r="S873" s="254"/>
      <c r="T873" s="254"/>
      <c r="U873" s="249"/>
      <c r="V873" s="259"/>
      <c r="W873" s="255"/>
      <c r="X873" s="256"/>
      <c r="AI873" s="690"/>
      <c r="AJ873" s="691"/>
      <c r="AK873" s="691"/>
      <c r="AL873" s="692"/>
      <c r="AN873" s="706"/>
      <c r="AO873" s="707"/>
      <c r="AP873" s="707"/>
      <c r="AQ873" s="708"/>
    </row>
    <row r="874" spans="1:43" ht="43.5" hidden="1" thickBot="1" x14ac:dyDescent="0.35">
      <c r="A874" s="1008">
        <v>64</v>
      </c>
      <c r="B874" s="696" t="s">
        <v>1988</v>
      </c>
      <c r="C874" s="263">
        <v>43411</v>
      </c>
      <c r="D874" s="249" t="s">
        <v>14</v>
      </c>
      <c r="E874" s="154" t="s">
        <v>26</v>
      </c>
      <c r="F874" s="257" t="s">
        <v>2834</v>
      </c>
      <c r="G874" s="258" t="s">
        <v>2801</v>
      </c>
      <c r="H874" s="250" t="s">
        <v>2835</v>
      </c>
      <c r="I874" s="250"/>
      <c r="J874" s="258" t="s">
        <v>975</v>
      </c>
      <c r="K874" s="154" t="s">
        <v>823</v>
      </c>
      <c r="L874" s="154" t="s">
        <v>2195</v>
      </c>
      <c r="M874" s="154" t="s">
        <v>2628</v>
      </c>
      <c r="N874" s="251" t="s">
        <v>2220</v>
      </c>
      <c r="O874" s="251" t="s">
        <v>2221</v>
      </c>
      <c r="P874" s="264"/>
      <c r="Q874" s="253"/>
      <c r="R874" s="253"/>
      <c r="S874" s="254"/>
      <c r="T874" s="254"/>
      <c r="U874" s="249"/>
      <c r="V874" s="259"/>
      <c r="W874" s="255"/>
      <c r="X874" s="256"/>
      <c r="AI874" s="690"/>
      <c r="AJ874" s="691"/>
      <c r="AK874" s="691"/>
      <c r="AL874" s="692"/>
      <c r="AN874" s="706"/>
      <c r="AO874" s="707"/>
      <c r="AP874" s="707"/>
      <c r="AQ874" s="708"/>
    </row>
    <row r="875" spans="1:43" ht="43.5" hidden="1" thickBot="1" x14ac:dyDescent="0.35">
      <c r="A875" s="1008">
        <v>73</v>
      </c>
      <c r="B875" s="696" t="s">
        <v>1989</v>
      </c>
      <c r="C875" s="263">
        <v>43411</v>
      </c>
      <c r="D875" s="249" t="s">
        <v>14</v>
      </c>
      <c r="E875" s="154" t="s">
        <v>27</v>
      </c>
      <c r="F875" s="257" t="s">
        <v>2837</v>
      </c>
      <c r="G875" s="258" t="s">
        <v>2801</v>
      </c>
      <c r="H875" s="250" t="s">
        <v>2838</v>
      </c>
      <c r="I875" s="250"/>
      <c r="J875" s="258" t="s">
        <v>975</v>
      </c>
      <c r="K875" s="154" t="s">
        <v>814</v>
      </c>
      <c r="L875" s="154" t="s">
        <v>2195</v>
      </c>
      <c r="M875" s="154" t="s">
        <v>2196</v>
      </c>
      <c r="N875" s="251" t="s">
        <v>2197</v>
      </c>
      <c r="O875" s="251" t="s">
        <v>2198</v>
      </c>
      <c r="P875" s="264"/>
      <c r="Q875" s="253"/>
      <c r="R875" s="253"/>
      <c r="S875" s="254"/>
      <c r="T875" s="254"/>
      <c r="U875" s="249"/>
      <c r="V875" s="259"/>
      <c r="W875" s="255"/>
      <c r="X875" s="256"/>
      <c r="AI875" s="690"/>
      <c r="AJ875" s="691"/>
      <c r="AK875" s="691"/>
      <c r="AL875" s="692"/>
      <c r="AN875" s="706"/>
      <c r="AO875" s="707"/>
      <c r="AP875" s="707"/>
      <c r="AQ875" s="708"/>
    </row>
    <row r="876" spans="1:43" ht="43.5" hidden="1" thickBot="1" x14ac:dyDescent="0.35">
      <c r="A876" s="1008">
        <v>73</v>
      </c>
      <c r="B876" s="696" t="s">
        <v>1990</v>
      </c>
      <c r="C876" s="263">
        <v>43411</v>
      </c>
      <c r="D876" s="249" t="s">
        <v>14</v>
      </c>
      <c r="E876" s="154" t="s">
        <v>27</v>
      </c>
      <c r="F876" s="257" t="s">
        <v>2837</v>
      </c>
      <c r="G876" s="258" t="s">
        <v>2801</v>
      </c>
      <c r="H876" s="250" t="s">
        <v>2838</v>
      </c>
      <c r="I876" s="250"/>
      <c r="J876" s="258" t="s">
        <v>975</v>
      </c>
      <c r="K876" s="154" t="s">
        <v>814</v>
      </c>
      <c r="L876" s="154" t="s">
        <v>2195</v>
      </c>
      <c r="M876" s="154" t="s">
        <v>2199</v>
      </c>
      <c r="N876" s="251" t="s">
        <v>2200</v>
      </c>
      <c r="O876" s="251" t="s">
        <v>2201</v>
      </c>
      <c r="P876" s="264"/>
      <c r="Q876" s="253"/>
      <c r="R876" s="253"/>
      <c r="S876" s="254"/>
      <c r="T876" s="254"/>
      <c r="U876" s="249"/>
      <c r="V876" s="259"/>
      <c r="W876" s="255"/>
      <c r="X876" s="256"/>
      <c r="AI876" s="690"/>
      <c r="AJ876" s="691"/>
      <c r="AK876" s="691"/>
      <c r="AL876" s="692"/>
      <c r="AN876" s="706"/>
      <c r="AO876" s="707"/>
      <c r="AP876" s="707"/>
      <c r="AQ876" s="708"/>
    </row>
    <row r="877" spans="1:43" ht="72" hidden="1" thickBot="1" x14ac:dyDescent="0.35">
      <c r="A877" s="1008">
        <v>73</v>
      </c>
      <c r="B877" s="696" t="s">
        <v>1991</v>
      </c>
      <c r="C877" s="263">
        <v>43411</v>
      </c>
      <c r="D877" s="249" t="s">
        <v>14</v>
      </c>
      <c r="E877" s="154" t="s">
        <v>27</v>
      </c>
      <c r="F877" s="257" t="s">
        <v>2837</v>
      </c>
      <c r="G877" s="258" t="s">
        <v>2801</v>
      </c>
      <c r="H877" s="250" t="s">
        <v>2838</v>
      </c>
      <c r="I877" s="250"/>
      <c r="J877" s="258" t="s">
        <v>975</v>
      </c>
      <c r="K877" s="154" t="s">
        <v>29</v>
      </c>
      <c r="L877" s="154" t="s">
        <v>2195</v>
      </c>
      <c r="M877" s="154" t="s">
        <v>2202</v>
      </c>
      <c r="N877" s="251" t="s">
        <v>2203</v>
      </c>
      <c r="O877" s="251" t="s">
        <v>2204</v>
      </c>
      <c r="P877" s="264"/>
      <c r="Q877" s="253"/>
      <c r="R877" s="253"/>
      <c r="S877" s="254"/>
      <c r="T877" s="254"/>
      <c r="U877" s="249"/>
      <c r="V877" s="259"/>
      <c r="W877" s="255"/>
      <c r="X877" s="256"/>
      <c r="AI877" s="690"/>
      <c r="AJ877" s="691"/>
      <c r="AK877" s="691"/>
      <c r="AL877" s="692"/>
      <c r="AN877" s="706"/>
      <c r="AO877" s="707"/>
      <c r="AP877" s="707"/>
      <c r="AQ877" s="708"/>
    </row>
    <row r="878" spans="1:43" ht="43.5" hidden="1" thickBot="1" x14ac:dyDescent="0.35">
      <c r="A878" s="1008">
        <v>73</v>
      </c>
      <c r="B878" s="696" t="s">
        <v>1992</v>
      </c>
      <c r="C878" s="263">
        <v>43411</v>
      </c>
      <c r="D878" s="249" t="s">
        <v>14</v>
      </c>
      <c r="E878" s="154" t="s">
        <v>27</v>
      </c>
      <c r="F878" s="257" t="s">
        <v>2837</v>
      </c>
      <c r="G878" s="258" t="s">
        <v>2801</v>
      </c>
      <c r="H878" s="250" t="s">
        <v>2838</v>
      </c>
      <c r="I878" s="250"/>
      <c r="J878" s="258" t="s">
        <v>975</v>
      </c>
      <c r="K878" s="154" t="s">
        <v>823</v>
      </c>
      <c r="L878" s="154" t="s">
        <v>2195</v>
      </c>
      <c r="M878" s="154" t="s">
        <v>1466</v>
      </c>
      <c r="N878" s="251" t="s">
        <v>2205</v>
      </c>
      <c r="O878" s="251" t="s">
        <v>2206</v>
      </c>
      <c r="P878" s="264"/>
      <c r="Q878" s="253"/>
      <c r="R878" s="253"/>
      <c r="S878" s="254"/>
      <c r="T878" s="254"/>
      <c r="U878" s="249"/>
      <c r="V878" s="259"/>
      <c r="W878" s="255"/>
      <c r="X878" s="256"/>
      <c r="AI878" s="690"/>
      <c r="AJ878" s="691"/>
      <c r="AK878" s="691"/>
      <c r="AL878" s="692"/>
      <c r="AN878" s="706"/>
      <c r="AO878" s="707"/>
      <c r="AP878" s="707"/>
      <c r="AQ878" s="708"/>
    </row>
    <row r="879" spans="1:43" ht="72" hidden="1" thickBot="1" x14ac:dyDescent="0.35">
      <c r="A879" s="1008">
        <v>73</v>
      </c>
      <c r="B879" s="696" t="s">
        <v>1993</v>
      </c>
      <c r="C879" s="263">
        <v>43411</v>
      </c>
      <c r="D879" s="249" t="s">
        <v>14</v>
      </c>
      <c r="E879" s="154" t="s">
        <v>27</v>
      </c>
      <c r="F879" s="257" t="s">
        <v>2837</v>
      </c>
      <c r="G879" s="258" t="s">
        <v>2801</v>
      </c>
      <c r="H879" s="250" t="s">
        <v>2838</v>
      </c>
      <c r="I879" s="250"/>
      <c r="J879" s="258" t="s">
        <v>975</v>
      </c>
      <c r="K879" s="154" t="s">
        <v>823</v>
      </c>
      <c r="L879" s="154" t="s">
        <v>2195</v>
      </c>
      <c r="M879" s="154" t="s">
        <v>1466</v>
      </c>
      <c r="N879" s="251" t="s">
        <v>2312</v>
      </c>
      <c r="O879" s="251" t="s">
        <v>2313</v>
      </c>
      <c r="P879" s="264"/>
      <c r="Q879" s="253"/>
      <c r="R879" s="253"/>
      <c r="S879" s="254"/>
      <c r="T879" s="254"/>
      <c r="U879" s="249"/>
      <c r="V879" s="259"/>
      <c r="W879" s="255"/>
      <c r="X879" s="256"/>
      <c r="AI879" s="690"/>
      <c r="AJ879" s="691"/>
      <c r="AK879" s="691"/>
      <c r="AL879" s="692"/>
      <c r="AN879" s="706"/>
      <c r="AO879" s="707"/>
      <c r="AP879" s="707"/>
      <c r="AQ879" s="708"/>
    </row>
    <row r="880" spans="1:43" ht="43.5" hidden="1" thickBot="1" x14ac:dyDescent="0.35">
      <c r="A880" s="1008">
        <v>73</v>
      </c>
      <c r="B880" s="696" t="s">
        <v>1994</v>
      </c>
      <c r="C880" s="263">
        <v>43411</v>
      </c>
      <c r="D880" s="249" t="s">
        <v>14</v>
      </c>
      <c r="E880" s="154" t="s">
        <v>27</v>
      </c>
      <c r="F880" s="257" t="s">
        <v>2837</v>
      </c>
      <c r="G880" s="258" t="s">
        <v>2801</v>
      </c>
      <c r="H880" s="250" t="s">
        <v>2838</v>
      </c>
      <c r="I880" s="250"/>
      <c r="J880" s="258" t="s">
        <v>975</v>
      </c>
      <c r="K880" s="154" t="s">
        <v>823</v>
      </c>
      <c r="L880" s="154" t="s">
        <v>2195</v>
      </c>
      <c r="M880" s="154" t="s">
        <v>1466</v>
      </c>
      <c r="N880" s="251" t="s">
        <v>2803</v>
      </c>
      <c r="O880" s="251" t="s">
        <v>2839</v>
      </c>
      <c r="P880" s="264"/>
      <c r="Q880" s="253"/>
      <c r="R880" s="253"/>
      <c r="S880" s="254"/>
      <c r="T880" s="254"/>
      <c r="U880" s="249"/>
      <c r="V880" s="259"/>
      <c r="W880" s="255"/>
      <c r="X880" s="256"/>
      <c r="AI880" s="690"/>
      <c r="AJ880" s="691"/>
      <c r="AK880" s="691"/>
      <c r="AL880" s="692"/>
      <c r="AN880" s="706"/>
      <c r="AO880" s="707"/>
      <c r="AP880" s="707"/>
      <c r="AQ880" s="708"/>
    </row>
    <row r="881" spans="1:43" ht="43.5" hidden="1" thickBot="1" x14ac:dyDescent="0.35">
      <c r="A881" s="1008">
        <v>73</v>
      </c>
      <c r="B881" s="696" t="s">
        <v>1995</v>
      </c>
      <c r="C881" s="263">
        <v>43411</v>
      </c>
      <c r="D881" s="249" t="s">
        <v>14</v>
      </c>
      <c r="E881" s="154" t="s">
        <v>27</v>
      </c>
      <c r="F881" s="257" t="s">
        <v>2837</v>
      </c>
      <c r="G881" s="258" t="s">
        <v>2801</v>
      </c>
      <c r="H881" s="250" t="s">
        <v>2838</v>
      </c>
      <c r="I881" s="250"/>
      <c r="J881" s="258" t="s">
        <v>975</v>
      </c>
      <c r="K881" s="154" t="s">
        <v>823</v>
      </c>
      <c r="L881" s="154" t="s">
        <v>2195</v>
      </c>
      <c r="M881" s="154" t="s">
        <v>2774</v>
      </c>
      <c r="N881" s="251" t="s">
        <v>2805</v>
      </c>
      <c r="O881" s="251" t="s">
        <v>2806</v>
      </c>
      <c r="P881" s="264"/>
      <c r="Q881" s="253"/>
      <c r="R881" s="253"/>
      <c r="S881" s="254"/>
      <c r="T881" s="254"/>
      <c r="U881" s="249"/>
      <c r="V881" s="259"/>
      <c r="W881" s="255"/>
      <c r="X881" s="256"/>
      <c r="AI881" s="690"/>
      <c r="AJ881" s="691"/>
      <c r="AK881" s="691"/>
      <c r="AL881" s="692"/>
      <c r="AN881" s="706"/>
      <c r="AO881" s="707"/>
      <c r="AP881" s="707"/>
      <c r="AQ881" s="708"/>
    </row>
    <row r="882" spans="1:43" ht="43.5" hidden="1" thickBot="1" x14ac:dyDescent="0.35">
      <c r="A882" s="1008">
        <v>73</v>
      </c>
      <c r="B882" s="696" t="s">
        <v>1996</v>
      </c>
      <c r="C882" s="263">
        <v>43411</v>
      </c>
      <c r="D882" s="249" t="s">
        <v>14</v>
      </c>
      <c r="E882" s="154" t="s">
        <v>27</v>
      </c>
      <c r="F882" s="257" t="s">
        <v>2837</v>
      </c>
      <c r="G882" s="258" t="s">
        <v>2801</v>
      </c>
      <c r="H882" s="250" t="s">
        <v>2838</v>
      </c>
      <c r="I882" s="250"/>
      <c r="J882" s="258" t="s">
        <v>975</v>
      </c>
      <c r="K882" s="154" t="s">
        <v>814</v>
      </c>
      <c r="L882" s="154" t="s">
        <v>2195</v>
      </c>
      <c r="M882" s="154" t="s">
        <v>2545</v>
      </c>
      <c r="N882" s="251" t="s">
        <v>2803</v>
      </c>
      <c r="O882" s="251" t="s">
        <v>2840</v>
      </c>
      <c r="P882" s="264"/>
      <c r="Q882" s="253"/>
      <c r="R882" s="253"/>
      <c r="S882" s="254"/>
      <c r="T882" s="254"/>
      <c r="U882" s="249"/>
      <c r="V882" s="259"/>
      <c r="W882" s="255"/>
      <c r="X882" s="256"/>
      <c r="AI882" s="690"/>
      <c r="AJ882" s="691"/>
      <c r="AK882" s="691"/>
      <c r="AL882" s="692"/>
      <c r="AN882" s="706"/>
      <c r="AO882" s="707"/>
      <c r="AP882" s="707"/>
      <c r="AQ882" s="708"/>
    </row>
    <row r="883" spans="1:43" ht="43.5" hidden="1" thickBot="1" x14ac:dyDescent="0.35">
      <c r="A883" s="1008">
        <v>73</v>
      </c>
      <c r="B883" s="696" t="s">
        <v>1997</v>
      </c>
      <c r="C883" s="263">
        <v>43411</v>
      </c>
      <c r="D883" s="249" t="s">
        <v>14</v>
      </c>
      <c r="E883" s="154" t="s">
        <v>27</v>
      </c>
      <c r="F883" s="257" t="s">
        <v>2837</v>
      </c>
      <c r="G883" s="258" t="s">
        <v>2801</v>
      </c>
      <c r="H883" s="250" t="s">
        <v>2838</v>
      </c>
      <c r="I883" s="250"/>
      <c r="J883" s="258" t="s">
        <v>974</v>
      </c>
      <c r="K883" s="154" t="s">
        <v>28</v>
      </c>
      <c r="L883" s="154" t="s">
        <v>2195</v>
      </c>
      <c r="M883" s="154" t="s">
        <v>2268</v>
      </c>
      <c r="N883" s="251" t="s">
        <v>2269</v>
      </c>
      <c r="O883" s="251" t="s">
        <v>2270</v>
      </c>
      <c r="P883" s="264"/>
      <c r="Q883" s="253"/>
      <c r="R883" s="253"/>
      <c r="S883" s="254"/>
      <c r="T883" s="254"/>
      <c r="U883" s="249"/>
      <c r="V883" s="259"/>
      <c r="W883" s="255"/>
      <c r="X883" s="256"/>
      <c r="AI883" s="690"/>
      <c r="AJ883" s="691"/>
      <c r="AK883" s="691"/>
      <c r="AL883" s="692"/>
      <c r="AN883" s="706"/>
      <c r="AO883" s="707"/>
      <c r="AP883" s="707"/>
      <c r="AQ883" s="708"/>
    </row>
    <row r="884" spans="1:43" ht="57.75" hidden="1" thickBot="1" x14ac:dyDescent="0.35">
      <c r="A884" s="1008">
        <v>73</v>
      </c>
      <c r="B884" s="696" t="s">
        <v>1998</v>
      </c>
      <c r="C884" s="263">
        <v>43411</v>
      </c>
      <c r="D884" s="249" t="s">
        <v>14</v>
      </c>
      <c r="E884" s="154" t="s">
        <v>27</v>
      </c>
      <c r="F884" s="257" t="s">
        <v>2837</v>
      </c>
      <c r="G884" s="258" t="s">
        <v>2801</v>
      </c>
      <c r="H884" s="250" t="s">
        <v>2838</v>
      </c>
      <c r="I884" s="250"/>
      <c r="J884" s="258" t="s">
        <v>974</v>
      </c>
      <c r="K884" s="154" t="s">
        <v>28</v>
      </c>
      <c r="L884" s="154" t="s">
        <v>2195</v>
      </c>
      <c r="M884" s="154" t="s">
        <v>2268</v>
      </c>
      <c r="N884" s="251" t="s">
        <v>2371</v>
      </c>
      <c r="O884" s="251" t="s">
        <v>2278</v>
      </c>
      <c r="P884" s="264"/>
      <c r="Q884" s="253"/>
      <c r="R884" s="253"/>
      <c r="S884" s="254"/>
      <c r="T884" s="254"/>
      <c r="U884" s="249"/>
      <c r="V884" s="259"/>
      <c r="W884" s="255"/>
      <c r="X884" s="256"/>
      <c r="AI884" s="690"/>
      <c r="AJ884" s="691"/>
      <c r="AK884" s="691"/>
      <c r="AL884" s="692"/>
      <c r="AN884" s="706"/>
      <c r="AO884" s="707"/>
      <c r="AP884" s="707"/>
      <c r="AQ884" s="708"/>
    </row>
    <row r="885" spans="1:43" ht="72" hidden="1" thickBot="1" x14ac:dyDescent="0.35">
      <c r="A885" s="1008">
        <v>73</v>
      </c>
      <c r="B885" s="696" t="s">
        <v>1999</v>
      </c>
      <c r="C885" s="263">
        <v>43411</v>
      </c>
      <c r="D885" s="249" t="s">
        <v>14</v>
      </c>
      <c r="E885" s="154" t="s">
        <v>27</v>
      </c>
      <c r="F885" s="257" t="s">
        <v>2837</v>
      </c>
      <c r="G885" s="258" t="s">
        <v>2801</v>
      </c>
      <c r="H885" s="250" t="s">
        <v>2838</v>
      </c>
      <c r="I885" s="250"/>
      <c r="J885" s="258" t="s">
        <v>975</v>
      </c>
      <c r="K885" s="154" t="s">
        <v>29</v>
      </c>
      <c r="L885" s="154" t="s">
        <v>2195</v>
      </c>
      <c r="M885" s="154" t="s">
        <v>1456</v>
      </c>
      <c r="N885" s="251" t="s">
        <v>2797</v>
      </c>
      <c r="O885" s="251" t="s">
        <v>2614</v>
      </c>
      <c r="P885" s="264"/>
      <c r="Q885" s="253"/>
      <c r="R885" s="253"/>
      <c r="S885" s="254"/>
      <c r="T885" s="254"/>
      <c r="U885" s="249"/>
      <c r="V885" s="259"/>
      <c r="W885" s="255"/>
      <c r="X885" s="256"/>
      <c r="AI885" s="690"/>
      <c r="AJ885" s="691"/>
      <c r="AK885" s="691"/>
      <c r="AL885" s="692"/>
      <c r="AN885" s="706"/>
      <c r="AO885" s="707"/>
      <c r="AP885" s="707"/>
      <c r="AQ885" s="708"/>
    </row>
    <row r="886" spans="1:43" ht="43.5" hidden="1" thickBot="1" x14ac:dyDescent="0.35">
      <c r="A886" s="1008">
        <v>73</v>
      </c>
      <c r="B886" s="696" t="s">
        <v>2000</v>
      </c>
      <c r="C886" s="263">
        <v>43411</v>
      </c>
      <c r="D886" s="249" t="s">
        <v>14</v>
      </c>
      <c r="E886" s="154" t="s">
        <v>27</v>
      </c>
      <c r="F886" s="257" t="s">
        <v>2837</v>
      </c>
      <c r="G886" s="258" t="s">
        <v>2801</v>
      </c>
      <c r="H886" s="250" t="s">
        <v>2838</v>
      </c>
      <c r="I886" s="250"/>
      <c r="J886" s="258" t="s">
        <v>974</v>
      </c>
      <c r="K886" s="154" t="s">
        <v>29</v>
      </c>
      <c r="L886" s="154" t="s">
        <v>2195</v>
      </c>
      <c r="M886" s="154" t="s">
        <v>1456</v>
      </c>
      <c r="N886" s="251" t="s">
        <v>2213</v>
      </c>
      <c r="O886" s="251" t="s">
        <v>2214</v>
      </c>
      <c r="P886" s="264"/>
      <c r="Q886" s="253"/>
      <c r="R886" s="253"/>
      <c r="S886" s="254"/>
      <c r="T886" s="254"/>
      <c r="U886" s="249"/>
      <c r="V886" s="259"/>
      <c r="W886" s="255"/>
      <c r="X886" s="256"/>
      <c r="AI886" s="690"/>
      <c r="AJ886" s="691"/>
      <c r="AK886" s="691"/>
      <c r="AL886" s="692"/>
      <c r="AN886" s="706"/>
      <c r="AO886" s="707"/>
      <c r="AP886" s="707"/>
      <c r="AQ886" s="708"/>
    </row>
    <row r="887" spans="1:43" ht="43.5" hidden="1" thickBot="1" x14ac:dyDescent="0.35">
      <c r="A887" s="1008">
        <v>73</v>
      </c>
      <c r="B887" s="696" t="s">
        <v>2001</v>
      </c>
      <c r="C887" s="263">
        <v>43411</v>
      </c>
      <c r="D887" s="249" t="s">
        <v>14</v>
      </c>
      <c r="E887" s="154" t="s">
        <v>27</v>
      </c>
      <c r="F887" s="257" t="s">
        <v>2837</v>
      </c>
      <c r="G887" s="258" t="s">
        <v>2801</v>
      </c>
      <c r="H887" s="250" t="s">
        <v>2838</v>
      </c>
      <c r="I887" s="250"/>
      <c r="J887" s="258" t="s">
        <v>974</v>
      </c>
      <c r="K887" s="154" t="s">
        <v>29</v>
      </c>
      <c r="L887" s="154" t="s">
        <v>2195</v>
      </c>
      <c r="M887" s="154" t="s">
        <v>1456</v>
      </c>
      <c r="N887" s="251" t="s">
        <v>2298</v>
      </c>
      <c r="O887" s="251" t="s">
        <v>2299</v>
      </c>
      <c r="P887" s="264"/>
      <c r="Q887" s="253"/>
      <c r="R887" s="253"/>
      <c r="S887" s="254"/>
      <c r="T887" s="254"/>
      <c r="U887" s="249"/>
      <c r="V887" s="259"/>
      <c r="W887" s="255"/>
      <c r="X887" s="256"/>
      <c r="AI887" s="690"/>
      <c r="AJ887" s="691"/>
      <c r="AK887" s="691"/>
      <c r="AL887" s="692"/>
      <c r="AN887" s="706"/>
      <c r="AO887" s="707"/>
      <c r="AP887" s="707"/>
      <c r="AQ887" s="708"/>
    </row>
    <row r="888" spans="1:43" ht="57.75" hidden="1" thickBot="1" x14ac:dyDescent="0.35">
      <c r="A888" s="1008">
        <v>73</v>
      </c>
      <c r="B888" s="696" t="s">
        <v>2002</v>
      </c>
      <c r="C888" s="263">
        <v>43411</v>
      </c>
      <c r="D888" s="249" t="s">
        <v>14</v>
      </c>
      <c r="E888" s="154" t="s">
        <v>27</v>
      </c>
      <c r="F888" s="257" t="s">
        <v>2837</v>
      </c>
      <c r="G888" s="258" t="s">
        <v>2801</v>
      </c>
      <c r="H888" s="250" t="s">
        <v>2838</v>
      </c>
      <c r="I888" s="250"/>
      <c r="J888" s="258" t="s">
        <v>974</v>
      </c>
      <c r="K888" s="154" t="s">
        <v>29</v>
      </c>
      <c r="L888" s="154" t="s">
        <v>2195</v>
      </c>
      <c r="M888" s="154" t="s">
        <v>1456</v>
      </c>
      <c r="N888" s="251" t="s">
        <v>2808</v>
      </c>
      <c r="O888" s="251" t="s">
        <v>2809</v>
      </c>
      <c r="P888" s="264"/>
      <c r="Q888" s="253"/>
      <c r="R888" s="253"/>
      <c r="S888" s="254"/>
      <c r="T888" s="254"/>
      <c r="U888" s="249"/>
      <c r="V888" s="259"/>
      <c r="W888" s="255"/>
      <c r="X888" s="256"/>
      <c r="AI888" s="690"/>
      <c r="AJ888" s="691"/>
      <c r="AK888" s="691"/>
      <c r="AL888" s="692"/>
      <c r="AN888" s="706"/>
      <c r="AO888" s="707"/>
      <c r="AP888" s="707"/>
      <c r="AQ888" s="708"/>
    </row>
    <row r="889" spans="1:43" ht="43.5" hidden="1" thickBot="1" x14ac:dyDescent="0.35">
      <c r="A889" s="1008">
        <v>73</v>
      </c>
      <c r="B889" s="696" t="s">
        <v>2003</v>
      </c>
      <c r="C889" s="263">
        <v>43411</v>
      </c>
      <c r="D889" s="249" t="s">
        <v>14</v>
      </c>
      <c r="E889" s="154" t="s">
        <v>27</v>
      </c>
      <c r="F889" s="257" t="s">
        <v>2837</v>
      </c>
      <c r="G889" s="258" t="s">
        <v>2801</v>
      </c>
      <c r="H889" s="250" t="s">
        <v>2838</v>
      </c>
      <c r="I889" s="250"/>
      <c r="J889" s="258" t="s">
        <v>975</v>
      </c>
      <c r="K889" s="154" t="s">
        <v>29</v>
      </c>
      <c r="L889" s="154" t="s">
        <v>2195</v>
      </c>
      <c r="M889" s="154" t="s">
        <v>2810</v>
      </c>
      <c r="N889" s="251" t="s">
        <v>2215</v>
      </c>
      <c r="O889" s="251" t="s">
        <v>2216</v>
      </c>
      <c r="P889" s="264"/>
      <c r="Q889" s="253"/>
      <c r="R889" s="253"/>
      <c r="S889" s="254"/>
      <c r="T889" s="254"/>
      <c r="U889" s="249"/>
      <c r="V889" s="259"/>
      <c r="W889" s="255"/>
      <c r="X889" s="256"/>
      <c r="AI889" s="690"/>
      <c r="AJ889" s="691"/>
      <c r="AK889" s="691"/>
      <c r="AL889" s="692"/>
      <c r="AN889" s="706"/>
      <c r="AO889" s="707"/>
      <c r="AP889" s="707"/>
      <c r="AQ889" s="708"/>
    </row>
    <row r="890" spans="1:43" ht="43.5" hidden="1" thickBot="1" x14ac:dyDescent="0.35">
      <c r="A890" s="1008">
        <v>73</v>
      </c>
      <c r="B890" s="696" t="s">
        <v>2004</v>
      </c>
      <c r="C890" s="263">
        <v>43411</v>
      </c>
      <c r="D890" s="249" t="s">
        <v>14</v>
      </c>
      <c r="E890" s="154" t="s">
        <v>27</v>
      </c>
      <c r="F890" s="257" t="s">
        <v>2837</v>
      </c>
      <c r="G890" s="258" t="s">
        <v>2801</v>
      </c>
      <c r="H890" s="250" t="s">
        <v>2838</v>
      </c>
      <c r="I890" s="250"/>
      <c r="J890" s="258" t="s">
        <v>975</v>
      </c>
      <c r="K890" s="154" t="s">
        <v>29</v>
      </c>
      <c r="L890" s="154" t="s">
        <v>2195</v>
      </c>
      <c r="M890" s="154" t="s">
        <v>1456</v>
      </c>
      <c r="N890" s="251" t="s">
        <v>2551</v>
      </c>
      <c r="O890" s="251" t="s">
        <v>2552</v>
      </c>
      <c r="P890" s="264"/>
      <c r="Q890" s="253"/>
      <c r="R890" s="253"/>
      <c r="S890" s="254"/>
      <c r="T890" s="254"/>
      <c r="U890" s="249"/>
      <c r="V890" s="259"/>
      <c r="W890" s="255"/>
      <c r="X890" s="256"/>
      <c r="AI890" s="690"/>
      <c r="AJ890" s="691"/>
      <c r="AK890" s="691"/>
      <c r="AL890" s="692"/>
      <c r="AN890" s="706"/>
      <c r="AO890" s="707"/>
      <c r="AP890" s="707"/>
      <c r="AQ890" s="708"/>
    </row>
    <row r="891" spans="1:43" ht="72" hidden="1" thickBot="1" x14ac:dyDescent="0.35">
      <c r="A891" s="1008">
        <v>73</v>
      </c>
      <c r="B891" s="696" t="s">
        <v>2005</v>
      </c>
      <c r="C891" s="263">
        <v>43411</v>
      </c>
      <c r="D891" s="249" t="s">
        <v>14</v>
      </c>
      <c r="E891" s="154" t="s">
        <v>27</v>
      </c>
      <c r="F891" s="257" t="s">
        <v>2837</v>
      </c>
      <c r="G891" s="258" t="s">
        <v>2801</v>
      </c>
      <c r="H891" s="250" t="s">
        <v>2838</v>
      </c>
      <c r="I891" s="250"/>
      <c r="J891" s="258" t="s">
        <v>975</v>
      </c>
      <c r="K891" s="154" t="s">
        <v>29</v>
      </c>
      <c r="L891" s="154" t="s">
        <v>2195</v>
      </c>
      <c r="M891" s="154" t="s">
        <v>1456</v>
      </c>
      <c r="N891" s="251" t="s">
        <v>2342</v>
      </c>
      <c r="O891" s="251" t="s">
        <v>2343</v>
      </c>
      <c r="P891" s="264"/>
      <c r="Q891" s="253"/>
      <c r="R891" s="253"/>
      <c r="S891" s="254"/>
      <c r="T891" s="254"/>
      <c r="U891" s="249"/>
      <c r="V891" s="259"/>
      <c r="W891" s="255"/>
      <c r="X891" s="256"/>
      <c r="AI891" s="690"/>
      <c r="AJ891" s="691"/>
      <c r="AK891" s="691"/>
      <c r="AL891" s="692"/>
      <c r="AN891" s="706"/>
      <c r="AO891" s="707"/>
      <c r="AP891" s="707"/>
      <c r="AQ891" s="708"/>
    </row>
    <row r="892" spans="1:43" ht="57.75" hidden="1" thickBot="1" x14ac:dyDescent="0.35">
      <c r="A892" s="1008">
        <v>73</v>
      </c>
      <c r="B892" s="696" t="s">
        <v>2006</v>
      </c>
      <c r="C892" s="263">
        <v>43411</v>
      </c>
      <c r="D892" s="249" t="s">
        <v>14</v>
      </c>
      <c r="E892" s="154" t="s">
        <v>27</v>
      </c>
      <c r="F892" s="257" t="s">
        <v>2837</v>
      </c>
      <c r="G892" s="258" t="s">
        <v>2801</v>
      </c>
      <c r="H892" s="250" t="s">
        <v>2838</v>
      </c>
      <c r="I892" s="250"/>
      <c r="J892" s="258" t="s">
        <v>975</v>
      </c>
      <c r="K892" s="154" t="s">
        <v>29</v>
      </c>
      <c r="L892" s="154" t="s">
        <v>2195</v>
      </c>
      <c r="M892" s="154" t="s">
        <v>1456</v>
      </c>
      <c r="N892" s="251" t="s">
        <v>2549</v>
      </c>
      <c r="O892" s="251" t="s">
        <v>2550</v>
      </c>
      <c r="P892" s="264"/>
      <c r="Q892" s="253"/>
      <c r="R892" s="253"/>
      <c r="S892" s="254"/>
      <c r="T892" s="254"/>
      <c r="U892" s="249"/>
      <c r="V892" s="259"/>
      <c r="W892" s="255"/>
      <c r="X892" s="256"/>
      <c r="AI892" s="690"/>
      <c r="AJ892" s="691"/>
      <c r="AK892" s="691"/>
      <c r="AL892" s="692"/>
      <c r="AN892" s="706"/>
      <c r="AO892" s="707"/>
      <c r="AP892" s="707"/>
      <c r="AQ892" s="708"/>
    </row>
    <row r="893" spans="1:43" ht="43.5" hidden="1" thickBot="1" x14ac:dyDescent="0.35">
      <c r="A893" s="1008">
        <v>73</v>
      </c>
      <c r="B893" s="696" t="s">
        <v>2007</v>
      </c>
      <c r="C893" s="263">
        <v>43411</v>
      </c>
      <c r="D893" s="249" t="s">
        <v>14</v>
      </c>
      <c r="E893" s="154" t="s">
        <v>27</v>
      </c>
      <c r="F893" s="257" t="s">
        <v>2837</v>
      </c>
      <c r="G893" s="258" t="s">
        <v>2801</v>
      </c>
      <c r="H893" s="250" t="s">
        <v>2838</v>
      </c>
      <c r="I893" s="250"/>
      <c r="J893" s="258" t="s">
        <v>975</v>
      </c>
      <c r="K893" s="154" t="s">
        <v>29</v>
      </c>
      <c r="L893" s="154" t="s">
        <v>2195</v>
      </c>
      <c r="M893" s="154" t="s">
        <v>2217</v>
      </c>
      <c r="N893" s="251" t="s">
        <v>2218</v>
      </c>
      <c r="O893" s="251" t="s">
        <v>2219</v>
      </c>
      <c r="P893" s="264"/>
      <c r="Q893" s="253"/>
      <c r="R893" s="253"/>
      <c r="S893" s="254"/>
      <c r="T893" s="254"/>
      <c r="U893" s="249"/>
      <c r="V893" s="259"/>
      <c r="W893" s="255"/>
      <c r="X893" s="256"/>
      <c r="AI893" s="690"/>
      <c r="AJ893" s="691"/>
      <c r="AK893" s="691"/>
      <c r="AL893" s="692"/>
      <c r="AN893" s="706"/>
      <c r="AO893" s="707"/>
      <c r="AP893" s="707"/>
      <c r="AQ893" s="708"/>
    </row>
    <row r="894" spans="1:43" ht="43.5" hidden="1" thickBot="1" x14ac:dyDescent="0.35">
      <c r="A894" s="1008">
        <v>73</v>
      </c>
      <c r="B894" s="696" t="s">
        <v>2008</v>
      </c>
      <c r="C894" s="263">
        <v>43411</v>
      </c>
      <c r="D894" s="249" t="s">
        <v>14</v>
      </c>
      <c r="E894" s="154" t="s">
        <v>27</v>
      </c>
      <c r="F894" s="257" t="s">
        <v>2837</v>
      </c>
      <c r="G894" s="258" t="s">
        <v>2801</v>
      </c>
      <c r="H894" s="250" t="s">
        <v>2838</v>
      </c>
      <c r="I894" s="250"/>
      <c r="J894" s="258" t="s">
        <v>974</v>
      </c>
      <c r="K894" s="154" t="s">
        <v>814</v>
      </c>
      <c r="L894" s="154" t="s">
        <v>2195</v>
      </c>
      <c r="M894" s="154" t="s">
        <v>2290</v>
      </c>
      <c r="N894" s="251" t="s">
        <v>2813</v>
      </c>
      <c r="O894" s="251" t="s">
        <v>2814</v>
      </c>
      <c r="P894" s="264"/>
      <c r="Q894" s="253"/>
      <c r="R894" s="253"/>
      <c r="S894" s="254"/>
      <c r="T894" s="254"/>
      <c r="U894" s="249"/>
      <c r="V894" s="259"/>
      <c r="W894" s="255"/>
      <c r="X894" s="256"/>
      <c r="AI894" s="690"/>
      <c r="AJ894" s="691"/>
      <c r="AK894" s="691"/>
      <c r="AL894" s="692"/>
      <c r="AN894" s="706"/>
      <c r="AO894" s="707"/>
      <c r="AP894" s="707"/>
      <c r="AQ894" s="708"/>
    </row>
    <row r="895" spans="1:43" ht="43.5" hidden="1" thickBot="1" x14ac:dyDescent="0.35">
      <c r="A895" s="1008">
        <v>73</v>
      </c>
      <c r="B895" s="696" t="s">
        <v>2009</v>
      </c>
      <c r="C895" s="263">
        <v>43411</v>
      </c>
      <c r="D895" s="249" t="s">
        <v>14</v>
      </c>
      <c r="E895" s="154" t="s">
        <v>27</v>
      </c>
      <c r="F895" s="257" t="s">
        <v>2837</v>
      </c>
      <c r="G895" s="258" t="s">
        <v>2801</v>
      </c>
      <c r="H895" s="250" t="s">
        <v>2838</v>
      </c>
      <c r="I895" s="250"/>
      <c r="J895" s="258" t="s">
        <v>975</v>
      </c>
      <c r="K895" s="154" t="s">
        <v>814</v>
      </c>
      <c r="L895" s="154" t="s">
        <v>2195</v>
      </c>
      <c r="M895" s="154" t="s">
        <v>2558</v>
      </c>
      <c r="N895" s="251" t="s">
        <v>2559</v>
      </c>
      <c r="O895" s="251" t="s">
        <v>2560</v>
      </c>
      <c r="P895" s="264"/>
      <c r="Q895" s="253"/>
      <c r="R895" s="253"/>
      <c r="S895" s="254"/>
      <c r="T895" s="254"/>
      <c r="U895" s="249"/>
      <c r="V895" s="259"/>
      <c r="W895" s="255"/>
      <c r="X895" s="256"/>
      <c r="AI895" s="690"/>
      <c r="AJ895" s="691"/>
      <c r="AK895" s="691"/>
      <c r="AL895" s="692"/>
      <c r="AN895" s="706"/>
      <c r="AO895" s="707"/>
      <c r="AP895" s="707"/>
      <c r="AQ895" s="708"/>
    </row>
    <row r="896" spans="1:43" ht="43.5" hidden="1" thickBot="1" x14ac:dyDescent="0.35">
      <c r="A896" s="1008">
        <v>73</v>
      </c>
      <c r="B896" s="696" t="s">
        <v>2010</v>
      </c>
      <c r="C896" s="263">
        <v>43411</v>
      </c>
      <c r="D896" s="249" t="s">
        <v>14</v>
      </c>
      <c r="E896" s="154" t="s">
        <v>27</v>
      </c>
      <c r="F896" s="257" t="s">
        <v>2837</v>
      </c>
      <c r="G896" s="258" t="s">
        <v>2801</v>
      </c>
      <c r="H896" s="250" t="s">
        <v>2838</v>
      </c>
      <c r="I896" s="250"/>
      <c r="J896" s="258" t="s">
        <v>975</v>
      </c>
      <c r="K896" s="154" t="s">
        <v>814</v>
      </c>
      <c r="L896" s="154" t="s">
        <v>2195</v>
      </c>
      <c r="M896" s="154" t="s">
        <v>2558</v>
      </c>
      <c r="N896" s="251" t="s">
        <v>2561</v>
      </c>
      <c r="O896" s="251" t="s">
        <v>2562</v>
      </c>
      <c r="P896" s="264"/>
      <c r="Q896" s="253"/>
      <c r="R896" s="253"/>
      <c r="S896" s="254"/>
      <c r="T896" s="254"/>
      <c r="U896" s="249"/>
      <c r="V896" s="259"/>
      <c r="W896" s="255"/>
      <c r="X896" s="256"/>
      <c r="AI896" s="690"/>
      <c r="AJ896" s="691"/>
      <c r="AK896" s="691"/>
      <c r="AL896" s="692"/>
      <c r="AN896" s="706"/>
      <c r="AO896" s="707"/>
      <c r="AP896" s="707"/>
      <c r="AQ896" s="708"/>
    </row>
    <row r="897" spans="1:43" ht="86.25" hidden="1" thickBot="1" x14ac:dyDescent="0.35">
      <c r="A897" s="1008">
        <v>73</v>
      </c>
      <c r="B897" s="696" t="s">
        <v>2011</v>
      </c>
      <c r="C897" s="263">
        <v>43411</v>
      </c>
      <c r="D897" s="249" t="s">
        <v>14</v>
      </c>
      <c r="E897" s="154" t="s">
        <v>27</v>
      </c>
      <c r="F897" s="257" t="s">
        <v>2837</v>
      </c>
      <c r="G897" s="258" t="s">
        <v>2801</v>
      </c>
      <c r="H897" s="250" t="s">
        <v>2838</v>
      </c>
      <c r="I897" s="250"/>
      <c r="J897" s="258" t="s">
        <v>975</v>
      </c>
      <c r="K897" s="154" t="s">
        <v>814</v>
      </c>
      <c r="L897" s="154" t="s">
        <v>2195</v>
      </c>
      <c r="M897" s="154" t="s">
        <v>1469</v>
      </c>
      <c r="N897" s="251" t="s">
        <v>2280</v>
      </c>
      <c r="O897" s="251" t="s">
        <v>2563</v>
      </c>
      <c r="P897" s="264"/>
      <c r="Q897" s="253"/>
      <c r="R897" s="253"/>
      <c r="S897" s="254"/>
      <c r="T897" s="254"/>
      <c r="U897" s="249"/>
      <c r="V897" s="259"/>
      <c r="W897" s="255"/>
      <c r="X897" s="256"/>
      <c r="AI897" s="690"/>
      <c r="AJ897" s="691"/>
      <c r="AK897" s="691"/>
      <c r="AL897" s="692"/>
      <c r="AN897" s="706"/>
      <c r="AO897" s="707"/>
      <c r="AP897" s="707"/>
      <c r="AQ897" s="708"/>
    </row>
    <row r="898" spans="1:43" ht="43.5" hidden="1" thickBot="1" x14ac:dyDescent="0.35">
      <c r="A898" s="1008">
        <v>73</v>
      </c>
      <c r="B898" s="696" t="s">
        <v>2012</v>
      </c>
      <c r="C898" s="263">
        <v>43411</v>
      </c>
      <c r="D898" s="249" t="s">
        <v>14</v>
      </c>
      <c r="E898" s="154" t="s">
        <v>27</v>
      </c>
      <c r="F898" s="257" t="s">
        <v>2837</v>
      </c>
      <c r="G898" s="258" t="s">
        <v>2801</v>
      </c>
      <c r="H898" s="250" t="s">
        <v>2838</v>
      </c>
      <c r="I898" s="250"/>
      <c r="J898" s="258" t="s">
        <v>975</v>
      </c>
      <c r="K898" s="154" t="s">
        <v>823</v>
      </c>
      <c r="L898" s="154" t="s">
        <v>2195</v>
      </c>
      <c r="M898" s="154" t="s">
        <v>2628</v>
      </c>
      <c r="N898" s="251" t="s">
        <v>2220</v>
      </c>
      <c r="O898" s="251" t="s">
        <v>2221</v>
      </c>
      <c r="P898" s="264"/>
      <c r="Q898" s="253"/>
      <c r="R898" s="253"/>
      <c r="S898" s="254"/>
      <c r="T898" s="254"/>
      <c r="U898" s="249"/>
      <c r="V898" s="259"/>
      <c r="W898" s="255"/>
      <c r="X898" s="256"/>
      <c r="AI898" s="690"/>
      <c r="AJ898" s="691"/>
      <c r="AK898" s="691"/>
      <c r="AL898" s="692"/>
      <c r="AN898" s="706"/>
      <c r="AO898" s="707"/>
      <c r="AP898" s="707"/>
      <c r="AQ898" s="708"/>
    </row>
    <row r="899" spans="1:43" ht="39" hidden="1" thickBot="1" x14ac:dyDescent="0.35">
      <c r="A899" s="1008">
        <v>52</v>
      </c>
      <c r="B899" s="696" t="s">
        <v>2013</v>
      </c>
      <c r="C899" s="263">
        <v>43416</v>
      </c>
      <c r="D899" s="249" t="s">
        <v>14</v>
      </c>
      <c r="E899" s="154" t="s">
        <v>2904</v>
      </c>
      <c r="F899" s="257" t="s">
        <v>538</v>
      </c>
      <c r="G899" s="258" t="s">
        <v>523</v>
      </c>
      <c r="H899" s="250" t="s">
        <v>2841</v>
      </c>
      <c r="I899" s="250"/>
      <c r="J899" s="258" t="s">
        <v>975</v>
      </c>
      <c r="K899" s="154" t="s">
        <v>814</v>
      </c>
      <c r="L899" s="154" t="s">
        <v>2274</v>
      </c>
      <c r="M899" s="154" t="s">
        <v>2196</v>
      </c>
      <c r="N899" s="251" t="s">
        <v>2197</v>
      </c>
      <c r="O899" s="251" t="s">
        <v>2198</v>
      </c>
      <c r="P899" s="264"/>
      <c r="Q899" s="253"/>
      <c r="R899" s="253"/>
      <c r="S899" s="254"/>
      <c r="T899" s="254"/>
      <c r="U899" s="249"/>
      <c r="V899" s="259"/>
      <c r="W899" s="255"/>
      <c r="X899" s="256"/>
      <c r="AI899" s="690"/>
      <c r="AJ899" s="691"/>
      <c r="AK899" s="691"/>
      <c r="AL899" s="692"/>
      <c r="AN899" s="706"/>
      <c r="AO899" s="707"/>
      <c r="AP899" s="707"/>
      <c r="AQ899" s="708"/>
    </row>
    <row r="900" spans="1:43" ht="43.5" hidden="1" thickBot="1" x14ac:dyDescent="0.35">
      <c r="A900" s="1008">
        <v>52</v>
      </c>
      <c r="B900" s="696" t="s">
        <v>2014</v>
      </c>
      <c r="C900" s="263">
        <v>43416</v>
      </c>
      <c r="D900" s="249" t="s">
        <v>14</v>
      </c>
      <c r="E900" s="154" t="s">
        <v>2904</v>
      </c>
      <c r="F900" s="257" t="s">
        <v>538</v>
      </c>
      <c r="G900" s="258" t="s">
        <v>523</v>
      </c>
      <c r="H900" s="250" t="s">
        <v>2841</v>
      </c>
      <c r="I900" s="250"/>
      <c r="J900" s="258" t="s">
        <v>975</v>
      </c>
      <c r="K900" s="154" t="s">
        <v>814</v>
      </c>
      <c r="L900" s="154" t="s">
        <v>2274</v>
      </c>
      <c r="M900" s="154" t="s">
        <v>2199</v>
      </c>
      <c r="N900" s="251" t="s">
        <v>2275</v>
      </c>
      <c r="O900" s="251" t="s">
        <v>2201</v>
      </c>
      <c r="P900" s="264"/>
      <c r="Q900" s="253"/>
      <c r="R900" s="253"/>
      <c r="S900" s="254"/>
      <c r="T900" s="254"/>
      <c r="U900" s="249"/>
      <c r="V900" s="259"/>
      <c r="W900" s="255"/>
      <c r="X900" s="256"/>
      <c r="AI900" s="690"/>
      <c r="AJ900" s="691"/>
      <c r="AK900" s="691"/>
      <c r="AL900" s="692"/>
      <c r="AN900" s="706"/>
      <c r="AO900" s="707"/>
      <c r="AP900" s="707"/>
      <c r="AQ900" s="708"/>
    </row>
    <row r="901" spans="1:43" ht="72" hidden="1" thickBot="1" x14ac:dyDescent="0.35">
      <c r="A901" s="1008">
        <v>52</v>
      </c>
      <c r="B901" s="696" t="s">
        <v>2015</v>
      </c>
      <c r="C901" s="263">
        <v>43416</v>
      </c>
      <c r="D901" s="249" t="s">
        <v>14</v>
      </c>
      <c r="E901" s="154" t="s">
        <v>2904</v>
      </c>
      <c r="F901" s="257" t="s">
        <v>538</v>
      </c>
      <c r="G901" s="258" t="s">
        <v>523</v>
      </c>
      <c r="H901" s="250" t="s">
        <v>2841</v>
      </c>
      <c r="I901" s="250"/>
      <c r="J901" s="258" t="s">
        <v>975</v>
      </c>
      <c r="K901" s="154" t="s">
        <v>29</v>
      </c>
      <c r="L901" s="154" t="s">
        <v>2274</v>
      </c>
      <c r="M901" s="154" t="s">
        <v>2842</v>
      </c>
      <c r="N901" s="251" t="s">
        <v>2203</v>
      </c>
      <c r="O901" s="251" t="s">
        <v>2204</v>
      </c>
      <c r="P901" s="264"/>
      <c r="Q901" s="253"/>
      <c r="R901" s="253"/>
      <c r="S901" s="254"/>
      <c r="T901" s="254"/>
      <c r="U901" s="249"/>
      <c r="V901" s="259"/>
      <c r="W901" s="255"/>
      <c r="X901" s="256"/>
      <c r="AI901" s="690"/>
      <c r="AJ901" s="691"/>
      <c r="AK901" s="691"/>
      <c r="AL901" s="692"/>
      <c r="AN901" s="706"/>
      <c r="AO901" s="707"/>
      <c r="AP901" s="707"/>
      <c r="AQ901" s="708"/>
    </row>
    <row r="902" spans="1:43" ht="114.75" hidden="1" thickBot="1" x14ac:dyDescent="0.35">
      <c r="A902" s="1008">
        <v>52</v>
      </c>
      <c r="B902" s="696" t="s">
        <v>2016</v>
      </c>
      <c r="C902" s="263">
        <v>43416</v>
      </c>
      <c r="D902" s="249" t="s">
        <v>14</v>
      </c>
      <c r="E902" s="154" t="s">
        <v>2904</v>
      </c>
      <c r="F902" s="257" t="s">
        <v>538</v>
      </c>
      <c r="G902" s="258" t="s">
        <v>523</v>
      </c>
      <c r="H902" s="250" t="s">
        <v>2841</v>
      </c>
      <c r="I902" s="250"/>
      <c r="J902" s="258" t="s">
        <v>974</v>
      </c>
      <c r="K902" s="154" t="s">
        <v>30</v>
      </c>
      <c r="L902" s="154" t="s">
        <v>2274</v>
      </c>
      <c r="M902" s="154" t="s">
        <v>2843</v>
      </c>
      <c r="N902" s="251" t="s">
        <v>2844</v>
      </c>
      <c r="O902" s="251" t="s">
        <v>2845</v>
      </c>
      <c r="P902" s="264"/>
      <c r="Q902" s="253"/>
      <c r="R902" s="253"/>
      <c r="S902" s="254"/>
      <c r="T902" s="254"/>
      <c r="U902" s="249"/>
      <c r="V902" s="259"/>
      <c r="W902" s="255"/>
      <c r="X902" s="256"/>
      <c r="AI902" s="690"/>
      <c r="AJ902" s="691"/>
      <c r="AK902" s="691"/>
      <c r="AL902" s="692"/>
      <c r="AN902" s="706"/>
      <c r="AO902" s="707"/>
      <c r="AP902" s="707"/>
      <c r="AQ902" s="708"/>
    </row>
    <row r="903" spans="1:43" ht="43.5" hidden="1" thickBot="1" x14ac:dyDescent="0.35">
      <c r="A903" s="1008">
        <v>52</v>
      </c>
      <c r="B903" s="696" t="s">
        <v>2017</v>
      </c>
      <c r="C903" s="263">
        <v>43416</v>
      </c>
      <c r="D903" s="249" t="s">
        <v>14</v>
      </c>
      <c r="E903" s="154" t="s">
        <v>2904</v>
      </c>
      <c r="F903" s="257" t="s">
        <v>538</v>
      </c>
      <c r="G903" s="258" t="s">
        <v>523</v>
      </c>
      <c r="H903" s="250" t="s">
        <v>2841</v>
      </c>
      <c r="I903" s="250"/>
      <c r="J903" s="258" t="s">
        <v>975</v>
      </c>
      <c r="K903" s="154" t="s">
        <v>823</v>
      </c>
      <c r="L903" s="154" t="s">
        <v>2274</v>
      </c>
      <c r="M903" s="154" t="s">
        <v>1480</v>
      </c>
      <c r="N903" s="251" t="s">
        <v>2603</v>
      </c>
      <c r="O903" s="251" t="s">
        <v>2766</v>
      </c>
      <c r="P903" s="264"/>
      <c r="Q903" s="253"/>
      <c r="R903" s="253"/>
      <c r="S903" s="254"/>
      <c r="T903" s="254"/>
      <c r="U903" s="249"/>
      <c r="V903" s="259"/>
      <c r="W903" s="255"/>
      <c r="X903" s="256"/>
      <c r="AI903" s="690"/>
      <c r="AJ903" s="691"/>
      <c r="AK903" s="691"/>
      <c r="AL903" s="692"/>
      <c r="AN903" s="706"/>
      <c r="AO903" s="707"/>
      <c r="AP903" s="707"/>
      <c r="AQ903" s="708"/>
    </row>
    <row r="904" spans="1:43" ht="39" hidden="1" thickBot="1" x14ac:dyDescent="0.35">
      <c r="A904" s="1008">
        <v>52</v>
      </c>
      <c r="B904" s="696" t="s">
        <v>2018</v>
      </c>
      <c r="C904" s="263">
        <v>43416</v>
      </c>
      <c r="D904" s="249" t="s">
        <v>14</v>
      </c>
      <c r="E904" s="154" t="s">
        <v>2904</v>
      </c>
      <c r="F904" s="257" t="s">
        <v>538</v>
      </c>
      <c r="G904" s="258" t="s">
        <v>523</v>
      </c>
      <c r="H904" s="250" t="s">
        <v>2841</v>
      </c>
      <c r="I904" s="250"/>
      <c r="J904" s="258" t="s">
        <v>975</v>
      </c>
      <c r="K904" s="154" t="s">
        <v>823</v>
      </c>
      <c r="L904" s="154" t="s">
        <v>2274</v>
      </c>
      <c r="M904" s="154" t="s">
        <v>2571</v>
      </c>
      <c r="N904" s="251" t="s">
        <v>2205</v>
      </c>
      <c r="O904" s="251" t="s">
        <v>2206</v>
      </c>
      <c r="P904" s="264"/>
      <c r="Q904" s="253"/>
      <c r="R904" s="253"/>
      <c r="S904" s="254"/>
      <c r="T904" s="254"/>
      <c r="U904" s="249"/>
      <c r="V904" s="259"/>
      <c r="W904" s="255"/>
      <c r="X904" s="256"/>
      <c r="AI904" s="690"/>
      <c r="AJ904" s="691"/>
      <c r="AK904" s="691"/>
      <c r="AL904" s="692"/>
      <c r="AN904" s="706"/>
      <c r="AO904" s="707"/>
      <c r="AP904" s="707"/>
      <c r="AQ904" s="708"/>
    </row>
    <row r="905" spans="1:43" ht="43.5" hidden="1" thickBot="1" x14ac:dyDescent="0.35">
      <c r="A905" s="1008">
        <v>52</v>
      </c>
      <c r="B905" s="696" t="s">
        <v>2019</v>
      </c>
      <c r="C905" s="263">
        <v>43416</v>
      </c>
      <c r="D905" s="249" t="s">
        <v>14</v>
      </c>
      <c r="E905" s="154" t="s">
        <v>2904</v>
      </c>
      <c r="F905" s="257" t="s">
        <v>538</v>
      </c>
      <c r="G905" s="258" t="s">
        <v>523</v>
      </c>
      <c r="H905" s="250" t="s">
        <v>2841</v>
      </c>
      <c r="I905" s="250"/>
      <c r="J905" s="258" t="s">
        <v>974</v>
      </c>
      <c r="K905" s="154" t="s">
        <v>28</v>
      </c>
      <c r="L905" s="154" t="s">
        <v>2274</v>
      </c>
      <c r="M905" s="154" t="s">
        <v>2663</v>
      </c>
      <c r="N905" s="251" t="s">
        <v>2846</v>
      </c>
      <c r="O905" s="251" t="s">
        <v>2847</v>
      </c>
      <c r="P905" s="264"/>
      <c r="Q905" s="253"/>
      <c r="R905" s="253"/>
      <c r="S905" s="254"/>
      <c r="T905" s="254"/>
      <c r="U905" s="249"/>
      <c r="V905" s="259"/>
      <c r="W905" s="255"/>
      <c r="X905" s="256"/>
      <c r="AI905" s="690"/>
      <c r="AJ905" s="691"/>
      <c r="AK905" s="691"/>
      <c r="AL905" s="692"/>
      <c r="AN905" s="706"/>
      <c r="AO905" s="707"/>
      <c r="AP905" s="707"/>
      <c r="AQ905" s="708"/>
    </row>
    <row r="906" spans="1:43" ht="57.75" hidden="1" thickBot="1" x14ac:dyDescent="0.35">
      <c r="A906" s="1008">
        <v>52</v>
      </c>
      <c r="B906" s="696" t="s">
        <v>2020</v>
      </c>
      <c r="C906" s="263">
        <v>43416</v>
      </c>
      <c r="D906" s="249" t="s">
        <v>14</v>
      </c>
      <c r="E906" s="154" t="s">
        <v>2904</v>
      </c>
      <c r="F906" s="257" t="s">
        <v>538</v>
      </c>
      <c r="G906" s="258" t="s">
        <v>523</v>
      </c>
      <c r="H906" s="250" t="s">
        <v>2841</v>
      </c>
      <c r="I906" s="250"/>
      <c r="J906" s="258" t="s">
        <v>974</v>
      </c>
      <c r="K906" s="154" t="s">
        <v>29</v>
      </c>
      <c r="L906" s="154" t="s">
        <v>2274</v>
      </c>
      <c r="M906" s="154" t="s">
        <v>1456</v>
      </c>
      <c r="N906" s="251" t="s">
        <v>2305</v>
      </c>
      <c r="O906" s="251" t="s">
        <v>2306</v>
      </c>
      <c r="P906" s="264"/>
      <c r="Q906" s="253"/>
      <c r="R906" s="253"/>
      <c r="S906" s="254"/>
      <c r="T906" s="254"/>
      <c r="U906" s="249"/>
      <c r="V906" s="259"/>
      <c r="W906" s="255"/>
      <c r="X906" s="256"/>
      <c r="AI906" s="690"/>
      <c r="AJ906" s="691"/>
      <c r="AK906" s="691"/>
      <c r="AL906" s="692"/>
      <c r="AN906" s="706"/>
      <c r="AO906" s="707"/>
      <c r="AP906" s="707"/>
      <c r="AQ906" s="708"/>
    </row>
    <row r="907" spans="1:43" ht="72" hidden="1" thickBot="1" x14ac:dyDescent="0.35">
      <c r="A907" s="1008">
        <v>52</v>
      </c>
      <c r="B907" s="696" t="s">
        <v>2021</v>
      </c>
      <c r="C907" s="263">
        <v>43416</v>
      </c>
      <c r="D907" s="249" t="s">
        <v>14</v>
      </c>
      <c r="E907" s="154" t="s">
        <v>2904</v>
      </c>
      <c r="F907" s="257" t="s">
        <v>538</v>
      </c>
      <c r="G907" s="258" t="s">
        <v>523</v>
      </c>
      <c r="H907" s="250" t="s">
        <v>2841</v>
      </c>
      <c r="I907" s="250"/>
      <c r="J907" s="258" t="s">
        <v>975</v>
      </c>
      <c r="K907" s="154" t="s">
        <v>29</v>
      </c>
      <c r="L907" s="154" t="s">
        <v>2274</v>
      </c>
      <c r="M907" s="154" t="s">
        <v>1456</v>
      </c>
      <c r="N907" s="251" t="s">
        <v>2342</v>
      </c>
      <c r="O907" s="251" t="s">
        <v>2343</v>
      </c>
      <c r="P907" s="264"/>
      <c r="Q907" s="253"/>
      <c r="R907" s="253"/>
      <c r="S907" s="254"/>
      <c r="T907" s="254"/>
      <c r="U907" s="249"/>
      <c r="V907" s="259"/>
      <c r="W907" s="255"/>
      <c r="X907" s="256"/>
      <c r="AI907" s="690"/>
      <c r="AJ907" s="691"/>
      <c r="AK907" s="691"/>
      <c r="AL907" s="692"/>
      <c r="AN907" s="706"/>
      <c r="AO907" s="707"/>
      <c r="AP907" s="707"/>
      <c r="AQ907" s="708"/>
    </row>
    <row r="908" spans="1:43" ht="43.5" hidden="1" thickBot="1" x14ac:dyDescent="0.35">
      <c r="A908" s="1008">
        <v>52</v>
      </c>
      <c r="B908" s="696" t="s">
        <v>2022</v>
      </c>
      <c r="C908" s="263">
        <v>43416</v>
      </c>
      <c r="D908" s="249" t="s">
        <v>14</v>
      </c>
      <c r="E908" s="154" t="s">
        <v>2904</v>
      </c>
      <c r="F908" s="257" t="s">
        <v>538</v>
      </c>
      <c r="G908" s="258" t="s">
        <v>523</v>
      </c>
      <c r="H908" s="250" t="s">
        <v>2841</v>
      </c>
      <c r="I908" s="250"/>
      <c r="J908" s="258" t="s">
        <v>975</v>
      </c>
      <c r="K908" s="154" t="s">
        <v>29</v>
      </c>
      <c r="L908" s="154" t="s">
        <v>2274</v>
      </c>
      <c r="M908" s="154" t="s">
        <v>1456</v>
      </c>
      <c r="N908" s="251" t="s">
        <v>2848</v>
      </c>
      <c r="O908" s="251" t="s">
        <v>2614</v>
      </c>
      <c r="P908" s="264"/>
      <c r="Q908" s="253"/>
      <c r="R908" s="253"/>
      <c r="S908" s="254"/>
      <c r="T908" s="254"/>
      <c r="U908" s="249"/>
      <c r="V908" s="259"/>
      <c r="W908" s="255"/>
      <c r="X908" s="256"/>
      <c r="AI908" s="690"/>
      <c r="AJ908" s="691"/>
      <c r="AK908" s="691"/>
      <c r="AL908" s="692"/>
      <c r="AN908" s="706"/>
      <c r="AO908" s="707"/>
      <c r="AP908" s="707"/>
      <c r="AQ908" s="708"/>
    </row>
    <row r="909" spans="1:43" ht="39" hidden="1" thickBot="1" x14ac:dyDescent="0.35">
      <c r="A909" s="1008">
        <v>52</v>
      </c>
      <c r="B909" s="696" t="s">
        <v>2023</v>
      </c>
      <c r="C909" s="263">
        <v>43416</v>
      </c>
      <c r="D909" s="249" t="s">
        <v>14</v>
      </c>
      <c r="E909" s="154" t="s">
        <v>2904</v>
      </c>
      <c r="F909" s="257" t="s">
        <v>538</v>
      </c>
      <c r="G909" s="258" t="s">
        <v>523</v>
      </c>
      <c r="H909" s="250" t="s">
        <v>2841</v>
      </c>
      <c r="I909" s="250"/>
      <c r="J909" s="258" t="s">
        <v>974</v>
      </c>
      <c r="K909" s="154" t="s">
        <v>814</v>
      </c>
      <c r="L909" s="154" t="s">
        <v>2274</v>
      </c>
      <c r="M909" s="154" t="s">
        <v>2327</v>
      </c>
      <c r="N909" s="251" t="s">
        <v>2402</v>
      </c>
      <c r="O909" s="251" t="s">
        <v>2403</v>
      </c>
      <c r="P909" s="264"/>
      <c r="Q909" s="253"/>
      <c r="R909" s="253"/>
      <c r="S909" s="254"/>
      <c r="T909" s="254"/>
      <c r="U909" s="249"/>
      <c r="V909" s="259"/>
      <c r="W909" s="255"/>
      <c r="X909" s="256"/>
      <c r="AI909" s="690"/>
      <c r="AJ909" s="691"/>
      <c r="AK909" s="691"/>
      <c r="AL909" s="692"/>
      <c r="AN909" s="706"/>
      <c r="AO909" s="707"/>
      <c r="AP909" s="707"/>
      <c r="AQ909" s="708"/>
    </row>
    <row r="910" spans="1:43" ht="86.25" hidden="1" thickBot="1" x14ac:dyDescent="0.35">
      <c r="A910" s="1008">
        <v>52</v>
      </c>
      <c r="B910" s="696" t="s">
        <v>2024</v>
      </c>
      <c r="C910" s="263">
        <v>43416</v>
      </c>
      <c r="D910" s="249" t="s">
        <v>14</v>
      </c>
      <c r="E910" s="154" t="s">
        <v>2904</v>
      </c>
      <c r="F910" s="257" t="s">
        <v>538</v>
      </c>
      <c r="G910" s="258" t="s">
        <v>523</v>
      </c>
      <c r="H910" s="250" t="s">
        <v>2841</v>
      </c>
      <c r="I910" s="250"/>
      <c r="J910" s="258" t="s">
        <v>975</v>
      </c>
      <c r="K910" s="154" t="s">
        <v>814</v>
      </c>
      <c r="L910" s="154" t="s">
        <v>2274</v>
      </c>
      <c r="M910" s="154" t="s">
        <v>2327</v>
      </c>
      <c r="N910" s="251" t="s">
        <v>2330</v>
      </c>
      <c r="O910" s="251" t="s">
        <v>2331</v>
      </c>
      <c r="P910" s="264"/>
      <c r="Q910" s="253"/>
      <c r="R910" s="253"/>
      <c r="S910" s="254"/>
      <c r="T910" s="254"/>
      <c r="U910" s="249"/>
      <c r="V910" s="259"/>
      <c r="W910" s="255"/>
      <c r="X910" s="256"/>
      <c r="AI910" s="690"/>
      <c r="AJ910" s="691"/>
      <c r="AK910" s="691"/>
      <c r="AL910" s="692"/>
      <c r="AN910" s="706"/>
      <c r="AO910" s="707"/>
      <c r="AP910" s="707"/>
      <c r="AQ910" s="708"/>
    </row>
    <row r="911" spans="1:43" ht="57.75" hidden="1" thickBot="1" x14ac:dyDescent="0.35">
      <c r="A911" s="1008">
        <v>52</v>
      </c>
      <c r="B911" s="696" t="s">
        <v>2025</v>
      </c>
      <c r="C911" s="263">
        <v>43416</v>
      </c>
      <c r="D911" s="249" t="s">
        <v>14</v>
      </c>
      <c r="E911" s="154" t="s">
        <v>2904</v>
      </c>
      <c r="F911" s="257" t="s">
        <v>538</v>
      </c>
      <c r="G911" s="258" t="s">
        <v>523</v>
      </c>
      <c r="H911" s="250" t="s">
        <v>2841</v>
      </c>
      <c r="I911" s="250"/>
      <c r="J911" s="258" t="s">
        <v>974</v>
      </c>
      <c r="K911" s="154" t="s">
        <v>814</v>
      </c>
      <c r="L911" s="154" t="s">
        <v>2274</v>
      </c>
      <c r="M911" s="154" t="s">
        <v>1457</v>
      </c>
      <c r="N911" s="251" t="s">
        <v>2592</v>
      </c>
      <c r="O911" s="251" t="s">
        <v>2593</v>
      </c>
      <c r="P911" s="264"/>
      <c r="Q911" s="253"/>
      <c r="R911" s="253"/>
      <c r="S911" s="254"/>
      <c r="T911" s="254"/>
      <c r="U911" s="249"/>
      <c r="V911" s="259"/>
      <c r="W911" s="255"/>
      <c r="X911" s="256"/>
      <c r="AI911" s="690"/>
      <c r="AJ911" s="691"/>
      <c r="AK911" s="691"/>
      <c r="AL911" s="692"/>
      <c r="AN911" s="706"/>
      <c r="AO911" s="707"/>
      <c r="AP911" s="707"/>
      <c r="AQ911" s="708"/>
    </row>
    <row r="912" spans="1:43" ht="39" hidden="1" thickBot="1" x14ac:dyDescent="0.35">
      <c r="A912" s="1008">
        <v>52</v>
      </c>
      <c r="B912" s="696" t="s">
        <v>2026</v>
      </c>
      <c r="C912" s="263">
        <v>43416</v>
      </c>
      <c r="D912" s="249" t="s">
        <v>14</v>
      </c>
      <c r="E912" s="154" t="s">
        <v>2904</v>
      </c>
      <c r="F912" s="257" t="s">
        <v>538</v>
      </c>
      <c r="G912" s="258" t="s">
        <v>523</v>
      </c>
      <c r="H912" s="250" t="s">
        <v>2841</v>
      </c>
      <c r="I912" s="250"/>
      <c r="J912" s="258" t="s">
        <v>974</v>
      </c>
      <c r="K912" s="154" t="s">
        <v>29</v>
      </c>
      <c r="L912" s="154" t="s">
        <v>2274</v>
      </c>
      <c r="M912" s="154" t="s">
        <v>2217</v>
      </c>
      <c r="N912" s="251" t="s">
        <v>2218</v>
      </c>
      <c r="O912" s="251" t="s">
        <v>2219</v>
      </c>
      <c r="P912" s="264"/>
      <c r="Q912" s="253"/>
      <c r="R912" s="253"/>
      <c r="S912" s="254"/>
      <c r="T912" s="254"/>
      <c r="U912" s="249"/>
      <c r="V912" s="259"/>
      <c r="W912" s="255"/>
      <c r="X912" s="256"/>
      <c r="AI912" s="690"/>
      <c r="AJ912" s="691"/>
      <c r="AK912" s="691"/>
      <c r="AL912" s="692"/>
      <c r="AN912" s="706"/>
      <c r="AO912" s="707"/>
      <c r="AP912" s="707"/>
      <c r="AQ912" s="708"/>
    </row>
    <row r="913" spans="1:43" ht="39" hidden="1" thickBot="1" x14ac:dyDescent="0.35">
      <c r="A913" s="1008">
        <v>52</v>
      </c>
      <c r="B913" s="696" t="s">
        <v>2027</v>
      </c>
      <c r="C913" s="263">
        <v>43416</v>
      </c>
      <c r="D913" s="249" t="s">
        <v>14</v>
      </c>
      <c r="E913" s="154" t="s">
        <v>2904</v>
      </c>
      <c r="F913" s="257" t="s">
        <v>538</v>
      </c>
      <c r="G913" s="258" t="s">
        <v>523</v>
      </c>
      <c r="H913" s="250" t="s">
        <v>2841</v>
      </c>
      <c r="I913" s="250"/>
      <c r="J913" s="258" t="s">
        <v>974</v>
      </c>
      <c r="K913" s="154" t="s">
        <v>29</v>
      </c>
      <c r="L913" s="154" t="s">
        <v>2274</v>
      </c>
      <c r="M913" s="154" t="s">
        <v>2217</v>
      </c>
      <c r="N913" s="251" t="s">
        <v>2332</v>
      </c>
      <c r="O913" s="251" t="s">
        <v>2219</v>
      </c>
      <c r="P913" s="264"/>
      <c r="Q913" s="253"/>
      <c r="R913" s="253"/>
      <c r="S913" s="254"/>
      <c r="T913" s="254"/>
      <c r="U913" s="249"/>
      <c r="V913" s="259"/>
      <c r="W913" s="255"/>
      <c r="X913" s="256"/>
      <c r="AI913" s="690"/>
      <c r="AJ913" s="691"/>
      <c r="AK913" s="691"/>
      <c r="AL913" s="692"/>
      <c r="AN913" s="706"/>
      <c r="AO913" s="707"/>
      <c r="AP913" s="707"/>
      <c r="AQ913" s="708"/>
    </row>
    <row r="914" spans="1:43" ht="43.5" hidden="1" thickBot="1" x14ac:dyDescent="0.35">
      <c r="A914" s="1008">
        <v>52</v>
      </c>
      <c r="B914" s="696" t="s">
        <v>2028</v>
      </c>
      <c r="C914" s="263">
        <v>43416</v>
      </c>
      <c r="D914" s="249" t="s">
        <v>14</v>
      </c>
      <c r="E914" s="154" t="s">
        <v>2904</v>
      </c>
      <c r="F914" s="257" t="s">
        <v>538</v>
      </c>
      <c r="G914" s="258" t="s">
        <v>523</v>
      </c>
      <c r="H914" s="250" t="s">
        <v>2841</v>
      </c>
      <c r="I914" s="250"/>
      <c r="J914" s="258" t="s">
        <v>974</v>
      </c>
      <c r="K914" s="154" t="s">
        <v>29</v>
      </c>
      <c r="L914" s="154" t="s">
        <v>2274</v>
      </c>
      <c r="M914" s="154" t="s">
        <v>2217</v>
      </c>
      <c r="N914" s="251" t="s">
        <v>2849</v>
      </c>
      <c r="O914" s="251" t="s">
        <v>2850</v>
      </c>
      <c r="P914" s="264"/>
      <c r="Q914" s="253"/>
      <c r="R914" s="253"/>
      <c r="S914" s="254"/>
      <c r="T914" s="254"/>
      <c r="U914" s="249"/>
      <c r="V914" s="259"/>
      <c r="W914" s="255"/>
      <c r="X914" s="256"/>
      <c r="AI914" s="690"/>
      <c r="AJ914" s="691"/>
      <c r="AK914" s="691"/>
      <c r="AL914" s="692"/>
      <c r="AN914" s="706"/>
      <c r="AO914" s="707"/>
      <c r="AP914" s="707"/>
      <c r="AQ914" s="708"/>
    </row>
    <row r="915" spans="1:43" ht="43.5" hidden="1" thickBot="1" x14ac:dyDescent="0.35">
      <c r="A915" s="1008">
        <v>52</v>
      </c>
      <c r="B915" s="696" t="s">
        <v>2029</v>
      </c>
      <c r="C915" s="263">
        <v>43416</v>
      </c>
      <c r="D915" s="249" t="s">
        <v>14</v>
      </c>
      <c r="E915" s="154" t="s">
        <v>2904</v>
      </c>
      <c r="F915" s="257" t="s">
        <v>538</v>
      </c>
      <c r="G915" s="258" t="s">
        <v>523</v>
      </c>
      <c r="H915" s="250" t="s">
        <v>2841</v>
      </c>
      <c r="I915" s="250"/>
      <c r="J915" s="258" t="s">
        <v>974</v>
      </c>
      <c r="K915" s="154" t="s">
        <v>29</v>
      </c>
      <c r="L915" s="154" t="s">
        <v>2274</v>
      </c>
      <c r="M915" s="154" t="s">
        <v>2217</v>
      </c>
      <c r="N915" s="251" t="s">
        <v>2328</v>
      </c>
      <c r="O915" s="251" t="s">
        <v>2329</v>
      </c>
      <c r="P915" s="264"/>
      <c r="Q915" s="253"/>
      <c r="R915" s="253"/>
      <c r="S915" s="254"/>
      <c r="T915" s="254"/>
      <c r="U915" s="249"/>
      <c r="V915" s="259"/>
      <c r="W915" s="255"/>
      <c r="X915" s="256"/>
      <c r="AI915" s="690"/>
      <c r="AJ915" s="691"/>
      <c r="AK915" s="691"/>
      <c r="AL915" s="692"/>
      <c r="AN915" s="706"/>
      <c r="AO915" s="707"/>
      <c r="AP915" s="707"/>
      <c r="AQ915" s="708"/>
    </row>
    <row r="916" spans="1:43" ht="39" hidden="1" thickBot="1" x14ac:dyDescent="0.35">
      <c r="A916" s="1008">
        <v>52</v>
      </c>
      <c r="B916" s="696" t="s">
        <v>2030</v>
      </c>
      <c r="C916" s="263">
        <v>43416</v>
      </c>
      <c r="D916" s="249" t="s">
        <v>14</v>
      </c>
      <c r="E916" s="154" t="s">
        <v>2904</v>
      </c>
      <c r="F916" s="257" t="s">
        <v>538</v>
      </c>
      <c r="G916" s="258" t="s">
        <v>523</v>
      </c>
      <c r="H916" s="250" t="s">
        <v>2841</v>
      </c>
      <c r="I916" s="250"/>
      <c r="J916" s="258" t="s">
        <v>975</v>
      </c>
      <c r="K916" s="154" t="s">
        <v>823</v>
      </c>
      <c r="L916" s="154" t="s">
        <v>2274</v>
      </c>
      <c r="M916" s="154" t="s">
        <v>2851</v>
      </c>
      <c r="N916" s="251" t="s">
        <v>2551</v>
      </c>
      <c r="O916" s="251" t="s">
        <v>2552</v>
      </c>
      <c r="P916" s="264"/>
      <c r="Q916" s="253"/>
      <c r="R916" s="253"/>
      <c r="S916" s="254"/>
      <c r="T916" s="254"/>
      <c r="U916" s="249"/>
      <c r="V916" s="259"/>
      <c r="W916" s="255"/>
      <c r="X916" s="256"/>
      <c r="AI916" s="690"/>
      <c r="AJ916" s="691"/>
      <c r="AK916" s="691"/>
      <c r="AL916" s="692"/>
      <c r="AN916" s="706"/>
      <c r="AO916" s="707"/>
      <c r="AP916" s="707"/>
      <c r="AQ916" s="708"/>
    </row>
    <row r="917" spans="1:43" ht="39" hidden="1" thickBot="1" x14ac:dyDescent="0.35">
      <c r="A917" s="1008">
        <v>52</v>
      </c>
      <c r="B917" s="696" t="s">
        <v>2031</v>
      </c>
      <c r="C917" s="263">
        <v>43416</v>
      </c>
      <c r="D917" s="249" t="s">
        <v>14</v>
      </c>
      <c r="E917" s="154" t="s">
        <v>2904</v>
      </c>
      <c r="F917" s="257" t="s">
        <v>538</v>
      </c>
      <c r="G917" s="258" t="s">
        <v>523</v>
      </c>
      <c r="H917" s="250" t="s">
        <v>2841</v>
      </c>
      <c r="I917" s="250"/>
      <c r="J917" s="258" t="s">
        <v>975</v>
      </c>
      <c r="K917" s="154" t="s">
        <v>32</v>
      </c>
      <c r="L917" s="154" t="s">
        <v>2274</v>
      </c>
      <c r="M917" s="154" t="s">
        <v>2558</v>
      </c>
      <c r="N917" s="251" t="s">
        <v>2384</v>
      </c>
      <c r="O917" s="251" t="s">
        <v>2385</v>
      </c>
      <c r="P917" s="264"/>
      <c r="Q917" s="253"/>
      <c r="R917" s="253"/>
      <c r="S917" s="254"/>
      <c r="T917" s="254"/>
      <c r="U917" s="249"/>
      <c r="V917" s="259"/>
      <c r="W917" s="255"/>
      <c r="X917" s="256"/>
      <c r="AI917" s="690"/>
      <c r="AJ917" s="691"/>
      <c r="AK917" s="691"/>
      <c r="AL917" s="692"/>
      <c r="AN917" s="706"/>
      <c r="AO917" s="707"/>
      <c r="AP917" s="707"/>
      <c r="AQ917" s="708"/>
    </row>
    <row r="918" spans="1:43" ht="43.5" hidden="1" thickBot="1" x14ac:dyDescent="0.35">
      <c r="A918" s="1008">
        <v>52</v>
      </c>
      <c r="B918" s="696" t="s">
        <v>2032</v>
      </c>
      <c r="C918" s="263">
        <v>43416</v>
      </c>
      <c r="D918" s="249" t="s">
        <v>14</v>
      </c>
      <c r="E918" s="154" t="s">
        <v>2904</v>
      </c>
      <c r="F918" s="257" t="s">
        <v>538</v>
      </c>
      <c r="G918" s="258" t="s">
        <v>523</v>
      </c>
      <c r="H918" s="250" t="s">
        <v>2841</v>
      </c>
      <c r="I918" s="250"/>
      <c r="J918" s="258" t="s">
        <v>975</v>
      </c>
      <c r="K918" s="154" t="s">
        <v>814</v>
      </c>
      <c r="L918" s="154" t="s">
        <v>2274</v>
      </c>
      <c r="M918" s="154" t="s">
        <v>1469</v>
      </c>
      <c r="N918" s="251" t="s">
        <v>2852</v>
      </c>
      <c r="O918" s="251" t="s">
        <v>2853</v>
      </c>
      <c r="P918" s="264"/>
      <c r="Q918" s="253"/>
      <c r="R918" s="253"/>
      <c r="S918" s="254"/>
      <c r="T918" s="254"/>
      <c r="U918" s="249"/>
      <c r="V918" s="259"/>
      <c r="W918" s="255"/>
      <c r="X918" s="256"/>
      <c r="AI918" s="690"/>
      <c r="AJ918" s="691"/>
      <c r="AK918" s="691"/>
      <c r="AL918" s="692"/>
      <c r="AN918" s="706"/>
      <c r="AO918" s="707"/>
      <c r="AP918" s="707"/>
      <c r="AQ918" s="708"/>
    </row>
    <row r="919" spans="1:43" ht="114.75" hidden="1" thickBot="1" x14ac:dyDescent="0.35">
      <c r="A919" s="1008">
        <v>52</v>
      </c>
      <c r="B919" s="696" t="s">
        <v>2033</v>
      </c>
      <c r="C919" s="263">
        <v>43416</v>
      </c>
      <c r="D919" s="249" t="s">
        <v>14</v>
      </c>
      <c r="E919" s="154" t="s">
        <v>2904</v>
      </c>
      <c r="F919" s="257" t="s">
        <v>538</v>
      </c>
      <c r="G919" s="258" t="s">
        <v>523</v>
      </c>
      <c r="H919" s="250" t="s">
        <v>2841</v>
      </c>
      <c r="I919" s="250"/>
      <c r="J919" s="258" t="s">
        <v>975</v>
      </c>
      <c r="K919" s="154" t="s">
        <v>814</v>
      </c>
      <c r="L919" s="154" t="s">
        <v>2274</v>
      </c>
      <c r="M919" s="154" t="s">
        <v>1448</v>
      </c>
      <c r="N919" s="251" t="s">
        <v>2699</v>
      </c>
      <c r="O919" s="251" t="s">
        <v>2700</v>
      </c>
      <c r="P919" s="264"/>
      <c r="Q919" s="253"/>
      <c r="R919" s="253"/>
      <c r="S919" s="254"/>
      <c r="T919" s="254"/>
      <c r="U919" s="249"/>
      <c r="V919" s="259"/>
      <c r="W919" s="255"/>
      <c r="X919" s="256"/>
      <c r="AI919" s="690"/>
      <c r="AJ919" s="691"/>
      <c r="AK919" s="691"/>
      <c r="AL919" s="692"/>
      <c r="AN919" s="706"/>
      <c r="AO919" s="707"/>
      <c r="AP919" s="707"/>
      <c r="AQ919" s="708"/>
    </row>
    <row r="920" spans="1:43" ht="43.5" hidden="1" thickBot="1" x14ac:dyDescent="0.35">
      <c r="A920" s="1008">
        <v>79</v>
      </c>
      <c r="B920" s="696" t="s">
        <v>2034</v>
      </c>
      <c r="C920" s="263">
        <v>43418</v>
      </c>
      <c r="D920" s="249" t="s">
        <v>14</v>
      </c>
      <c r="E920" s="154" t="s">
        <v>2460</v>
      </c>
      <c r="F920" s="257" t="s">
        <v>2854</v>
      </c>
      <c r="G920" s="258" t="s">
        <v>2855</v>
      </c>
      <c r="H920" s="250" t="s">
        <v>2856</v>
      </c>
      <c r="I920" s="250"/>
      <c r="J920" s="258" t="s">
        <v>974</v>
      </c>
      <c r="K920" s="154" t="s">
        <v>823</v>
      </c>
      <c r="L920" s="154" t="s">
        <v>2223</v>
      </c>
      <c r="M920" s="154" t="s">
        <v>2224</v>
      </c>
      <c r="N920" s="251" t="s">
        <v>2857</v>
      </c>
      <c r="O920" s="251" t="s">
        <v>2858</v>
      </c>
      <c r="P920" s="264"/>
      <c r="Q920" s="253"/>
      <c r="R920" s="253"/>
      <c r="S920" s="254"/>
      <c r="T920" s="254"/>
      <c r="U920" s="249"/>
      <c r="V920" s="259"/>
      <c r="W920" s="255"/>
      <c r="X920" s="256"/>
      <c r="AI920" s="690"/>
      <c r="AJ920" s="691"/>
      <c r="AK920" s="691"/>
      <c r="AL920" s="692"/>
      <c r="AN920" s="706"/>
      <c r="AO920" s="707"/>
      <c r="AP920" s="707"/>
      <c r="AQ920" s="708"/>
    </row>
    <row r="921" spans="1:43" ht="43.5" hidden="1" thickBot="1" x14ac:dyDescent="0.35">
      <c r="A921" s="1008">
        <v>79</v>
      </c>
      <c r="B921" s="696" t="s">
        <v>2035</v>
      </c>
      <c r="C921" s="263">
        <v>43418</v>
      </c>
      <c r="D921" s="249" t="s">
        <v>14</v>
      </c>
      <c r="E921" s="154" t="s">
        <v>27</v>
      </c>
      <c r="F921" s="257" t="s">
        <v>2854</v>
      </c>
      <c r="G921" s="258" t="s">
        <v>2855</v>
      </c>
      <c r="H921" s="250" t="s">
        <v>2856</v>
      </c>
      <c r="I921" s="250"/>
      <c r="J921" s="258" t="s">
        <v>974</v>
      </c>
      <c r="K921" s="154" t="s">
        <v>969</v>
      </c>
      <c r="L921" s="154" t="s">
        <v>2223</v>
      </c>
      <c r="M921" s="154" t="s">
        <v>1446</v>
      </c>
      <c r="N921" s="251" t="s">
        <v>2859</v>
      </c>
      <c r="O921" s="251" t="s">
        <v>2860</v>
      </c>
      <c r="P921" s="264"/>
      <c r="Q921" s="253"/>
      <c r="R921" s="253"/>
      <c r="S921" s="254"/>
      <c r="T921" s="254"/>
      <c r="U921" s="249"/>
      <c r="V921" s="259"/>
      <c r="W921" s="255"/>
      <c r="X921" s="256"/>
      <c r="AI921" s="690"/>
      <c r="AJ921" s="691"/>
      <c r="AK921" s="691"/>
      <c r="AL921" s="692"/>
      <c r="AN921" s="706"/>
      <c r="AO921" s="707"/>
      <c r="AP921" s="707"/>
      <c r="AQ921" s="708"/>
    </row>
    <row r="922" spans="1:43" ht="43.5" hidden="1" thickBot="1" x14ac:dyDescent="0.35">
      <c r="A922" s="1008">
        <v>79</v>
      </c>
      <c r="B922" s="696" t="s">
        <v>2036</v>
      </c>
      <c r="C922" s="263">
        <v>43418</v>
      </c>
      <c r="D922" s="249" t="s">
        <v>14</v>
      </c>
      <c r="E922" s="154" t="s">
        <v>27</v>
      </c>
      <c r="F922" s="257" t="s">
        <v>2854</v>
      </c>
      <c r="G922" s="258" t="s">
        <v>2855</v>
      </c>
      <c r="H922" s="250" t="s">
        <v>2856</v>
      </c>
      <c r="I922" s="250"/>
      <c r="J922" s="258" t="s">
        <v>975</v>
      </c>
      <c r="K922" s="154" t="s">
        <v>823</v>
      </c>
      <c r="L922" s="154" t="s">
        <v>2223</v>
      </c>
      <c r="M922" s="154" t="s">
        <v>1447</v>
      </c>
      <c r="N922" s="251" t="s">
        <v>2621</v>
      </c>
      <c r="O922" s="251" t="s">
        <v>2622</v>
      </c>
      <c r="P922" s="264"/>
      <c r="Q922" s="253"/>
      <c r="R922" s="253"/>
      <c r="S922" s="254"/>
      <c r="T922" s="254"/>
      <c r="U922" s="249"/>
      <c r="V922" s="259"/>
      <c r="W922" s="255"/>
      <c r="X922" s="256"/>
      <c r="AI922" s="690"/>
      <c r="AJ922" s="691"/>
      <c r="AK922" s="691"/>
      <c r="AL922" s="692"/>
      <c r="AN922" s="706"/>
      <c r="AO922" s="707"/>
      <c r="AP922" s="707"/>
      <c r="AQ922" s="708"/>
    </row>
    <row r="923" spans="1:43" ht="39" hidden="1" thickBot="1" x14ac:dyDescent="0.35">
      <c r="A923" s="1008">
        <v>79</v>
      </c>
      <c r="B923" s="696" t="s">
        <v>2037</v>
      </c>
      <c r="C923" s="263">
        <v>43418</v>
      </c>
      <c r="D923" s="249" t="s">
        <v>14</v>
      </c>
      <c r="E923" s="154" t="s">
        <v>27</v>
      </c>
      <c r="F923" s="257" t="s">
        <v>2854</v>
      </c>
      <c r="G923" s="258" t="s">
        <v>2855</v>
      </c>
      <c r="H923" s="250" t="s">
        <v>2856</v>
      </c>
      <c r="I923" s="250"/>
      <c r="J923" s="258" t="s">
        <v>975</v>
      </c>
      <c r="K923" s="154" t="s">
        <v>823</v>
      </c>
      <c r="L923" s="154" t="s">
        <v>2223</v>
      </c>
      <c r="M923" s="154" t="s">
        <v>1447</v>
      </c>
      <c r="N923" s="251" t="s">
        <v>2205</v>
      </c>
      <c r="O923" s="251" t="s">
        <v>2206</v>
      </c>
      <c r="P923" s="264"/>
      <c r="Q923" s="253"/>
      <c r="R923" s="253"/>
      <c r="S923" s="254"/>
      <c r="T923" s="254"/>
      <c r="U923" s="249"/>
      <c r="V923" s="259"/>
      <c r="W923" s="255"/>
      <c r="X923" s="256"/>
      <c r="AI923" s="690"/>
      <c r="AJ923" s="691"/>
      <c r="AK923" s="691"/>
      <c r="AL923" s="692"/>
      <c r="AN923" s="706"/>
      <c r="AO923" s="707"/>
      <c r="AP923" s="707"/>
      <c r="AQ923" s="708"/>
    </row>
    <row r="924" spans="1:43" ht="72" hidden="1" thickBot="1" x14ac:dyDescent="0.35">
      <c r="A924" s="1008">
        <v>79</v>
      </c>
      <c r="B924" s="696" t="s">
        <v>2038</v>
      </c>
      <c r="C924" s="263">
        <v>43418</v>
      </c>
      <c r="D924" s="249" t="s">
        <v>14</v>
      </c>
      <c r="E924" s="154" t="s">
        <v>27</v>
      </c>
      <c r="F924" s="257" t="s">
        <v>2854</v>
      </c>
      <c r="G924" s="258" t="s">
        <v>2855</v>
      </c>
      <c r="H924" s="250" t="s">
        <v>2856</v>
      </c>
      <c r="I924" s="250"/>
      <c r="J924" s="258" t="s">
        <v>974</v>
      </c>
      <c r="K924" s="154" t="s">
        <v>823</v>
      </c>
      <c r="L924" s="154" t="s">
        <v>2223</v>
      </c>
      <c r="M924" s="154" t="s">
        <v>2251</v>
      </c>
      <c r="N924" s="251" t="s">
        <v>2312</v>
      </c>
      <c r="O924" s="251" t="s">
        <v>2313</v>
      </c>
      <c r="P924" s="264"/>
      <c r="Q924" s="253"/>
      <c r="R924" s="253"/>
      <c r="S924" s="254"/>
      <c r="T924" s="254"/>
      <c r="U924" s="249"/>
      <c r="V924" s="259"/>
      <c r="W924" s="255"/>
      <c r="X924" s="256"/>
      <c r="AI924" s="690"/>
      <c r="AJ924" s="691"/>
      <c r="AK924" s="691"/>
      <c r="AL924" s="692"/>
      <c r="AN924" s="706"/>
      <c r="AO924" s="707"/>
      <c r="AP924" s="707"/>
      <c r="AQ924" s="708"/>
    </row>
    <row r="925" spans="1:43" ht="39" hidden="1" thickBot="1" x14ac:dyDescent="0.35">
      <c r="A925" s="1008">
        <v>79</v>
      </c>
      <c r="B925" s="696" t="s">
        <v>2039</v>
      </c>
      <c r="C925" s="263">
        <v>43418</v>
      </c>
      <c r="D925" s="249" t="s">
        <v>14</v>
      </c>
      <c r="E925" s="154" t="s">
        <v>27</v>
      </c>
      <c r="F925" s="257" t="s">
        <v>2854</v>
      </c>
      <c r="G925" s="258" t="s">
        <v>2855</v>
      </c>
      <c r="H925" s="250" t="s">
        <v>2856</v>
      </c>
      <c r="I925" s="250"/>
      <c r="J925" s="258" t="s">
        <v>975</v>
      </c>
      <c r="K925" s="154" t="s">
        <v>32</v>
      </c>
      <c r="L925" s="154" t="s">
        <v>2223</v>
      </c>
      <c r="M925" s="154" t="s">
        <v>1464</v>
      </c>
      <c r="N925" s="251" t="s">
        <v>2559</v>
      </c>
      <c r="O925" s="251" t="s">
        <v>2560</v>
      </c>
      <c r="P925" s="264"/>
      <c r="Q925" s="253"/>
      <c r="R925" s="253"/>
      <c r="S925" s="254"/>
      <c r="T925" s="254"/>
      <c r="U925" s="249"/>
      <c r="V925" s="259"/>
      <c r="W925" s="255"/>
      <c r="X925" s="256"/>
      <c r="AI925" s="690"/>
      <c r="AJ925" s="691"/>
      <c r="AK925" s="691"/>
      <c r="AL925" s="692"/>
      <c r="AN925" s="706"/>
      <c r="AO925" s="707"/>
      <c r="AP925" s="707"/>
      <c r="AQ925" s="708"/>
    </row>
    <row r="926" spans="1:43" ht="43.5" hidden="1" thickBot="1" x14ac:dyDescent="0.35">
      <c r="A926" s="1008">
        <v>79</v>
      </c>
      <c r="B926" s="696" t="s">
        <v>2040</v>
      </c>
      <c r="C926" s="263">
        <v>43418</v>
      </c>
      <c r="D926" s="249" t="s">
        <v>14</v>
      </c>
      <c r="E926" s="154" t="s">
        <v>27</v>
      </c>
      <c r="F926" s="257" t="s">
        <v>2854</v>
      </c>
      <c r="G926" s="258" t="s">
        <v>2855</v>
      </c>
      <c r="H926" s="250" t="s">
        <v>2856</v>
      </c>
      <c r="I926" s="250"/>
      <c r="J926" s="258" t="s">
        <v>975</v>
      </c>
      <c r="K926" s="154" t="s">
        <v>32</v>
      </c>
      <c r="L926" s="154" t="s">
        <v>2223</v>
      </c>
      <c r="M926" s="154" t="s">
        <v>1464</v>
      </c>
      <c r="N926" s="251" t="s">
        <v>2339</v>
      </c>
      <c r="O926" s="251" t="s">
        <v>2340</v>
      </c>
      <c r="P926" s="264"/>
      <c r="Q926" s="253"/>
      <c r="R926" s="253"/>
      <c r="S926" s="254"/>
      <c r="T926" s="254"/>
      <c r="U926" s="249"/>
      <c r="V926" s="259"/>
      <c r="W926" s="255"/>
      <c r="X926" s="256"/>
      <c r="AI926" s="690"/>
      <c r="AJ926" s="691"/>
      <c r="AK926" s="691"/>
      <c r="AL926" s="692"/>
      <c r="AN926" s="706"/>
      <c r="AO926" s="707"/>
      <c r="AP926" s="707"/>
      <c r="AQ926" s="708"/>
    </row>
    <row r="927" spans="1:43" ht="39" hidden="1" thickBot="1" x14ac:dyDescent="0.35">
      <c r="A927" s="1008">
        <v>79</v>
      </c>
      <c r="B927" s="696" t="s">
        <v>2041</v>
      </c>
      <c r="C927" s="263">
        <v>43418</v>
      </c>
      <c r="D927" s="249" t="s">
        <v>14</v>
      </c>
      <c r="E927" s="154" t="s">
        <v>27</v>
      </c>
      <c r="F927" s="257" t="s">
        <v>2854</v>
      </c>
      <c r="G927" s="258" t="s">
        <v>2855</v>
      </c>
      <c r="H927" s="250" t="s">
        <v>2856</v>
      </c>
      <c r="I927" s="250"/>
      <c r="J927" s="258" t="s">
        <v>975</v>
      </c>
      <c r="K927" s="154" t="s">
        <v>32</v>
      </c>
      <c r="L927" s="154" t="s">
        <v>2223</v>
      </c>
      <c r="M927" s="154" t="s">
        <v>1464</v>
      </c>
      <c r="N927" s="251" t="s">
        <v>2551</v>
      </c>
      <c r="O927" s="251" t="s">
        <v>2552</v>
      </c>
      <c r="P927" s="264"/>
      <c r="Q927" s="253"/>
      <c r="R927" s="253"/>
      <c r="S927" s="254"/>
      <c r="T927" s="254"/>
      <c r="U927" s="249"/>
      <c r="V927" s="259"/>
      <c r="W927" s="255"/>
      <c r="X927" s="256"/>
      <c r="AI927" s="690"/>
      <c r="AJ927" s="691"/>
      <c r="AK927" s="691"/>
      <c r="AL927" s="692"/>
      <c r="AN927" s="706"/>
      <c r="AO927" s="707"/>
      <c r="AP927" s="707"/>
      <c r="AQ927" s="708"/>
    </row>
    <row r="928" spans="1:43" ht="39" hidden="1" thickBot="1" x14ac:dyDescent="0.35">
      <c r="A928" s="1008">
        <v>79</v>
      </c>
      <c r="B928" s="696" t="s">
        <v>2042</v>
      </c>
      <c r="C928" s="263">
        <v>43418</v>
      </c>
      <c r="D928" s="249" t="s">
        <v>14</v>
      </c>
      <c r="E928" s="154" t="s">
        <v>27</v>
      </c>
      <c r="F928" s="257" t="s">
        <v>2854</v>
      </c>
      <c r="G928" s="258" t="s">
        <v>2855</v>
      </c>
      <c r="H928" s="250" t="s">
        <v>2856</v>
      </c>
      <c r="I928" s="250"/>
      <c r="J928" s="258" t="s">
        <v>975</v>
      </c>
      <c r="K928" s="154" t="s">
        <v>823</v>
      </c>
      <c r="L928" s="154" t="s">
        <v>2223</v>
      </c>
      <c r="M928" s="154" t="s">
        <v>1400</v>
      </c>
      <c r="N928" s="251" t="s">
        <v>2230</v>
      </c>
      <c r="O928" s="251" t="s">
        <v>2231</v>
      </c>
      <c r="P928" s="264"/>
      <c r="Q928" s="253"/>
      <c r="R928" s="253"/>
      <c r="S928" s="254"/>
      <c r="T928" s="254"/>
      <c r="U928" s="249"/>
      <c r="V928" s="259"/>
      <c r="W928" s="255"/>
      <c r="X928" s="256"/>
      <c r="AI928" s="690"/>
      <c r="AJ928" s="691"/>
      <c r="AK928" s="691"/>
      <c r="AL928" s="692"/>
      <c r="AN928" s="706"/>
      <c r="AO928" s="707"/>
      <c r="AP928" s="707"/>
      <c r="AQ928" s="708"/>
    </row>
    <row r="929" spans="1:43" ht="39" hidden="1" thickBot="1" x14ac:dyDescent="0.35">
      <c r="A929" s="1008">
        <v>79</v>
      </c>
      <c r="B929" s="696" t="s">
        <v>2043</v>
      </c>
      <c r="C929" s="263">
        <v>43418</v>
      </c>
      <c r="D929" s="249" t="s">
        <v>14</v>
      </c>
      <c r="E929" s="154" t="s">
        <v>27</v>
      </c>
      <c r="F929" s="257" t="s">
        <v>2854</v>
      </c>
      <c r="G929" s="258" t="s">
        <v>2855</v>
      </c>
      <c r="H929" s="250" t="s">
        <v>2856</v>
      </c>
      <c r="I929" s="250"/>
      <c r="J929" s="258" t="s">
        <v>975</v>
      </c>
      <c r="K929" s="154" t="s">
        <v>823</v>
      </c>
      <c r="L929" s="154" t="s">
        <v>2223</v>
      </c>
      <c r="M929" s="154" t="s">
        <v>1460</v>
      </c>
      <c r="N929" s="251" t="s">
        <v>2218</v>
      </c>
      <c r="O929" s="251" t="s">
        <v>2219</v>
      </c>
      <c r="P929" s="264"/>
      <c r="Q929" s="253"/>
      <c r="R929" s="253"/>
      <c r="S929" s="254"/>
      <c r="T929" s="254"/>
      <c r="U929" s="249"/>
      <c r="V929" s="259"/>
      <c r="W929" s="255"/>
      <c r="X929" s="256"/>
      <c r="AI929" s="690"/>
      <c r="AJ929" s="691"/>
      <c r="AK929" s="691"/>
      <c r="AL929" s="692"/>
      <c r="AN929" s="706"/>
      <c r="AO929" s="707"/>
      <c r="AP929" s="707"/>
      <c r="AQ929" s="708"/>
    </row>
    <row r="930" spans="1:43" ht="39" hidden="1" thickBot="1" x14ac:dyDescent="0.35">
      <c r="A930" s="1008">
        <v>79</v>
      </c>
      <c r="B930" s="696" t="s">
        <v>2044</v>
      </c>
      <c r="C930" s="263">
        <v>43418</v>
      </c>
      <c r="D930" s="249" t="s">
        <v>14</v>
      </c>
      <c r="E930" s="154" t="s">
        <v>27</v>
      </c>
      <c r="F930" s="257" t="s">
        <v>2854</v>
      </c>
      <c r="G930" s="258" t="s">
        <v>2855</v>
      </c>
      <c r="H930" s="250" t="s">
        <v>2856</v>
      </c>
      <c r="I930" s="250"/>
      <c r="J930" s="258" t="s">
        <v>975</v>
      </c>
      <c r="K930" s="154" t="s">
        <v>29</v>
      </c>
      <c r="L930" s="154" t="s">
        <v>2223</v>
      </c>
      <c r="M930" s="154" t="s">
        <v>1397</v>
      </c>
      <c r="N930" s="251" t="s">
        <v>2514</v>
      </c>
      <c r="O930" s="251" t="s">
        <v>2515</v>
      </c>
      <c r="P930" s="264"/>
      <c r="Q930" s="253"/>
      <c r="R930" s="253"/>
      <c r="S930" s="254"/>
      <c r="T930" s="254"/>
      <c r="U930" s="249"/>
      <c r="V930" s="259"/>
      <c r="W930" s="255"/>
      <c r="X930" s="256"/>
      <c r="AI930" s="690"/>
      <c r="AJ930" s="691"/>
      <c r="AK930" s="691"/>
      <c r="AL930" s="692"/>
      <c r="AN930" s="706"/>
      <c r="AO930" s="707"/>
      <c r="AP930" s="707"/>
      <c r="AQ930" s="708"/>
    </row>
    <row r="931" spans="1:43" ht="57.75" hidden="1" thickBot="1" x14ac:dyDescent="0.35">
      <c r="A931" s="1008">
        <v>79</v>
      </c>
      <c r="B931" s="696" t="s">
        <v>2045</v>
      </c>
      <c r="C931" s="263">
        <v>43418</v>
      </c>
      <c r="D931" s="249" t="s">
        <v>14</v>
      </c>
      <c r="E931" s="154" t="s">
        <v>27</v>
      </c>
      <c r="F931" s="257" t="s">
        <v>2854</v>
      </c>
      <c r="G931" s="258" t="s">
        <v>2855</v>
      </c>
      <c r="H931" s="250" t="s">
        <v>2856</v>
      </c>
      <c r="I931" s="250"/>
      <c r="J931" s="258" t="s">
        <v>974</v>
      </c>
      <c r="K931" s="154" t="s">
        <v>29</v>
      </c>
      <c r="L931" s="154" t="s">
        <v>2223</v>
      </c>
      <c r="M931" s="154" t="s">
        <v>1397</v>
      </c>
      <c r="N931" s="251" t="s">
        <v>2305</v>
      </c>
      <c r="O931" s="251" t="s">
        <v>2306</v>
      </c>
      <c r="P931" s="264"/>
      <c r="Q931" s="253"/>
      <c r="R931" s="253"/>
      <c r="S931" s="254"/>
      <c r="T931" s="254"/>
      <c r="U931" s="249"/>
      <c r="V931" s="259"/>
      <c r="W931" s="255"/>
      <c r="X931" s="256"/>
      <c r="AI931" s="690"/>
      <c r="AJ931" s="691"/>
      <c r="AK931" s="691"/>
      <c r="AL931" s="692"/>
      <c r="AN931" s="706"/>
      <c r="AO931" s="707"/>
      <c r="AP931" s="707"/>
      <c r="AQ931" s="708"/>
    </row>
    <row r="932" spans="1:43" ht="72" hidden="1" thickBot="1" x14ac:dyDescent="0.35">
      <c r="A932" s="1008">
        <v>79</v>
      </c>
      <c r="B932" s="696" t="s">
        <v>2046</v>
      </c>
      <c r="C932" s="263">
        <v>43418</v>
      </c>
      <c r="D932" s="249" t="s">
        <v>14</v>
      </c>
      <c r="E932" s="154" t="s">
        <v>27</v>
      </c>
      <c r="F932" s="257" t="s">
        <v>2854</v>
      </c>
      <c r="G932" s="258" t="s">
        <v>2855</v>
      </c>
      <c r="H932" s="250" t="s">
        <v>2856</v>
      </c>
      <c r="I932" s="250"/>
      <c r="J932" s="258" t="s">
        <v>975</v>
      </c>
      <c r="K932" s="154" t="s">
        <v>29</v>
      </c>
      <c r="L932" s="154" t="s">
        <v>2223</v>
      </c>
      <c r="M932" s="154" t="s">
        <v>1397</v>
      </c>
      <c r="N932" s="251" t="s">
        <v>2203</v>
      </c>
      <c r="O932" s="251" t="s">
        <v>2204</v>
      </c>
      <c r="P932" s="264"/>
      <c r="Q932" s="253"/>
      <c r="R932" s="253"/>
      <c r="S932" s="254"/>
      <c r="T932" s="254"/>
      <c r="U932" s="249"/>
      <c r="V932" s="259"/>
      <c r="W932" s="255"/>
      <c r="X932" s="256"/>
      <c r="AI932" s="690"/>
      <c r="AJ932" s="691"/>
      <c r="AK932" s="691"/>
      <c r="AL932" s="692"/>
      <c r="AN932" s="706"/>
      <c r="AO932" s="707"/>
      <c r="AP932" s="707"/>
      <c r="AQ932" s="708"/>
    </row>
    <row r="933" spans="1:43" ht="72" hidden="1" thickBot="1" x14ac:dyDescent="0.35">
      <c r="A933" s="1008">
        <v>79</v>
      </c>
      <c r="B933" s="696" t="s">
        <v>2047</v>
      </c>
      <c r="C933" s="263">
        <v>43418</v>
      </c>
      <c r="D933" s="249" t="s">
        <v>14</v>
      </c>
      <c r="E933" s="154" t="s">
        <v>27</v>
      </c>
      <c r="F933" s="257" t="s">
        <v>2854</v>
      </c>
      <c r="G933" s="258" t="s">
        <v>2855</v>
      </c>
      <c r="H933" s="250" t="s">
        <v>2856</v>
      </c>
      <c r="I933" s="250"/>
      <c r="J933" s="258" t="s">
        <v>975</v>
      </c>
      <c r="K933" s="154" t="s">
        <v>29</v>
      </c>
      <c r="L933" s="154" t="s">
        <v>2223</v>
      </c>
      <c r="M933" s="154" t="s">
        <v>1397</v>
      </c>
      <c r="N933" s="251" t="s">
        <v>2797</v>
      </c>
      <c r="O933" s="251" t="s">
        <v>2614</v>
      </c>
      <c r="P933" s="264"/>
      <c r="Q933" s="253"/>
      <c r="R933" s="253"/>
      <c r="S933" s="254"/>
      <c r="T933" s="254"/>
      <c r="U933" s="249"/>
      <c r="V933" s="259"/>
      <c r="W933" s="255"/>
      <c r="X933" s="256"/>
      <c r="AI933" s="690"/>
      <c r="AJ933" s="691"/>
      <c r="AK933" s="691"/>
      <c r="AL933" s="692"/>
      <c r="AN933" s="706"/>
      <c r="AO933" s="707"/>
      <c r="AP933" s="707"/>
      <c r="AQ933" s="708"/>
    </row>
    <row r="934" spans="1:43" ht="57.75" hidden="1" thickBot="1" x14ac:dyDescent="0.35">
      <c r="A934" s="1008">
        <v>79</v>
      </c>
      <c r="B934" s="696" t="s">
        <v>2048</v>
      </c>
      <c r="C934" s="263">
        <v>43418</v>
      </c>
      <c r="D934" s="249" t="s">
        <v>14</v>
      </c>
      <c r="E934" s="154" t="s">
        <v>27</v>
      </c>
      <c r="F934" s="257" t="s">
        <v>2854</v>
      </c>
      <c r="G934" s="258" t="s">
        <v>2855</v>
      </c>
      <c r="H934" s="250" t="s">
        <v>2856</v>
      </c>
      <c r="I934" s="250"/>
      <c r="J934" s="258" t="s">
        <v>975</v>
      </c>
      <c r="K934" s="154" t="s">
        <v>29</v>
      </c>
      <c r="L934" s="154" t="s">
        <v>2223</v>
      </c>
      <c r="M934" s="154" t="s">
        <v>1397</v>
      </c>
      <c r="N934" s="251" t="s">
        <v>2549</v>
      </c>
      <c r="O934" s="251" t="s">
        <v>2550</v>
      </c>
      <c r="P934" s="264"/>
      <c r="Q934" s="253"/>
      <c r="R934" s="253"/>
      <c r="S934" s="254"/>
      <c r="T934" s="254"/>
      <c r="U934" s="249"/>
      <c r="V934" s="259"/>
      <c r="W934" s="255"/>
      <c r="X934" s="256"/>
      <c r="AI934" s="690"/>
      <c r="AJ934" s="691"/>
      <c r="AK934" s="691"/>
      <c r="AL934" s="692"/>
      <c r="AN934" s="706"/>
      <c r="AO934" s="707"/>
      <c r="AP934" s="707"/>
      <c r="AQ934" s="708"/>
    </row>
    <row r="935" spans="1:43" ht="72" hidden="1" thickBot="1" x14ac:dyDescent="0.35">
      <c r="A935" s="1008">
        <v>79</v>
      </c>
      <c r="B935" s="696" t="s">
        <v>2049</v>
      </c>
      <c r="C935" s="263">
        <v>43418</v>
      </c>
      <c r="D935" s="249" t="s">
        <v>14</v>
      </c>
      <c r="E935" s="154" t="s">
        <v>27</v>
      </c>
      <c r="F935" s="257" t="s">
        <v>2854</v>
      </c>
      <c r="G935" s="258" t="s">
        <v>2855</v>
      </c>
      <c r="H935" s="250" t="s">
        <v>2856</v>
      </c>
      <c r="I935" s="250"/>
      <c r="J935" s="258" t="s">
        <v>975</v>
      </c>
      <c r="K935" s="154" t="s">
        <v>29</v>
      </c>
      <c r="L935" s="154" t="s">
        <v>2223</v>
      </c>
      <c r="M935" s="154" t="s">
        <v>1397</v>
      </c>
      <c r="N935" s="251" t="s">
        <v>2342</v>
      </c>
      <c r="O935" s="251" t="s">
        <v>2343</v>
      </c>
      <c r="P935" s="264"/>
      <c r="Q935" s="253"/>
      <c r="R935" s="253"/>
      <c r="S935" s="254"/>
      <c r="T935" s="254"/>
      <c r="U935" s="249"/>
      <c r="V935" s="259"/>
      <c r="W935" s="255"/>
      <c r="X935" s="256"/>
      <c r="AI935" s="690"/>
      <c r="AJ935" s="691"/>
      <c r="AK935" s="691"/>
      <c r="AL935" s="692"/>
      <c r="AN935" s="706"/>
      <c r="AO935" s="707"/>
      <c r="AP935" s="707"/>
      <c r="AQ935" s="708"/>
    </row>
    <row r="936" spans="1:43" ht="39" hidden="1" thickBot="1" x14ac:dyDescent="0.35">
      <c r="A936" s="1008">
        <v>79</v>
      </c>
      <c r="B936" s="696" t="s">
        <v>2050</v>
      </c>
      <c r="C936" s="263">
        <v>43418</v>
      </c>
      <c r="D936" s="249" t="s">
        <v>14</v>
      </c>
      <c r="E936" s="154" t="s">
        <v>27</v>
      </c>
      <c r="F936" s="257" t="s">
        <v>2854</v>
      </c>
      <c r="G936" s="258" t="s">
        <v>2855</v>
      </c>
      <c r="H936" s="250" t="s">
        <v>2856</v>
      </c>
      <c r="I936" s="250"/>
      <c r="J936" s="258" t="s">
        <v>974</v>
      </c>
      <c r="K936" s="154" t="s">
        <v>29</v>
      </c>
      <c r="L936" s="154" t="s">
        <v>2223</v>
      </c>
      <c r="M936" s="154" t="s">
        <v>1397</v>
      </c>
      <c r="N936" s="251" t="s">
        <v>2213</v>
      </c>
      <c r="O936" s="251" t="s">
        <v>2356</v>
      </c>
      <c r="P936" s="264"/>
      <c r="Q936" s="253"/>
      <c r="R936" s="253"/>
      <c r="S936" s="254"/>
      <c r="T936" s="254"/>
      <c r="U936" s="249"/>
      <c r="V936" s="259"/>
      <c r="W936" s="255"/>
      <c r="X936" s="256"/>
      <c r="AI936" s="690"/>
      <c r="AJ936" s="691"/>
      <c r="AK936" s="691"/>
      <c r="AL936" s="692"/>
      <c r="AN936" s="706"/>
      <c r="AO936" s="707"/>
      <c r="AP936" s="707"/>
      <c r="AQ936" s="708"/>
    </row>
    <row r="937" spans="1:43" ht="72" hidden="1" thickBot="1" x14ac:dyDescent="0.35">
      <c r="A937" s="1008">
        <v>79</v>
      </c>
      <c r="B937" s="696" t="s">
        <v>2051</v>
      </c>
      <c r="C937" s="263">
        <v>43418</v>
      </c>
      <c r="D937" s="249" t="s">
        <v>14</v>
      </c>
      <c r="E937" s="154" t="s">
        <v>27</v>
      </c>
      <c r="F937" s="257" t="s">
        <v>2854</v>
      </c>
      <c r="G937" s="258" t="s">
        <v>2855</v>
      </c>
      <c r="H937" s="250" t="s">
        <v>2856</v>
      </c>
      <c r="I937" s="250"/>
      <c r="J937" s="258" t="s">
        <v>974</v>
      </c>
      <c r="K937" s="154" t="s">
        <v>29</v>
      </c>
      <c r="L937" s="154" t="s">
        <v>2223</v>
      </c>
      <c r="M937" s="154" t="s">
        <v>1397</v>
      </c>
      <c r="N937" s="251" t="s">
        <v>2296</v>
      </c>
      <c r="O937" s="251" t="s">
        <v>2297</v>
      </c>
      <c r="P937" s="264"/>
      <c r="Q937" s="253"/>
      <c r="R937" s="253"/>
      <c r="S937" s="254"/>
      <c r="T937" s="254"/>
      <c r="U937" s="249"/>
      <c r="V937" s="259"/>
      <c r="W937" s="255"/>
      <c r="X937" s="256"/>
      <c r="AI937" s="690"/>
      <c r="AJ937" s="691"/>
      <c r="AK937" s="691"/>
      <c r="AL937" s="692"/>
      <c r="AN937" s="706"/>
      <c r="AO937" s="707"/>
      <c r="AP937" s="707"/>
      <c r="AQ937" s="708"/>
    </row>
    <row r="938" spans="1:43" ht="43.5" hidden="1" thickBot="1" x14ac:dyDescent="0.35">
      <c r="A938" s="1008">
        <v>114</v>
      </c>
      <c r="B938" s="696" t="s">
        <v>2052</v>
      </c>
      <c r="C938" s="263">
        <v>43418</v>
      </c>
      <c r="D938" s="249" t="s">
        <v>14</v>
      </c>
      <c r="E938" s="154" t="s">
        <v>1413</v>
      </c>
      <c r="F938" s="257" t="s">
        <v>2861</v>
      </c>
      <c r="G938" s="258" t="s">
        <v>2855</v>
      </c>
      <c r="H938" s="250" t="s">
        <v>2862</v>
      </c>
      <c r="I938" s="250"/>
      <c r="J938" s="258" t="s">
        <v>974</v>
      </c>
      <c r="K938" s="154" t="s">
        <v>969</v>
      </c>
      <c r="L938" s="154" t="s">
        <v>2223</v>
      </c>
      <c r="M938" s="154" t="s">
        <v>1446</v>
      </c>
      <c r="N938" s="251" t="s">
        <v>2859</v>
      </c>
      <c r="O938" s="251" t="s">
        <v>2860</v>
      </c>
      <c r="P938" s="264"/>
      <c r="Q938" s="253"/>
      <c r="R938" s="253"/>
      <c r="S938" s="254"/>
      <c r="T938" s="254"/>
      <c r="U938" s="249"/>
      <c r="V938" s="259"/>
      <c r="W938" s="255"/>
      <c r="X938" s="256"/>
      <c r="AI938" s="690"/>
      <c r="AJ938" s="691"/>
      <c r="AK938" s="691"/>
      <c r="AL938" s="692"/>
      <c r="AN938" s="706"/>
      <c r="AO938" s="707"/>
      <c r="AP938" s="707"/>
      <c r="AQ938" s="708"/>
    </row>
    <row r="939" spans="1:43" ht="43.5" hidden="1" thickBot="1" x14ac:dyDescent="0.35">
      <c r="A939" s="1008">
        <v>114</v>
      </c>
      <c r="B939" s="696" t="s">
        <v>2053</v>
      </c>
      <c r="C939" s="263">
        <v>43418</v>
      </c>
      <c r="D939" s="249" t="s">
        <v>14</v>
      </c>
      <c r="E939" s="154" t="s">
        <v>1413</v>
      </c>
      <c r="F939" s="257" t="s">
        <v>2861</v>
      </c>
      <c r="G939" s="258" t="s">
        <v>2855</v>
      </c>
      <c r="H939" s="250" t="s">
        <v>2862</v>
      </c>
      <c r="I939" s="250"/>
      <c r="J939" s="258" t="s">
        <v>974</v>
      </c>
      <c r="K939" s="154" t="s">
        <v>823</v>
      </c>
      <c r="L939" s="154" t="s">
        <v>2223</v>
      </c>
      <c r="M939" s="154" t="s">
        <v>1396</v>
      </c>
      <c r="N939" s="251" t="s">
        <v>2228</v>
      </c>
      <c r="O939" s="251" t="s">
        <v>2229</v>
      </c>
      <c r="P939" s="264"/>
      <c r="Q939" s="253"/>
      <c r="R939" s="253"/>
      <c r="S939" s="254"/>
      <c r="T939" s="254"/>
      <c r="U939" s="249"/>
      <c r="V939" s="259"/>
      <c r="W939" s="255"/>
      <c r="X939" s="256"/>
      <c r="AI939" s="690"/>
      <c r="AJ939" s="691"/>
      <c r="AK939" s="691"/>
      <c r="AL939" s="692"/>
      <c r="AN939" s="706"/>
      <c r="AO939" s="707"/>
      <c r="AP939" s="707"/>
      <c r="AQ939" s="708"/>
    </row>
    <row r="940" spans="1:43" ht="43.5" hidden="1" thickBot="1" x14ac:dyDescent="0.35">
      <c r="A940" s="1008">
        <v>114</v>
      </c>
      <c r="B940" s="696" t="s">
        <v>2054</v>
      </c>
      <c r="C940" s="263">
        <v>43418</v>
      </c>
      <c r="D940" s="249" t="s">
        <v>14</v>
      </c>
      <c r="E940" s="154" t="s">
        <v>1413</v>
      </c>
      <c r="F940" s="257" t="s">
        <v>2861</v>
      </c>
      <c r="G940" s="258" t="s">
        <v>2855</v>
      </c>
      <c r="H940" s="250" t="s">
        <v>2862</v>
      </c>
      <c r="I940" s="250"/>
      <c r="J940" s="258" t="s">
        <v>975</v>
      </c>
      <c r="K940" s="154" t="s">
        <v>823</v>
      </c>
      <c r="L940" s="154" t="s">
        <v>2223</v>
      </c>
      <c r="M940" s="154" t="s">
        <v>1447</v>
      </c>
      <c r="N940" s="251" t="s">
        <v>2621</v>
      </c>
      <c r="O940" s="251" t="s">
        <v>2622</v>
      </c>
      <c r="P940" s="264"/>
      <c r="Q940" s="253"/>
      <c r="R940" s="253"/>
      <c r="S940" s="254"/>
      <c r="T940" s="254"/>
      <c r="U940" s="249"/>
      <c r="V940" s="259"/>
      <c r="W940" s="255"/>
      <c r="X940" s="256"/>
      <c r="AI940" s="690"/>
      <c r="AJ940" s="691"/>
      <c r="AK940" s="691"/>
      <c r="AL940" s="692"/>
      <c r="AN940" s="706"/>
      <c r="AO940" s="707"/>
      <c r="AP940" s="707"/>
      <c r="AQ940" s="708"/>
    </row>
    <row r="941" spans="1:43" ht="39" hidden="1" thickBot="1" x14ac:dyDescent="0.35">
      <c r="A941" s="1008">
        <v>114</v>
      </c>
      <c r="B941" s="696" t="s">
        <v>2055</v>
      </c>
      <c r="C941" s="263">
        <v>43418</v>
      </c>
      <c r="D941" s="249" t="s">
        <v>14</v>
      </c>
      <c r="E941" s="154" t="s">
        <v>1413</v>
      </c>
      <c r="F941" s="257" t="s">
        <v>2861</v>
      </c>
      <c r="G941" s="258" t="s">
        <v>2855</v>
      </c>
      <c r="H941" s="250" t="s">
        <v>2862</v>
      </c>
      <c r="I941" s="250"/>
      <c r="J941" s="258" t="s">
        <v>975</v>
      </c>
      <c r="K941" s="154" t="s">
        <v>823</v>
      </c>
      <c r="L941" s="154" t="s">
        <v>2223</v>
      </c>
      <c r="M941" s="154" t="s">
        <v>1447</v>
      </c>
      <c r="N941" s="251" t="s">
        <v>2205</v>
      </c>
      <c r="O941" s="251" t="s">
        <v>2206</v>
      </c>
      <c r="P941" s="264"/>
      <c r="Q941" s="253"/>
      <c r="R941" s="253"/>
      <c r="S941" s="254"/>
      <c r="T941" s="254"/>
      <c r="U941" s="249"/>
      <c r="V941" s="259"/>
      <c r="W941" s="255"/>
      <c r="X941" s="256"/>
      <c r="AI941" s="690"/>
      <c r="AJ941" s="691"/>
      <c r="AK941" s="691"/>
      <c r="AL941" s="692"/>
      <c r="AN941" s="706"/>
      <c r="AO941" s="707"/>
      <c r="AP941" s="707"/>
      <c r="AQ941" s="708"/>
    </row>
    <row r="942" spans="1:43" ht="39" hidden="1" thickBot="1" x14ac:dyDescent="0.35">
      <c r="A942" s="1008">
        <v>114</v>
      </c>
      <c r="B942" s="696" t="s">
        <v>2056</v>
      </c>
      <c r="C942" s="263">
        <v>43418</v>
      </c>
      <c r="D942" s="249" t="s">
        <v>14</v>
      </c>
      <c r="E942" s="154" t="s">
        <v>1413</v>
      </c>
      <c r="F942" s="257" t="s">
        <v>2861</v>
      </c>
      <c r="G942" s="258" t="s">
        <v>2855</v>
      </c>
      <c r="H942" s="250" t="s">
        <v>2862</v>
      </c>
      <c r="I942" s="250"/>
      <c r="J942" s="258" t="s">
        <v>975</v>
      </c>
      <c r="K942" s="154" t="s">
        <v>823</v>
      </c>
      <c r="L942" s="154" t="s">
        <v>2223</v>
      </c>
      <c r="M942" s="154" t="s">
        <v>2302</v>
      </c>
      <c r="N942" s="251" t="s">
        <v>2303</v>
      </c>
      <c r="O942" s="251" t="s">
        <v>2304</v>
      </c>
      <c r="P942" s="264"/>
      <c r="Q942" s="253"/>
      <c r="R942" s="253"/>
      <c r="S942" s="254"/>
      <c r="T942" s="254"/>
      <c r="U942" s="249"/>
      <c r="V942" s="259"/>
      <c r="W942" s="255"/>
      <c r="X942" s="256"/>
      <c r="AI942" s="690"/>
      <c r="AJ942" s="691"/>
      <c r="AK942" s="691"/>
      <c r="AL942" s="692"/>
      <c r="AN942" s="706"/>
      <c r="AO942" s="707"/>
      <c r="AP942" s="707"/>
      <c r="AQ942" s="708"/>
    </row>
    <row r="943" spans="1:43" ht="39" hidden="1" thickBot="1" x14ac:dyDescent="0.35">
      <c r="A943" s="1008">
        <v>114</v>
      </c>
      <c r="B943" s="696" t="s">
        <v>2057</v>
      </c>
      <c r="C943" s="263">
        <v>43418</v>
      </c>
      <c r="D943" s="249" t="s">
        <v>14</v>
      </c>
      <c r="E943" s="154" t="s">
        <v>1413</v>
      </c>
      <c r="F943" s="257" t="s">
        <v>2861</v>
      </c>
      <c r="G943" s="258" t="s">
        <v>2855</v>
      </c>
      <c r="H943" s="250" t="s">
        <v>2862</v>
      </c>
      <c r="I943" s="250"/>
      <c r="J943" s="258" t="s">
        <v>975</v>
      </c>
      <c r="K943" s="154" t="s">
        <v>32</v>
      </c>
      <c r="L943" s="154" t="s">
        <v>2223</v>
      </c>
      <c r="M943" s="154" t="s">
        <v>1464</v>
      </c>
      <c r="N943" s="251" t="s">
        <v>2559</v>
      </c>
      <c r="O943" s="251" t="s">
        <v>2560</v>
      </c>
      <c r="P943" s="264"/>
      <c r="Q943" s="253"/>
      <c r="R943" s="253"/>
      <c r="S943" s="254"/>
      <c r="T943" s="254"/>
      <c r="U943" s="249"/>
      <c r="V943" s="259"/>
      <c r="W943" s="255"/>
      <c r="X943" s="256"/>
      <c r="AI943" s="690"/>
      <c r="AJ943" s="691"/>
      <c r="AK943" s="691"/>
      <c r="AL943" s="692"/>
      <c r="AN943" s="706"/>
      <c r="AO943" s="707"/>
      <c r="AP943" s="707"/>
      <c r="AQ943" s="708"/>
    </row>
    <row r="944" spans="1:43" ht="39" hidden="1" thickBot="1" x14ac:dyDescent="0.35">
      <c r="A944" s="1008">
        <v>114</v>
      </c>
      <c r="B944" s="696" t="s">
        <v>2058</v>
      </c>
      <c r="C944" s="263">
        <v>43418</v>
      </c>
      <c r="D944" s="249" t="s">
        <v>14</v>
      </c>
      <c r="E944" s="154" t="s">
        <v>1413</v>
      </c>
      <c r="F944" s="257" t="s">
        <v>2861</v>
      </c>
      <c r="G944" s="258" t="s">
        <v>2855</v>
      </c>
      <c r="H944" s="250" t="s">
        <v>2862</v>
      </c>
      <c r="I944" s="250"/>
      <c r="J944" s="258" t="s">
        <v>975</v>
      </c>
      <c r="K944" s="154" t="s">
        <v>32</v>
      </c>
      <c r="L944" s="154" t="s">
        <v>2223</v>
      </c>
      <c r="M944" s="154" t="s">
        <v>1464</v>
      </c>
      <c r="N944" s="251" t="s">
        <v>2551</v>
      </c>
      <c r="O944" s="251" t="s">
        <v>2552</v>
      </c>
      <c r="P944" s="264"/>
      <c r="Q944" s="253"/>
      <c r="R944" s="253"/>
      <c r="S944" s="254"/>
      <c r="T944" s="254"/>
      <c r="U944" s="249"/>
      <c r="V944" s="259"/>
      <c r="W944" s="255"/>
      <c r="X944" s="256"/>
      <c r="AI944" s="690"/>
      <c r="AJ944" s="691"/>
      <c r="AK944" s="691"/>
      <c r="AL944" s="692"/>
      <c r="AN944" s="706"/>
      <c r="AO944" s="707"/>
      <c r="AP944" s="707"/>
      <c r="AQ944" s="708"/>
    </row>
    <row r="945" spans="1:43" ht="39" hidden="1" thickBot="1" x14ac:dyDescent="0.35">
      <c r="A945" s="1008">
        <v>114</v>
      </c>
      <c r="B945" s="696" t="s">
        <v>2059</v>
      </c>
      <c r="C945" s="263">
        <v>43418</v>
      </c>
      <c r="D945" s="249" t="s">
        <v>14</v>
      </c>
      <c r="E945" s="154" t="s">
        <v>1413</v>
      </c>
      <c r="F945" s="257" t="s">
        <v>2861</v>
      </c>
      <c r="G945" s="258" t="s">
        <v>2855</v>
      </c>
      <c r="H945" s="250" t="s">
        <v>2862</v>
      </c>
      <c r="I945" s="250"/>
      <c r="J945" s="258" t="s">
        <v>975</v>
      </c>
      <c r="K945" s="154" t="s">
        <v>823</v>
      </c>
      <c r="L945" s="154" t="s">
        <v>2223</v>
      </c>
      <c r="M945" s="154" t="s">
        <v>1400</v>
      </c>
      <c r="N945" s="251" t="s">
        <v>2230</v>
      </c>
      <c r="O945" s="251" t="s">
        <v>2231</v>
      </c>
      <c r="P945" s="264"/>
      <c r="Q945" s="253"/>
      <c r="R945" s="253"/>
      <c r="S945" s="254"/>
      <c r="T945" s="254"/>
      <c r="U945" s="249"/>
      <c r="V945" s="259"/>
      <c r="W945" s="255"/>
      <c r="X945" s="256"/>
      <c r="AI945" s="690"/>
      <c r="AJ945" s="691"/>
      <c r="AK945" s="691"/>
      <c r="AL945" s="692"/>
      <c r="AN945" s="706"/>
      <c r="AO945" s="707"/>
      <c r="AP945" s="707"/>
      <c r="AQ945" s="708"/>
    </row>
    <row r="946" spans="1:43" ht="39" hidden="1" thickBot="1" x14ac:dyDescent="0.35">
      <c r="A946" s="1008">
        <v>114</v>
      </c>
      <c r="B946" s="696" t="s">
        <v>2060</v>
      </c>
      <c r="C946" s="263">
        <v>43418</v>
      </c>
      <c r="D946" s="249" t="s">
        <v>14</v>
      </c>
      <c r="E946" s="154" t="s">
        <v>1413</v>
      </c>
      <c r="F946" s="257" t="s">
        <v>2861</v>
      </c>
      <c r="G946" s="258" t="s">
        <v>2855</v>
      </c>
      <c r="H946" s="250" t="s">
        <v>2862</v>
      </c>
      <c r="I946" s="250"/>
      <c r="J946" s="258" t="s">
        <v>975</v>
      </c>
      <c r="K946" s="154" t="s">
        <v>29</v>
      </c>
      <c r="L946" s="154" t="s">
        <v>2223</v>
      </c>
      <c r="M946" s="154" t="s">
        <v>1397</v>
      </c>
      <c r="N946" s="251" t="s">
        <v>2514</v>
      </c>
      <c r="O946" s="251" t="s">
        <v>2515</v>
      </c>
      <c r="P946" s="264"/>
      <c r="Q946" s="253"/>
      <c r="R946" s="253"/>
      <c r="S946" s="254"/>
      <c r="T946" s="254"/>
      <c r="U946" s="249"/>
      <c r="V946" s="259"/>
      <c r="W946" s="255"/>
      <c r="X946" s="256"/>
      <c r="AI946" s="690"/>
      <c r="AJ946" s="691"/>
      <c r="AK946" s="691"/>
      <c r="AL946" s="692"/>
      <c r="AN946" s="706"/>
      <c r="AO946" s="707"/>
      <c r="AP946" s="707"/>
      <c r="AQ946" s="708"/>
    </row>
    <row r="947" spans="1:43" ht="57.75" hidden="1" thickBot="1" x14ac:dyDescent="0.35">
      <c r="A947" s="1008">
        <v>114</v>
      </c>
      <c r="B947" s="696" t="s">
        <v>2061</v>
      </c>
      <c r="C947" s="263">
        <v>43418</v>
      </c>
      <c r="D947" s="249" t="s">
        <v>14</v>
      </c>
      <c r="E947" s="154" t="s">
        <v>1413</v>
      </c>
      <c r="F947" s="257" t="s">
        <v>2861</v>
      </c>
      <c r="G947" s="258" t="s">
        <v>2855</v>
      </c>
      <c r="H947" s="250" t="s">
        <v>2862</v>
      </c>
      <c r="I947" s="250"/>
      <c r="J947" s="258" t="s">
        <v>974</v>
      </c>
      <c r="K947" s="154" t="s">
        <v>29</v>
      </c>
      <c r="L947" s="154" t="s">
        <v>2223</v>
      </c>
      <c r="M947" s="154" t="s">
        <v>1397</v>
      </c>
      <c r="N947" s="251" t="s">
        <v>2305</v>
      </c>
      <c r="O947" s="251" t="s">
        <v>2306</v>
      </c>
      <c r="P947" s="264"/>
      <c r="Q947" s="253"/>
      <c r="R947" s="253"/>
      <c r="S947" s="254"/>
      <c r="T947" s="254"/>
      <c r="U947" s="249"/>
      <c r="V947" s="259"/>
      <c r="W947" s="255"/>
      <c r="X947" s="256"/>
      <c r="AI947" s="690"/>
      <c r="AJ947" s="691"/>
      <c r="AK947" s="691"/>
      <c r="AL947" s="692"/>
      <c r="AN947" s="706"/>
      <c r="AO947" s="707"/>
      <c r="AP947" s="707"/>
      <c r="AQ947" s="708"/>
    </row>
    <row r="948" spans="1:43" ht="72" hidden="1" thickBot="1" x14ac:dyDescent="0.35">
      <c r="A948" s="1008">
        <v>114</v>
      </c>
      <c r="B948" s="696" t="s">
        <v>2062</v>
      </c>
      <c r="C948" s="263">
        <v>43418</v>
      </c>
      <c r="D948" s="249" t="s">
        <v>14</v>
      </c>
      <c r="E948" s="154" t="s">
        <v>1413</v>
      </c>
      <c r="F948" s="257" t="s">
        <v>2861</v>
      </c>
      <c r="G948" s="258" t="s">
        <v>2855</v>
      </c>
      <c r="H948" s="250" t="s">
        <v>2862</v>
      </c>
      <c r="I948" s="250"/>
      <c r="J948" s="258" t="s">
        <v>975</v>
      </c>
      <c r="K948" s="154" t="s">
        <v>29</v>
      </c>
      <c r="L948" s="154" t="s">
        <v>2223</v>
      </c>
      <c r="M948" s="154" t="s">
        <v>1397</v>
      </c>
      <c r="N948" s="251" t="s">
        <v>2203</v>
      </c>
      <c r="O948" s="251" t="s">
        <v>2204</v>
      </c>
      <c r="P948" s="264"/>
      <c r="Q948" s="253"/>
      <c r="R948" s="253"/>
      <c r="S948" s="254"/>
      <c r="T948" s="254"/>
      <c r="U948" s="249"/>
      <c r="V948" s="259"/>
      <c r="W948" s="255"/>
      <c r="X948" s="256"/>
      <c r="AI948" s="690"/>
      <c r="AJ948" s="691"/>
      <c r="AK948" s="691"/>
      <c r="AL948" s="692"/>
      <c r="AN948" s="706"/>
      <c r="AO948" s="707"/>
      <c r="AP948" s="707"/>
      <c r="AQ948" s="708"/>
    </row>
    <row r="949" spans="1:43" ht="72" hidden="1" thickBot="1" x14ac:dyDescent="0.35">
      <c r="A949" s="1008">
        <v>114</v>
      </c>
      <c r="B949" s="696" t="s">
        <v>2063</v>
      </c>
      <c r="C949" s="263">
        <v>43418</v>
      </c>
      <c r="D949" s="249" t="s">
        <v>14</v>
      </c>
      <c r="E949" s="154" t="s">
        <v>1413</v>
      </c>
      <c r="F949" s="257" t="s">
        <v>2861</v>
      </c>
      <c r="G949" s="258" t="s">
        <v>2855</v>
      </c>
      <c r="H949" s="250" t="s">
        <v>2862</v>
      </c>
      <c r="I949" s="250"/>
      <c r="J949" s="258" t="s">
        <v>975</v>
      </c>
      <c r="K949" s="154" t="s">
        <v>29</v>
      </c>
      <c r="L949" s="154" t="s">
        <v>2223</v>
      </c>
      <c r="M949" s="154" t="s">
        <v>1397</v>
      </c>
      <c r="N949" s="251" t="s">
        <v>2797</v>
      </c>
      <c r="O949" s="251" t="s">
        <v>2614</v>
      </c>
      <c r="P949" s="264"/>
      <c r="Q949" s="253"/>
      <c r="R949" s="253"/>
      <c r="S949" s="254"/>
      <c r="T949" s="254"/>
      <c r="U949" s="249"/>
      <c r="V949" s="259"/>
      <c r="W949" s="255"/>
      <c r="X949" s="256"/>
      <c r="AI949" s="690"/>
      <c r="AJ949" s="691"/>
      <c r="AK949" s="691"/>
      <c r="AL949" s="692"/>
      <c r="AN949" s="706"/>
      <c r="AO949" s="707"/>
      <c r="AP949" s="707"/>
      <c r="AQ949" s="708"/>
    </row>
    <row r="950" spans="1:43" ht="57.75" hidden="1" thickBot="1" x14ac:dyDescent="0.35">
      <c r="A950" s="1008">
        <v>114</v>
      </c>
      <c r="B950" s="696" t="s">
        <v>2064</v>
      </c>
      <c r="C950" s="263">
        <v>43418</v>
      </c>
      <c r="D950" s="249" t="s">
        <v>14</v>
      </c>
      <c r="E950" s="154" t="s">
        <v>1413</v>
      </c>
      <c r="F950" s="257" t="s">
        <v>2861</v>
      </c>
      <c r="G950" s="258" t="s">
        <v>2855</v>
      </c>
      <c r="H950" s="250" t="s">
        <v>2862</v>
      </c>
      <c r="I950" s="250"/>
      <c r="J950" s="258" t="s">
        <v>975</v>
      </c>
      <c r="K950" s="154" t="s">
        <v>29</v>
      </c>
      <c r="L950" s="154" t="s">
        <v>2223</v>
      </c>
      <c r="M950" s="154" t="s">
        <v>1397</v>
      </c>
      <c r="N950" s="251" t="s">
        <v>2549</v>
      </c>
      <c r="O950" s="251" t="s">
        <v>2550</v>
      </c>
      <c r="P950" s="264"/>
      <c r="Q950" s="253"/>
      <c r="R950" s="253"/>
      <c r="S950" s="254"/>
      <c r="T950" s="254"/>
      <c r="U950" s="249"/>
      <c r="V950" s="259"/>
      <c r="W950" s="255"/>
      <c r="X950" s="256"/>
      <c r="AI950" s="690"/>
      <c r="AJ950" s="691"/>
      <c r="AK950" s="691"/>
      <c r="AL950" s="692"/>
      <c r="AN950" s="706"/>
      <c r="AO950" s="707"/>
      <c r="AP950" s="707"/>
      <c r="AQ950" s="708"/>
    </row>
    <row r="951" spans="1:43" ht="72" hidden="1" thickBot="1" x14ac:dyDescent="0.35">
      <c r="A951" s="1008">
        <v>114</v>
      </c>
      <c r="B951" s="696" t="s">
        <v>2065</v>
      </c>
      <c r="C951" s="263">
        <v>43418</v>
      </c>
      <c r="D951" s="249" t="s">
        <v>14</v>
      </c>
      <c r="E951" s="154" t="s">
        <v>1413</v>
      </c>
      <c r="F951" s="257" t="s">
        <v>2861</v>
      </c>
      <c r="G951" s="258" t="s">
        <v>2855</v>
      </c>
      <c r="H951" s="250" t="s">
        <v>2862</v>
      </c>
      <c r="I951" s="250"/>
      <c r="J951" s="258" t="s">
        <v>975</v>
      </c>
      <c r="K951" s="154" t="s">
        <v>29</v>
      </c>
      <c r="L951" s="154" t="s">
        <v>2223</v>
      </c>
      <c r="M951" s="154" t="s">
        <v>1397</v>
      </c>
      <c r="N951" s="251" t="s">
        <v>2342</v>
      </c>
      <c r="O951" s="251" t="s">
        <v>2343</v>
      </c>
      <c r="P951" s="264"/>
      <c r="Q951" s="253"/>
      <c r="R951" s="253"/>
      <c r="S951" s="254"/>
      <c r="T951" s="254"/>
      <c r="U951" s="249"/>
      <c r="V951" s="259"/>
      <c r="W951" s="255"/>
      <c r="X951" s="256"/>
      <c r="AI951" s="690"/>
      <c r="AJ951" s="691"/>
      <c r="AK951" s="691"/>
      <c r="AL951" s="692"/>
      <c r="AN951" s="706"/>
      <c r="AO951" s="707"/>
      <c r="AP951" s="707"/>
      <c r="AQ951" s="708"/>
    </row>
    <row r="952" spans="1:43" ht="39" hidden="1" thickBot="1" x14ac:dyDescent="0.35">
      <c r="A952" s="1008">
        <v>114</v>
      </c>
      <c r="B952" s="696" t="s">
        <v>2066</v>
      </c>
      <c r="C952" s="263">
        <v>43418</v>
      </c>
      <c r="D952" s="249" t="s">
        <v>14</v>
      </c>
      <c r="E952" s="154" t="s">
        <v>1413</v>
      </c>
      <c r="F952" s="257" t="s">
        <v>2861</v>
      </c>
      <c r="G952" s="258" t="s">
        <v>2855</v>
      </c>
      <c r="H952" s="250" t="s">
        <v>2862</v>
      </c>
      <c r="I952" s="250"/>
      <c r="J952" s="258" t="s">
        <v>974</v>
      </c>
      <c r="K952" s="154" t="s">
        <v>29</v>
      </c>
      <c r="L952" s="154" t="s">
        <v>2223</v>
      </c>
      <c r="M952" s="154" t="s">
        <v>1397</v>
      </c>
      <c r="N952" s="251" t="s">
        <v>2213</v>
      </c>
      <c r="O952" s="251" t="s">
        <v>2356</v>
      </c>
      <c r="P952" s="264"/>
      <c r="Q952" s="253"/>
      <c r="R952" s="253"/>
      <c r="S952" s="254"/>
      <c r="T952" s="254"/>
      <c r="U952" s="249"/>
      <c r="V952" s="259"/>
      <c r="W952" s="255"/>
      <c r="X952" s="256"/>
      <c r="AI952" s="690"/>
      <c r="AJ952" s="691"/>
      <c r="AK952" s="691"/>
      <c r="AL952" s="692"/>
      <c r="AN952" s="706"/>
      <c r="AO952" s="707"/>
      <c r="AP952" s="707"/>
      <c r="AQ952" s="708"/>
    </row>
    <row r="953" spans="1:43" ht="72" hidden="1" thickBot="1" x14ac:dyDescent="0.35">
      <c r="A953" s="1008">
        <v>114</v>
      </c>
      <c r="B953" s="696" t="s">
        <v>2067</v>
      </c>
      <c r="C953" s="263">
        <v>43418</v>
      </c>
      <c r="D953" s="249" t="s">
        <v>14</v>
      </c>
      <c r="E953" s="154" t="s">
        <v>1413</v>
      </c>
      <c r="F953" s="257" t="s">
        <v>2861</v>
      </c>
      <c r="G953" s="258" t="s">
        <v>2855</v>
      </c>
      <c r="H953" s="250" t="s">
        <v>2862</v>
      </c>
      <c r="I953" s="250"/>
      <c r="J953" s="258" t="s">
        <v>974</v>
      </c>
      <c r="K953" s="154" t="s">
        <v>29</v>
      </c>
      <c r="L953" s="154" t="s">
        <v>2223</v>
      </c>
      <c r="M953" s="154" t="s">
        <v>1397</v>
      </c>
      <c r="N953" s="251" t="s">
        <v>2296</v>
      </c>
      <c r="O953" s="251" t="s">
        <v>2297</v>
      </c>
      <c r="P953" s="264"/>
      <c r="Q953" s="253"/>
      <c r="R953" s="253"/>
      <c r="S953" s="254"/>
      <c r="T953" s="254"/>
      <c r="U953" s="249"/>
      <c r="V953" s="259"/>
      <c r="W953" s="255"/>
      <c r="X953" s="256"/>
      <c r="AI953" s="690"/>
      <c r="AJ953" s="691"/>
      <c r="AK953" s="691"/>
      <c r="AL953" s="692"/>
      <c r="AN953" s="706"/>
      <c r="AO953" s="707"/>
      <c r="AP953" s="707"/>
      <c r="AQ953" s="708"/>
    </row>
    <row r="954" spans="1:43" ht="43.5" hidden="1" thickBot="1" x14ac:dyDescent="0.35">
      <c r="A954" s="1008">
        <v>74</v>
      </c>
      <c r="B954" s="696" t="s">
        <v>2068</v>
      </c>
      <c r="C954" s="263">
        <v>43416</v>
      </c>
      <c r="D954" s="249" t="s">
        <v>14</v>
      </c>
      <c r="E954" s="154" t="s">
        <v>27</v>
      </c>
      <c r="F954" s="257" t="s">
        <v>1596</v>
      </c>
      <c r="G954" s="258" t="s">
        <v>2863</v>
      </c>
      <c r="H954" s="250" t="s">
        <v>2864</v>
      </c>
      <c r="I954" s="250"/>
      <c r="J954" s="258" t="s">
        <v>974</v>
      </c>
      <c r="K954" s="154" t="s">
        <v>969</v>
      </c>
      <c r="L954" s="154" t="s">
        <v>2223</v>
      </c>
      <c r="M954" s="154" t="s">
        <v>2865</v>
      </c>
      <c r="N954" s="251" t="s">
        <v>2866</v>
      </c>
      <c r="O954" s="251" t="s">
        <v>2867</v>
      </c>
      <c r="P954" s="264"/>
      <c r="Q954" s="253"/>
      <c r="R954" s="253"/>
      <c r="S954" s="254"/>
      <c r="T954" s="254"/>
      <c r="U954" s="249"/>
      <c r="V954" s="259"/>
      <c r="W954" s="255"/>
      <c r="X954" s="256"/>
      <c r="AI954" s="690"/>
      <c r="AJ954" s="691"/>
      <c r="AK954" s="691"/>
      <c r="AL954" s="692"/>
      <c r="AN954" s="706"/>
      <c r="AO954" s="707"/>
      <c r="AP954" s="707"/>
      <c r="AQ954" s="708"/>
    </row>
    <row r="955" spans="1:43" ht="39" hidden="1" thickBot="1" x14ac:dyDescent="0.35">
      <c r="A955" s="1008">
        <v>74</v>
      </c>
      <c r="B955" s="696" t="s">
        <v>2069</v>
      </c>
      <c r="C955" s="263">
        <v>43416</v>
      </c>
      <c r="D955" s="249" t="s">
        <v>14</v>
      </c>
      <c r="E955" s="154" t="s">
        <v>27</v>
      </c>
      <c r="F955" s="257" t="s">
        <v>1596</v>
      </c>
      <c r="G955" s="258" t="s">
        <v>2863</v>
      </c>
      <c r="H955" s="250" t="s">
        <v>2864</v>
      </c>
      <c r="I955" s="250"/>
      <c r="J955" s="258" t="s">
        <v>975</v>
      </c>
      <c r="K955" s="154" t="s">
        <v>969</v>
      </c>
      <c r="L955" s="154" t="s">
        <v>2223</v>
      </c>
      <c r="M955" s="154" t="s">
        <v>2868</v>
      </c>
      <c r="N955" s="251" t="s">
        <v>2215</v>
      </c>
      <c r="O955" s="251" t="s">
        <v>2216</v>
      </c>
      <c r="P955" s="264"/>
      <c r="Q955" s="253"/>
      <c r="R955" s="253"/>
      <c r="S955" s="254"/>
      <c r="T955" s="254"/>
      <c r="U955" s="249"/>
      <c r="V955" s="259"/>
      <c r="W955" s="255"/>
      <c r="X955" s="256"/>
      <c r="AI955" s="690"/>
      <c r="AJ955" s="691"/>
      <c r="AK955" s="691"/>
      <c r="AL955" s="692"/>
      <c r="AN955" s="706"/>
      <c r="AO955" s="707"/>
      <c r="AP955" s="707"/>
      <c r="AQ955" s="708"/>
    </row>
    <row r="956" spans="1:43" ht="43.5" hidden="1" thickBot="1" x14ac:dyDescent="0.35">
      <c r="A956" s="1008">
        <v>74</v>
      </c>
      <c r="B956" s="696" t="s">
        <v>2070</v>
      </c>
      <c r="C956" s="263">
        <v>43416</v>
      </c>
      <c r="D956" s="249" t="s">
        <v>14</v>
      </c>
      <c r="E956" s="154" t="s">
        <v>27</v>
      </c>
      <c r="F956" s="257" t="s">
        <v>1596</v>
      </c>
      <c r="G956" s="258" t="s">
        <v>2863</v>
      </c>
      <c r="H956" s="250" t="s">
        <v>2864</v>
      </c>
      <c r="I956" s="250"/>
      <c r="J956" s="258" t="s">
        <v>974</v>
      </c>
      <c r="K956" s="154" t="s">
        <v>28</v>
      </c>
      <c r="L956" s="154" t="s">
        <v>2223</v>
      </c>
      <c r="M956" s="154" t="s">
        <v>2338</v>
      </c>
      <c r="N956" s="251" t="s">
        <v>2869</v>
      </c>
      <c r="O956" s="251" t="s">
        <v>2870</v>
      </c>
      <c r="P956" s="264"/>
      <c r="Q956" s="253"/>
      <c r="R956" s="253"/>
      <c r="S956" s="254"/>
      <c r="T956" s="254"/>
      <c r="U956" s="249"/>
      <c r="V956" s="259"/>
      <c r="W956" s="255"/>
      <c r="X956" s="256"/>
      <c r="AI956" s="690"/>
      <c r="AJ956" s="691"/>
      <c r="AK956" s="691"/>
      <c r="AL956" s="692"/>
      <c r="AN956" s="706"/>
      <c r="AO956" s="707"/>
      <c r="AP956" s="707"/>
      <c r="AQ956" s="708"/>
    </row>
    <row r="957" spans="1:43" ht="57.75" hidden="1" thickBot="1" x14ac:dyDescent="0.35">
      <c r="A957" s="1008">
        <v>74</v>
      </c>
      <c r="B957" s="696" t="s">
        <v>2071</v>
      </c>
      <c r="C957" s="263">
        <v>43416</v>
      </c>
      <c r="D957" s="249" t="s">
        <v>14</v>
      </c>
      <c r="E957" s="154" t="s">
        <v>27</v>
      </c>
      <c r="F957" s="257" t="s">
        <v>1596</v>
      </c>
      <c r="G957" s="258" t="s">
        <v>2863</v>
      </c>
      <c r="H957" s="250" t="s">
        <v>2864</v>
      </c>
      <c r="I957" s="250"/>
      <c r="J957" s="258" t="s">
        <v>974</v>
      </c>
      <c r="K957" s="154" t="s">
        <v>28</v>
      </c>
      <c r="L957" s="154" t="s">
        <v>2223</v>
      </c>
      <c r="M957" s="154" t="s">
        <v>2591</v>
      </c>
      <c r="N957" s="251" t="s">
        <v>2871</v>
      </c>
      <c r="O957" s="251" t="s">
        <v>2872</v>
      </c>
      <c r="P957" s="264"/>
      <c r="Q957" s="253"/>
      <c r="R957" s="253"/>
      <c r="S957" s="254"/>
      <c r="T957" s="254"/>
      <c r="U957" s="249"/>
      <c r="V957" s="259"/>
      <c r="W957" s="255"/>
      <c r="X957" s="256"/>
      <c r="AI957" s="690"/>
      <c r="AJ957" s="691"/>
      <c r="AK957" s="691"/>
      <c r="AL957" s="692"/>
      <c r="AN957" s="706"/>
      <c r="AO957" s="707"/>
      <c r="AP957" s="707"/>
      <c r="AQ957" s="708"/>
    </row>
    <row r="958" spans="1:43" ht="43.5" hidden="1" thickBot="1" x14ac:dyDescent="0.35">
      <c r="A958" s="1008">
        <v>74</v>
      </c>
      <c r="B958" s="696" t="s">
        <v>2072</v>
      </c>
      <c r="C958" s="263">
        <v>43416</v>
      </c>
      <c r="D958" s="249" t="s">
        <v>14</v>
      </c>
      <c r="E958" s="154" t="s">
        <v>27</v>
      </c>
      <c r="F958" s="257" t="s">
        <v>1596</v>
      </c>
      <c r="G958" s="258" t="s">
        <v>2863</v>
      </c>
      <c r="H958" s="250" t="s">
        <v>2864</v>
      </c>
      <c r="I958" s="250"/>
      <c r="J958" s="258" t="s">
        <v>974</v>
      </c>
      <c r="K958" s="154" t="s">
        <v>28</v>
      </c>
      <c r="L958" s="154" t="s">
        <v>2223</v>
      </c>
      <c r="M958" s="154" t="s">
        <v>2873</v>
      </c>
      <c r="N958" s="251" t="s">
        <v>2874</v>
      </c>
      <c r="O958" s="251" t="s">
        <v>2875</v>
      </c>
      <c r="P958" s="264"/>
      <c r="Q958" s="253"/>
      <c r="R958" s="253"/>
      <c r="S958" s="254"/>
      <c r="T958" s="254"/>
      <c r="U958" s="249"/>
      <c r="V958" s="259"/>
      <c r="W958" s="255"/>
      <c r="X958" s="256"/>
      <c r="AI958" s="690"/>
      <c r="AJ958" s="691"/>
      <c r="AK958" s="691"/>
      <c r="AL958" s="692"/>
      <c r="AN958" s="706"/>
      <c r="AO958" s="707"/>
      <c r="AP958" s="707"/>
      <c r="AQ958" s="708"/>
    </row>
    <row r="959" spans="1:43" ht="39" hidden="1" thickBot="1" x14ac:dyDescent="0.35">
      <c r="A959" s="1008">
        <v>74</v>
      </c>
      <c r="B959" s="696" t="s">
        <v>2073</v>
      </c>
      <c r="C959" s="263">
        <v>43416</v>
      </c>
      <c r="D959" s="249" t="s">
        <v>14</v>
      </c>
      <c r="E959" s="154" t="s">
        <v>27</v>
      </c>
      <c r="F959" s="257" t="s">
        <v>1596</v>
      </c>
      <c r="G959" s="258" t="s">
        <v>2863</v>
      </c>
      <c r="H959" s="250" t="s">
        <v>2864</v>
      </c>
      <c r="I959" s="250"/>
      <c r="J959" s="258" t="s">
        <v>974</v>
      </c>
      <c r="K959" s="154" t="s">
        <v>28</v>
      </c>
      <c r="L959" s="154" t="s">
        <v>2223</v>
      </c>
      <c r="M959" s="154" t="s">
        <v>2237</v>
      </c>
      <c r="N959" s="251" t="s">
        <v>2271</v>
      </c>
      <c r="O959" s="251" t="s">
        <v>2272</v>
      </c>
      <c r="P959" s="264"/>
      <c r="Q959" s="253"/>
      <c r="R959" s="253"/>
      <c r="S959" s="254"/>
      <c r="T959" s="254"/>
      <c r="U959" s="249"/>
      <c r="V959" s="259"/>
      <c r="W959" s="255"/>
      <c r="X959" s="256"/>
      <c r="AI959" s="690"/>
      <c r="AJ959" s="691"/>
      <c r="AK959" s="691"/>
      <c r="AL959" s="692"/>
      <c r="AN959" s="706"/>
      <c r="AO959" s="707"/>
      <c r="AP959" s="707"/>
      <c r="AQ959" s="708"/>
    </row>
    <row r="960" spans="1:43" ht="72" hidden="1" thickBot="1" x14ac:dyDescent="0.35">
      <c r="A960" s="1008">
        <v>74</v>
      </c>
      <c r="B960" s="696" t="s">
        <v>2074</v>
      </c>
      <c r="C960" s="263">
        <v>43416</v>
      </c>
      <c r="D960" s="249" t="s">
        <v>14</v>
      </c>
      <c r="E960" s="154" t="s">
        <v>27</v>
      </c>
      <c r="F960" s="257" t="s">
        <v>1596</v>
      </c>
      <c r="G960" s="258" t="s">
        <v>2863</v>
      </c>
      <c r="H960" s="250" t="s">
        <v>2864</v>
      </c>
      <c r="I960" s="250"/>
      <c r="J960" s="258" t="s">
        <v>974</v>
      </c>
      <c r="K960" s="154" t="s">
        <v>28</v>
      </c>
      <c r="L960" s="154" t="s">
        <v>2223</v>
      </c>
      <c r="M960" s="154" t="s">
        <v>2876</v>
      </c>
      <c r="N960" s="251" t="s">
        <v>2371</v>
      </c>
      <c r="O960" s="251" t="s">
        <v>2278</v>
      </c>
      <c r="P960" s="264"/>
      <c r="Q960" s="253"/>
      <c r="R960" s="253"/>
      <c r="S960" s="254"/>
      <c r="T960" s="254"/>
      <c r="U960" s="249"/>
      <c r="V960" s="259"/>
      <c r="W960" s="255"/>
      <c r="X960" s="256"/>
      <c r="AI960" s="690"/>
      <c r="AJ960" s="691"/>
      <c r="AK960" s="691"/>
      <c r="AL960" s="692"/>
      <c r="AN960" s="706"/>
      <c r="AO960" s="707"/>
      <c r="AP960" s="707"/>
      <c r="AQ960" s="708"/>
    </row>
    <row r="961" spans="1:43" ht="43.5" hidden="1" thickBot="1" x14ac:dyDescent="0.35">
      <c r="A961" s="1008">
        <v>74</v>
      </c>
      <c r="B961" s="696" t="s">
        <v>2075</v>
      </c>
      <c r="C961" s="263">
        <v>43416</v>
      </c>
      <c r="D961" s="249" t="s">
        <v>14</v>
      </c>
      <c r="E961" s="154" t="s">
        <v>27</v>
      </c>
      <c r="F961" s="257" t="s">
        <v>1596</v>
      </c>
      <c r="G961" s="258" t="s">
        <v>2863</v>
      </c>
      <c r="H961" s="250" t="s">
        <v>2864</v>
      </c>
      <c r="I961" s="250"/>
      <c r="J961" s="258" t="s">
        <v>974</v>
      </c>
      <c r="K961" s="154" t="s">
        <v>28</v>
      </c>
      <c r="L961" s="154" t="s">
        <v>2223</v>
      </c>
      <c r="M961" s="154" t="s">
        <v>2877</v>
      </c>
      <c r="N961" s="251" t="s">
        <v>2878</v>
      </c>
      <c r="O961" s="251" t="s">
        <v>2879</v>
      </c>
      <c r="P961" s="264"/>
      <c r="Q961" s="253"/>
      <c r="R961" s="253"/>
      <c r="S961" s="254"/>
      <c r="T961" s="254"/>
      <c r="U961" s="249"/>
      <c r="V961" s="259"/>
      <c r="W961" s="255"/>
      <c r="X961" s="256"/>
      <c r="AI961" s="690"/>
      <c r="AJ961" s="691"/>
      <c r="AK961" s="691"/>
      <c r="AL961" s="692"/>
      <c r="AN961" s="706"/>
      <c r="AO961" s="707"/>
      <c r="AP961" s="707"/>
      <c r="AQ961" s="708"/>
    </row>
    <row r="962" spans="1:43" ht="39" hidden="1" thickBot="1" x14ac:dyDescent="0.35">
      <c r="A962" s="1008">
        <v>74</v>
      </c>
      <c r="B962" s="696" t="s">
        <v>2076</v>
      </c>
      <c r="C962" s="263">
        <v>43416</v>
      </c>
      <c r="D962" s="249" t="s">
        <v>14</v>
      </c>
      <c r="E962" s="154" t="s">
        <v>27</v>
      </c>
      <c r="F962" s="257" t="s">
        <v>1596</v>
      </c>
      <c r="G962" s="258" t="s">
        <v>2863</v>
      </c>
      <c r="H962" s="250" t="s">
        <v>2864</v>
      </c>
      <c r="I962" s="250"/>
      <c r="J962" s="258" t="s">
        <v>974</v>
      </c>
      <c r="K962" s="154" t="s">
        <v>28</v>
      </c>
      <c r="L962" s="154" t="s">
        <v>2223</v>
      </c>
      <c r="M962" s="154" t="s">
        <v>2237</v>
      </c>
      <c r="N962" s="251" t="s">
        <v>2238</v>
      </c>
      <c r="O962" s="251" t="s">
        <v>2239</v>
      </c>
      <c r="P962" s="264"/>
      <c r="Q962" s="253"/>
      <c r="R962" s="253"/>
      <c r="S962" s="254"/>
      <c r="T962" s="254"/>
      <c r="U962" s="249"/>
      <c r="V962" s="259"/>
      <c r="W962" s="255"/>
      <c r="X962" s="256"/>
      <c r="AI962" s="690"/>
      <c r="AJ962" s="691"/>
      <c r="AK962" s="691"/>
      <c r="AL962" s="692"/>
      <c r="AN962" s="706"/>
      <c r="AO962" s="707"/>
      <c r="AP962" s="707"/>
      <c r="AQ962" s="708"/>
    </row>
    <row r="963" spans="1:43" ht="39" hidden="1" thickBot="1" x14ac:dyDescent="0.35">
      <c r="A963" s="1008">
        <v>74</v>
      </c>
      <c r="B963" s="696" t="s">
        <v>2077</v>
      </c>
      <c r="C963" s="263">
        <v>43416</v>
      </c>
      <c r="D963" s="249" t="s">
        <v>14</v>
      </c>
      <c r="E963" s="154" t="s">
        <v>27</v>
      </c>
      <c r="F963" s="257" t="s">
        <v>1596</v>
      </c>
      <c r="G963" s="258" t="s">
        <v>2863</v>
      </c>
      <c r="H963" s="250" t="s">
        <v>2864</v>
      </c>
      <c r="I963" s="250"/>
      <c r="J963" s="258" t="s">
        <v>974</v>
      </c>
      <c r="K963" s="154" t="s">
        <v>28</v>
      </c>
      <c r="L963" s="154" t="s">
        <v>2223</v>
      </c>
      <c r="M963" s="154" t="s">
        <v>2224</v>
      </c>
      <c r="N963" s="251" t="s">
        <v>2269</v>
      </c>
      <c r="O963" s="251" t="s">
        <v>2270</v>
      </c>
      <c r="P963" s="264"/>
      <c r="Q963" s="253"/>
      <c r="R963" s="253"/>
      <c r="S963" s="254"/>
      <c r="T963" s="254"/>
      <c r="U963" s="249"/>
      <c r="V963" s="259"/>
      <c r="W963" s="255"/>
      <c r="X963" s="256"/>
      <c r="AI963" s="690"/>
      <c r="AJ963" s="691"/>
      <c r="AK963" s="691"/>
      <c r="AL963" s="692"/>
      <c r="AN963" s="706"/>
      <c r="AO963" s="707"/>
      <c r="AP963" s="707"/>
      <c r="AQ963" s="708"/>
    </row>
    <row r="964" spans="1:43" ht="57.75" hidden="1" thickBot="1" x14ac:dyDescent="0.35">
      <c r="A964" s="1008">
        <v>74</v>
      </c>
      <c r="B964" s="696" t="s">
        <v>2078</v>
      </c>
      <c r="C964" s="263">
        <v>43416</v>
      </c>
      <c r="D964" s="249" t="s">
        <v>14</v>
      </c>
      <c r="E964" s="154" t="s">
        <v>27</v>
      </c>
      <c r="F964" s="257" t="s">
        <v>1596</v>
      </c>
      <c r="G964" s="258" t="s">
        <v>2863</v>
      </c>
      <c r="H964" s="250" t="s">
        <v>2864</v>
      </c>
      <c r="I964" s="250"/>
      <c r="J964" s="258" t="s">
        <v>974</v>
      </c>
      <c r="K964" s="154" t="s">
        <v>28</v>
      </c>
      <c r="L964" s="154" t="s">
        <v>2223</v>
      </c>
      <c r="M964" s="154" t="s">
        <v>2880</v>
      </c>
      <c r="N964" s="251" t="s">
        <v>2277</v>
      </c>
      <c r="O964" s="251" t="s">
        <v>2278</v>
      </c>
      <c r="P964" s="264"/>
      <c r="Q964" s="253"/>
      <c r="R964" s="253"/>
      <c r="S964" s="254"/>
      <c r="T964" s="254"/>
      <c r="U964" s="249"/>
      <c r="V964" s="259"/>
      <c r="W964" s="255"/>
      <c r="X964" s="256"/>
      <c r="AI964" s="690"/>
      <c r="AJ964" s="691"/>
      <c r="AK964" s="691"/>
      <c r="AL964" s="692"/>
      <c r="AN964" s="706"/>
      <c r="AO964" s="707"/>
      <c r="AP964" s="707"/>
      <c r="AQ964" s="708"/>
    </row>
    <row r="965" spans="1:43" ht="39" hidden="1" thickBot="1" x14ac:dyDescent="0.35">
      <c r="A965" s="1008">
        <v>74</v>
      </c>
      <c r="B965" s="696" t="s">
        <v>2079</v>
      </c>
      <c r="C965" s="263">
        <v>43416</v>
      </c>
      <c r="D965" s="249" t="s">
        <v>14</v>
      </c>
      <c r="E965" s="154" t="s">
        <v>27</v>
      </c>
      <c r="F965" s="257" t="s">
        <v>1596</v>
      </c>
      <c r="G965" s="258" t="s">
        <v>2863</v>
      </c>
      <c r="H965" s="250" t="s">
        <v>2864</v>
      </c>
      <c r="I965" s="250"/>
      <c r="J965" s="258" t="s">
        <v>974</v>
      </c>
      <c r="K965" s="154" t="s">
        <v>28</v>
      </c>
      <c r="L965" s="154" t="s">
        <v>2223</v>
      </c>
      <c r="M965" s="154" t="s">
        <v>1394</v>
      </c>
      <c r="N965" s="251" t="s">
        <v>2402</v>
      </c>
      <c r="O965" s="251" t="s">
        <v>2403</v>
      </c>
      <c r="P965" s="264"/>
      <c r="Q965" s="253"/>
      <c r="R965" s="253"/>
      <c r="S965" s="254"/>
      <c r="T965" s="254"/>
      <c r="U965" s="249"/>
      <c r="V965" s="259"/>
      <c r="W965" s="255"/>
      <c r="X965" s="256"/>
      <c r="AI965" s="690"/>
      <c r="AJ965" s="691"/>
      <c r="AK965" s="691"/>
      <c r="AL965" s="692"/>
      <c r="AN965" s="706"/>
      <c r="AO965" s="707"/>
      <c r="AP965" s="707"/>
      <c r="AQ965" s="708"/>
    </row>
    <row r="966" spans="1:43" ht="57.75" hidden="1" thickBot="1" x14ac:dyDescent="0.35">
      <c r="A966" s="1008">
        <v>74</v>
      </c>
      <c r="B966" s="696" t="s">
        <v>2080</v>
      </c>
      <c r="C966" s="263">
        <v>43416</v>
      </c>
      <c r="D966" s="249" t="s">
        <v>14</v>
      </c>
      <c r="E966" s="154" t="s">
        <v>27</v>
      </c>
      <c r="F966" s="257" t="s">
        <v>1596</v>
      </c>
      <c r="G966" s="258" t="s">
        <v>2863</v>
      </c>
      <c r="H966" s="250" t="s">
        <v>2864</v>
      </c>
      <c r="I966" s="250"/>
      <c r="J966" s="258" t="s">
        <v>974</v>
      </c>
      <c r="K966" s="154" t="s">
        <v>814</v>
      </c>
      <c r="L966" s="154" t="s">
        <v>2223</v>
      </c>
      <c r="M966" s="154" t="s">
        <v>1446</v>
      </c>
      <c r="N966" s="251" t="s">
        <v>2881</v>
      </c>
      <c r="O966" s="251" t="s">
        <v>2882</v>
      </c>
      <c r="P966" s="264"/>
      <c r="Q966" s="253"/>
      <c r="R966" s="253"/>
      <c r="S966" s="254"/>
      <c r="T966" s="254"/>
      <c r="U966" s="249"/>
      <c r="V966" s="259"/>
      <c r="W966" s="255"/>
      <c r="X966" s="256"/>
      <c r="AI966" s="690"/>
      <c r="AJ966" s="691"/>
      <c r="AK966" s="691"/>
      <c r="AL966" s="692"/>
      <c r="AN966" s="706"/>
      <c r="AO966" s="707"/>
      <c r="AP966" s="707"/>
      <c r="AQ966" s="708"/>
    </row>
    <row r="967" spans="1:43" ht="86.25" hidden="1" thickBot="1" x14ac:dyDescent="0.35">
      <c r="A967" s="1008">
        <v>74</v>
      </c>
      <c r="B967" s="696" t="s">
        <v>2081</v>
      </c>
      <c r="C967" s="263">
        <v>43416</v>
      </c>
      <c r="D967" s="249" t="s">
        <v>14</v>
      </c>
      <c r="E967" s="154" t="s">
        <v>27</v>
      </c>
      <c r="F967" s="257" t="s">
        <v>1596</v>
      </c>
      <c r="G967" s="258" t="s">
        <v>2863</v>
      </c>
      <c r="H967" s="250" t="s">
        <v>2864</v>
      </c>
      <c r="I967" s="250"/>
      <c r="J967" s="258" t="s">
        <v>974</v>
      </c>
      <c r="K967" s="154" t="s">
        <v>814</v>
      </c>
      <c r="L967" s="154" t="s">
        <v>2223</v>
      </c>
      <c r="M967" s="154" t="s">
        <v>1446</v>
      </c>
      <c r="N967" s="251" t="s">
        <v>2883</v>
      </c>
      <c r="O967" s="251" t="s">
        <v>2884</v>
      </c>
      <c r="P967" s="264"/>
      <c r="Q967" s="253"/>
      <c r="R967" s="253"/>
      <c r="S967" s="254"/>
      <c r="T967" s="254"/>
      <c r="U967" s="249"/>
      <c r="V967" s="259"/>
      <c r="W967" s="255"/>
      <c r="X967" s="256"/>
      <c r="AI967" s="690"/>
      <c r="AJ967" s="691"/>
      <c r="AK967" s="691"/>
      <c r="AL967" s="692"/>
      <c r="AN967" s="706"/>
      <c r="AO967" s="707"/>
      <c r="AP967" s="707"/>
      <c r="AQ967" s="708"/>
    </row>
    <row r="968" spans="1:43" ht="57.75" hidden="1" thickBot="1" x14ac:dyDescent="0.35">
      <c r="A968" s="1008">
        <v>74</v>
      </c>
      <c r="B968" s="696" t="s">
        <v>2082</v>
      </c>
      <c r="C968" s="263">
        <v>43416</v>
      </c>
      <c r="D968" s="249" t="s">
        <v>14</v>
      </c>
      <c r="E968" s="154" t="s">
        <v>27</v>
      </c>
      <c r="F968" s="257" t="s">
        <v>1596</v>
      </c>
      <c r="G968" s="258" t="s">
        <v>2863</v>
      </c>
      <c r="H968" s="250" t="s">
        <v>2864</v>
      </c>
      <c r="I968" s="250"/>
      <c r="J968" s="258" t="s">
        <v>974</v>
      </c>
      <c r="K968" s="154" t="s">
        <v>823</v>
      </c>
      <c r="L968" s="154" t="s">
        <v>2223</v>
      </c>
      <c r="M968" s="154" t="s">
        <v>1396</v>
      </c>
      <c r="N968" s="251" t="s">
        <v>2885</v>
      </c>
      <c r="O968" s="251" t="s">
        <v>2886</v>
      </c>
      <c r="P968" s="264"/>
      <c r="Q968" s="253"/>
      <c r="R968" s="253"/>
      <c r="S968" s="254"/>
      <c r="T968" s="254"/>
      <c r="U968" s="249"/>
      <c r="V968" s="259"/>
      <c r="W968" s="255"/>
      <c r="X968" s="256"/>
      <c r="AI968" s="690"/>
      <c r="AJ968" s="691"/>
      <c r="AK968" s="691"/>
      <c r="AL968" s="692"/>
      <c r="AN968" s="706"/>
      <c r="AO968" s="707"/>
      <c r="AP968" s="707"/>
      <c r="AQ968" s="708"/>
    </row>
    <row r="969" spans="1:43" ht="39" hidden="1" thickBot="1" x14ac:dyDescent="0.35">
      <c r="A969" s="1008">
        <v>74</v>
      </c>
      <c r="B969" s="696" t="s">
        <v>2083</v>
      </c>
      <c r="C969" s="263">
        <v>43416</v>
      </c>
      <c r="D969" s="249" t="s">
        <v>14</v>
      </c>
      <c r="E969" s="154" t="s">
        <v>27</v>
      </c>
      <c r="F969" s="257" t="s">
        <v>1596</v>
      </c>
      <c r="G969" s="258" t="s">
        <v>2863</v>
      </c>
      <c r="H969" s="250" t="s">
        <v>2864</v>
      </c>
      <c r="I969" s="250"/>
      <c r="J969" s="258" t="s">
        <v>974</v>
      </c>
      <c r="K969" s="154" t="s">
        <v>29</v>
      </c>
      <c r="L969" s="154" t="s">
        <v>2223</v>
      </c>
      <c r="M969" s="154" t="s">
        <v>2887</v>
      </c>
      <c r="N969" s="251" t="s">
        <v>2205</v>
      </c>
      <c r="O969" s="251" t="s">
        <v>2206</v>
      </c>
      <c r="P969" s="264"/>
      <c r="Q969" s="253"/>
      <c r="R969" s="253"/>
      <c r="S969" s="254"/>
      <c r="T969" s="254"/>
      <c r="U969" s="249"/>
      <c r="V969" s="259"/>
      <c r="W969" s="255"/>
      <c r="X969" s="256"/>
      <c r="AI969" s="690"/>
      <c r="AJ969" s="691"/>
      <c r="AK969" s="691"/>
      <c r="AL969" s="692"/>
      <c r="AN969" s="706"/>
      <c r="AO969" s="707"/>
      <c r="AP969" s="707"/>
      <c r="AQ969" s="708"/>
    </row>
    <row r="970" spans="1:43" ht="39" hidden="1" thickBot="1" x14ac:dyDescent="0.35">
      <c r="A970" s="1008">
        <v>74</v>
      </c>
      <c r="B970" s="696" t="s">
        <v>2084</v>
      </c>
      <c r="C970" s="263">
        <v>43416</v>
      </c>
      <c r="D970" s="249" t="s">
        <v>14</v>
      </c>
      <c r="E970" s="154" t="s">
        <v>27</v>
      </c>
      <c r="F970" s="257" t="s">
        <v>1596</v>
      </c>
      <c r="G970" s="258" t="s">
        <v>2863</v>
      </c>
      <c r="H970" s="250" t="s">
        <v>2864</v>
      </c>
      <c r="I970" s="250"/>
      <c r="J970" s="258" t="s">
        <v>974</v>
      </c>
      <c r="K970" s="154" t="s">
        <v>29</v>
      </c>
      <c r="L970" s="154" t="s">
        <v>2223</v>
      </c>
      <c r="M970" s="154" t="s">
        <v>1447</v>
      </c>
      <c r="N970" s="251" t="s">
        <v>2775</v>
      </c>
      <c r="O970" s="251" t="s">
        <v>2776</v>
      </c>
      <c r="P970" s="264"/>
      <c r="Q970" s="253"/>
      <c r="R970" s="253"/>
      <c r="S970" s="254"/>
      <c r="T970" s="254"/>
      <c r="U970" s="249"/>
      <c r="V970" s="259"/>
      <c r="W970" s="255"/>
      <c r="X970" s="256"/>
      <c r="AI970" s="690"/>
      <c r="AJ970" s="691"/>
      <c r="AK970" s="691"/>
      <c r="AL970" s="692"/>
      <c r="AN970" s="706"/>
      <c r="AO970" s="707"/>
      <c r="AP970" s="707"/>
      <c r="AQ970" s="708"/>
    </row>
    <row r="971" spans="1:43" ht="72" hidden="1" thickBot="1" x14ac:dyDescent="0.35">
      <c r="A971" s="1008">
        <v>74</v>
      </c>
      <c r="B971" s="696" t="s">
        <v>2085</v>
      </c>
      <c r="C971" s="263">
        <v>43416</v>
      </c>
      <c r="D971" s="249" t="s">
        <v>14</v>
      </c>
      <c r="E971" s="154" t="s">
        <v>27</v>
      </c>
      <c r="F971" s="257" t="s">
        <v>1596</v>
      </c>
      <c r="G971" s="258" t="s">
        <v>2863</v>
      </c>
      <c r="H971" s="250" t="s">
        <v>2864</v>
      </c>
      <c r="I971" s="250"/>
      <c r="J971" s="258" t="s">
        <v>974</v>
      </c>
      <c r="K971" s="154" t="s">
        <v>823</v>
      </c>
      <c r="L971" s="154" t="s">
        <v>2223</v>
      </c>
      <c r="M971" s="154" t="s">
        <v>2251</v>
      </c>
      <c r="N971" s="251" t="s">
        <v>2312</v>
      </c>
      <c r="O971" s="251" t="s">
        <v>2313</v>
      </c>
      <c r="P971" s="264"/>
      <c r="Q971" s="253"/>
      <c r="R971" s="253"/>
      <c r="S971" s="254"/>
      <c r="T971" s="254"/>
      <c r="U971" s="249"/>
      <c r="V971" s="259"/>
      <c r="W971" s="255"/>
      <c r="X971" s="256"/>
      <c r="AI971" s="690"/>
      <c r="AJ971" s="691"/>
      <c r="AK971" s="691"/>
      <c r="AL971" s="692"/>
      <c r="AN971" s="706"/>
      <c r="AO971" s="707"/>
      <c r="AP971" s="707"/>
      <c r="AQ971" s="708"/>
    </row>
    <row r="972" spans="1:43" ht="43.5" hidden="1" thickBot="1" x14ac:dyDescent="0.35">
      <c r="A972" s="1008">
        <v>74</v>
      </c>
      <c r="B972" s="696" t="s">
        <v>2086</v>
      </c>
      <c r="C972" s="263">
        <v>43416</v>
      </c>
      <c r="D972" s="249" t="s">
        <v>14</v>
      </c>
      <c r="E972" s="154" t="s">
        <v>27</v>
      </c>
      <c r="F972" s="257" t="s">
        <v>1596</v>
      </c>
      <c r="G972" s="258" t="s">
        <v>2863</v>
      </c>
      <c r="H972" s="250" t="s">
        <v>2864</v>
      </c>
      <c r="I972" s="250"/>
      <c r="J972" s="258" t="s">
        <v>974</v>
      </c>
      <c r="K972" s="154" t="s">
        <v>823</v>
      </c>
      <c r="L972" s="154" t="s">
        <v>2223</v>
      </c>
      <c r="M972" s="154" t="s">
        <v>2389</v>
      </c>
      <c r="N972" s="251" t="s">
        <v>2603</v>
      </c>
      <c r="O972" s="251" t="s">
        <v>2888</v>
      </c>
      <c r="P972" s="264"/>
      <c r="Q972" s="253"/>
      <c r="R972" s="253"/>
      <c r="S972" s="254"/>
      <c r="T972" s="254"/>
      <c r="U972" s="249"/>
      <c r="V972" s="259"/>
      <c r="W972" s="255"/>
      <c r="X972" s="256"/>
      <c r="AI972" s="690"/>
      <c r="AJ972" s="691"/>
      <c r="AK972" s="691"/>
      <c r="AL972" s="692"/>
      <c r="AN972" s="706"/>
      <c r="AO972" s="707"/>
      <c r="AP972" s="707"/>
      <c r="AQ972" s="708"/>
    </row>
    <row r="973" spans="1:43" ht="39" hidden="1" thickBot="1" x14ac:dyDescent="0.35">
      <c r="A973" s="1008">
        <v>74</v>
      </c>
      <c r="B973" s="696" t="s">
        <v>2087</v>
      </c>
      <c r="C973" s="263">
        <v>43416</v>
      </c>
      <c r="D973" s="249" t="s">
        <v>14</v>
      </c>
      <c r="E973" s="154" t="s">
        <v>27</v>
      </c>
      <c r="F973" s="257" t="s">
        <v>1596</v>
      </c>
      <c r="G973" s="258" t="s">
        <v>2863</v>
      </c>
      <c r="H973" s="250" t="s">
        <v>2864</v>
      </c>
      <c r="I973" s="250"/>
      <c r="J973" s="258" t="s">
        <v>975</v>
      </c>
      <c r="K973" s="154" t="s">
        <v>32</v>
      </c>
      <c r="L973" s="154" t="s">
        <v>2223</v>
      </c>
      <c r="M973" s="154" t="s">
        <v>1464</v>
      </c>
      <c r="N973" s="251" t="s">
        <v>2559</v>
      </c>
      <c r="O973" s="251" t="s">
        <v>2560</v>
      </c>
      <c r="P973" s="264"/>
      <c r="Q973" s="253"/>
      <c r="R973" s="253"/>
      <c r="S973" s="254"/>
      <c r="T973" s="254"/>
      <c r="U973" s="249"/>
      <c r="V973" s="259"/>
      <c r="W973" s="255"/>
      <c r="X973" s="256"/>
      <c r="AI973" s="690"/>
      <c r="AJ973" s="691"/>
      <c r="AK973" s="691"/>
      <c r="AL973" s="692"/>
      <c r="AN973" s="706"/>
      <c r="AO973" s="707"/>
      <c r="AP973" s="707"/>
      <c r="AQ973" s="708"/>
    </row>
    <row r="974" spans="1:43" ht="39" hidden="1" thickBot="1" x14ac:dyDescent="0.35">
      <c r="A974" s="1008">
        <v>74</v>
      </c>
      <c r="B974" s="696" t="s">
        <v>2088</v>
      </c>
      <c r="C974" s="263">
        <v>43416</v>
      </c>
      <c r="D974" s="249" t="s">
        <v>14</v>
      </c>
      <c r="E974" s="154" t="s">
        <v>27</v>
      </c>
      <c r="F974" s="257" t="s">
        <v>1596</v>
      </c>
      <c r="G974" s="258" t="s">
        <v>2863</v>
      </c>
      <c r="H974" s="250" t="s">
        <v>2864</v>
      </c>
      <c r="I974" s="250"/>
      <c r="J974" s="258" t="s">
        <v>975</v>
      </c>
      <c r="K974" s="154" t="s">
        <v>32</v>
      </c>
      <c r="L974" s="154" t="s">
        <v>2223</v>
      </c>
      <c r="M974" s="154" t="s">
        <v>1464</v>
      </c>
      <c r="N974" s="251" t="s">
        <v>2561</v>
      </c>
      <c r="O974" s="251" t="s">
        <v>2562</v>
      </c>
      <c r="P974" s="264"/>
      <c r="Q974" s="253"/>
      <c r="R974" s="253"/>
      <c r="S974" s="254"/>
      <c r="T974" s="254"/>
      <c r="U974" s="249"/>
      <c r="V974" s="259"/>
      <c r="W974" s="255"/>
      <c r="X974" s="256"/>
      <c r="AI974" s="690"/>
      <c r="AJ974" s="691"/>
      <c r="AK974" s="691"/>
      <c r="AL974" s="692"/>
      <c r="AN974" s="706"/>
      <c r="AO974" s="707"/>
      <c r="AP974" s="707"/>
      <c r="AQ974" s="708"/>
    </row>
    <row r="975" spans="1:43" ht="39" hidden="1" thickBot="1" x14ac:dyDescent="0.35">
      <c r="A975" s="1008">
        <v>74</v>
      </c>
      <c r="B975" s="696" t="s">
        <v>2089</v>
      </c>
      <c r="C975" s="263">
        <v>43416</v>
      </c>
      <c r="D975" s="249" t="s">
        <v>14</v>
      </c>
      <c r="E975" s="154" t="s">
        <v>27</v>
      </c>
      <c r="F975" s="257" t="s">
        <v>1596</v>
      </c>
      <c r="G975" s="258" t="s">
        <v>2863</v>
      </c>
      <c r="H975" s="250" t="s">
        <v>2864</v>
      </c>
      <c r="I975" s="250"/>
      <c r="J975" s="258" t="s">
        <v>974</v>
      </c>
      <c r="K975" s="154" t="s">
        <v>823</v>
      </c>
      <c r="L975" s="154" t="s">
        <v>2223</v>
      </c>
      <c r="M975" s="154" t="s">
        <v>1400</v>
      </c>
      <c r="N975" s="251" t="s">
        <v>2230</v>
      </c>
      <c r="O975" s="251" t="s">
        <v>2231</v>
      </c>
      <c r="P975" s="264"/>
      <c r="Q975" s="253"/>
      <c r="R975" s="253"/>
      <c r="S975" s="254"/>
      <c r="T975" s="254"/>
      <c r="U975" s="249"/>
      <c r="V975" s="259"/>
      <c r="W975" s="255"/>
      <c r="X975" s="256"/>
      <c r="AI975" s="690"/>
      <c r="AJ975" s="691"/>
      <c r="AK975" s="691"/>
      <c r="AL975" s="692"/>
      <c r="AN975" s="706"/>
      <c r="AO975" s="707"/>
      <c r="AP975" s="707"/>
      <c r="AQ975" s="708"/>
    </row>
    <row r="976" spans="1:43" ht="72" hidden="1" thickBot="1" x14ac:dyDescent="0.35">
      <c r="A976" s="1008">
        <v>74</v>
      </c>
      <c r="B976" s="696" t="s">
        <v>2090</v>
      </c>
      <c r="C976" s="263">
        <v>43416</v>
      </c>
      <c r="D976" s="249" t="s">
        <v>14</v>
      </c>
      <c r="E976" s="154" t="s">
        <v>27</v>
      </c>
      <c r="F976" s="257" t="s">
        <v>1596</v>
      </c>
      <c r="G976" s="258" t="s">
        <v>2863</v>
      </c>
      <c r="H976" s="250" t="s">
        <v>2864</v>
      </c>
      <c r="I976" s="250"/>
      <c r="J976" s="258" t="s">
        <v>975</v>
      </c>
      <c r="K976" s="154" t="s">
        <v>814</v>
      </c>
      <c r="L976" s="154" t="s">
        <v>2223</v>
      </c>
      <c r="M976" s="154" t="s">
        <v>1400</v>
      </c>
      <c r="N976" s="251" t="s">
        <v>2404</v>
      </c>
      <c r="O976" s="251" t="s">
        <v>2405</v>
      </c>
      <c r="P976" s="264"/>
      <c r="Q976" s="253"/>
      <c r="R976" s="253"/>
      <c r="S976" s="254"/>
      <c r="T976" s="254"/>
      <c r="U976" s="249"/>
      <c r="V976" s="259"/>
      <c r="W976" s="255"/>
      <c r="X976" s="256"/>
      <c r="AI976" s="690"/>
      <c r="AJ976" s="691"/>
      <c r="AK976" s="691"/>
      <c r="AL976" s="692"/>
      <c r="AN976" s="706"/>
      <c r="AO976" s="707"/>
      <c r="AP976" s="707"/>
      <c r="AQ976" s="708"/>
    </row>
    <row r="977" spans="1:43" ht="39" hidden="1" thickBot="1" x14ac:dyDescent="0.35">
      <c r="A977" s="1008">
        <v>74</v>
      </c>
      <c r="B977" s="696" t="s">
        <v>2091</v>
      </c>
      <c r="C977" s="263">
        <v>43416</v>
      </c>
      <c r="D977" s="249" t="s">
        <v>14</v>
      </c>
      <c r="E977" s="154" t="s">
        <v>27</v>
      </c>
      <c r="F977" s="257" t="s">
        <v>1596</v>
      </c>
      <c r="G977" s="258" t="s">
        <v>2863</v>
      </c>
      <c r="H977" s="250" t="s">
        <v>2864</v>
      </c>
      <c r="I977" s="250"/>
      <c r="J977" s="258" t="s">
        <v>975</v>
      </c>
      <c r="K977" s="154" t="s">
        <v>29</v>
      </c>
      <c r="L977" s="154" t="s">
        <v>2223</v>
      </c>
      <c r="M977" s="154" t="s">
        <v>1460</v>
      </c>
      <c r="N977" s="251" t="s">
        <v>2218</v>
      </c>
      <c r="O977" s="251" t="s">
        <v>2219</v>
      </c>
      <c r="P977" s="264"/>
      <c r="Q977" s="253"/>
      <c r="R977" s="253"/>
      <c r="S977" s="254"/>
      <c r="T977" s="254"/>
      <c r="U977" s="249"/>
      <c r="V977" s="259"/>
      <c r="W977" s="255"/>
      <c r="X977" s="256"/>
      <c r="AI977" s="690"/>
      <c r="AJ977" s="691"/>
      <c r="AK977" s="691"/>
      <c r="AL977" s="692"/>
      <c r="AN977" s="706"/>
      <c r="AO977" s="707"/>
      <c r="AP977" s="707"/>
      <c r="AQ977" s="708"/>
    </row>
    <row r="978" spans="1:43" ht="57.75" hidden="1" thickBot="1" x14ac:dyDescent="0.35">
      <c r="A978" s="1008">
        <v>74</v>
      </c>
      <c r="B978" s="696" t="s">
        <v>2092</v>
      </c>
      <c r="C978" s="263">
        <v>43416</v>
      </c>
      <c r="D978" s="249" t="s">
        <v>14</v>
      </c>
      <c r="E978" s="154" t="s">
        <v>27</v>
      </c>
      <c r="F978" s="257" t="s">
        <v>1596</v>
      </c>
      <c r="G978" s="258" t="s">
        <v>2863</v>
      </c>
      <c r="H978" s="250" t="s">
        <v>2864</v>
      </c>
      <c r="I978" s="250"/>
      <c r="J978" s="258" t="s">
        <v>974</v>
      </c>
      <c r="K978" s="154" t="s">
        <v>29</v>
      </c>
      <c r="L978" s="154" t="s">
        <v>2223</v>
      </c>
      <c r="M978" s="154" t="s">
        <v>2309</v>
      </c>
      <c r="N978" s="251" t="s">
        <v>2305</v>
      </c>
      <c r="O978" s="251" t="s">
        <v>2306</v>
      </c>
      <c r="P978" s="264"/>
      <c r="Q978" s="253"/>
      <c r="R978" s="253"/>
      <c r="S978" s="254"/>
      <c r="T978" s="254"/>
      <c r="U978" s="249"/>
      <c r="V978" s="259"/>
      <c r="W978" s="255"/>
      <c r="X978" s="256"/>
      <c r="AI978" s="690"/>
      <c r="AJ978" s="691"/>
      <c r="AK978" s="691"/>
      <c r="AL978" s="692"/>
      <c r="AN978" s="706"/>
      <c r="AO978" s="707"/>
      <c r="AP978" s="707"/>
      <c r="AQ978" s="708"/>
    </row>
    <row r="979" spans="1:43" ht="72" hidden="1" thickBot="1" x14ac:dyDescent="0.35">
      <c r="A979" s="1008">
        <v>74</v>
      </c>
      <c r="B979" s="696" t="s">
        <v>2093</v>
      </c>
      <c r="C979" s="263">
        <v>43416</v>
      </c>
      <c r="D979" s="249" t="s">
        <v>14</v>
      </c>
      <c r="E979" s="154" t="s">
        <v>27</v>
      </c>
      <c r="F979" s="257" t="s">
        <v>1596</v>
      </c>
      <c r="G979" s="258" t="s">
        <v>2863</v>
      </c>
      <c r="H979" s="250" t="s">
        <v>2864</v>
      </c>
      <c r="I979" s="250"/>
      <c r="J979" s="258" t="s">
        <v>975</v>
      </c>
      <c r="K979" s="154" t="s">
        <v>29</v>
      </c>
      <c r="L979" s="154" t="s">
        <v>2223</v>
      </c>
      <c r="M979" s="154" t="s">
        <v>1397</v>
      </c>
      <c r="N979" s="251" t="s">
        <v>2203</v>
      </c>
      <c r="O979" s="251" t="s">
        <v>2204</v>
      </c>
      <c r="P979" s="264"/>
      <c r="Q979" s="253"/>
      <c r="R979" s="253"/>
      <c r="S979" s="254"/>
      <c r="T979" s="254"/>
      <c r="U979" s="249"/>
      <c r="V979" s="259"/>
      <c r="W979" s="255"/>
      <c r="X979" s="256"/>
      <c r="AI979" s="690"/>
      <c r="AJ979" s="691"/>
      <c r="AK979" s="691"/>
      <c r="AL979" s="692"/>
      <c r="AN979" s="706"/>
      <c r="AO979" s="707"/>
      <c r="AP979" s="707"/>
      <c r="AQ979" s="708"/>
    </row>
    <row r="980" spans="1:43" ht="72" hidden="1" thickBot="1" x14ac:dyDescent="0.35">
      <c r="A980" s="1008">
        <v>74</v>
      </c>
      <c r="B980" s="696" t="s">
        <v>2094</v>
      </c>
      <c r="C980" s="263">
        <v>43416</v>
      </c>
      <c r="D980" s="249" t="s">
        <v>14</v>
      </c>
      <c r="E980" s="154" t="s">
        <v>27</v>
      </c>
      <c r="F980" s="257" t="s">
        <v>1596</v>
      </c>
      <c r="G980" s="258" t="s">
        <v>2863</v>
      </c>
      <c r="H980" s="250" t="s">
        <v>2864</v>
      </c>
      <c r="I980" s="250"/>
      <c r="J980" s="258" t="s">
        <v>975</v>
      </c>
      <c r="K980" s="154" t="s">
        <v>29</v>
      </c>
      <c r="L980" s="154" t="s">
        <v>2223</v>
      </c>
      <c r="M980" s="154" t="s">
        <v>1397</v>
      </c>
      <c r="N980" s="251" t="s">
        <v>2797</v>
      </c>
      <c r="O980" s="251" t="s">
        <v>2614</v>
      </c>
      <c r="P980" s="264"/>
      <c r="Q980" s="253"/>
      <c r="R980" s="253"/>
      <c r="S980" s="254"/>
      <c r="T980" s="254"/>
      <c r="U980" s="249"/>
      <c r="V980" s="259"/>
      <c r="W980" s="255"/>
      <c r="X980" s="256"/>
      <c r="AI980" s="690"/>
      <c r="AJ980" s="691"/>
      <c r="AK980" s="691"/>
      <c r="AL980" s="692"/>
      <c r="AN980" s="706"/>
      <c r="AO980" s="707"/>
      <c r="AP980" s="707"/>
      <c r="AQ980" s="708"/>
    </row>
    <row r="981" spans="1:43" ht="39" hidden="1" thickBot="1" x14ac:dyDescent="0.35">
      <c r="A981" s="1008">
        <v>74</v>
      </c>
      <c r="B981" s="696" t="s">
        <v>2095</v>
      </c>
      <c r="C981" s="263">
        <v>43416</v>
      </c>
      <c r="D981" s="249" t="s">
        <v>14</v>
      </c>
      <c r="E981" s="154" t="s">
        <v>27</v>
      </c>
      <c r="F981" s="257" t="s">
        <v>1596</v>
      </c>
      <c r="G981" s="258" t="s">
        <v>2863</v>
      </c>
      <c r="H981" s="250" t="s">
        <v>2864</v>
      </c>
      <c r="I981" s="250"/>
      <c r="J981" s="258" t="s">
        <v>975</v>
      </c>
      <c r="K981" s="154" t="s">
        <v>29</v>
      </c>
      <c r="L981" s="154" t="s">
        <v>2223</v>
      </c>
      <c r="M981" s="154" t="s">
        <v>1397</v>
      </c>
      <c r="N981" s="251" t="s">
        <v>2514</v>
      </c>
      <c r="O981" s="251" t="s">
        <v>2515</v>
      </c>
      <c r="P981" s="264"/>
      <c r="Q981" s="253"/>
      <c r="R981" s="253"/>
      <c r="S981" s="254"/>
      <c r="T981" s="254"/>
      <c r="U981" s="249"/>
      <c r="V981" s="259"/>
      <c r="W981" s="255"/>
      <c r="X981" s="256"/>
      <c r="AI981" s="690"/>
      <c r="AJ981" s="691"/>
      <c r="AK981" s="691"/>
      <c r="AL981" s="692"/>
      <c r="AN981" s="706"/>
      <c r="AO981" s="707"/>
      <c r="AP981" s="707"/>
      <c r="AQ981" s="708"/>
    </row>
    <row r="982" spans="1:43" ht="72" hidden="1" thickBot="1" x14ac:dyDescent="0.35">
      <c r="A982" s="1008">
        <v>74</v>
      </c>
      <c r="B982" s="696" t="s">
        <v>2096</v>
      </c>
      <c r="C982" s="263">
        <v>43416</v>
      </c>
      <c r="D982" s="249" t="s">
        <v>14</v>
      </c>
      <c r="E982" s="154" t="s">
        <v>27</v>
      </c>
      <c r="F982" s="257" t="s">
        <v>1596</v>
      </c>
      <c r="G982" s="258" t="s">
        <v>2863</v>
      </c>
      <c r="H982" s="250" t="s">
        <v>2864</v>
      </c>
      <c r="I982" s="250"/>
      <c r="J982" s="258" t="s">
        <v>975</v>
      </c>
      <c r="K982" s="154" t="s">
        <v>29</v>
      </c>
      <c r="L982" s="154" t="s">
        <v>2223</v>
      </c>
      <c r="M982" s="154" t="s">
        <v>1397</v>
      </c>
      <c r="N982" s="251" t="s">
        <v>2342</v>
      </c>
      <c r="O982" s="251" t="s">
        <v>2343</v>
      </c>
      <c r="P982" s="264"/>
      <c r="Q982" s="253"/>
      <c r="R982" s="253"/>
      <c r="S982" s="254"/>
      <c r="T982" s="254"/>
      <c r="U982" s="249"/>
      <c r="V982" s="259"/>
      <c r="W982" s="255"/>
      <c r="X982" s="256"/>
      <c r="AI982" s="690"/>
      <c r="AJ982" s="691"/>
      <c r="AK982" s="691"/>
      <c r="AL982" s="692"/>
      <c r="AN982" s="706"/>
      <c r="AO982" s="707"/>
      <c r="AP982" s="707"/>
      <c r="AQ982" s="708"/>
    </row>
    <row r="983" spans="1:43" ht="39" hidden="1" thickBot="1" x14ac:dyDescent="0.35">
      <c r="A983" s="1008">
        <v>74</v>
      </c>
      <c r="B983" s="696" t="s">
        <v>2097</v>
      </c>
      <c r="C983" s="263">
        <v>43416</v>
      </c>
      <c r="D983" s="249" t="s">
        <v>14</v>
      </c>
      <c r="E983" s="154" t="s">
        <v>27</v>
      </c>
      <c r="F983" s="257" t="s">
        <v>1596</v>
      </c>
      <c r="G983" s="258" t="s">
        <v>2863</v>
      </c>
      <c r="H983" s="250" t="s">
        <v>2864</v>
      </c>
      <c r="I983" s="250"/>
      <c r="J983" s="258" t="s">
        <v>974</v>
      </c>
      <c r="K983" s="154" t="s">
        <v>29</v>
      </c>
      <c r="L983" s="154" t="s">
        <v>2223</v>
      </c>
      <c r="M983" s="154" t="s">
        <v>1397</v>
      </c>
      <c r="N983" s="251" t="s">
        <v>2213</v>
      </c>
      <c r="O983" s="251" t="s">
        <v>2356</v>
      </c>
      <c r="P983" s="264"/>
      <c r="Q983" s="253"/>
      <c r="R983" s="253"/>
      <c r="S983" s="254"/>
      <c r="T983" s="254"/>
      <c r="U983" s="249"/>
      <c r="V983" s="259"/>
      <c r="W983" s="255"/>
      <c r="X983" s="256"/>
      <c r="AI983" s="690"/>
      <c r="AJ983" s="691"/>
      <c r="AK983" s="691"/>
      <c r="AL983" s="692"/>
      <c r="AN983" s="706"/>
      <c r="AO983" s="707"/>
      <c r="AP983" s="707"/>
      <c r="AQ983" s="708"/>
    </row>
    <row r="984" spans="1:43" ht="39" hidden="1" thickBot="1" x14ac:dyDescent="0.35">
      <c r="A984" s="1008">
        <v>74</v>
      </c>
      <c r="B984" s="696" t="s">
        <v>2098</v>
      </c>
      <c r="C984" s="263">
        <v>43416</v>
      </c>
      <c r="D984" s="249" t="s">
        <v>14</v>
      </c>
      <c r="E984" s="154" t="s">
        <v>27</v>
      </c>
      <c r="F984" s="257" t="s">
        <v>1596</v>
      </c>
      <c r="G984" s="258" t="s">
        <v>2863</v>
      </c>
      <c r="H984" s="250" t="s">
        <v>2864</v>
      </c>
      <c r="I984" s="250"/>
      <c r="J984" s="258" t="s">
        <v>975</v>
      </c>
      <c r="K984" s="154" t="s">
        <v>29</v>
      </c>
      <c r="L984" s="154" t="s">
        <v>2223</v>
      </c>
      <c r="M984" s="154" t="s">
        <v>1397</v>
      </c>
      <c r="N984" s="251" t="s">
        <v>2708</v>
      </c>
      <c r="O984" s="251" t="s">
        <v>2709</v>
      </c>
      <c r="P984" s="264"/>
      <c r="Q984" s="253"/>
      <c r="R984" s="253"/>
      <c r="S984" s="254"/>
      <c r="T984" s="254"/>
      <c r="U984" s="249"/>
      <c r="V984" s="259"/>
      <c r="W984" s="255"/>
      <c r="X984" s="256"/>
      <c r="AI984" s="690"/>
      <c r="AJ984" s="691"/>
      <c r="AK984" s="691"/>
      <c r="AL984" s="692"/>
      <c r="AN984" s="706"/>
      <c r="AO984" s="707"/>
      <c r="AP984" s="707"/>
      <c r="AQ984" s="708"/>
    </row>
    <row r="985" spans="1:43" ht="39" hidden="1" thickBot="1" x14ac:dyDescent="0.35">
      <c r="A985" s="1008">
        <v>74</v>
      </c>
      <c r="B985" s="696" t="s">
        <v>2099</v>
      </c>
      <c r="C985" s="263">
        <v>43416</v>
      </c>
      <c r="D985" s="249" t="s">
        <v>14</v>
      </c>
      <c r="E985" s="154" t="s">
        <v>27</v>
      </c>
      <c r="F985" s="257" t="s">
        <v>1596</v>
      </c>
      <c r="G985" s="258" t="s">
        <v>2863</v>
      </c>
      <c r="H985" s="250" t="s">
        <v>2864</v>
      </c>
      <c r="I985" s="250"/>
      <c r="J985" s="258" t="s">
        <v>975</v>
      </c>
      <c r="K985" s="154" t="s">
        <v>29</v>
      </c>
      <c r="L985" s="154" t="s">
        <v>2223</v>
      </c>
      <c r="M985" s="154" t="s">
        <v>1397</v>
      </c>
      <c r="N985" s="251" t="s">
        <v>2344</v>
      </c>
      <c r="O985" s="251" t="s">
        <v>2345</v>
      </c>
      <c r="P985" s="264"/>
      <c r="Q985" s="253"/>
      <c r="R985" s="253"/>
      <c r="S985" s="254"/>
      <c r="T985" s="254"/>
      <c r="U985" s="249"/>
      <c r="V985" s="259"/>
      <c r="W985" s="255"/>
      <c r="X985" s="256"/>
      <c r="AI985" s="690"/>
      <c r="AJ985" s="691"/>
      <c r="AK985" s="691"/>
      <c r="AL985" s="692"/>
      <c r="AN985" s="706"/>
      <c r="AO985" s="707"/>
      <c r="AP985" s="707"/>
      <c r="AQ985" s="708"/>
    </row>
    <row r="986" spans="1:43" ht="39" hidden="1" thickBot="1" x14ac:dyDescent="0.35">
      <c r="A986" s="1008">
        <v>74</v>
      </c>
      <c r="B986" s="696" t="s">
        <v>2100</v>
      </c>
      <c r="C986" s="263">
        <v>43416</v>
      </c>
      <c r="D986" s="249" t="s">
        <v>14</v>
      </c>
      <c r="E986" s="154" t="s">
        <v>27</v>
      </c>
      <c r="F986" s="257" t="s">
        <v>1596</v>
      </c>
      <c r="G986" s="258" t="s">
        <v>2863</v>
      </c>
      <c r="H986" s="250" t="s">
        <v>2864</v>
      </c>
      <c r="I986" s="250"/>
      <c r="J986" s="258" t="s">
        <v>975</v>
      </c>
      <c r="K986" s="154" t="s">
        <v>969</v>
      </c>
      <c r="L986" s="154" t="s">
        <v>2223</v>
      </c>
      <c r="M986" s="154" t="s">
        <v>2253</v>
      </c>
      <c r="N986" s="251" t="s">
        <v>2254</v>
      </c>
      <c r="O986" s="251" t="s">
        <v>2255</v>
      </c>
      <c r="P986" s="264"/>
      <c r="Q986" s="253"/>
      <c r="R986" s="253"/>
      <c r="S986" s="254"/>
      <c r="T986" s="254"/>
      <c r="U986" s="249"/>
      <c r="V986" s="259"/>
      <c r="W986" s="255"/>
      <c r="X986" s="256"/>
      <c r="AI986" s="690"/>
      <c r="AJ986" s="691"/>
      <c r="AK986" s="691"/>
      <c r="AL986" s="692"/>
      <c r="AN986" s="706"/>
      <c r="AO986" s="707"/>
      <c r="AP986" s="707"/>
      <c r="AQ986" s="708"/>
    </row>
    <row r="987" spans="1:43" ht="69.75" hidden="1" customHeight="1" x14ac:dyDescent="0.35">
      <c r="A987" s="1013"/>
      <c r="B987" s="696" t="s">
        <v>2101</v>
      </c>
      <c r="C987" s="263"/>
      <c r="D987" s="249"/>
      <c r="E987" s="154"/>
      <c r="F987" s="257"/>
      <c r="G987" s="258"/>
      <c r="H987" s="250"/>
      <c r="I987" s="250"/>
      <c r="J987" s="258"/>
      <c r="K987" s="154"/>
      <c r="L987" s="154"/>
      <c r="M987" s="154"/>
      <c r="N987" s="251"/>
      <c r="O987" s="251"/>
      <c r="P987" s="264"/>
      <c r="Q987" s="253"/>
      <c r="R987" s="253"/>
      <c r="S987" s="254"/>
      <c r="T987" s="254"/>
      <c r="U987" s="249"/>
      <c r="V987" s="259"/>
      <c r="W987" s="255"/>
      <c r="X987" s="256"/>
      <c r="AI987" s="690"/>
      <c r="AJ987" s="691"/>
      <c r="AK987" s="691"/>
      <c r="AL987" s="692"/>
      <c r="AN987" s="706"/>
      <c r="AO987" s="707"/>
      <c r="AP987" s="707"/>
      <c r="AQ987" s="708"/>
    </row>
    <row r="988" spans="1:43" ht="69.75" hidden="1" customHeight="1" x14ac:dyDescent="0.35">
      <c r="A988" s="1013"/>
      <c r="B988" s="696" t="s">
        <v>2102</v>
      </c>
      <c r="C988" s="263"/>
      <c r="D988" s="249"/>
      <c r="E988" s="154"/>
      <c r="F988" s="257"/>
      <c r="G988" s="258"/>
      <c r="H988" s="250"/>
      <c r="I988" s="250"/>
      <c r="J988" s="258"/>
      <c r="K988" s="154"/>
      <c r="L988" s="154"/>
      <c r="M988" s="154"/>
      <c r="N988" s="251"/>
      <c r="O988" s="251"/>
      <c r="P988" s="264"/>
      <c r="Q988" s="253"/>
      <c r="R988" s="253"/>
      <c r="S988" s="254"/>
      <c r="T988" s="254"/>
      <c r="U988" s="249"/>
      <c r="V988" s="259"/>
      <c r="W988" s="255"/>
      <c r="X988" s="256"/>
      <c r="AI988" s="690"/>
      <c r="AJ988" s="691"/>
      <c r="AK988" s="691"/>
      <c r="AL988" s="692"/>
      <c r="AN988" s="706"/>
      <c r="AO988" s="707"/>
      <c r="AP988" s="707"/>
      <c r="AQ988" s="708"/>
    </row>
    <row r="989" spans="1:43" ht="69.75" hidden="1" customHeight="1" x14ac:dyDescent="0.35">
      <c r="A989" s="1013"/>
      <c r="B989" s="696" t="s">
        <v>2103</v>
      </c>
      <c r="C989" s="263"/>
      <c r="D989" s="249"/>
      <c r="E989" s="154"/>
      <c r="F989" s="257"/>
      <c r="G989" s="258"/>
      <c r="H989" s="250"/>
      <c r="I989" s="250"/>
      <c r="J989" s="258"/>
      <c r="K989" s="154"/>
      <c r="L989" s="154"/>
      <c r="M989" s="154"/>
      <c r="N989" s="251"/>
      <c r="O989" s="251"/>
      <c r="P989" s="264"/>
      <c r="Q989" s="253"/>
      <c r="R989" s="253"/>
      <c r="S989" s="254"/>
      <c r="T989" s="254"/>
      <c r="U989" s="249"/>
      <c r="V989" s="259"/>
      <c r="W989" s="255"/>
      <c r="X989" s="256"/>
      <c r="AI989" s="690"/>
      <c r="AJ989" s="691"/>
      <c r="AK989" s="691"/>
      <c r="AL989" s="692"/>
      <c r="AN989" s="706"/>
      <c r="AO989" s="707"/>
      <c r="AP989" s="707"/>
      <c r="AQ989" s="708"/>
    </row>
    <row r="990" spans="1:43" ht="69.75" hidden="1" customHeight="1" x14ac:dyDescent="0.35">
      <c r="A990" s="1013"/>
      <c r="B990" s="696" t="s">
        <v>2104</v>
      </c>
      <c r="C990" s="263"/>
      <c r="D990" s="249"/>
      <c r="E990" s="154"/>
      <c r="F990" s="257"/>
      <c r="G990" s="258"/>
      <c r="H990" s="250"/>
      <c r="I990" s="250"/>
      <c r="J990" s="258"/>
      <c r="K990" s="154"/>
      <c r="L990" s="154"/>
      <c r="M990" s="154"/>
      <c r="N990" s="251"/>
      <c r="O990" s="251"/>
      <c r="P990" s="264"/>
      <c r="Q990" s="253"/>
      <c r="R990" s="253"/>
      <c r="S990" s="254"/>
      <c r="T990" s="254"/>
      <c r="U990" s="249"/>
      <c r="V990" s="259"/>
      <c r="W990" s="255"/>
      <c r="X990" s="256"/>
      <c r="AI990" s="690"/>
      <c r="AJ990" s="691"/>
      <c r="AK990" s="691"/>
      <c r="AL990" s="692"/>
      <c r="AN990" s="706"/>
      <c r="AO990" s="707"/>
      <c r="AP990" s="707"/>
      <c r="AQ990" s="708"/>
    </row>
    <row r="991" spans="1:43" ht="69.75" hidden="1" customHeight="1" x14ac:dyDescent="0.35">
      <c r="A991" s="1013"/>
      <c r="B991" s="696" t="s">
        <v>2105</v>
      </c>
      <c r="C991" s="263"/>
      <c r="D991" s="249"/>
      <c r="E991" s="154"/>
      <c r="F991" s="257"/>
      <c r="G991" s="258"/>
      <c r="H991" s="250"/>
      <c r="I991" s="250"/>
      <c r="J991" s="258"/>
      <c r="K991" s="154"/>
      <c r="L991" s="154"/>
      <c r="M991" s="154"/>
      <c r="N991" s="251"/>
      <c r="O991" s="251"/>
      <c r="P991" s="264"/>
      <c r="Q991" s="253"/>
      <c r="R991" s="253"/>
      <c r="S991" s="254"/>
      <c r="T991" s="254"/>
      <c r="U991" s="249"/>
      <c r="V991" s="259"/>
      <c r="W991" s="255"/>
      <c r="X991" s="256"/>
      <c r="AI991" s="690"/>
      <c r="AJ991" s="691"/>
      <c r="AK991" s="691"/>
      <c r="AL991" s="692"/>
      <c r="AN991" s="706"/>
      <c r="AO991" s="707"/>
      <c r="AP991" s="707"/>
      <c r="AQ991" s="708"/>
    </row>
    <row r="992" spans="1:43" ht="69.75" hidden="1" customHeight="1" x14ac:dyDescent="0.35">
      <c r="A992" s="1013"/>
      <c r="B992" s="696" t="s">
        <v>2106</v>
      </c>
      <c r="C992" s="263"/>
      <c r="D992" s="249"/>
      <c r="E992" s="154"/>
      <c r="F992" s="257"/>
      <c r="G992" s="258"/>
      <c r="H992" s="250"/>
      <c r="I992" s="250"/>
      <c r="J992" s="258"/>
      <c r="K992" s="154"/>
      <c r="L992" s="154"/>
      <c r="M992" s="154"/>
      <c r="N992" s="251"/>
      <c r="O992" s="251"/>
      <c r="P992" s="264"/>
      <c r="Q992" s="253"/>
      <c r="R992" s="253"/>
      <c r="S992" s="254"/>
      <c r="T992" s="254"/>
      <c r="U992" s="249"/>
      <c r="V992" s="259"/>
      <c r="W992" s="255"/>
      <c r="X992" s="256"/>
      <c r="AI992" s="690"/>
      <c r="AJ992" s="691"/>
      <c r="AK992" s="691"/>
      <c r="AL992" s="692"/>
      <c r="AN992" s="706"/>
      <c r="AO992" s="707"/>
      <c r="AP992" s="707"/>
      <c r="AQ992" s="708"/>
    </row>
    <row r="993" spans="1:43" ht="69.75" hidden="1" customHeight="1" x14ac:dyDescent="0.35">
      <c r="A993" s="1013"/>
      <c r="B993" s="696" t="s">
        <v>2107</v>
      </c>
      <c r="C993" s="263"/>
      <c r="D993" s="249"/>
      <c r="E993" s="154"/>
      <c r="F993" s="257"/>
      <c r="G993" s="258"/>
      <c r="H993" s="250"/>
      <c r="I993" s="250"/>
      <c r="J993" s="258"/>
      <c r="K993" s="154"/>
      <c r="L993" s="154"/>
      <c r="M993" s="154"/>
      <c r="N993" s="251"/>
      <c r="O993" s="251"/>
      <c r="P993" s="264"/>
      <c r="Q993" s="253"/>
      <c r="R993" s="253"/>
      <c r="S993" s="254"/>
      <c r="T993" s="254"/>
      <c r="U993" s="249"/>
      <c r="V993" s="259"/>
      <c r="W993" s="255"/>
      <c r="X993" s="256"/>
      <c r="AI993" s="690"/>
      <c r="AJ993" s="691"/>
      <c r="AK993" s="691"/>
      <c r="AL993" s="692"/>
      <c r="AN993" s="706"/>
      <c r="AO993" s="707"/>
      <c r="AP993" s="707"/>
      <c r="AQ993" s="708"/>
    </row>
    <row r="994" spans="1:43" ht="69.75" hidden="1" customHeight="1" x14ac:dyDescent="0.35">
      <c r="A994" s="1013"/>
      <c r="B994" s="696" t="s">
        <v>2108</v>
      </c>
      <c r="C994" s="263"/>
      <c r="D994" s="249"/>
      <c r="E994" s="154"/>
      <c r="F994" s="257"/>
      <c r="G994" s="258"/>
      <c r="H994" s="250"/>
      <c r="I994" s="250"/>
      <c r="J994" s="258"/>
      <c r="K994" s="154"/>
      <c r="L994" s="154"/>
      <c r="M994" s="154"/>
      <c r="N994" s="251"/>
      <c r="O994" s="251"/>
      <c r="P994" s="264"/>
      <c r="Q994" s="253"/>
      <c r="R994" s="253"/>
      <c r="S994" s="254"/>
      <c r="T994" s="254"/>
      <c r="U994" s="249"/>
      <c r="V994" s="259"/>
      <c r="W994" s="255"/>
      <c r="X994" s="256"/>
      <c r="AI994" s="690"/>
      <c r="AJ994" s="691"/>
      <c r="AK994" s="691"/>
      <c r="AL994" s="692"/>
      <c r="AN994" s="706"/>
      <c r="AO994" s="707"/>
      <c r="AP994" s="707"/>
      <c r="AQ994" s="708"/>
    </row>
    <row r="995" spans="1:43" ht="69.75" hidden="1" customHeight="1" x14ac:dyDescent="0.35">
      <c r="A995" s="1013"/>
      <c r="B995" s="696" t="s">
        <v>2109</v>
      </c>
      <c r="C995" s="263"/>
      <c r="D995" s="249"/>
      <c r="E995" s="154"/>
      <c r="F995" s="257"/>
      <c r="G995" s="258"/>
      <c r="H995" s="250"/>
      <c r="I995" s="250"/>
      <c r="J995" s="258"/>
      <c r="K995" s="154"/>
      <c r="L995" s="154"/>
      <c r="M995" s="154"/>
      <c r="N995" s="251"/>
      <c r="O995" s="251"/>
      <c r="P995" s="264"/>
      <c r="Q995" s="253"/>
      <c r="R995" s="253"/>
      <c r="S995" s="254"/>
      <c r="T995" s="254"/>
      <c r="U995" s="249"/>
      <c r="V995" s="259"/>
      <c r="W995" s="255"/>
      <c r="X995" s="256"/>
      <c r="AI995" s="690"/>
      <c r="AJ995" s="691"/>
      <c r="AK995" s="691"/>
      <c r="AL995" s="692"/>
      <c r="AN995" s="706"/>
      <c r="AO995" s="707"/>
      <c r="AP995" s="707"/>
      <c r="AQ995" s="708"/>
    </row>
    <row r="996" spans="1:43" ht="69.75" hidden="1" customHeight="1" x14ac:dyDescent="0.35">
      <c r="A996" s="1013"/>
      <c r="B996" s="696" t="s">
        <v>2110</v>
      </c>
      <c r="C996" s="263"/>
      <c r="D996" s="249"/>
      <c r="E996" s="154"/>
      <c r="F996" s="257"/>
      <c r="G996" s="258"/>
      <c r="H996" s="250"/>
      <c r="I996" s="250"/>
      <c r="J996" s="258"/>
      <c r="K996" s="154"/>
      <c r="L996" s="154"/>
      <c r="M996" s="154"/>
      <c r="N996" s="251"/>
      <c r="O996" s="251"/>
      <c r="P996" s="264"/>
      <c r="Q996" s="253"/>
      <c r="R996" s="253"/>
      <c r="S996" s="254"/>
      <c r="T996" s="254"/>
      <c r="U996" s="249"/>
      <c r="V996" s="259"/>
      <c r="W996" s="255"/>
      <c r="X996" s="256"/>
      <c r="AI996" s="690"/>
      <c r="AJ996" s="691"/>
      <c r="AK996" s="691"/>
      <c r="AL996" s="692"/>
      <c r="AN996" s="706"/>
      <c r="AO996" s="707"/>
      <c r="AP996" s="707"/>
      <c r="AQ996" s="708"/>
    </row>
    <row r="997" spans="1:43" ht="69.75" hidden="1" customHeight="1" x14ac:dyDescent="0.35">
      <c r="A997" s="1013"/>
      <c r="B997" s="696" t="s">
        <v>2111</v>
      </c>
      <c r="C997" s="263"/>
      <c r="D997" s="249"/>
      <c r="E997" s="154"/>
      <c r="F997" s="257"/>
      <c r="G997" s="258"/>
      <c r="H997" s="250"/>
      <c r="I997" s="250"/>
      <c r="J997" s="258"/>
      <c r="K997" s="154"/>
      <c r="L997" s="154"/>
      <c r="M997" s="154"/>
      <c r="N997" s="251"/>
      <c r="O997" s="251"/>
      <c r="P997" s="264"/>
      <c r="Q997" s="253"/>
      <c r="R997" s="253"/>
      <c r="S997" s="254"/>
      <c r="T997" s="254"/>
      <c r="U997" s="249"/>
      <c r="V997" s="259"/>
      <c r="W997" s="255"/>
      <c r="X997" s="256"/>
      <c r="AI997" s="690"/>
      <c r="AJ997" s="691"/>
      <c r="AK997" s="691"/>
      <c r="AL997" s="692"/>
      <c r="AN997" s="706"/>
      <c r="AO997" s="707"/>
      <c r="AP997" s="707"/>
      <c r="AQ997" s="708"/>
    </row>
    <row r="998" spans="1:43" ht="69.75" hidden="1" customHeight="1" x14ac:dyDescent="0.35">
      <c r="A998" s="1013"/>
      <c r="B998" s="696" t="s">
        <v>2112</v>
      </c>
      <c r="C998" s="263"/>
      <c r="D998" s="249"/>
      <c r="E998" s="154"/>
      <c r="F998" s="257"/>
      <c r="G998" s="258"/>
      <c r="H998" s="250"/>
      <c r="I998" s="250"/>
      <c r="J998" s="258"/>
      <c r="K998" s="154"/>
      <c r="L998" s="154"/>
      <c r="M998" s="154"/>
      <c r="N998" s="251"/>
      <c r="O998" s="251"/>
      <c r="P998" s="264"/>
      <c r="Q998" s="253"/>
      <c r="R998" s="253"/>
      <c r="S998" s="254"/>
      <c r="T998" s="254"/>
      <c r="U998" s="249"/>
      <c r="V998" s="259"/>
      <c r="W998" s="255"/>
      <c r="X998" s="256"/>
      <c r="AI998" s="690"/>
      <c r="AJ998" s="691"/>
      <c r="AK998" s="691"/>
      <c r="AL998" s="692"/>
      <c r="AN998" s="706"/>
      <c r="AO998" s="707"/>
      <c r="AP998" s="707"/>
      <c r="AQ998" s="708"/>
    </row>
    <row r="999" spans="1:43" ht="69.75" hidden="1" customHeight="1" x14ac:dyDescent="0.35">
      <c r="A999" s="1013"/>
      <c r="B999" s="696" t="s">
        <v>2113</v>
      </c>
      <c r="C999" s="263"/>
      <c r="D999" s="249"/>
      <c r="E999" s="154"/>
      <c r="F999" s="257"/>
      <c r="G999" s="258"/>
      <c r="H999" s="250"/>
      <c r="I999" s="250"/>
      <c r="J999" s="258"/>
      <c r="K999" s="154"/>
      <c r="L999" s="154"/>
      <c r="M999" s="154"/>
      <c r="N999" s="251"/>
      <c r="O999" s="251"/>
      <c r="P999" s="264"/>
      <c r="Q999" s="253"/>
      <c r="R999" s="253"/>
      <c r="S999" s="254"/>
      <c r="T999" s="254"/>
      <c r="U999" s="249"/>
      <c r="V999" s="259"/>
      <c r="W999" s="255"/>
      <c r="X999" s="256"/>
      <c r="AI999" s="690"/>
      <c r="AJ999" s="691"/>
      <c r="AK999" s="691"/>
      <c r="AL999" s="692"/>
      <c r="AN999" s="706"/>
      <c r="AO999" s="707"/>
      <c r="AP999" s="707"/>
      <c r="AQ999" s="708"/>
    </row>
    <row r="1000" spans="1:43" ht="69.75" hidden="1" customHeight="1" x14ac:dyDescent="0.35">
      <c r="A1000" s="1013"/>
      <c r="B1000" s="696" t="s">
        <v>2114</v>
      </c>
      <c r="C1000" s="263"/>
      <c r="D1000" s="249"/>
      <c r="E1000" s="154"/>
      <c r="F1000" s="257"/>
      <c r="G1000" s="258"/>
      <c r="H1000" s="250"/>
      <c r="I1000" s="250"/>
      <c r="J1000" s="258"/>
      <c r="K1000" s="154"/>
      <c r="L1000" s="154"/>
      <c r="M1000" s="154"/>
      <c r="N1000" s="251"/>
      <c r="O1000" s="251"/>
      <c r="P1000" s="264"/>
      <c r="Q1000" s="253"/>
      <c r="R1000" s="253"/>
      <c r="S1000" s="254"/>
      <c r="T1000" s="254"/>
      <c r="U1000" s="249"/>
      <c r="V1000" s="259"/>
      <c r="W1000" s="255"/>
      <c r="X1000" s="256"/>
      <c r="AI1000" s="690"/>
      <c r="AJ1000" s="691"/>
      <c r="AK1000" s="691"/>
      <c r="AL1000" s="692"/>
      <c r="AN1000" s="706"/>
      <c r="AO1000" s="707"/>
      <c r="AP1000" s="707"/>
      <c r="AQ1000" s="708"/>
    </row>
    <row r="1001" spans="1:43" ht="69.75" hidden="1" customHeight="1" x14ac:dyDescent="0.35">
      <c r="A1001" s="1013"/>
      <c r="B1001" s="696" t="s">
        <v>2115</v>
      </c>
      <c r="C1001" s="263"/>
      <c r="D1001" s="249"/>
      <c r="E1001" s="154"/>
      <c r="F1001" s="257"/>
      <c r="G1001" s="258"/>
      <c r="H1001" s="250"/>
      <c r="I1001" s="250"/>
      <c r="J1001" s="258"/>
      <c r="K1001" s="154"/>
      <c r="L1001" s="154"/>
      <c r="M1001" s="154"/>
      <c r="N1001" s="251"/>
      <c r="O1001" s="251"/>
      <c r="P1001" s="264"/>
      <c r="Q1001" s="253"/>
      <c r="R1001" s="253"/>
      <c r="S1001" s="254"/>
      <c r="T1001" s="254"/>
      <c r="U1001" s="249"/>
      <c r="V1001" s="259"/>
      <c r="W1001" s="255"/>
      <c r="X1001" s="256"/>
      <c r="AI1001" s="690"/>
      <c r="AJ1001" s="691"/>
      <c r="AK1001" s="691"/>
      <c r="AL1001" s="692"/>
      <c r="AN1001" s="706"/>
      <c r="AO1001" s="707"/>
      <c r="AP1001" s="707"/>
      <c r="AQ1001" s="708"/>
    </row>
    <row r="1002" spans="1:43" ht="69.75" hidden="1" customHeight="1" x14ac:dyDescent="0.35">
      <c r="A1002" s="1013"/>
      <c r="B1002" s="696" t="s">
        <v>2116</v>
      </c>
      <c r="C1002" s="263"/>
      <c r="D1002" s="249"/>
      <c r="E1002" s="154"/>
      <c r="F1002" s="257"/>
      <c r="G1002" s="258"/>
      <c r="H1002" s="250"/>
      <c r="I1002" s="250"/>
      <c r="J1002" s="258"/>
      <c r="K1002" s="154"/>
      <c r="L1002" s="154"/>
      <c r="M1002" s="154"/>
      <c r="N1002" s="251"/>
      <c r="O1002" s="251"/>
      <c r="P1002" s="264"/>
      <c r="Q1002" s="253"/>
      <c r="R1002" s="253"/>
      <c r="S1002" s="254"/>
      <c r="T1002" s="254"/>
      <c r="U1002" s="249"/>
      <c r="V1002" s="259"/>
      <c r="W1002" s="255"/>
      <c r="X1002" s="256"/>
      <c r="AI1002" s="690"/>
      <c r="AJ1002" s="691"/>
      <c r="AK1002" s="691"/>
      <c r="AL1002" s="692"/>
      <c r="AN1002" s="706"/>
      <c r="AO1002" s="707"/>
      <c r="AP1002" s="707"/>
      <c r="AQ1002" s="708"/>
    </row>
    <row r="1003" spans="1:43" ht="69.75" hidden="1" customHeight="1" x14ac:dyDescent="0.35">
      <c r="A1003" s="1013"/>
      <c r="B1003" s="696" t="s">
        <v>2117</v>
      </c>
      <c r="C1003" s="263"/>
      <c r="D1003" s="249"/>
      <c r="E1003" s="154"/>
      <c r="F1003" s="257"/>
      <c r="G1003" s="258"/>
      <c r="H1003" s="250"/>
      <c r="I1003" s="250"/>
      <c r="J1003" s="258"/>
      <c r="K1003" s="154"/>
      <c r="L1003" s="154"/>
      <c r="M1003" s="154"/>
      <c r="N1003" s="251"/>
      <c r="O1003" s="251"/>
      <c r="P1003" s="264"/>
      <c r="Q1003" s="253"/>
      <c r="R1003" s="253"/>
      <c r="S1003" s="254"/>
      <c r="T1003" s="254"/>
      <c r="U1003" s="249"/>
      <c r="V1003" s="259"/>
      <c r="W1003" s="255"/>
      <c r="X1003" s="256"/>
      <c r="AI1003" s="690"/>
      <c r="AJ1003" s="691"/>
      <c r="AK1003" s="691"/>
      <c r="AL1003" s="692"/>
      <c r="AN1003" s="706"/>
      <c r="AO1003" s="707"/>
      <c r="AP1003" s="707"/>
      <c r="AQ1003" s="708"/>
    </row>
    <row r="1004" spans="1:43" ht="69.75" hidden="1" customHeight="1" x14ac:dyDescent="0.35">
      <c r="A1004" s="1013"/>
      <c r="B1004" s="696" t="s">
        <v>2118</v>
      </c>
      <c r="C1004" s="263"/>
      <c r="D1004" s="249"/>
      <c r="E1004" s="154"/>
      <c r="F1004" s="257"/>
      <c r="G1004" s="258"/>
      <c r="H1004" s="250"/>
      <c r="I1004" s="250"/>
      <c r="J1004" s="258"/>
      <c r="K1004" s="154"/>
      <c r="L1004" s="154"/>
      <c r="M1004" s="154"/>
      <c r="N1004" s="251"/>
      <c r="O1004" s="251"/>
      <c r="P1004" s="264"/>
      <c r="Q1004" s="253"/>
      <c r="R1004" s="253"/>
      <c r="S1004" s="254"/>
      <c r="T1004" s="254"/>
      <c r="U1004" s="249"/>
      <c r="V1004" s="259"/>
      <c r="W1004" s="255"/>
      <c r="X1004" s="256"/>
      <c r="AI1004" s="690"/>
      <c r="AJ1004" s="691"/>
      <c r="AK1004" s="691"/>
      <c r="AL1004" s="692"/>
      <c r="AN1004" s="706"/>
      <c r="AO1004" s="707"/>
      <c r="AP1004" s="707"/>
      <c r="AQ1004" s="708"/>
    </row>
    <row r="1005" spans="1:43" ht="69.75" hidden="1" customHeight="1" x14ac:dyDescent="0.35">
      <c r="A1005" s="1013"/>
      <c r="B1005" s="696" t="s">
        <v>2119</v>
      </c>
      <c r="C1005" s="263"/>
      <c r="D1005" s="249"/>
      <c r="E1005" s="154"/>
      <c r="F1005" s="257"/>
      <c r="G1005" s="258"/>
      <c r="H1005" s="250"/>
      <c r="I1005" s="250"/>
      <c r="J1005" s="258"/>
      <c r="K1005" s="154"/>
      <c r="L1005" s="154"/>
      <c r="M1005" s="154"/>
      <c r="N1005" s="251"/>
      <c r="O1005" s="251"/>
      <c r="P1005" s="264"/>
      <c r="Q1005" s="253"/>
      <c r="R1005" s="253"/>
      <c r="S1005" s="254"/>
      <c r="T1005" s="254"/>
      <c r="U1005" s="249"/>
      <c r="V1005" s="259"/>
      <c r="W1005" s="255"/>
      <c r="X1005" s="256"/>
      <c r="AI1005" s="690"/>
      <c r="AJ1005" s="691"/>
      <c r="AK1005" s="691"/>
      <c r="AL1005" s="692"/>
      <c r="AN1005" s="706"/>
      <c r="AO1005" s="707"/>
      <c r="AP1005" s="707"/>
      <c r="AQ1005" s="708"/>
    </row>
    <row r="1006" spans="1:43" ht="69.75" hidden="1" customHeight="1" x14ac:dyDescent="0.35">
      <c r="A1006" s="1013"/>
      <c r="B1006" s="696" t="s">
        <v>2120</v>
      </c>
      <c r="C1006" s="263"/>
      <c r="D1006" s="249"/>
      <c r="E1006" s="154"/>
      <c r="F1006" s="257"/>
      <c r="G1006" s="258"/>
      <c r="H1006" s="250"/>
      <c r="I1006" s="250"/>
      <c r="J1006" s="258"/>
      <c r="K1006" s="154"/>
      <c r="L1006" s="154"/>
      <c r="M1006" s="154"/>
      <c r="N1006" s="251"/>
      <c r="O1006" s="251"/>
      <c r="P1006" s="264"/>
      <c r="Q1006" s="253"/>
      <c r="R1006" s="253"/>
      <c r="S1006" s="254"/>
      <c r="T1006" s="254"/>
      <c r="U1006" s="249"/>
      <c r="V1006" s="259"/>
      <c r="W1006" s="255"/>
      <c r="X1006" s="256"/>
      <c r="AI1006" s="690"/>
      <c r="AJ1006" s="691"/>
      <c r="AK1006" s="691"/>
      <c r="AL1006" s="692"/>
      <c r="AN1006" s="706"/>
      <c r="AO1006" s="707"/>
      <c r="AP1006" s="707"/>
      <c r="AQ1006" s="708"/>
    </row>
    <row r="1007" spans="1:43" ht="69.75" hidden="1" customHeight="1" thickBot="1" x14ac:dyDescent="0.35">
      <c r="A1007" s="1013"/>
      <c r="B1007" s="439">
        <v>1000</v>
      </c>
      <c r="C1007" s="440"/>
      <c r="D1007" s="441"/>
      <c r="E1007" s="442"/>
      <c r="F1007" s="443"/>
      <c r="G1007" s="444"/>
      <c r="H1007" s="445"/>
      <c r="I1007" s="445"/>
      <c r="J1007" s="444"/>
      <c r="K1007" s="442"/>
      <c r="L1007" s="442"/>
      <c r="M1007" s="442"/>
      <c r="N1007" s="446"/>
      <c r="O1007" s="446"/>
      <c r="P1007" s="447"/>
      <c r="Q1007" s="448"/>
      <c r="R1007" s="448"/>
      <c r="S1007" s="449"/>
      <c r="T1007" s="449"/>
      <c r="U1007" s="441"/>
      <c r="V1007" s="450"/>
      <c r="W1007" s="451"/>
      <c r="X1007" s="452"/>
      <c r="AI1007" s="693"/>
      <c r="AJ1007" s="694"/>
      <c r="AK1007" s="694"/>
      <c r="AL1007" s="695"/>
      <c r="AN1007" s="709"/>
      <c r="AO1007" s="710"/>
      <c r="AP1007" s="710"/>
      <c r="AQ1007" s="711"/>
    </row>
    <row r="1008" spans="1:43" ht="69.95" customHeight="1" x14ac:dyDescent="0.3">
      <c r="AI1008" s="697">
        <f>SUM(AI8:AI1007)</f>
        <v>0</v>
      </c>
      <c r="AJ1008" s="698">
        <f>SUM(AJ8:AJ1007)</f>
        <v>0</v>
      </c>
      <c r="AK1008" s="700">
        <f>SUM(AK8:AK1007)</f>
        <v>0</v>
      </c>
      <c r="AL1008" s="699">
        <f>SUM(AL8:AL1007)</f>
        <v>0</v>
      </c>
    </row>
  </sheetData>
  <autoFilter ref="A7:X1007" xr:uid="{908AF970-EFB9-464F-A89A-A6F7670F9560}">
    <filterColumn colId="0">
      <filters>
        <filter val="3"/>
      </filters>
    </filterColumn>
  </autoFilter>
  <sortState ref="B9:X201">
    <sortCondition ref="B9:B201"/>
  </sortState>
  <dataConsolidate/>
  <mergeCells count="51">
    <mergeCell ref="AP5:AP7"/>
    <mergeCell ref="AQ5:AQ7"/>
    <mergeCell ref="AI4:AL4"/>
    <mergeCell ref="AN4:AQ4"/>
    <mergeCell ref="AI5:AI7"/>
    <mergeCell ref="AJ5:AJ7"/>
    <mergeCell ref="AK5:AK7"/>
    <mergeCell ref="AL5:AL7"/>
    <mergeCell ref="O5:O7"/>
    <mergeCell ref="E5:I5"/>
    <mergeCell ref="R5:R7"/>
    <mergeCell ref="AN5:AN7"/>
    <mergeCell ref="AO5:AO7"/>
    <mergeCell ref="AF5:AF7"/>
    <mergeCell ref="AG5:AG7"/>
    <mergeCell ref="K5:K7"/>
    <mergeCell ref="J5:J7"/>
    <mergeCell ref="H6:I6"/>
    <mergeCell ref="L5:M5"/>
    <mergeCell ref="L6:L7"/>
    <mergeCell ref="M6:M7"/>
    <mergeCell ref="N5:N7"/>
    <mergeCell ref="AB4:AG4"/>
    <mergeCell ref="AB5:AB7"/>
    <mergeCell ref="AC5:AC7"/>
    <mergeCell ref="AD5:AD7"/>
    <mergeCell ref="AE5:AE7"/>
    <mergeCell ref="V1:X1"/>
    <mergeCell ref="V5:V7"/>
    <mergeCell ref="X5:X7"/>
    <mergeCell ref="P5:P7"/>
    <mergeCell ref="Q5:Q7"/>
    <mergeCell ref="S5:S7"/>
    <mergeCell ref="T5:T7"/>
    <mergeCell ref="U5:U7"/>
    <mergeCell ref="W5:W7"/>
    <mergeCell ref="W2:X2"/>
    <mergeCell ref="W3:X3"/>
    <mergeCell ref="S1:U1"/>
    <mergeCell ref="S2:U2"/>
    <mergeCell ref="S3:U3"/>
    <mergeCell ref="G2:R3"/>
    <mergeCell ref="G1:R1"/>
    <mergeCell ref="A1:F1"/>
    <mergeCell ref="A2:F2"/>
    <mergeCell ref="A3:F3"/>
    <mergeCell ref="A5:A7"/>
    <mergeCell ref="B5:B7"/>
    <mergeCell ref="D5:D7"/>
    <mergeCell ref="E6:G6"/>
    <mergeCell ref="C5:C7"/>
  </mergeCells>
  <conditionalFormatting sqref="U71:U225 U227:U237 U239:U248 U250:U261 U263:U272 U274:U323 U326:U430 U441:U472 U432:U439 U56:U69 U8:U54 U474:U481 U483:U1007">
    <cfRule type="cellIs" dxfId="345" priority="753" operator="equal">
      <formula>$AF$11</formula>
    </cfRule>
    <cfRule type="cellIs" dxfId="344" priority="754" operator="equal">
      <formula>$AF$10</formula>
    </cfRule>
    <cfRule type="cellIs" dxfId="343" priority="755" operator="equal">
      <formula>$AF$9</formula>
    </cfRule>
    <cfRule type="cellIs" dxfId="342" priority="756" operator="equal">
      <formula>""""""</formula>
    </cfRule>
  </conditionalFormatting>
  <conditionalFormatting sqref="X227 X239:X248 X250:X261 X263:X272 X274:X430 X441:X472 X432:X439 X8:X45 X50:X67 X70 X72:X162 X474:X481 X483:X1007 X164:X225 X229:X237">
    <cfRule type="cellIs" dxfId="341" priority="757" operator="equal">
      <formula>$AG$11</formula>
    </cfRule>
    <cfRule type="cellIs" dxfId="340" priority="758" operator="equal">
      <formula>$AG$10</formula>
    </cfRule>
    <cfRule type="cellIs" dxfId="339" priority="759" operator="equal">
      <formula>$AG$9</formula>
    </cfRule>
    <cfRule type="cellIs" dxfId="338" priority="760" operator="equal">
      <formula>$AF$11</formula>
    </cfRule>
    <cfRule type="cellIs" dxfId="337" priority="761" operator="equal">
      <formula>$AF$10</formula>
    </cfRule>
    <cfRule type="cellIs" dxfId="336" priority="762" operator="equal">
      <formula>$AF$9</formula>
    </cfRule>
    <cfRule type="cellIs" dxfId="335" priority="763" operator="equal">
      <formula>""""""</formula>
    </cfRule>
  </conditionalFormatting>
  <conditionalFormatting sqref="J8:J1007">
    <cfRule type="cellIs" dxfId="334" priority="155" operator="equal">
      <formula>"U 2"</formula>
    </cfRule>
    <cfRule type="cellIs" dxfId="333" priority="156" operator="equal">
      <formula>"U 3"</formula>
    </cfRule>
    <cfRule type="cellIs" dxfId="332" priority="158" operator="equal">
      <formula>"U 1"</formula>
    </cfRule>
  </conditionalFormatting>
  <conditionalFormatting sqref="U70">
    <cfRule type="cellIs" dxfId="331" priority="137" operator="equal">
      <formula>$AF$11</formula>
    </cfRule>
    <cfRule type="cellIs" dxfId="330" priority="138" operator="equal">
      <formula>$AF$10</formula>
    </cfRule>
    <cfRule type="cellIs" dxfId="329" priority="139" operator="equal">
      <formula>$AF$9</formula>
    </cfRule>
    <cfRule type="cellIs" dxfId="328" priority="140" operator="equal">
      <formula>""""""</formula>
    </cfRule>
  </conditionalFormatting>
  <conditionalFormatting sqref="U55">
    <cfRule type="cellIs" dxfId="327" priority="133" operator="equal">
      <formula>$AF$11</formula>
    </cfRule>
    <cfRule type="cellIs" dxfId="326" priority="134" operator="equal">
      <formula>$AF$10</formula>
    </cfRule>
    <cfRule type="cellIs" dxfId="325" priority="135" operator="equal">
      <formula>$AF$9</formula>
    </cfRule>
    <cfRule type="cellIs" dxfId="324" priority="136" operator="equal">
      <formula>""""""</formula>
    </cfRule>
  </conditionalFormatting>
  <conditionalFormatting sqref="T8:T10">
    <cfRule type="expression" dxfId="323" priority="132">
      <formula>$T$8&gt;$S$8</formula>
    </cfRule>
  </conditionalFormatting>
  <conditionalFormatting sqref="U226">
    <cfRule type="cellIs" dxfId="322" priority="121" operator="equal">
      <formula>$AF$11</formula>
    </cfRule>
    <cfRule type="cellIs" dxfId="321" priority="122" operator="equal">
      <formula>$AF$10</formula>
    </cfRule>
    <cfRule type="cellIs" dxfId="320" priority="123" operator="equal">
      <formula>$AF$9</formula>
    </cfRule>
    <cfRule type="cellIs" dxfId="319" priority="124" operator="equal">
      <formula>""""""</formula>
    </cfRule>
  </conditionalFormatting>
  <conditionalFormatting sqref="X226">
    <cfRule type="cellIs" dxfId="318" priority="125" operator="equal">
      <formula>$AG$11</formula>
    </cfRule>
    <cfRule type="cellIs" dxfId="317" priority="126" operator="equal">
      <formula>$AG$10</formula>
    </cfRule>
    <cfRule type="cellIs" dxfId="316" priority="127" operator="equal">
      <formula>$AG$9</formula>
    </cfRule>
    <cfRule type="cellIs" dxfId="315" priority="128" operator="equal">
      <formula>$AF$11</formula>
    </cfRule>
    <cfRule type="cellIs" dxfId="314" priority="129" operator="equal">
      <formula>$AF$10</formula>
    </cfRule>
    <cfRule type="cellIs" dxfId="313" priority="130" operator="equal">
      <formula>$AF$9</formula>
    </cfRule>
    <cfRule type="cellIs" dxfId="312" priority="131" operator="equal">
      <formula>""""""</formula>
    </cfRule>
  </conditionalFormatting>
  <conditionalFormatting sqref="U238">
    <cfRule type="cellIs" dxfId="311" priority="110" operator="equal">
      <formula>$AF$11</formula>
    </cfRule>
    <cfRule type="cellIs" dxfId="310" priority="111" operator="equal">
      <formula>$AF$10</formula>
    </cfRule>
    <cfRule type="cellIs" dxfId="309" priority="112" operator="equal">
      <formula>$AF$9</formula>
    </cfRule>
    <cfRule type="cellIs" dxfId="308" priority="113" operator="equal">
      <formula>""""""</formula>
    </cfRule>
  </conditionalFormatting>
  <conditionalFormatting sqref="X238">
    <cfRule type="cellIs" dxfId="307" priority="114" operator="equal">
      <formula>$AG$11</formula>
    </cfRule>
    <cfRule type="cellIs" dxfId="306" priority="115" operator="equal">
      <formula>$AG$10</formula>
    </cfRule>
    <cfRule type="cellIs" dxfId="305" priority="116" operator="equal">
      <formula>$AG$9</formula>
    </cfRule>
    <cfRule type="cellIs" dxfId="304" priority="117" operator="equal">
      <formula>$AF$11</formula>
    </cfRule>
    <cfRule type="cellIs" dxfId="303" priority="118" operator="equal">
      <formula>$AF$10</formula>
    </cfRule>
    <cfRule type="cellIs" dxfId="302" priority="119" operator="equal">
      <formula>$AF$9</formula>
    </cfRule>
    <cfRule type="cellIs" dxfId="301" priority="120" operator="equal">
      <formula>""""""</formula>
    </cfRule>
  </conditionalFormatting>
  <conditionalFormatting sqref="U249">
    <cfRule type="cellIs" dxfId="300" priority="99" operator="equal">
      <formula>$AF$11</formula>
    </cfRule>
    <cfRule type="cellIs" dxfId="299" priority="100" operator="equal">
      <formula>$AF$10</formula>
    </cfRule>
    <cfRule type="cellIs" dxfId="298" priority="101" operator="equal">
      <formula>$AF$9</formula>
    </cfRule>
    <cfRule type="cellIs" dxfId="297" priority="102" operator="equal">
      <formula>""""""</formula>
    </cfRule>
  </conditionalFormatting>
  <conditionalFormatting sqref="X249">
    <cfRule type="cellIs" dxfId="296" priority="103" operator="equal">
      <formula>$AG$11</formula>
    </cfRule>
    <cfRule type="cellIs" dxfId="295" priority="104" operator="equal">
      <formula>$AG$10</formula>
    </cfRule>
    <cfRule type="cellIs" dxfId="294" priority="105" operator="equal">
      <formula>$AG$9</formula>
    </cfRule>
    <cfRule type="cellIs" dxfId="293" priority="106" operator="equal">
      <formula>$AF$11</formula>
    </cfRule>
    <cfRule type="cellIs" dxfId="292" priority="107" operator="equal">
      <formula>$AF$10</formula>
    </cfRule>
    <cfRule type="cellIs" dxfId="291" priority="108" operator="equal">
      <formula>$AF$9</formula>
    </cfRule>
    <cfRule type="cellIs" dxfId="290" priority="109" operator="equal">
      <formula>""""""</formula>
    </cfRule>
  </conditionalFormatting>
  <conditionalFormatting sqref="U324:U325">
    <cfRule type="cellIs" dxfId="289" priority="73" operator="equal">
      <formula>$AF$11</formula>
    </cfRule>
    <cfRule type="cellIs" dxfId="288" priority="74" operator="equal">
      <formula>$AF$10</formula>
    </cfRule>
    <cfRule type="cellIs" dxfId="287" priority="75" operator="equal">
      <formula>$AF$9</formula>
    </cfRule>
    <cfRule type="cellIs" dxfId="286" priority="76" operator="equal">
      <formula>""""""</formula>
    </cfRule>
  </conditionalFormatting>
  <conditionalFormatting sqref="U262">
    <cfRule type="cellIs" dxfId="285" priority="88" operator="equal">
      <formula>$AF$11</formula>
    </cfRule>
    <cfRule type="cellIs" dxfId="284" priority="89" operator="equal">
      <formula>$AF$10</formula>
    </cfRule>
    <cfRule type="cellIs" dxfId="283" priority="90" operator="equal">
      <formula>$AF$9</formula>
    </cfRule>
    <cfRule type="cellIs" dxfId="282" priority="91" operator="equal">
      <formula>""""""</formula>
    </cfRule>
  </conditionalFormatting>
  <conditionalFormatting sqref="X262">
    <cfRule type="cellIs" dxfId="281" priority="92" operator="equal">
      <formula>$AG$11</formula>
    </cfRule>
    <cfRule type="cellIs" dxfId="280" priority="93" operator="equal">
      <formula>$AG$10</formula>
    </cfRule>
    <cfRule type="cellIs" dxfId="279" priority="94" operator="equal">
      <formula>$AG$9</formula>
    </cfRule>
    <cfRule type="cellIs" dxfId="278" priority="95" operator="equal">
      <formula>$AF$11</formula>
    </cfRule>
    <cfRule type="cellIs" dxfId="277" priority="96" operator="equal">
      <formula>$AF$10</formula>
    </cfRule>
    <cfRule type="cellIs" dxfId="276" priority="97" operator="equal">
      <formula>$AF$9</formula>
    </cfRule>
    <cfRule type="cellIs" dxfId="275" priority="98" operator="equal">
      <formula>""""""</formula>
    </cfRule>
  </conditionalFormatting>
  <conditionalFormatting sqref="U273">
    <cfRule type="cellIs" dxfId="274" priority="77" operator="equal">
      <formula>$AF$11</formula>
    </cfRule>
    <cfRule type="cellIs" dxfId="273" priority="78" operator="equal">
      <formula>$AF$10</formula>
    </cfRule>
    <cfRule type="cellIs" dxfId="272" priority="79" operator="equal">
      <formula>$AF$9</formula>
    </cfRule>
    <cfRule type="cellIs" dxfId="271" priority="80" operator="equal">
      <formula>""""""</formula>
    </cfRule>
  </conditionalFormatting>
  <conditionalFormatting sqref="X273">
    <cfRule type="cellIs" dxfId="270" priority="81" operator="equal">
      <formula>$AG$11</formula>
    </cfRule>
    <cfRule type="cellIs" dxfId="269" priority="82" operator="equal">
      <formula>$AG$10</formula>
    </cfRule>
    <cfRule type="cellIs" dxfId="268" priority="83" operator="equal">
      <formula>$AG$9</formula>
    </cfRule>
    <cfRule type="cellIs" dxfId="267" priority="84" operator="equal">
      <formula>$AF$11</formula>
    </cfRule>
    <cfRule type="cellIs" dxfId="266" priority="85" operator="equal">
      <formula>$AF$10</formula>
    </cfRule>
    <cfRule type="cellIs" dxfId="265" priority="86" operator="equal">
      <formula>$AF$9</formula>
    </cfRule>
    <cfRule type="cellIs" dxfId="264" priority="87" operator="equal">
      <formula>""""""</formula>
    </cfRule>
  </conditionalFormatting>
  <conditionalFormatting sqref="X440">
    <cfRule type="cellIs" dxfId="263" priority="66" operator="equal">
      <formula>$AG$11</formula>
    </cfRule>
    <cfRule type="cellIs" dxfId="262" priority="67" operator="equal">
      <formula>$AG$10</formula>
    </cfRule>
    <cfRule type="cellIs" dxfId="261" priority="68" operator="equal">
      <formula>$AG$9</formula>
    </cfRule>
    <cfRule type="cellIs" dxfId="260" priority="69" operator="equal">
      <formula>$AF$11</formula>
    </cfRule>
    <cfRule type="cellIs" dxfId="259" priority="70" operator="equal">
      <formula>$AF$10</formula>
    </cfRule>
    <cfRule type="cellIs" dxfId="258" priority="71" operator="equal">
      <formula>$AF$9</formula>
    </cfRule>
    <cfRule type="cellIs" dxfId="257" priority="72" operator="equal">
      <formula>""""""</formula>
    </cfRule>
  </conditionalFormatting>
  <conditionalFormatting sqref="U440">
    <cfRule type="cellIs" dxfId="256" priority="62" operator="equal">
      <formula>$AF$11</formula>
    </cfRule>
    <cfRule type="cellIs" dxfId="255" priority="63" operator="equal">
      <formula>$AF$10</formula>
    </cfRule>
    <cfRule type="cellIs" dxfId="254" priority="64" operator="equal">
      <formula>$AF$9</formula>
    </cfRule>
    <cfRule type="cellIs" dxfId="253" priority="65" operator="equal">
      <formula>""""""</formula>
    </cfRule>
  </conditionalFormatting>
  <conditionalFormatting sqref="U431">
    <cfRule type="cellIs" dxfId="252" priority="51" operator="equal">
      <formula>$AF$11</formula>
    </cfRule>
    <cfRule type="cellIs" dxfId="251" priority="52" operator="equal">
      <formula>$AF$10</formula>
    </cfRule>
    <cfRule type="cellIs" dxfId="250" priority="53" operator="equal">
      <formula>$AF$9</formula>
    </cfRule>
    <cfRule type="cellIs" dxfId="249" priority="54" operator="equal">
      <formula>""""""</formula>
    </cfRule>
  </conditionalFormatting>
  <conditionalFormatting sqref="X431">
    <cfRule type="cellIs" dxfId="248" priority="55" operator="equal">
      <formula>$AG$11</formula>
    </cfRule>
    <cfRule type="cellIs" dxfId="247" priority="56" operator="equal">
      <formula>$AG$10</formula>
    </cfRule>
    <cfRule type="cellIs" dxfId="246" priority="57" operator="equal">
      <formula>$AG$9</formula>
    </cfRule>
    <cfRule type="cellIs" dxfId="245" priority="58" operator="equal">
      <formula>$AF$11</formula>
    </cfRule>
    <cfRule type="cellIs" dxfId="244" priority="59" operator="equal">
      <formula>$AF$10</formula>
    </cfRule>
    <cfRule type="cellIs" dxfId="243" priority="60" operator="equal">
      <formula>$AF$9</formula>
    </cfRule>
    <cfRule type="cellIs" dxfId="242" priority="61" operator="equal">
      <formula>""""""</formula>
    </cfRule>
  </conditionalFormatting>
  <conditionalFormatting sqref="X68:X69 X46:X49">
    <cfRule type="cellIs" dxfId="241" priority="44" operator="equal">
      <formula>$AG$11</formula>
    </cfRule>
    <cfRule type="cellIs" dxfId="240" priority="45" operator="equal">
      <formula>$AG$10</formula>
    </cfRule>
    <cfRule type="cellIs" dxfId="239" priority="46" operator="equal">
      <formula>$AG$9</formula>
    </cfRule>
    <cfRule type="cellIs" dxfId="238" priority="47" operator="equal">
      <formula>$AF$11</formula>
    </cfRule>
    <cfRule type="cellIs" dxfId="237" priority="48" operator="equal">
      <formula>$AF$10</formula>
    </cfRule>
    <cfRule type="cellIs" dxfId="236" priority="49" operator="equal">
      <formula>$AF$9</formula>
    </cfRule>
    <cfRule type="cellIs" dxfId="235" priority="50" operator="equal">
      <formula>""""""</formula>
    </cfRule>
  </conditionalFormatting>
  <conditionalFormatting sqref="X71">
    <cfRule type="cellIs" dxfId="234" priority="37" operator="equal">
      <formula>$AG$11</formula>
    </cfRule>
    <cfRule type="cellIs" dxfId="233" priority="38" operator="equal">
      <formula>$AG$10</formula>
    </cfRule>
    <cfRule type="cellIs" dxfId="232" priority="39" operator="equal">
      <formula>$AG$9</formula>
    </cfRule>
    <cfRule type="cellIs" dxfId="231" priority="40" operator="equal">
      <formula>$AF$11</formula>
    </cfRule>
    <cfRule type="cellIs" dxfId="230" priority="41" operator="equal">
      <formula>$AF$10</formula>
    </cfRule>
    <cfRule type="cellIs" dxfId="229" priority="42" operator="equal">
      <formula>$AF$9</formula>
    </cfRule>
    <cfRule type="cellIs" dxfId="228" priority="43" operator="equal">
      <formula>""""""</formula>
    </cfRule>
  </conditionalFormatting>
  <conditionalFormatting sqref="U473">
    <cfRule type="cellIs" dxfId="227" priority="26" operator="equal">
      <formula>$AF$11</formula>
    </cfRule>
    <cfRule type="cellIs" dxfId="226" priority="27" operator="equal">
      <formula>$AF$10</formula>
    </cfRule>
    <cfRule type="cellIs" dxfId="225" priority="28" operator="equal">
      <formula>$AF$9</formula>
    </cfRule>
    <cfRule type="cellIs" dxfId="224" priority="29" operator="equal">
      <formula>""""""</formula>
    </cfRule>
  </conditionalFormatting>
  <conditionalFormatting sqref="X473">
    <cfRule type="cellIs" dxfId="223" priority="30" operator="equal">
      <formula>$AG$11</formula>
    </cfRule>
    <cfRule type="cellIs" dxfId="222" priority="31" operator="equal">
      <formula>$AG$10</formula>
    </cfRule>
    <cfRule type="cellIs" dxfId="221" priority="32" operator="equal">
      <formula>$AG$9</formula>
    </cfRule>
    <cfRule type="cellIs" dxfId="220" priority="33" operator="equal">
      <formula>$AF$11</formula>
    </cfRule>
    <cfRule type="cellIs" dxfId="219" priority="34" operator="equal">
      <formula>$AF$10</formula>
    </cfRule>
    <cfRule type="cellIs" dxfId="218" priority="35" operator="equal">
      <formula>$AF$9</formula>
    </cfRule>
    <cfRule type="cellIs" dxfId="217" priority="36" operator="equal">
      <formula>""""""</formula>
    </cfRule>
  </conditionalFormatting>
  <conditionalFormatting sqref="X482">
    <cfRule type="cellIs" dxfId="216" priority="19" operator="equal">
      <formula>$AG$11</formula>
    </cfRule>
    <cfRule type="cellIs" dxfId="215" priority="20" operator="equal">
      <formula>$AG$10</formula>
    </cfRule>
    <cfRule type="cellIs" dxfId="214" priority="21" operator="equal">
      <formula>$AG$9</formula>
    </cfRule>
    <cfRule type="cellIs" dxfId="213" priority="22" operator="equal">
      <formula>$AF$11</formula>
    </cfRule>
    <cfRule type="cellIs" dxfId="212" priority="23" operator="equal">
      <formula>$AF$10</formula>
    </cfRule>
    <cfRule type="cellIs" dxfId="211" priority="24" operator="equal">
      <formula>$AF$9</formula>
    </cfRule>
    <cfRule type="cellIs" dxfId="210" priority="25" operator="equal">
      <formula>""""""</formula>
    </cfRule>
  </conditionalFormatting>
  <conditionalFormatting sqref="U482">
    <cfRule type="cellIs" dxfId="209" priority="15" operator="equal">
      <formula>$AF$11</formula>
    </cfRule>
    <cfRule type="cellIs" dxfId="208" priority="16" operator="equal">
      <formula>$AF$10</formula>
    </cfRule>
    <cfRule type="cellIs" dxfId="207" priority="17" operator="equal">
      <formula>$AF$9</formula>
    </cfRule>
    <cfRule type="cellIs" dxfId="206" priority="18" operator="equal">
      <formula>""""""</formula>
    </cfRule>
  </conditionalFormatting>
  <conditionalFormatting sqref="X163">
    <cfRule type="cellIs" dxfId="205" priority="8" operator="equal">
      <formula>$AG$11</formula>
    </cfRule>
    <cfRule type="cellIs" dxfId="204" priority="9" operator="equal">
      <formula>$AG$10</formula>
    </cfRule>
    <cfRule type="cellIs" dxfId="203" priority="10" operator="equal">
      <formula>$AG$9</formula>
    </cfRule>
    <cfRule type="cellIs" dxfId="202" priority="11" operator="equal">
      <formula>$AF$11</formula>
    </cfRule>
    <cfRule type="cellIs" dxfId="201" priority="12" operator="equal">
      <formula>$AF$10</formula>
    </cfRule>
    <cfRule type="cellIs" dxfId="200" priority="13" operator="equal">
      <formula>$AF$9</formula>
    </cfRule>
    <cfRule type="cellIs" dxfId="199" priority="14" operator="equal">
      <formula>""""""</formula>
    </cfRule>
  </conditionalFormatting>
  <conditionalFormatting sqref="X228">
    <cfRule type="cellIs" dxfId="198" priority="1" operator="equal">
      <formula>$AG$11</formula>
    </cfRule>
    <cfRule type="cellIs" dxfId="197" priority="2" operator="equal">
      <formula>$AG$10</formula>
    </cfRule>
    <cfRule type="cellIs" dxfId="196" priority="3" operator="equal">
      <formula>$AG$9</formula>
    </cfRule>
    <cfRule type="cellIs" dxfId="195" priority="4" operator="equal">
      <formula>$AF$11</formula>
    </cfRule>
    <cfRule type="cellIs" dxfId="194" priority="5" operator="equal">
      <formula>$AF$10</formula>
    </cfRule>
    <cfRule type="cellIs" dxfId="193" priority="6" operator="equal">
      <formula>$AF$9</formula>
    </cfRule>
    <cfRule type="cellIs" dxfId="192" priority="7" operator="equal">
      <formula>""""""</formula>
    </cfRule>
  </conditionalFormatting>
  <dataValidations count="10">
    <dataValidation type="list" allowBlank="1" showInputMessage="1" showErrorMessage="1" sqref="WVV982826:WVV983025 TF5:TF6 ADB5:ADB6 AMX5:AMX6 AWT5:AWT6 BGP5:BGP6 BQL5:BQL6 CAH5:CAH6 CKD5:CKD6 CTZ5:CTZ6 DDV5:DDV6 DNR5:DNR6 DXN5:DXN6 EHJ5:EHJ6 ERF5:ERF6 FBB5:FBB6 FKX5:FKX6 FUT5:FUT6 GEP5:GEP6 GOL5:GOL6 GYH5:GYH6 HID5:HID6 HRZ5:HRZ6 IBV5:IBV6 ILR5:ILR6 IVN5:IVN6 JFJ5:JFJ6 JPF5:JPF6 JZB5:JZB6 KIX5:KIX6 KST5:KST6 LCP5:LCP6 LML5:LML6 LWH5:LWH6 MGD5:MGD6 MPZ5:MPZ6 MZV5:MZV6 NJR5:NJR6 NTN5:NTN6 ODJ5:ODJ6 ONF5:ONF6 OXB5:OXB6 PGX5:PGX6 PQT5:PQT6 QAP5:QAP6 QKL5:QKL6 QUH5:QUH6 RED5:RED6 RNZ5:RNZ6 RXV5:RXV6 SHR5:SHR6 SRN5:SRN6 TBJ5:TBJ6 TLF5:TLF6 TVB5:TVB6 UEX5:UEX6 UOT5:UOT6 UYP5:UYP6 VIL5:VIL6 VSH5:VSH6 WCD5:WCD6 WLZ5:WLZ6 WVV5:WVV6 D65381:E65580 JJ65322:JJ65521 TF65322:TF65521 ADB65322:ADB65521 AMX65322:AMX65521 AWT65322:AWT65521 BGP65322:BGP65521 BQL65322:BQL65521 CAH65322:CAH65521 CKD65322:CKD65521 CTZ65322:CTZ65521 DDV65322:DDV65521 DNR65322:DNR65521 DXN65322:DXN65521 EHJ65322:EHJ65521 ERF65322:ERF65521 FBB65322:FBB65521 FKX65322:FKX65521 FUT65322:FUT65521 GEP65322:GEP65521 GOL65322:GOL65521 GYH65322:GYH65521 HID65322:HID65521 HRZ65322:HRZ65521 IBV65322:IBV65521 ILR65322:ILR65521 IVN65322:IVN65521 JFJ65322:JFJ65521 JPF65322:JPF65521 JZB65322:JZB65521 KIX65322:KIX65521 KST65322:KST65521 LCP65322:LCP65521 LML65322:LML65521 LWH65322:LWH65521 MGD65322:MGD65521 MPZ65322:MPZ65521 MZV65322:MZV65521 NJR65322:NJR65521 NTN65322:NTN65521 ODJ65322:ODJ65521 ONF65322:ONF65521 OXB65322:OXB65521 PGX65322:PGX65521 PQT65322:PQT65521 QAP65322:QAP65521 QKL65322:QKL65521 QUH65322:QUH65521 RED65322:RED65521 RNZ65322:RNZ65521 RXV65322:RXV65521 SHR65322:SHR65521 SRN65322:SRN65521 TBJ65322:TBJ65521 TLF65322:TLF65521 TVB65322:TVB65521 UEX65322:UEX65521 UOT65322:UOT65521 UYP65322:UYP65521 VIL65322:VIL65521 VSH65322:VSH65521 WCD65322:WCD65521 WLZ65322:WLZ65521 WVV65322:WVV65521 D130917:E131116 JJ130858:JJ131057 TF130858:TF131057 ADB130858:ADB131057 AMX130858:AMX131057 AWT130858:AWT131057 BGP130858:BGP131057 BQL130858:BQL131057 CAH130858:CAH131057 CKD130858:CKD131057 CTZ130858:CTZ131057 DDV130858:DDV131057 DNR130858:DNR131057 DXN130858:DXN131057 EHJ130858:EHJ131057 ERF130858:ERF131057 FBB130858:FBB131057 FKX130858:FKX131057 FUT130858:FUT131057 GEP130858:GEP131057 GOL130858:GOL131057 GYH130858:GYH131057 HID130858:HID131057 HRZ130858:HRZ131057 IBV130858:IBV131057 ILR130858:ILR131057 IVN130858:IVN131057 JFJ130858:JFJ131057 JPF130858:JPF131057 JZB130858:JZB131057 KIX130858:KIX131057 KST130858:KST131057 LCP130858:LCP131057 LML130858:LML131057 LWH130858:LWH131057 MGD130858:MGD131057 MPZ130858:MPZ131057 MZV130858:MZV131057 NJR130858:NJR131057 NTN130858:NTN131057 ODJ130858:ODJ131057 ONF130858:ONF131057 OXB130858:OXB131057 PGX130858:PGX131057 PQT130858:PQT131057 QAP130858:QAP131057 QKL130858:QKL131057 QUH130858:QUH131057 RED130858:RED131057 RNZ130858:RNZ131057 RXV130858:RXV131057 SHR130858:SHR131057 SRN130858:SRN131057 TBJ130858:TBJ131057 TLF130858:TLF131057 TVB130858:TVB131057 UEX130858:UEX131057 UOT130858:UOT131057 UYP130858:UYP131057 VIL130858:VIL131057 VSH130858:VSH131057 WCD130858:WCD131057 WLZ130858:WLZ131057 WVV130858:WVV131057 D196453:E196652 JJ196394:JJ196593 TF196394:TF196593 ADB196394:ADB196593 AMX196394:AMX196593 AWT196394:AWT196593 BGP196394:BGP196593 BQL196394:BQL196593 CAH196394:CAH196593 CKD196394:CKD196593 CTZ196394:CTZ196593 DDV196394:DDV196593 DNR196394:DNR196593 DXN196394:DXN196593 EHJ196394:EHJ196593 ERF196394:ERF196593 FBB196394:FBB196593 FKX196394:FKX196593 FUT196394:FUT196593 GEP196394:GEP196593 GOL196394:GOL196593 GYH196394:GYH196593 HID196394:HID196593 HRZ196394:HRZ196593 IBV196394:IBV196593 ILR196394:ILR196593 IVN196394:IVN196593 JFJ196394:JFJ196593 JPF196394:JPF196593 JZB196394:JZB196593 KIX196394:KIX196593 KST196394:KST196593 LCP196394:LCP196593 LML196394:LML196593 LWH196394:LWH196593 MGD196394:MGD196593 MPZ196394:MPZ196593 MZV196394:MZV196593 NJR196394:NJR196593 NTN196394:NTN196593 ODJ196394:ODJ196593 ONF196394:ONF196593 OXB196394:OXB196593 PGX196394:PGX196593 PQT196394:PQT196593 QAP196394:QAP196593 QKL196394:QKL196593 QUH196394:QUH196593 RED196394:RED196593 RNZ196394:RNZ196593 RXV196394:RXV196593 SHR196394:SHR196593 SRN196394:SRN196593 TBJ196394:TBJ196593 TLF196394:TLF196593 TVB196394:TVB196593 UEX196394:UEX196593 UOT196394:UOT196593 UYP196394:UYP196593 VIL196394:VIL196593 VSH196394:VSH196593 WCD196394:WCD196593 WLZ196394:WLZ196593 WVV196394:WVV196593 D261989:E262188 JJ261930:JJ262129 TF261930:TF262129 ADB261930:ADB262129 AMX261930:AMX262129 AWT261930:AWT262129 BGP261930:BGP262129 BQL261930:BQL262129 CAH261930:CAH262129 CKD261930:CKD262129 CTZ261930:CTZ262129 DDV261930:DDV262129 DNR261930:DNR262129 DXN261930:DXN262129 EHJ261930:EHJ262129 ERF261930:ERF262129 FBB261930:FBB262129 FKX261930:FKX262129 FUT261930:FUT262129 GEP261930:GEP262129 GOL261930:GOL262129 GYH261930:GYH262129 HID261930:HID262129 HRZ261930:HRZ262129 IBV261930:IBV262129 ILR261930:ILR262129 IVN261930:IVN262129 JFJ261930:JFJ262129 JPF261930:JPF262129 JZB261930:JZB262129 KIX261930:KIX262129 KST261930:KST262129 LCP261930:LCP262129 LML261930:LML262129 LWH261930:LWH262129 MGD261930:MGD262129 MPZ261930:MPZ262129 MZV261930:MZV262129 NJR261930:NJR262129 NTN261930:NTN262129 ODJ261930:ODJ262129 ONF261930:ONF262129 OXB261930:OXB262129 PGX261930:PGX262129 PQT261930:PQT262129 QAP261930:QAP262129 QKL261930:QKL262129 QUH261930:QUH262129 RED261930:RED262129 RNZ261930:RNZ262129 RXV261930:RXV262129 SHR261930:SHR262129 SRN261930:SRN262129 TBJ261930:TBJ262129 TLF261930:TLF262129 TVB261930:TVB262129 UEX261930:UEX262129 UOT261930:UOT262129 UYP261930:UYP262129 VIL261930:VIL262129 VSH261930:VSH262129 WCD261930:WCD262129 WLZ261930:WLZ262129 WVV261930:WVV262129 D327525:E327724 JJ327466:JJ327665 TF327466:TF327665 ADB327466:ADB327665 AMX327466:AMX327665 AWT327466:AWT327665 BGP327466:BGP327665 BQL327466:BQL327665 CAH327466:CAH327665 CKD327466:CKD327665 CTZ327466:CTZ327665 DDV327466:DDV327665 DNR327466:DNR327665 DXN327466:DXN327665 EHJ327466:EHJ327665 ERF327466:ERF327665 FBB327466:FBB327665 FKX327466:FKX327665 FUT327466:FUT327665 GEP327466:GEP327665 GOL327466:GOL327665 GYH327466:GYH327665 HID327466:HID327665 HRZ327466:HRZ327665 IBV327466:IBV327665 ILR327466:ILR327665 IVN327466:IVN327665 JFJ327466:JFJ327665 JPF327466:JPF327665 JZB327466:JZB327665 KIX327466:KIX327665 KST327466:KST327665 LCP327466:LCP327665 LML327466:LML327665 LWH327466:LWH327665 MGD327466:MGD327665 MPZ327466:MPZ327665 MZV327466:MZV327665 NJR327466:NJR327665 NTN327466:NTN327665 ODJ327466:ODJ327665 ONF327466:ONF327665 OXB327466:OXB327665 PGX327466:PGX327665 PQT327466:PQT327665 QAP327466:QAP327665 QKL327466:QKL327665 QUH327466:QUH327665 RED327466:RED327665 RNZ327466:RNZ327665 RXV327466:RXV327665 SHR327466:SHR327665 SRN327466:SRN327665 TBJ327466:TBJ327665 TLF327466:TLF327665 TVB327466:TVB327665 UEX327466:UEX327665 UOT327466:UOT327665 UYP327466:UYP327665 VIL327466:VIL327665 VSH327466:VSH327665 WCD327466:WCD327665 WLZ327466:WLZ327665 WVV327466:WVV327665 D393061:E393260 JJ393002:JJ393201 TF393002:TF393201 ADB393002:ADB393201 AMX393002:AMX393201 AWT393002:AWT393201 BGP393002:BGP393201 BQL393002:BQL393201 CAH393002:CAH393201 CKD393002:CKD393201 CTZ393002:CTZ393201 DDV393002:DDV393201 DNR393002:DNR393201 DXN393002:DXN393201 EHJ393002:EHJ393201 ERF393002:ERF393201 FBB393002:FBB393201 FKX393002:FKX393201 FUT393002:FUT393201 GEP393002:GEP393201 GOL393002:GOL393201 GYH393002:GYH393201 HID393002:HID393201 HRZ393002:HRZ393201 IBV393002:IBV393201 ILR393002:ILR393201 IVN393002:IVN393201 JFJ393002:JFJ393201 JPF393002:JPF393201 JZB393002:JZB393201 KIX393002:KIX393201 KST393002:KST393201 LCP393002:LCP393201 LML393002:LML393201 LWH393002:LWH393201 MGD393002:MGD393201 MPZ393002:MPZ393201 MZV393002:MZV393201 NJR393002:NJR393201 NTN393002:NTN393201 ODJ393002:ODJ393201 ONF393002:ONF393201 OXB393002:OXB393201 PGX393002:PGX393201 PQT393002:PQT393201 QAP393002:QAP393201 QKL393002:QKL393201 QUH393002:QUH393201 RED393002:RED393201 RNZ393002:RNZ393201 RXV393002:RXV393201 SHR393002:SHR393201 SRN393002:SRN393201 TBJ393002:TBJ393201 TLF393002:TLF393201 TVB393002:TVB393201 UEX393002:UEX393201 UOT393002:UOT393201 UYP393002:UYP393201 VIL393002:VIL393201 VSH393002:VSH393201 WCD393002:WCD393201 WLZ393002:WLZ393201 WVV393002:WVV393201 D458597:E458796 JJ458538:JJ458737 TF458538:TF458737 ADB458538:ADB458737 AMX458538:AMX458737 AWT458538:AWT458737 BGP458538:BGP458737 BQL458538:BQL458737 CAH458538:CAH458737 CKD458538:CKD458737 CTZ458538:CTZ458737 DDV458538:DDV458737 DNR458538:DNR458737 DXN458538:DXN458737 EHJ458538:EHJ458737 ERF458538:ERF458737 FBB458538:FBB458737 FKX458538:FKX458737 FUT458538:FUT458737 GEP458538:GEP458737 GOL458538:GOL458737 GYH458538:GYH458737 HID458538:HID458737 HRZ458538:HRZ458737 IBV458538:IBV458737 ILR458538:ILR458737 IVN458538:IVN458737 JFJ458538:JFJ458737 JPF458538:JPF458737 JZB458538:JZB458737 KIX458538:KIX458737 KST458538:KST458737 LCP458538:LCP458737 LML458538:LML458737 LWH458538:LWH458737 MGD458538:MGD458737 MPZ458538:MPZ458737 MZV458538:MZV458737 NJR458538:NJR458737 NTN458538:NTN458737 ODJ458538:ODJ458737 ONF458538:ONF458737 OXB458538:OXB458737 PGX458538:PGX458737 PQT458538:PQT458737 QAP458538:QAP458737 QKL458538:QKL458737 QUH458538:QUH458737 RED458538:RED458737 RNZ458538:RNZ458737 RXV458538:RXV458737 SHR458538:SHR458737 SRN458538:SRN458737 TBJ458538:TBJ458737 TLF458538:TLF458737 TVB458538:TVB458737 UEX458538:UEX458737 UOT458538:UOT458737 UYP458538:UYP458737 VIL458538:VIL458737 VSH458538:VSH458737 WCD458538:WCD458737 WLZ458538:WLZ458737 WVV458538:WVV458737 D524133:E524332 JJ524074:JJ524273 TF524074:TF524273 ADB524074:ADB524273 AMX524074:AMX524273 AWT524074:AWT524273 BGP524074:BGP524273 BQL524074:BQL524273 CAH524074:CAH524273 CKD524074:CKD524273 CTZ524074:CTZ524273 DDV524074:DDV524273 DNR524074:DNR524273 DXN524074:DXN524273 EHJ524074:EHJ524273 ERF524074:ERF524273 FBB524074:FBB524273 FKX524074:FKX524273 FUT524074:FUT524273 GEP524074:GEP524273 GOL524074:GOL524273 GYH524074:GYH524273 HID524074:HID524273 HRZ524074:HRZ524273 IBV524074:IBV524273 ILR524074:ILR524273 IVN524074:IVN524273 JFJ524074:JFJ524273 JPF524074:JPF524273 JZB524074:JZB524273 KIX524074:KIX524273 KST524074:KST524273 LCP524074:LCP524273 LML524074:LML524273 LWH524074:LWH524273 MGD524074:MGD524273 MPZ524074:MPZ524273 MZV524074:MZV524273 NJR524074:NJR524273 NTN524074:NTN524273 ODJ524074:ODJ524273 ONF524074:ONF524273 OXB524074:OXB524273 PGX524074:PGX524273 PQT524074:PQT524273 QAP524074:QAP524273 QKL524074:QKL524273 QUH524074:QUH524273 RED524074:RED524273 RNZ524074:RNZ524273 RXV524074:RXV524273 SHR524074:SHR524273 SRN524074:SRN524273 TBJ524074:TBJ524273 TLF524074:TLF524273 TVB524074:TVB524273 UEX524074:UEX524273 UOT524074:UOT524273 UYP524074:UYP524273 VIL524074:VIL524273 VSH524074:VSH524273 WCD524074:WCD524273 WLZ524074:WLZ524273 WVV524074:WVV524273 D589669:E589868 JJ589610:JJ589809 TF589610:TF589809 ADB589610:ADB589809 AMX589610:AMX589809 AWT589610:AWT589809 BGP589610:BGP589809 BQL589610:BQL589809 CAH589610:CAH589809 CKD589610:CKD589809 CTZ589610:CTZ589809 DDV589610:DDV589809 DNR589610:DNR589809 DXN589610:DXN589809 EHJ589610:EHJ589809 ERF589610:ERF589809 FBB589610:FBB589809 FKX589610:FKX589809 FUT589610:FUT589809 GEP589610:GEP589809 GOL589610:GOL589809 GYH589610:GYH589809 HID589610:HID589809 HRZ589610:HRZ589809 IBV589610:IBV589809 ILR589610:ILR589809 IVN589610:IVN589809 JFJ589610:JFJ589809 JPF589610:JPF589809 JZB589610:JZB589809 KIX589610:KIX589809 KST589610:KST589809 LCP589610:LCP589809 LML589610:LML589809 LWH589610:LWH589809 MGD589610:MGD589809 MPZ589610:MPZ589809 MZV589610:MZV589809 NJR589610:NJR589809 NTN589610:NTN589809 ODJ589610:ODJ589809 ONF589610:ONF589809 OXB589610:OXB589809 PGX589610:PGX589809 PQT589610:PQT589809 QAP589610:QAP589809 QKL589610:QKL589809 QUH589610:QUH589809 RED589610:RED589809 RNZ589610:RNZ589809 RXV589610:RXV589809 SHR589610:SHR589809 SRN589610:SRN589809 TBJ589610:TBJ589809 TLF589610:TLF589809 TVB589610:TVB589809 UEX589610:UEX589809 UOT589610:UOT589809 UYP589610:UYP589809 VIL589610:VIL589809 VSH589610:VSH589809 WCD589610:WCD589809 WLZ589610:WLZ589809 WVV589610:WVV589809 D655205:E655404 JJ655146:JJ655345 TF655146:TF655345 ADB655146:ADB655345 AMX655146:AMX655345 AWT655146:AWT655345 BGP655146:BGP655345 BQL655146:BQL655345 CAH655146:CAH655345 CKD655146:CKD655345 CTZ655146:CTZ655345 DDV655146:DDV655345 DNR655146:DNR655345 DXN655146:DXN655345 EHJ655146:EHJ655345 ERF655146:ERF655345 FBB655146:FBB655345 FKX655146:FKX655345 FUT655146:FUT655345 GEP655146:GEP655345 GOL655146:GOL655345 GYH655146:GYH655345 HID655146:HID655345 HRZ655146:HRZ655345 IBV655146:IBV655345 ILR655146:ILR655345 IVN655146:IVN655345 JFJ655146:JFJ655345 JPF655146:JPF655345 JZB655146:JZB655345 KIX655146:KIX655345 KST655146:KST655345 LCP655146:LCP655345 LML655146:LML655345 LWH655146:LWH655345 MGD655146:MGD655345 MPZ655146:MPZ655345 MZV655146:MZV655345 NJR655146:NJR655345 NTN655146:NTN655345 ODJ655146:ODJ655345 ONF655146:ONF655345 OXB655146:OXB655345 PGX655146:PGX655345 PQT655146:PQT655345 QAP655146:QAP655345 QKL655146:QKL655345 QUH655146:QUH655345 RED655146:RED655345 RNZ655146:RNZ655345 RXV655146:RXV655345 SHR655146:SHR655345 SRN655146:SRN655345 TBJ655146:TBJ655345 TLF655146:TLF655345 TVB655146:TVB655345 UEX655146:UEX655345 UOT655146:UOT655345 UYP655146:UYP655345 VIL655146:VIL655345 VSH655146:VSH655345 WCD655146:WCD655345 WLZ655146:WLZ655345 WVV655146:WVV655345 D720741:E720940 JJ720682:JJ720881 TF720682:TF720881 ADB720682:ADB720881 AMX720682:AMX720881 AWT720682:AWT720881 BGP720682:BGP720881 BQL720682:BQL720881 CAH720682:CAH720881 CKD720682:CKD720881 CTZ720682:CTZ720881 DDV720682:DDV720881 DNR720682:DNR720881 DXN720682:DXN720881 EHJ720682:EHJ720881 ERF720682:ERF720881 FBB720682:FBB720881 FKX720682:FKX720881 FUT720682:FUT720881 GEP720682:GEP720881 GOL720682:GOL720881 GYH720682:GYH720881 HID720682:HID720881 HRZ720682:HRZ720881 IBV720682:IBV720881 ILR720682:ILR720881 IVN720682:IVN720881 JFJ720682:JFJ720881 JPF720682:JPF720881 JZB720682:JZB720881 KIX720682:KIX720881 KST720682:KST720881 LCP720682:LCP720881 LML720682:LML720881 LWH720682:LWH720881 MGD720682:MGD720881 MPZ720682:MPZ720881 MZV720682:MZV720881 NJR720682:NJR720881 NTN720682:NTN720881 ODJ720682:ODJ720881 ONF720682:ONF720881 OXB720682:OXB720881 PGX720682:PGX720881 PQT720682:PQT720881 QAP720682:QAP720881 QKL720682:QKL720881 QUH720682:QUH720881 RED720682:RED720881 RNZ720682:RNZ720881 RXV720682:RXV720881 SHR720682:SHR720881 SRN720682:SRN720881 TBJ720682:TBJ720881 TLF720682:TLF720881 TVB720682:TVB720881 UEX720682:UEX720881 UOT720682:UOT720881 UYP720682:UYP720881 VIL720682:VIL720881 VSH720682:VSH720881 WCD720682:WCD720881 WLZ720682:WLZ720881 WVV720682:WVV720881 D786277:E786476 JJ786218:JJ786417 TF786218:TF786417 ADB786218:ADB786417 AMX786218:AMX786417 AWT786218:AWT786417 BGP786218:BGP786417 BQL786218:BQL786417 CAH786218:CAH786417 CKD786218:CKD786417 CTZ786218:CTZ786417 DDV786218:DDV786417 DNR786218:DNR786417 DXN786218:DXN786417 EHJ786218:EHJ786417 ERF786218:ERF786417 FBB786218:FBB786417 FKX786218:FKX786417 FUT786218:FUT786417 GEP786218:GEP786417 GOL786218:GOL786417 GYH786218:GYH786417 HID786218:HID786417 HRZ786218:HRZ786417 IBV786218:IBV786417 ILR786218:ILR786417 IVN786218:IVN786417 JFJ786218:JFJ786417 JPF786218:JPF786417 JZB786218:JZB786417 KIX786218:KIX786417 KST786218:KST786417 LCP786218:LCP786417 LML786218:LML786417 LWH786218:LWH786417 MGD786218:MGD786417 MPZ786218:MPZ786417 MZV786218:MZV786417 NJR786218:NJR786417 NTN786218:NTN786417 ODJ786218:ODJ786417 ONF786218:ONF786417 OXB786218:OXB786417 PGX786218:PGX786417 PQT786218:PQT786417 QAP786218:QAP786417 QKL786218:QKL786417 QUH786218:QUH786417 RED786218:RED786417 RNZ786218:RNZ786417 RXV786218:RXV786417 SHR786218:SHR786417 SRN786218:SRN786417 TBJ786218:TBJ786417 TLF786218:TLF786417 TVB786218:TVB786417 UEX786218:UEX786417 UOT786218:UOT786417 UYP786218:UYP786417 VIL786218:VIL786417 VSH786218:VSH786417 WCD786218:WCD786417 WLZ786218:WLZ786417 WVV786218:WVV786417 D851813:E852012 JJ851754:JJ851953 TF851754:TF851953 ADB851754:ADB851953 AMX851754:AMX851953 AWT851754:AWT851953 BGP851754:BGP851953 BQL851754:BQL851953 CAH851754:CAH851953 CKD851754:CKD851953 CTZ851754:CTZ851953 DDV851754:DDV851953 DNR851754:DNR851953 DXN851754:DXN851953 EHJ851754:EHJ851953 ERF851754:ERF851953 FBB851754:FBB851953 FKX851754:FKX851953 FUT851754:FUT851953 GEP851754:GEP851953 GOL851754:GOL851953 GYH851754:GYH851953 HID851754:HID851953 HRZ851754:HRZ851953 IBV851754:IBV851953 ILR851754:ILR851953 IVN851754:IVN851953 JFJ851754:JFJ851953 JPF851754:JPF851953 JZB851754:JZB851953 KIX851754:KIX851953 KST851754:KST851953 LCP851754:LCP851953 LML851754:LML851953 LWH851754:LWH851953 MGD851754:MGD851953 MPZ851754:MPZ851953 MZV851754:MZV851953 NJR851754:NJR851953 NTN851754:NTN851953 ODJ851754:ODJ851953 ONF851754:ONF851953 OXB851754:OXB851953 PGX851754:PGX851953 PQT851754:PQT851953 QAP851754:QAP851953 QKL851754:QKL851953 QUH851754:QUH851953 RED851754:RED851953 RNZ851754:RNZ851953 RXV851754:RXV851953 SHR851754:SHR851953 SRN851754:SRN851953 TBJ851754:TBJ851953 TLF851754:TLF851953 TVB851754:TVB851953 UEX851754:UEX851953 UOT851754:UOT851953 UYP851754:UYP851953 VIL851754:VIL851953 VSH851754:VSH851953 WCD851754:WCD851953 WLZ851754:WLZ851953 WVV851754:WVV851953 D917349:E917548 JJ917290:JJ917489 TF917290:TF917489 ADB917290:ADB917489 AMX917290:AMX917489 AWT917290:AWT917489 BGP917290:BGP917489 BQL917290:BQL917489 CAH917290:CAH917489 CKD917290:CKD917489 CTZ917290:CTZ917489 DDV917290:DDV917489 DNR917290:DNR917489 DXN917290:DXN917489 EHJ917290:EHJ917489 ERF917290:ERF917489 FBB917290:FBB917489 FKX917290:FKX917489 FUT917290:FUT917489 GEP917290:GEP917489 GOL917290:GOL917489 GYH917290:GYH917489 HID917290:HID917489 HRZ917290:HRZ917489 IBV917290:IBV917489 ILR917290:ILR917489 IVN917290:IVN917489 JFJ917290:JFJ917489 JPF917290:JPF917489 JZB917290:JZB917489 KIX917290:KIX917489 KST917290:KST917489 LCP917290:LCP917489 LML917290:LML917489 LWH917290:LWH917489 MGD917290:MGD917489 MPZ917290:MPZ917489 MZV917290:MZV917489 NJR917290:NJR917489 NTN917290:NTN917489 ODJ917290:ODJ917489 ONF917290:ONF917489 OXB917290:OXB917489 PGX917290:PGX917489 PQT917290:PQT917489 QAP917290:QAP917489 QKL917290:QKL917489 QUH917290:QUH917489 RED917290:RED917489 RNZ917290:RNZ917489 RXV917290:RXV917489 SHR917290:SHR917489 SRN917290:SRN917489 TBJ917290:TBJ917489 TLF917290:TLF917489 TVB917290:TVB917489 UEX917290:UEX917489 UOT917290:UOT917489 UYP917290:UYP917489 VIL917290:VIL917489 VSH917290:VSH917489 WCD917290:WCD917489 WLZ917290:WLZ917489 WVV917290:WVV917489 D982885:E983084 JJ982826:JJ983025 TF982826:TF983025 ADB982826:ADB983025 AMX982826:AMX983025 AWT982826:AWT983025 BGP982826:BGP983025 BQL982826:BQL983025 CAH982826:CAH983025 CKD982826:CKD983025 CTZ982826:CTZ983025 DDV982826:DDV983025 DNR982826:DNR983025 DXN982826:DXN983025 EHJ982826:EHJ983025 ERF982826:ERF983025 FBB982826:FBB983025 FKX982826:FKX983025 FUT982826:FUT983025 GEP982826:GEP983025 GOL982826:GOL983025 GYH982826:GYH983025 HID982826:HID983025 HRZ982826:HRZ983025 IBV982826:IBV983025 ILR982826:ILR983025 IVN982826:IVN983025 JFJ982826:JFJ983025 JPF982826:JPF983025 JZB982826:JZB983025 KIX982826:KIX983025 KST982826:KST983025 LCP982826:LCP983025 LML982826:LML983025 LWH982826:LWH983025 MGD982826:MGD983025 MPZ982826:MPZ983025 MZV982826:MZV983025 NJR982826:NJR983025 NTN982826:NTN983025 ODJ982826:ODJ983025 ONF982826:ONF983025 OXB982826:OXB983025 PGX982826:PGX983025 PQT982826:PQT983025 QAP982826:QAP983025 QKL982826:QKL983025 QUH982826:QUH983025 RED982826:RED983025 RNZ982826:RNZ983025 RXV982826:RXV983025 SHR982826:SHR983025 SRN982826:SRN983025 TBJ982826:TBJ983025 TLF982826:TLF983025 TVB982826:TVB983025 UEX982826:UEX983025 UOT982826:UOT983025 UYP982826:UYP983025 VIL982826:VIL983025 VSH982826:VSH983025 WCD982826:WCD983025 WLZ982826:WLZ983025 JJ5:JJ6" xr:uid="{00000000-0002-0000-0000-000000000000}">
      <formula1>$AB$9:$AB$11</formula1>
    </dataValidation>
    <dataValidation type="list" allowBlank="1" showInputMessage="1" showErrorMessage="1" sqref="JM5:JM6 TI5:TI6 ADE5:ADE6 ANA5:ANA6 AWW5:AWW6 BGS5:BGS6 BQO5:BQO6 CAK5:CAK6 CKG5:CKG6 CUC5:CUC6 DDY5:DDY6 DNU5:DNU6 DXQ5:DXQ6 EHM5:EHM6 ERI5:ERI6 FBE5:FBE6 FLA5:FLA6 FUW5:FUW6 GES5:GES6 GOO5:GOO6 GYK5:GYK6 HIG5:HIG6 HSC5:HSC6 IBY5:IBY6 ILU5:ILU6 IVQ5:IVQ6 JFM5:JFM6 JPI5:JPI6 JZE5:JZE6 KJA5:KJA6 KSW5:KSW6 LCS5:LCS6 LMO5:LMO6 LWK5:LWK6 MGG5:MGG6 MQC5:MQC6 MZY5:MZY6 NJU5:NJU6 NTQ5:NTQ6 ODM5:ODM6 ONI5:ONI6 OXE5:OXE6 PHA5:PHA6 PQW5:PQW6 QAS5:QAS6 QKO5:QKO6 QUK5:QUK6 REG5:REG6 ROC5:ROC6 RXY5:RXY6 SHU5:SHU6 SRQ5:SRQ6 TBM5:TBM6 TLI5:TLI6 TVE5:TVE6 UFA5:UFA6 UOW5:UOW6 UYS5:UYS6 VIO5:VIO6 VSK5:VSK6 WCG5:WCG6 WMC5:WMC6 WVY5:WVY6 J65381:M65395 JM65322:JM65336 TI65322:TI65336 ADE65322:ADE65336 ANA65322:ANA65336 AWW65322:AWW65336 BGS65322:BGS65336 BQO65322:BQO65336 CAK65322:CAK65336 CKG65322:CKG65336 CUC65322:CUC65336 DDY65322:DDY65336 DNU65322:DNU65336 DXQ65322:DXQ65336 EHM65322:EHM65336 ERI65322:ERI65336 FBE65322:FBE65336 FLA65322:FLA65336 FUW65322:FUW65336 GES65322:GES65336 GOO65322:GOO65336 GYK65322:GYK65336 HIG65322:HIG65336 HSC65322:HSC65336 IBY65322:IBY65336 ILU65322:ILU65336 IVQ65322:IVQ65336 JFM65322:JFM65336 JPI65322:JPI65336 JZE65322:JZE65336 KJA65322:KJA65336 KSW65322:KSW65336 LCS65322:LCS65336 LMO65322:LMO65336 LWK65322:LWK65336 MGG65322:MGG65336 MQC65322:MQC65336 MZY65322:MZY65336 NJU65322:NJU65336 NTQ65322:NTQ65336 ODM65322:ODM65336 ONI65322:ONI65336 OXE65322:OXE65336 PHA65322:PHA65336 PQW65322:PQW65336 QAS65322:QAS65336 QKO65322:QKO65336 QUK65322:QUK65336 REG65322:REG65336 ROC65322:ROC65336 RXY65322:RXY65336 SHU65322:SHU65336 SRQ65322:SRQ65336 TBM65322:TBM65336 TLI65322:TLI65336 TVE65322:TVE65336 UFA65322:UFA65336 UOW65322:UOW65336 UYS65322:UYS65336 VIO65322:VIO65336 VSK65322:VSK65336 WCG65322:WCG65336 WMC65322:WMC65336 WVY65322:WVY65336 J130917:M130931 JM130858:JM130872 TI130858:TI130872 ADE130858:ADE130872 ANA130858:ANA130872 AWW130858:AWW130872 BGS130858:BGS130872 BQO130858:BQO130872 CAK130858:CAK130872 CKG130858:CKG130872 CUC130858:CUC130872 DDY130858:DDY130872 DNU130858:DNU130872 DXQ130858:DXQ130872 EHM130858:EHM130872 ERI130858:ERI130872 FBE130858:FBE130872 FLA130858:FLA130872 FUW130858:FUW130872 GES130858:GES130872 GOO130858:GOO130872 GYK130858:GYK130872 HIG130858:HIG130872 HSC130858:HSC130872 IBY130858:IBY130872 ILU130858:ILU130872 IVQ130858:IVQ130872 JFM130858:JFM130872 JPI130858:JPI130872 JZE130858:JZE130872 KJA130858:KJA130872 KSW130858:KSW130872 LCS130858:LCS130872 LMO130858:LMO130872 LWK130858:LWK130872 MGG130858:MGG130872 MQC130858:MQC130872 MZY130858:MZY130872 NJU130858:NJU130872 NTQ130858:NTQ130872 ODM130858:ODM130872 ONI130858:ONI130872 OXE130858:OXE130872 PHA130858:PHA130872 PQW130858:PQW130872 QAS130858:QAS130872 QKO130858:QKO130872 QUK130858:QUK130872 REG130858:REG130872 ROC130858:ROC130872 RXY130858:RXY130872 SHU130858:SHU130872 SRQ130858:SRQ130872 TBM130858:TBM130872 TLI130858:TLI130872 TVE130858:TVE130872 UFA130858:UFA130872 UOW130858:UOW130872 UYS130858:UYS130872 VIO130858:VIO130872 VSK130858:VSK130872 WCG130858:WCG130872 WMC130858:WMC130872 WVY130858:WVY130872 J196453:M196467 JM196394:JM196408 TI196394:TI196408 ADE196394:ADE196408 ANA196394:ANA196408 AWW196394:AWW196408 BGS196394:BGS196408 BQO196394:BQO196408 CAK196394:CAK196408 CKG196394:CKG196408 CUC196394:CUC196408 DDY196394:DDY196408 DNU196394:DNU196408 DXQ196394:DXQ196408 EHM196394:EHM196408 ERI196394:ERI196408 FBE196394:FBE196408 FLA196394:FLA196408 FUW196394:FUW196408 GES196394:GES196408 GOO196394:GOO196408 GYK196394:GYK196408 HIG196394:HIG196408 HSC196394:HSC196408 IBY196394:IBY196408 ILU196394:ILU196408 IVQ196394:IVQ196408 JFM196394:JFM196408 JPI196394:JPI196408 JZE196394:JZE196408 KJA196394:KJA196408 KSW196394:KSW196408 LCS196394:LCS196408 LMO196394:LMO196408 LWK196394:LWK196408 MGG196394:MGG196408 MQC196394:MQC196408 MZY196394:MZY196408 NJU196394:NJU196408 NTQ196394:NTQ196408 ODM196394:ODM196408 ONI196394:ONI196408 OXE196394:OXE196408 PHA196394:PHA196408 PQW196394:PQW196408 QAS196394:QAS196408 QKO196394:QKO196408 QUK196394:QUK196408 REG196394:REG196408 ROC196394:ROC196408 RXY196394:RXY196408 SHU196394:SHU196408 SRQ196394:SRQ196408 TBM196394:TBM196408 TLI196394:TLI196408 TVE196394:TVE196408 UFA196394:UFA196408 UOW196394:UOW196408 UYS196394:UYS196408 VIO196394:VIO196408 VSK196394:VSK196408 WCG196394:WCG196408 WMC196394:WMC196408 WVY196394:WVY196408 J261989:M262003 JM261930:JM261944 TI261930:TI261944 ADE261930:ADE261944 ANA261930:ANA261944 AWW261930:AWW261944 BGS261930:BGS261944 BQO261930:BQO261944 CAK261930:CAK261944 CKG261930:CKG261944 CUC261930:CUC261944 DDY261930:DDY261944 DNU261930:DNU261944 DXQ261930:DXQ261944 EHM261930:EHM261944 ERI261930:ERI261944 FBE261930:FBE261944 FLA261930:FLA261944 FUW261930:FUW261944 GES261930:GES261944 GOO261930:GOO261944 GYK261930:GYK261944 HIG261930:HIG261944 HSC261930:HSC261944 IBY261930:IBY261944 ILU261930:ILU261944 IVQ261930:IVQ261944 JFM261930:JFM261944 JPI261930:JPI261944 JZE261930:JZE261944 KJA261930:KJA261944 KSW261930:KSW261944 LCS261930:LCS261944 LMO261930:LMO261944 LWK261930:LWK261944 MGG261930:MGG261944 MQC261930:MQC261944 MZY261930:MZY261944 NJU261930:NJU261944 NTQ261930:NTQ261944 ODM261930:ODM261944 ONI261930:ONI261944 OXE261930:OXE261944 PHA261930:PHA261944 PQW261930:PQW261944 QAS261930:QAS261944 QKO261930:QKO261944 QUK261930:QUK261944 REG261930:REG261944 ROC261930:ROC261944 RXY261930:RXY261944 SHU261930:SHU261944 SRQ261930:SRQ261944 TBM261930:TBM261944 TLI261930:TLI261944 TVE261930:TVE261944 UFA261930:UFA261944 UOW261930:UOW261944 UYS261930:UYS261944 VIO261930:VIO261944 VSK261930:VSK261944 WCG261930:WCG261944 WMC261930:WMC261944 WVY261930:WVY261944 J327525:M327539 JM327466:JM327480 TI327466:TI327480 ADE327466:ADE327480 ANA327466:ANA327480 AWW327466:AWW327480 BGS327466:BGS327480 BQO327466:BQO327480 CAK327466:CAK327480 CKG327466:CKG327480 CUC327466:CUC327480 DDY327466:DDY327480 DNU327466:DNU327480 DXQ327466:DXQ327480 EHM327466:EHM327480 ERI327466:ERI327480 FBE327466:FBE327480 FLA327466:FLA327480 FUW327466:FUW327480 GES327466:GES327480 GOO327466:GOO327480 GYK327466:GYK327480 HIG327466:HIG327480 HSC327466:HSC327480 IBY327466:IBY327480 ILU327466:ILU327480 IVQ327466:IVQ327480 JFM327466:JFM327480 JPI327466:JPI327480 JZE327466:JZE327480 KJA327466:KJA327480 KSW327466:KSW327480 LCS327466:LCS327480 LMO327466:LMO327480 LWK327466:LWK327480 MGG327466:MGG327480 MQC327466:MQC327480 MZY327466:MZY327480 NJU327466:NJU327480 NTQ327466:NTQ327480 ODM327466:ODM327480 ONI327466:ONI327480 OXE327466:OXE327480 PHA327466:PHA327480 PQW327466:PQW327480 QAS327466:QAS327480 QKO327466:QKO327480 QUK327466:QUK327480 REG327466:REG327480 ROC327466:ROC327480 RXY327466:RXY327480 SHU327466:SHU327480 SRQ327466:SRQ327480 TBM327466:TBM327480 TLI327466:TLI327480 TVE327466:TVE327480 UFA327466:UFA327480 UOW327466:UOW327480 UYS327466:UYS327480 VIO327466:VIO327480 VSK327466:VSK327480 WCG327466:WCG327480 WMC327466:WMC327480 WVY327466:WVY327480 J393061:M393075 JM393002:JM393016 TI393002:TI393016 ADE393002:ADE393016 ANA393002:ANA393016 AWW393002:AWW393016 BGS393002:BGS393016 BQO393002:BQO393016 CAK393002:CAK393016 CKG393002:CKG393016 CUC393002:CUC393016 DDY393002:DDY393016 DNU393002:DNU393016 DXQ393002:DXQ393016 EHM393002:EHM393016 ERI393002:ERI393016 FBE393002:FBE393016 FLA393002:FLA393016 FUW393002:FUW393016 GES393002:GES393016 GOO393002:GOO393016 GYK393002:GYK393016 HIG393002:HIG393016 HSC393002:HSC393016 IBY393002:IBY393016 ILU393002:ILU393016 IVQ393002:IVQ393016 JFM393002:JFM393016 JPI393002:JPI393016 JZE393002:JZE393016 KJA393002:KJA393016 KSW393002:KSW393016 LCS393002:LCS393016 LMO393002:LMO393016 LWK393002:LWK393016 MGG393002:MGG393016 MQC393002:MQC393016 MZY393002:MZY393016 NJU393002:NJU393016 NTQ393002:NTQ393016 ODM393002:ODM393016 ONI393002:ONI393016 OXE393002:OXE393016 PHA393002:PHA393016 PQW393002:PQW393016 QAS393002:QAS393016 QKO393002:QKO393016 QUK393002:QUK393016 REG393002:REG393016 ROC393002:ROC393016 RXY393002:RXY393016 SHU393002:SHU393016 SRQ393002:SRQ393016 TBM393002:TBM393016 TLI393002:TLI393016 TVE393002:TVE393016 UFA393002:UFA393016 UOW393002:UOW393016 UYS393002:UYS393016 VIO393002:VIO393016 VSK393002:VSK393016 WCG393002:WCG393016 WMC393002:WMC393016 WVY393002:WVY393016 J458597:M458611 JM458538:JM458552 TI458538:TI458552 ADE458538:ADE458552 ANA458538:ANA458552 AWW458538:AWW458552 BGS458538:BGS458552 BQO458538:BQO458552 CAK458538:CAK458552 CKG458538:CKG458552 CUC458538:CUC458552 DDY458538:DDY458552 DNU458538:DNU458552 DXQ458538:DXQ458552 EHM458538:EHM458552 ERI458538:ERI458552 FBE458538:FBE458552 FLA458538:FLA458552 FUW458538:FUW458552 GES458538:GES458552 GOO458538:GOO458552 GYK458538:GYK458552 HIG458538:HIG458552 HSC458538:HSC458552 IBY458538:IBY458552 ILU458538:ILU458552 IVQ458538:IVQ458552 JFM458538:JFM458552 JPI458538:JPI458552 JZE458538:JZE458552 KJA458538:KJA458552 KSW458538:KSW458552 LCS458538:LCS458552 LMO458538:LMO458552 LWK458538:LWK458552 MGG458538:MGG458552 MQC458538:MQC458552 MZY458538:MZY458552 NJU458538:NJU458552 NTQ458538:NTQ458552 ODM458538:ODM458552 ONI458538:ONI458552 OXE458538:OXE458552 PHA458538:PHA458552 PQW458538:PQW458552 QAS458538:QAS458552 QKO458538:QKO458552 QUK458538:QUK458552 REG458538:REG458552 ROC458538:ROC458552 RXY458538:RXY458552 SHU458538:SHU458552 SRQ458538:SRQ458552 TBM458538:TBM458552 TLI458538:TLI458552 TVE458538:TVE458552 UFA458538:UFA458552 UOW458538:UOW458552 UYS458538:UYS458552 VIO458538:VIO458552 VSK458538:VSK458552 WCG458538:WCG458552 WMC458538:WMC458552 WVY458538:WVY458552 J524133:M524147 JM524074:JM524088 TI524074:TI524088 ADE524074:ADE524088 ANA524074:ANA524088 AWW524074:AWW524088 BGS524074:BGS524088 BQO524074:BQO524088 CAK524074:CAK524088 CKG524074:CKG524088 CUC524074:CUC524088 DDY524074:DDY524088 DNU524074:DNU524088 DXQ524074:DXQ524088 EHM524074:EHM524088 ERI524074:ERI524088 FBE524074:FBE524088 FLA524074:FLA524088 FUW524074:FUW524088 GES524074:GES524088 GOO524074:GOO524088 GYK524074:GYK524088 HIG524074:HIG524088 HSC524074:HSC524088 IBY524074:IBY524088 ILU524074:ILU524088 IVQ524074:IVQ524088 JFM524074:JFM524088 JPI524074:JPI524088 JZE524074:JZE524088 KJA524074:KJA524088 KSW524074:KSW524088 LCS524074:LCS524088 LMO524074:LMO524088 LWK524074:LWK524088 MGG524074:MGG524088 MQC524074:MQC524088 MZY524074:MZY524088 NJU524074:NJU524088 NTQ524074:NTQ524088 ODM524074:ODM524088 ONI524074:ONI524088 OXE524074:OXE524088 PHA524074:PHA524088 PQW524074:PQW524088 QAS524074:QAS524088 QKO524074:QKO524088 QUK524074:QUK524088 REG524074:REG524088 ROC524074:ROC524088 RXY524074:RXY524088 SHU524074:SHU524088 SRQ524074:SRQ524088 TBM524074:TBM524088 TLI524074:TLI524088 TVE524074:TVE524088 UFA524074:UFA524088 UOW524074:UOW524088 UYS524074:UYS524088 VIO524074:VIO524088 VSK524074:VSK524088 WCG524074:WCG524088 WMC524074:WMC524088 WVY524074:WVY524088 J589669:M589683 JM589610:JM589624 TI589610:TI589624 ADE589610:ADE589624 ANA589610:ANA589624 AWW589610:AWW589624 BGS589610:BGS589624 BQO589610:BQO589624 CAK589610:CAK589624 CKG589610:CKG589624 CUC589610:CUC589624 DDY589610:DDY589624 DNU589610:DNU589624 DXQ589610:DXQ589624 EHM589610:EHM589624 ERI589610:ERI589624 FBE589610:FBE589624 FLA589610:FLA589624 FUW589610:FUW589624 GES589610:GES589624 GOO589610:GOO589624 GYK589610:GYK589624 HIG589610:HIG589624 HSC589610:HSC589624 IBY589610:IBY589624 ILU589610:ILU589624 IVQ589610:IVQ589624 JFM589610:JFM589624 JPI589610:JPI589624 JZE589610:JZE589624 KJA589610:KJA589624 KSW589610:KSW589624 LCS589610:LCS589624 LMO589610:LMO589624 LWK589610:LWK589624 MGG589610:MGG589624 MQC589610:MQC589624 MZY589610:MZY589624 NJU589610:NJU589624 NTQ589610:NTQ589624 ODM589610:ODM589624 ONI589610:ONI589624 OXE589610:OXE589624 PHA589610:PHA589624 PQW589610:PQW589624 QAS589610:QAS589624 QKO589610:QKO589624 QUK589610:QUK589624 REG589610:REG589624 ROC589610:ROC589624 RXY589610:RXY589624 SHU589610:SHU589624 SRQ589610:SRQ589624 TBM589610:TBM589624 TLI589610:TLI589624 TVE589610:TVE589624 UFA589610:UFA589624 UOW589610:UOW589624 UYS589610:UYS589624 VIO589610:VIO589624 VSK589610:VSK589624 WCG589610:WCG589624 WMC589610:WMC589624 WVY589610:WVY589624 J655205:M655219 JM655146:JM655160 TI655146:TI655160 ADE655146:ADE655160 ANA655146:ANA655160 AWW655146:AWW655160 BGS655146:BGS655160 BQO655146:BQO655160 CAK655146:CAK655160 CKG655146:CKG655160 CUC655146:CUC655160 DDY655146:DDY655160 DNU655146:DNU655160 DXQ655146:DXQ655160 EHM655146:EHM655160 ERI655146:ERI655160 FBE655146:FBE655160 FLA655146:FLA655160 FUW655146:FUW655160 GES655146:GES655160 GOO655146:GOO655160 GYK655146:GYK655160 HIG655146:HIG655160 HSC655146:HSC655160 IBY655146:IBY655160 ILU655146:ILU655160 IVQ655146:IVQ655160 JFM655146:JFM655160 JPI655146:JPI655160 JZE655146:JZE655160 KJA655146:KJA655160 KSW655146:KSW655160 LCS655146:LCS655160 LMO655146:LMO655160 LWK655146:LWK655160 MGG655146:MGG655160 MQC655146:MQC655160 MZY655146:MZY655160 NJU655146:NJU655160 NTQ655146:NTQ655160 ODM655146:ODM655160 ONI655146:ONI655160 OXE655146:OXE655160 PHA655146:PHA655160 PQW655146:PQW655160 QAS655146:QAS655160 QKO655146:QKO655160 QUK655146:QUK655160 REG655146:REG655160 ROC655146:ROC655160 RXY655146:RXY655160 SHU655146:SHU655160 SRQ655146:SRQ655160 TBM655146:TBM655160 TLI655146:TLI655160 TVE655146:TVE655160 UFA655146:UFA655160 UOW655146:UOW655160 UYS655146:UYS655160 VIO655146:VIO655160 VSK655146:VSK655160 WCG655146:WCG655160 WMC655146:WMC655160 WVY655146:WVY655160 J720741:M720755 JM720682:JM720696 TI720682:TI720696 ADE720682:ADE720696 ANA720682:ANA720696 AWW720682:AWW720696 BGS720682:BGS720696 BQO720682:BQO720696 CAK720682:CAK720696 CKG720682:CKG720696 CUC720682:CUC720696 DDY720682:DDY720696 DNU720682:DNU720696 DXQ720682:DXQ720696 EHM720682:EHM720696 ERI720682:ERI720696 FBE720682:FBE720696 FLA720682:FLA720696 FUW720682:FUW720696 GES720682:GES720696 GOO720682:GOO720696 GYK720682:GYK720696 HIG720682:HIG720696 HSC720682:HSC720696 IBY720682:IBY720696 ILU720682:ILU720696 IVQ720682:IVQ720696 JFM720682:JFM720696 JPI720682:JPI720696 JZE720682:JZE720696 KJA720682:KJA720696 KSW720682:KSW720696 LCS720682:LCS720696 LMO720682:LMO720696 LWK720682:LWK720696 MGG720682:MGG720696 MQC720682:MQC720696 MZY720682:MZY720696 NJU720682:NJU720696 NTQ720682:NTQ720696 ODM720682:ODM720696 ONI720682:ONI720696 OXE720682:OXE720696 PHA720682:PHA720696 PQW720682:PQW720696 QAS720682:QAS720696 QKO720682:QKO720696 QUK720682:QUK720696 REG720682:REG720696 ROC720682:ROC720696 RXY720682:RXY720696 SHU720682:SHU720696 SRQ720682:SRQ720696 TBM720682:TBM720696 TLI720682:TLI720696 TVE720682:TVE720696 UFA720682:UFA720696 UOW720682:UOW720696 UYS720682:UYS720696 VIO720682:VIO720696 VSK720682:VSK720696 WCG720682:WCG720696 WMC720682:WMC720696 WVY720682:WVY720696 J786277:M786291 JM786218:JM786232 TI786218:TI786232 ADE786218:ADE786232 ANA786218:ANA786232 AWW786218:AWW786232 BGS786218:BGS786232 BQO786218:BQO786232 CAK786218:CAK786232 CKG786218:CKG786232 CUC786218:CUC786232 DDY786218:DDY786232 DNU786218:DNU786232 DXQ786218:DXQ786232 EHM786218:EHM786232 ERI786218:ERI786232 FBE786218:FBE786232 FLA786218:FLA786232 FUW786218:FUW786232 GES786218:GES786232 GOO786218:GOO786232 GYK786218:GYK786232 HIG786218:HIG786232 HSC786218:HSC786232 IBY786218:IBY786232 ILU786218:ILU786232 IVQ786218:IVQ786232 JFM786218:JFM786232 JPI786218:JPI786232 JZE786218:JZE786232 KJA786218:KJA786232 KSW786218:KSW786232 LCS786218:LCS786232 LMO786218:LMO786232 LWK786218:LWK786232 MGG786218:MGG786232 MQC786218:MQC786232 MZY786218:MZY786232 NJU786218:NJU786232 NTQ786218:NTQ786232 ODM786218:ODM786232 ONI786218:ONI786232 OXE786218:OXE786232 PHA786218:PHA786232 PQW786218:PQW786232 QAS786218:QAS786232 QKO786218:QKO786232 QUK786218:QUK786232 REG786218:REG786232 ROC786218:ROC786232 RXY786218:RXY786232 SHU786218:SHU786232 SRQ786218:SRQ786232 TBM786218:TBM786232 TLI786218:TLI786232 TVE786218:TVE786232 UFA786218:UFA786232 UOW786218:UOW786232 UYS786218:UYS786232 VIO786218:VIO786232 VSK786218:VSK786232 WCG786218:WCG786232 WMC786218:WMC786232 WVY786218:WVY786232 J851813:M851827 JM851754:JM851768 TI851754:TI851768 ADE851754:ADE851768 ANA851754:ANA851768 AWW851754:AWW851768 BGS851754:BGS851768 BQO851754:BQO851768 CAK851754:CAK851768 CKG851754:CKG851768 CUC851754:CUC851768 DDY851754:DDY851768 DNU851754:DNU851768 DXQ851754:DXQ851768 EHM851754:EHM851768 ERI851754:ERI851768 FBE851754:FBE851768 FLA851754:FLA851768 FUW851754:FUW851768 GES851754:GES851768 GOO851754:GOO851768 GYK851754:GYK851768 HIG851754:HIG851768 HSC851754:HSC851768 IBY851754:IBY851768 ILU851754:ILU851768 IVQ851754:IVQ851768 JFM851754:JFM851768 JPI851754:JPI851768 JZE851754:JZE851768 KJA851754:KJA851768 KSW851754:KSW851768 LCS851754:LCS851768 LMO851754:LMO851768 LWK851754:LWK851768 MGG851754:MGG851768 MQC851754:MQC851768 MZY851754:MZY851768 NJU851754:NJU851768 NTQ851754:NTQ851768 ODM851754:ODM851768 ONI851754:ONI851768 OXE851754:OXE851768 PHA851754:PHA851768 PQW851754:PQW851768 QAS851754:QAS851768 QKO851754:QKO851768 QUK851754:QUK851768 REG851754:REG851768 ROC851754:ROC851768 RXY851754:RXY851768 SHU851754:SHU851768 SRQ851754:SRQ851768 TBM851754:TBM851768 TLI851754:TLI851768 TVE851754:TVE851768 UFA851754:UFA851768 UOW851754:UOW851768 UYS851754:UYS851768 VIO851754:VIO851768 VSK851754:VSK851768 WCG851754:WCG851768 WMC851754:WMC851768 WVY851754:WVY851768 J917349:M917363 JM917290:JM917304 TI917290:TI917304 ADE917290:ADE917304 ANA917290:ANA917304 AWW917290:AWW917304 BGS917290:BGS917304 BQO917290:BQO917304 CAK917290:CAK917304 CKG917290:CKG917304 CUC917290:CUC917304 DDY917290:DDY917304 DNU917290:DNU917304 DXQ917290:DXQ917304 EHM917290:EHM917304 ERI917290:ERI917304 FBE917290:FBE917304 FLA917290:FLA917304 FUW917290:FUW917304 GES917290:GES917304 GOO917290:GOO917304 GYK917290:GYK917304 HIG917290:HIG917304 HSC917290:HSC917304 IBY917290:IBY917304 ILU917290:ILU917304 IVQ917290:IVQ917304 JFM917290:JFM917304 JPI917290:JPI917304 JZE917290:JZE917304 KJA917290:KJA917304 KSW917290:KSW917304 LCS917290:LCS917304 LMO917290:LMO917304 LWK917290:LWK917304 MGG917290:MGG917304 MQC917290:MQC917304 MZY917290:MZY917304 NJU917290:NJU917304 NTQ917290:NTQ917304 ODM917290:ODM917304 ONI917290:ONI917304 OXE917290:OXE917304 PHA917290:PHA917304 PQW917290:PQW917304 QAS917290:QAS917304 QKO917290:QKO917304 QUK917290:QUK917304 REG917290:REG917304 ROC917290:ROC917304 RXY917290:RXY917304 SHU917290:SHU917304 SRQ917290:SRQ917304 TBM917290:TBM917304 TLI917290:TLI917304 TVE917290:TVE917304 UFA917290:UFA917304 UOW917290:UOW917304 UYS917290:UYS917304 VIO917290:VIO917304 VSK917290:VSK917304 WCG917290:WCG917304 WMC917290:WMC917304 WVY917290:WVY917304 J982885:M982899 JM982826:JM982840 TI982826:TI982840 ADE982826:ADE982840 ANA982826:ANA982840 AWW982826:AWW982840 BGS982826:BGS982840 BQO982826:BQO982840 CAK982826:CAK982840 CKG982826:CKG982840 CUC982826:CUC982840 DDY982826:DDY982840 DNU982826:DNU982840 DXQ982826:DXQ982840 EHM982826:EHM982840 ERI982826:ERI982840 FBE982826:FBE982840 FLA982826:FLA982840 FUW982826:FUW982840 GES982826:GES982840 GOO982826:GOO982840 GYK982826:GYK982840 HIG982826:HIG982840 HSC982826:HSC982840 IBY982826:IBY982840 ILU982826:ILU982840 IVQ982826:IVQ982840 JFM982826:JFM982840 JPI982826:JPI982840 JZE982826:JZE982840 KJA982826:KJA982840 KSW982826:KSW982840 LCS982826:LCS982840 LMO982826:LMO982840 LWK982826:LWK982840 MGG982826:MGG982840 MQC982826:MQC982840 MZY982826:MZY982840 NJU982826:NJU982840 NTQ982826:NTQ982840 ODM982826:ODM982840 ONI982826:ONI982840 OXE982826:OXE982840 PHA982826:PHA982840 PQW982826:PQW982840 QAS982826:QAS982840 QKO982826:QKO982840 QUK982826:QUK982840 REG982826:REG982840 ROC982826:ROC982840 RXY982826:RXY982840 SHU982826:SHU982840 SRQ982826:SRQ982840 TBM982826:TBM982840 TLI982826:TLI982840 TVE982826:TVE982840 UFA982826:UFA982840 UOW982826:UOW982840 UYS982826:UYS982840 VIO982826:VIO982840 VSK982826:VSK982840 WCG982826:WCG982840 WMC982826:WMC982840 WVY982826:WVY982840 J65397:M65580 JM65338:JM65521 TI65338:TI65521 ADE65338:ADE65521 ANA65338:ANA65521 AWW65338:AWW65521 BGS65338:BGS65521 BQO65338:BQO65521 CAK65338:CAK65521 CKG65338:CKG65521 CUC65338:CUC65521 DDY65338:DDY65521 DNU65338:DNU65521 DXQ65338:DXQ65521 EHM65338:EHM65521 ERI65338:ERI65521 FBE65338:FBE65521 FLA65338:FLA65521 FUW65338:FUW65521 GES65338:GES65521 GOO65338:GOO65521 GYK65338:GYK65521 HIG65338:HIG65521 HSC65338:HSC65521 IBY65338:IBY65521 ILU65338:ILU65521 IVQ65338:IVQ65521 JFM65338:JFM65521 JPI65338:JPI65521 JZE65338:JZE65521 KJA65338:KJA65521 KSW65338:KSW65521 LCS65338:LCS65521 LMO65338:LMO65521 LWK65338:LWK65521 MGG65338:MGG65521 MQC65338:MQC65521 MZY65338:MZY65521 NJU65338:NJU65521 NTQ65338:NTQ65521 ODM65338:ODM65521 ONI65338:ONI65521 OXE65338:OXE65521 PHA65338:PHA65521 PQW65338:PQW65521 QAS65338:QAS65521 QKO65338:QKO65521 QUK65338:QUK65521 REG65338:REG65521 ROC65338:ROC65521 RXY65338:RXY65521 SHU65338:SHU65521 SRQ65338:SRQ65521 TBM65338:TBM65521 TLI65338:TLI65521 TVE65338:TVE65521 UFA65338:UFA65521 UOW65338:UOW65521 UYS65338:UYS65521 VIO65338:VIO65521 VSK65338:VSK65521 WCG65338:WCG65521 WMC65338:WMC65521 WVY65338:WVY65521 J130933:M131116 JM130874:JM131057 TI130874:TI131057 ADE130874:ADE131057 ANA130874:ANA131057 AWW130874:AWW131057 BGS130874:BGS131057 BQO130874:BQO131057 CAK130874:CAK131057 CKG130874:CKG131057 CUC130874:CUC131057 DDY130874:DDY131057 DNU130874:DNU131057 DXQ130874:DXQ131057 EHM130874:EHM131057 ERI130874:ERI131057 FBE130874:FBE131057 FLA130874:FLA131057 FUW130874:FUW131057 GES130874:GES131057 GOO130874:GOO131057 GYK130874:GYK131057 HIG130874:HIG131057 HSC130874:HSC131057 IBY130874:IBY131057 ILU130874:ILU131057 IVQ130874:IVQ131057 JFM130874:JFM131057 JPI130874:JPI131057 JZE130874:JZE131057 KJA130874:KJA131057 KSW130874:KSW131057 LCS130874:LCS131057 LMO130874:LMO131057 LWK130874:LWK131057 MGG130874:MGG131057 MQC130874:MQC131057 MZY130874:MZY131057 NJU130874:NJU131057 NTQ130874:NTQ131057 ODM130874:ODM131057 ONI130874:ONI131057 OXE130874:OXE131057 PHA130874:PHA131057 PQW130874:PQW131057 QAS130874:QAS131057 QKO130874:QKO131057 QUK130874:QUK131057 REG130874:REG131057 ROC130874:ROC131057 RXY130874:RXY131057 SHU130874:SHU131057 SRQ130874:SRQ131057 TBM130874:TBM131057 TLI130874:TLI131057 TVE130874:TVE131057 UFA130874:UFA131057 UOW130874:UOW131057 UYS130874:UYS131057 VIO130874:VIO131057 VSK130874:VSK131057 WCG130874:WCG131057 WMC130874:WMC131057 WVY130874:WVY131057 J196469:M196652 JM196410:JM196593 TI196410:TI196593 ADE196410:ADE196593 ANA196410:ANA196593 AWW196410:AWW196593 BGS196410:BGS196593 BQO196410:BQO196593 CAK196410:CAK196593 CKG196410:CKG196593 CUC196410:CUC196593 DDY196410:DDY196593 DNU196410:DNU196593 DXQ196410:DXQ196593 EHM196410:EHM196593 ERI196410:ERI196593 FBE196410:FBE196593 FLA196410:FLA196593 FUW196410:FUW196593 GES196410:GES196593 GOO196410:GOO196593 GYK196410:GYK196593 HIG196410:HIG196593 HSC196410:HSC196593 IBY196410:IBY196593 ILU196410:ILU196593 IVQ196410:IVQ196593 JFM196410:JFM196593 JPI196410:JPI196593 JZE196410:JZE196593 KJA196410:KJA196593 KSW196410:KSW196593 LCS196410:LCS196593 LMO196410:LMO196593 LWK196410:LWK196593 MGG196410:MGG196593 MQC196410:MQC196593 MZY196410:MZY196593 NJU196410:NJU196593 NTQ196410:NTQ196593 ODM196410:ODM196593 ONI196410:ONI196593 OXE196410:OXE196593 PHA196410:PHA196593 PQW196410:PQW196593 QAS196410:QAS196593 QKO196410:QKO196593 QUK196410:QUK196593 REG196410:REG196593 ROC196410:ROC196593 RXY196410:RXY196593 SHU196410:SHU196593 SRQ196410:SRQ196593 TBM196410:TBM196593 TLI196410:TLI196593 TVE196410:TVE196593 UFA196410:UFA196593 UOW196410:UOW196593 UYS196410:UYS196593 VIO196410:VIO196593 VSK196410:VSK196593 WCG196410:WCG196593 WMC196410:WMC196593 WVY196410:WVY196593 J262005:M262188 JM261946:JM262129 TI261946:TI262129 ADE261946:ADE262129 ANA261946:ANA262129 AWW261946:AWW262129 BGS261946:BGS262129 BQO261946:BQO262129 CAK261946:CAK262129 CKG261946:CKG262129 CUC261946:CUC262129 DDY261946:DDY262129 DNU261946:DNU262129 DXQ261946:DXQ262129 EHM261946:EHM262129 ERI261946:ERI262129 FBE261946:FBE262129 FLA261946:FLA262129 FUW261946:FUW262129 GES261946:GES262129 GOO261946:GOO262129 GYK261946:GYK262129 HIG261946:HIG262129 HSC261946:HSC262129 IBY261946:IBY262129 ILU261946:ILU262129 IVQ261946:IVQ262129 JFM261946:JFM262129 JPI261946:JPI262129 JZE261946:JZE262129 KJA261946:KJA262129 KSW261946:KSW262129 LCS261946:LCS262129 LMO261946:LMO262129 LWK261946:LWK262129 MGG261946:MGG262129 MQC261946:MQC262129 MZY261946:MZY262129 NJU261946:NJU262129 NTQ261946:NTQ262129 ODM261946:ODM262129 ONI261946:ONI262129 OXE261946:OXE262129 PHA261946:PHA262129 PQW261946:PQW262129 QAS261946:QAS262129 QKO261946:QKO262129 QUK261946:QUK262129 REG261946:REG262129 ROC261946:ROC262129 RXY261946:RXY262129 SHU261946:SHU262129 SRQ261946:SRQ262129 TBM261946:TBM262129 TLI261946:TLI262129 TVE261946:TVE262129 UFA261946:UFA262129 UOW261946:UOW262129 UYS261946:UYS262129 VIO261946:VIO262129 VSK261946:VSK262129 WCG261946:WCG262129 WMC261946:WMC262129 WVY261946:WVY262129 J327541:M327724 JM327482:JM327665 TI327482:TI327665 ADE327482:ADE327665 ANA327482:ANA327665 AWW327482:AWW327665 BGS327482:BGS327665 BQO327482:BQO327665 CAK327482:CAK327665 CKG327482:CKG327665 CUC327482:CUC327665 DDY327482:DDY327665 DNU327482:DNU327665 DXQ327482:DXQ327665 EHM327482:EHM327665 ERI327482:ERI327665 FBE327482:FBE327665 FLA327482:FLA327665 FUW327482:FUW327665 GES327482:GES327665 GOO327482:GOO327665 GYK327482:GYK327665 HIG327482:HIG327665 HSC327482:HSC327665 IBY327482:IBY327665 ILU327482:ILU327665 IVQ327482:IVQ327665 JFM327482:JFM327665 JPI327482:JPI327665 JZE327482:JZE327665 KJA327482:KJA327665 KSW327482:KSW327665 LCS327482:LCS327665 LMO327482:LMO327665 LWK327482:LWK327665 MGG327482:MGG327665 MQC327482:MQC327665 MZY327482:MZY327665 NJU327482:NJU327665 NTQ327482:NTQ327665 ODM327482:ODM327665 ONI327482:ONI327665 OXE327482:OXE327665 PHA327482:PHA327665 PQW327482:PQW327665 QAS327482:QAS327665 QKO327482:QKO327665 QUK327482:QUK327665 REG327482:REG327665 ROC327482:ROC327665 RXY327482:RXY327665 SHU327482:SHU327665 SRQ327482:SRQ327665 TBM327482:TBM327665 TLI327482:TLI327665 TVE327482:TVE327665 UFA327482:UFA327665 UOW327482:UOW327665 UYS327482:UYS327665 VIO327482:VIO327665 VSK327482:VSK327665 WCG327482:WCG327665 WMC327482:WMC327665 WVY327482:WVY327665 J393077:M393260 JM393018:JM393201 TI393018:TI393201 ADE393018:ADE393201 ANA393018:ANA393201 AWW393018:AWW393201 BGS393018:BGS393201 BQO393018:BQO393201 CAK393018:CAK393201 CKG393018:CKG393201 CUC393018:CUC393201 DDY393018:DDY393201 DNU393018:DNU393201 DXQ393018:DXQ393201 EHM393018:EHM393201 ERI393018:ERI393201 FBE393018:FBE393201 FLA393018:FLA393201 FUW393018:FUW393201 GES393018:GES393201 GOO393018:GOO393201 GYK393018:GYK393201 HIG393018:HIG393201 HSC393018:HSC393201 IBY393018:IBY393201 ILU393018:ILU393201 IVQ393018:IVQ393201 JFM393018:JFM393201 JPI393018:JPI393201 JZE393018:JZE393201 KJA393018:KJA393201 KSW393018:KSW393201 LCS393018:LCS393201 LMO393018:LMO393201 LWK393018:LWK393201 MGG393018:MGG393201 MQC393018:MQC393201 MZY393018:MZY393201 NJU393018:NJU393201 NTQ393018:NTQ393201 ODM393018:ODM393201 ONI393018:ONI393201 OXE393018:OXE393201 PHA393018:PHA393201 PQW393018:PQW393201 QAS393018:QAS393201 QKO393018:QKO393201 QUK393018:QUK393201 REG393018:REG393201 ROC393018:ROC393201 RXY393018:RXY393201 SHU393018:SHU393201 SRQ393018:SRQ393201 TBM393018:TBM393201 TLI393018:TLI393201 TVE393018:TVE393201 UFA393018:UFA393201 UOW393018:UOW393201 UYS393018:UYS393201 VIO393018:VIO393201 VSK393018:VSK393201 WCG393018:WCG393201 WMC393018:WMC393201 WVY393018:WVY393201 J458613:M458796 JM458554:JM458737 TI458554:TI458737 ADE458554:ADE458737 ANA458554:ANA458737 AWW458554:AWW458737 BGS458554:BGS458737 BQO458554:BQO458737 CAK458554:CAK458737 CKG458554:CKG458737 CUC458554:CUC458737 DDY458554:DDY458737 DNU458554:DNU458737 DXQ458554:DXQ458737 EHM458554:EHM458737 ERI458554:ERI458737 FBE458554:FBE458737 FLA458554:FLA458737 FUW458554:FUW458737 GES458554:GES458737 GOO458554:GOO458737 GYK458554:GYK458737 HIG458554:HIG458737 HSC458554:HSC458737 IBY458554:IBY458737 ILU458554:ILU458737 IVQ458554:IVQ458737 JFM458554:JFM458737 JPI458554:JPI458737 JZE458554:JZE458737 KJA458554:KJA458737 KSW458554:KSW458737 LCS458554:LCS458737 LMO458554:LMO458737 LWK458554:LWK458737 MGG458554:MGG458737 MQC458554:MQC458737 MZY458554:MZY458737 NJU458554:NJU458737 NTQ458554:NTQ458737 ODM458554:ODM458737 ONI458554:ONI458737 OXE458554:OXE458737 PHA458554:PHA458737 PQW458554:PQW458737 QAS458554:QAS458737 QKO458554:QKO458737 QUK458554:QUK458737 REG458554:REG458737 ROC458554:ROC458737 RXY458554:RXY458737 SHU458554:SHU458737 SRQ458554:SRQ458737 TBM458554:TBM458737 TLI458554:TLI458737 TVE458554:TVE458737 UFA458554:UFA458737 UOW458554:UOW458737 UYS458554:UYS458737 VIO458554:VIO458737 VSK458554:VSK458737 WCG458554:WCG458737 WMC458554:WMC458737 WVY458554:WVY458737 J524149:M524332 JM524090:JM524273 TI524090:TI524273 ADE524090:ADE524273 ANA524090:ANA524273 AWW524090:AWW524273 BGS524090:BGS524273 BQO524090:BQO524273 CAK524090:CAK524273 CKG524090:CKG524273 CUC524090:CUC524273 DDY524090:DDY524273 DNU524090:DNU524273 DXQ524090:DXQ524273 EHM524090:EHM524273 ERI524090:ERI524273 FBE524090:FBE524273 FLA524090:FLA524273 FUW524090:FUW524273 GES524090:GES524273 GOO524090:GOO524273 GYK524090:GYK524273 HIG524090:HIG524273 HSC524090:HSC524273 IBY524090:IBY524273 ILU524090:ILU524273 IVQ524090:IVQ524273 JFM524090:JFM524273 JPI524090:JPI524273 JZE524090:JZE524273 KJA524090:KJA524273 KSW524090:KSW524273 LCS524090:LCS524273 LMO524090:LMO524273 LWK524090:LWK524273 MGG524090:MGG524273 MQC524090:MQC524273 MZY524090:MZY524273 NJU524090:NJU524273 NTQ524090:NTQ524273 ODM524090:ODM524273 ONI524090:ONI524273 OXE524090:OXE524273 PHA524090:PHA524273 PQW524090:PQW524273 QAS524090:QAS524273 QKO524090:QKO524273 QUK524090:QUK524273 REG524090:REG524273 ROC524090:ROC524273 RXY524090:RXY524273 SHU524090:SHU524273 SRQ524090:SRQ524273 TBM524090:TBM524273 TLI524090:TLI524273 TVE524090:TVE524273 UFA524090:UFA524273 UOW524090:UOW524273 UYS524090:UYS524273 VIO524090:VIO524273 VSK524090:VSK524273 WCG524090:WCG524273 WMC524090:WMC524273 WVY524090:WVY524273 J589685:M589868 JM589626:JM589809 TI589626:TI589809 ADE589626:ADE589809 ANA589626:ANA589809 AWW589626:AWW589809 BGS589626:BGS589809 BQO589626:BQO589809 CAK589626:CAK589809 CKG589626:CKG589809 CUC589626:CUC589809 DDY589626:DDY589809 DNU589626:DNU589809 DXQ589626:DXQ589809 EHM589626:EHM589809 ERI589626:ERI589809 FBE589626:FBE589809 FLA589626:FLA589809 FUW589626:FUW589809 GES589626:GES589809 GOO589626:GOO589809 GYK589626:GYK589809 HIG589626:HIG589809 HSC589626:HSC589809 IBY589626:IBY589809 ILU589626:ILU589809 IVQ589626:IVQ589809 JFM589626:JFM589809 JPI589626:JPI589809 JZE589626:JZE589809 KJA589626:KJA589809 KSW589626:KSW589809 LCS589626:LCS589809 LMO589626:LMO589809 LWK589626:LWK589809 MGG589626:MGG589809 MQC589626:MQC589809 MZY589626:MZY589809 NJU589626:NJU589809 NTQ589626:NTQ589809 ODM589626:ODM589809 ONI589626:ONI589809 OXE589626:OXE589809 PHA589626:PHA589809 PQW589626:PQW589809 QAS589626:QAS589809 QKO589626:QKO589809 QUK589626:QUK589809 REG589626:REG589809 ROC589626:ROC589809 RXY589626:RXY589809 SHU589626:SHU589809 SRQ589626:SRQ589809 TBM589626:TBM589809 TLI589626:TLI589809 TVE589626:TVE589809 UFA589626:UFA589809 UOW589626:UOW589809 UYS589626:UYS589809 VIO589626:VIO589809 VSK589626:VSK589809 WCG589626:WCG589809 WMC589626:WMC589809 WVY589626:WVY589809 J655221:M655404 JM655162:JM655345 TI655162:TI655345 ADE655162:ADE655345 ANA655162:ANA655345 AWW655162:AWW655345 BGS655162:BGS655345 BQO655162:BQO655345 CAK655162:CAK655345 CKG655162:CKG655345 CUC655162:CUC655345 DDY655162:DDY655345 DNU655162:DNU655345 DXQ655162:DXQ655345 EHM655162:EHM655345 ERI655162:ERI655345 FBE655162:FBE655345 FLA655162:FLA655345 FUW655162:FUW655345 GES655162:GES655345 GOO655162:GOO655345 GYK655162:GYK655345 HIG655162:HIG655345 HSC655162:HSC655345 IBY655162:IBY655345 ILU655162:ILU655345 IVQ655162:IVQ655345 JFM655162:JFM655345 JPI655162:JPI655345 JZE655162:JZE655345 KJA655162:KJA655345 KSW655162:KSW655345 LCS655162:LCS655345 LMO655162:LMO655345 LWK655162:LWK655345 MGG655162:MGG655345 MQC655162:MQC655345 MZY655162:MZY655345 NJU655162:NJU655345 NTQ655162:NTQ655345 ODM655162:ODM655345 ONI655162:ONI655345 OXE655162:OXE655345 PHA655162:PHA655345 PQW655162:PQW655345 QAS655162:QAS655345 QKO655162:QKO655345 QUK655162:QUK655345 REG655162:REG655345 ROC655162:ROC655345 RXY655162:RXY655345 SHU655162:SHU655345 SRQ655162:SRQ655345 TBM655162:TBM655345 TLI655162:TLI655345 TVE655162:TVE655345 UFA655162:UFA655345 UOW655162:UOW655345 UYS655162:UYS655345 VIO655162:VIO655345 VSK655162:VSK655345 WCG655162:WCG655345 WMC655162:WMC655345 WVY655162:WVY655345 J720757:M720940 JM720698:JM720881 TI720698:TI720881 ADE720698:ADE720881 ANA720698:ANA720881 AWW720698:AWW720881 BGS720698:BGS720881 BQO720698:BQO720881 CAK720698:CAK720881 CKG720698:CKG720881 CUC720698:CUC720881 DDY720698:DDY720881 DNU720698:DNU720881 DXQ720698:DXQ720881 EHM720698:EHM720881 ERI720698:ERI720881 FBE720698:FBE720881 FLA720698:FLA720881 FUW720698:FUW720881 GES720698:GES720881 GOO720698:GOO720881 GYK720698:GYK720881 HIG720698:HIG720881 HSC720698:HSC720881 IBY720698:IBY720881 ILU720698:ILU720881 IVQ720698:IVQ720881 JFM720698:JFM720881 JPI720698:JPI720881 JZE720698:JZE720881 KJA720698:KJA720881 KSW720698:KSW720881 LCS720698:LCS720881 LMO720698:LMO720881 LWK720698:LWK720881 MGG720698:MGG720881 MQC720698:MQC720881 MZY720698:MZY720881 NJU720698:NJU720881 NTQ720698:NTQ720881 ODM720698:ODM720881 ONI720698:ONI720881 OXE720698:OXE720881 PHA720698:PHA720881 PQW720698:PQW720881 QAS720698:QAS720881 QKO720698:QKO720881 QUK720698:QUK720881 REG720698:REG720881 ROC720698:ROC720881 RXY720698:RXY720881 SHU720698:SHU720881 SRQ720698:SRQ720881 TBM720698:TBM720881 TLI720698:TLI720881 TVE720698:TVE720881 UFA720698:UFA720881 UOW720698:UOW720881 UYS720698:UYS720881 VIO720698:VIO720881 VSK720698:VSK720881 WCG720698:WCG720881 WMC720698:WMC720881 WVY720698:WVY720881 J786293:M786476 JM786234:JM786417 TI786234:TI786417 ADE786234:ADE786417 ANA786234:ANA786417 AWW786234:AWW786417 BGS786234:BGS786417 BQO786234:BQO786417 CAK786234:CAK786417 CKG786234:CKG786417 CUC786234:CUC786417 DDY786234:DDY786417 DNU786234:DNU786417 DXQ786234:DXQ786417 EHM786234:EHM786417 ERI786234:ERI786417 FBE786234:FBE786417 FLA786234:FLA786417 FUW786234:FUW786417 GES786234:GES786417 GOO786234:GOO786417 GYK786234:GYK786417 HIG786234:HIG786417 HSC786234:HSC786417 IBY786234:IBY786417 ILU786234:ILU786417 IVQ786234:IVQ786417 JFM786234:JFM786417 JPI786234:JPI786417 JZE786234:JZE786417 KJA786234:KJA786417 KSW786234:KSW786417 LCS786234:LCS786417 LMO786234:LMO786417 LWK786234:LWK786417 MGG786234:MGG786417 MQC786234:MQC786417 MZY786234:MZY786417 NJU786234:NJU786417 NTQ786234:NTQ786417 ODM786234:ODM786417 ONI786234:ONI786417 OXE786234:OXE786417 PHA786234:PHA786417 PQW786234:PQW786417 QAS786234:QAS786417 QKO786234:QKO786417 QUK786234:QUK786417 REG786234:REG786417 ROC786234:ROC786417 RXY786234:RXY786417 SHU786234:SHU786417 SRQ786234:SRQ786417 TBM786234:TBM786417 TLI786234:TLI786417 TVE786234:TVE786417 UFA786234:UFA786417 UOW786234:UOW786417 UYS786234:UYS786417 VIO786234:VIO786417 VSK786234:VSK786417 WCG786234:WCG786417 WMC786234:WMC786417 WVY786234:WVY786417 J851829:M852012 JM851770:JM851953 TI851770:TI851953 ADE851770:ADE851953 ANA851770:ANA851953 AWW851770:AWW851953 BGS851770:BGS851953 BQO851770:BQO851953 CAK851770:CAK851953 CKG851770:CKG851953 CUC851770:CUC851953 DDY851770:DDY851953 DNU851770:DNU851953 DXQ851770:DXQ851953 EHM851770:EHM851953 ERI851770:ERI851953 FBE851770:FBE851953 FLA851770:FLA851953 FUW851770:FUW851953 GES851770:GES851953 GOO851770:GOO851953 GYK851770:GYK851953 HIG851770:HIG851953 HSC851770:HSC851953 IBY851770:IBY851953 ILU851770:ILU851953 IVQ851770:IVQ851953 JFM851770:JFM851953 JPI851770:JPI851953 JZE851770:JZE851953 KJA851770:KJA851953 KSW851770:KSW851953 LCS851770:LCS851953 LMO851770:LMO851953 LWK851770:LWK851953 MGG851770:MGG851953 MQC851770:MQC851953 MZY851770:MZY851953 NJU851770:NJU851953 NTQ851770:NTQ851953 ODM851770:ODM851953 ONI851770:ONI851953 OXE851770:OXE851953 PHA851770:PHA851953 PQW851770:PQW851953 QAS851770:QAS851953 QKO851770:QKO851953 QUK851770:QUK851953 REG851770:REG851953 ROC851770:ROC851953 RXY851770:RXY851953 SHU851770:SHU851953 SRQ851770:SRQ851953 TBM851770:TBM851953 TLI851770:TLI851953 TVE851770:TVE851953 UFA851770:UFA851953 UOW851770:UOW851953 UYS851770:UYS851953 VIO851770:VIO851953 VSK851770:VSK851953 WCG851770:WCG851953 WMC851770:WMC851953 WVY851770:WVY851953 J917365:M917548 JM917306:JM917489 TI917306:TI917489 ADE917306:ADE917489 ANA917306:ANA917489 AWW917306:AWW917489 BGS917306:BGS917489 BQO917306:BQO917489 CAK917306:CAK917489 CKG917306:CKG917489 CUC917306:CUC917489 DDY917306:DDY917489 DNU917306:DNU917489 DXQ917306:DXQ917489 EHM917306:EHM917489 ERI917306:ERI917489 FBE917306:FBE917489 FLA917306:FLA917489 FUW917306:FUW917489 GES917306:GES917489 GOO917306:GOO917489 GYK917306:GYK917489 HIG917306:HIG917489 HSC917306:HSC917489 IBY917306:IBY917489 ILU917306:ILU917489 IVQ917306:IVQ917489 JFM917306:JFM917489 JPI917306:JPI917489 JZE917306:JZE917489 KJA917306:KJA917489 KSW917306:KSW917489 LCS917306:LCS917489 LMO917306:LMO917489 LWK917306:LWK917489 MGG917306:MGG917489 MQC917306:MQC917489 MZY917306:MZY917489 NJU917306:NJU917489 NTQ917306:NTQ917489 ODM917306:ODM917489 ONI917306:ONI917489 OXE917306:OXE917489 PHA917306:PHA917489 PQW917306:PQW917489 QAS917306:QAS917489 QKO917306:QKO917489 QUK917306:QUK917489 REG917306:REG917489 ROC917306:ROC917489 RXY917306:RXY917489 SHU917306:SHU917489 SRQ917306:SRQ917489 TBM917306:TBM917489 TLI917306:TLI917489 TVE917306:TVE917489 UFA917306:UFA917489 UOW917306:UOW917489 UYS917306:UYS917489 VIO917306:VIO917489 VSK917306:VSK917489 WCG917306:WCG917489 WMC917306:WMC917489 WVY917306:WVY917489 J982901:M983084 JM982842:JM983025 TI982842:TI983025 ADE982842:ADE983025 ANA982842:ANA983025 AWW982842:AWW983025 BGS982842:BGS983025 BQO982842:BQO983025 CAK982842:CAK983025 CKG982842:CKG983025 CUC982842:CUC983025 DDY982842:DDY983025 DNU982842:DNU983025 DXQ982842:DXQ983025 EHM982842:EHM983025 ERI982842:ERI983025 FBE982842:FBE983025 FLA982842:FLA983025 FUW982842:FUW983025 GES982842:GES983025 GOO982842:GOO983025 GYK982842:GYK983025 HIG982842:HIG983025 HSC982842:HSC983025 IBY982842:IBY983025 ILU982842:ILU983025 IVQ982842:IVQ983025 JFM982842:JFM983025 JPI982842:JPI983025 JZE982842:JZE983025 KJA982842:KJA983025 KSW982842:KSW983025 LCS982842:LCS983025 LMO982842:LMO983025 LWK982842:LWK983025 MGG982842:MGG983025 MQC982842:MQC983025 MZY982842:MZY983025 NJU982842:NJU983025 NTQ982842:NTQ983025 ODM982842:ODM983025 ONI982842:ONI983025 OXE982842:OXE983025 PHA982842:PHA983025 PQW982842:PQW983025 QAS982842:QAS983025 QKO982842:QKO983025 QUK982842:QUK983025 REG982842:REG983025 ROC982842:ROC983025 RXY982842:RXY983025 SHU982842:SHU983025 SRQ982842:SRQ983025 TBM982842:TBM983025 TLI982842:TLI983025 TVE982842:TVE983025 UFA982842:UFA983025 UOW982842:UOW983025 UYS982842:UYS983025 VIO982842:VIO983025 VSK982842:VSK983025 WCG982842:WCG983025 WMC982842:WMC983025 WVY982842:WVY983025" xr:uid="{00000000-0002-0000-0000-000001000000}">
      <formula1>$AD$9:$AD$11</formula1>
    </dataValidation>
    <dataValidation type="list" allowBlank="1" showInputMessage="1" showErrorMessage="1" sqref="WWH982826:WWH983025 JV5:JV6 TR5:TR6 ADN5:ADN6 ANJ5:ANJ6 AXF5:AXF6 BHB5:BHB6 BQX5:BQX6 CAT5:CAT6 CKP5:CKP6 CUL5:CUL6 DEH5:DEH6 DOD5:DOD6 DXZ5:DXZ6 EHV5:EHV6 ERR5:ERR6 FBN5:FBN6 FLJ5:FLJ6 FVF5:FVF6 GFB5:GFB6 GOX5:GOX6 GYT5:GYT6 HIP5:HIP6 HSL5:HSL6 ICH5:ICH6 IMD5:IMD6 IVZ5:IVZ6 JFV5:JFV6 JPR5:JPR6 JZN5:JZN6 KJJ5:KJJ6 KTF5:KTF6 LDB5:LDB6 LMX5:LMX6 LWT5:LWT6 MGP5:MGP6 MQL5:MQL6 NAH5:NAH6 NKD5:NKD6 NTZ5:NTZ6 ODV5:ODV6 ONR5:ONR6 OXN5:OXN6 PHJ5:PHJ6 PRF5:PRF6 QBB5:QBB6 QKX5:QKX6 QUT5:QUT6 REP5:REP6 ROL5:ROL6 RYH5:RYH6 SID5:SID6 SRZ5:SRZ6 TBV5:TBV6 TLR5:TLR6 TVN5:TVN6 UFJ5:UFJ6 UPF5:UPF6 UZB5:UZB6 VIX5:VIX6 VST5:VST6 WCP5:WCP6 WML5:WML6 WWH5:WWH6 X65381:X65580 JV65322:JV65521 TR65322:TR65521 ADN65322:ADN65521 ANJ65322:ANJ65521 AXF65322:AXF65521 BHB65322:BHB65521 BQX65322:BQX65521 CAT65322:CAT65521 CKP65322:CKP65521 CUL65322:CUL65521 DEH65322:DEH65521 DOD65322:DOD65521 DXZ65322:DXZ65521 EHV65322:EHV65521 ERR65322:ERR65521 FBN65322:FBN65521 FLJ65322:FLJ65521 FVF65322:FVF65521 GFB65322:GFB65521 GOX65322:GOX65521 GYT65322:GYT65521 HIP65322:HIP65521 HSL65322:HSL65521 ICH65322:ICH65521 IMD65322:IMD65521 IVZ65322:IVZ65521 JFV65322:JFV65521 JPR65322:JPR65521 JZN65322:JZN65521 KJJ65322:KJJ65521 KTF65322:KTF65521 LDB65322:LDB65521 LMX65322:LMX65521 LWT65322:LWT65521 MGP65322:MGP65521 MQL65322:MQL65521 NAH65322:NAH65521 NKD65322:NKD65521 NTZ65322:NTZ65521 ODV65322:ODV65521 ONR65322:ONR65521 OXN65322:OXN65521 PHJ65322:PHJ65521 PRF65322:PRF65521 QBB65322:QBB65521 QKX65322:QKX65521 QUT65322:QUT65521 REP65322:REP65521 ROL65322:ROL65521 RYH65322:RYH65521 SID65322:SID65521 SRZ65322:SRZ65521 TBV65322:TBV65521 TLR65322:TLR65521 TVN65322:TVN65521 UFJ65322:UFJ65521 UPF65322:UPF65521 UZB65322:UZB65521 VIX65322:VIX65521 VST65322:VST65521 WCP65322:WCP65521 WML65322:WML65521 WWH65322:WWH65521 X130917:X131116 JV130858:JV131057 TR130858:TR131057 ADN130858:ADN131057 ANJ130858:ANJ131057 AXF130858:AXF131057 BHB130858:BHB131057 BQX130858:BQX131057 CAT130858:CAT131057 CKP130858:CKP131057 CUL130858:CUL131057 DEH130858:DEH131057 DOD130858:DOD131057 DXZ130858:DXZ131057 EHV130858:EHV131057 ERR130858:ERR131057 FBN130858:FBN131057 FLJ130858:FLJ131057 FVF130858:FVF131057 GFB130858:GFB131057 GOX130858:GOX131057 GYT130858:GYT131057 HIP130858:HIP131057 HSL130858:HSL131057 ICH130858:ICH131057 IMD130858:IMD131057 IVZ130858:IVZ131057 JFV130858:JFV131057 JPR130858:JPR131057 JZN130858:JZN131057 KJJ130858:KJJ131057 KTF130858:KTF131057 LDB130858:LDB131057 LMX130858:LMX131057 LWT130858:LWT131057 MGP130858:MGP131057 MQL130858:MQL131057 NAH130858:NAH131057 NKD130858:NKD131057 NTZ130858:NTZ131057 ODV130858:ODV131057 ONR130858:ONR131057 OXN130858:OXN131057 PHJ130858:PHJ131057 PRF130858:PRF131057 QBB130858:QBB131057 QKX130858:QKX131057 QUT130858:QUT131057 REP130858:REP131057 ROL130858:ROL131057 RYH130858:RYH131057 SID130858:SID131057 SRZ130858:SRZ131057 TBV130858:TBV131057 TLR130858:TLR131057 TVN130858:TVN131057 UFJ130858:UFJ131057 UPF130858:UPF131057 UZB130858:UZB131057 VIX130858:VIX131057 VST130858:VST131057 WCP130858:WCP131057 WML130858:WML131057 WWH130858:WWH131057 X196453:X196652 JV196394:JV196593 TR196394:TR196593 ADN196394:ADN196593 ANJ196394:ANJ196593 AXF196394:AXF196593 BHB196394:BHB196593 BQX196394:BQX196593 CAT196394:CAT196593 CKP196394:CKP196593 CUL196394:CUL196593 DEH196394:DEH196593 DOD196394:DOD196593 DXZ196394:DXZ196593 EHV196394:EHV196593 ERR196394:ERR196593 FBN196394:FBN196593 FLJ196394:FLJ196593 FVF196394:FVF196593 GFB196394:GFB196593 GOX196394:GOX196593 GYT196394:GYT196593 HIP196394:HIP196593 HSL196394:HSL196593 ICH196394:ICH196593 IMD196394:IMD196593 IVZ196394:IVZ196593 JFV196394:JFV196593 JPR196394:JPR196593 JZN196394:JZN196593 KJJ196394:KJJ196593 KTF196394:KTF196593 LDB196394:LDB196593 LMX196394:LMX196593 LWT196394:LWT196593 MGP196394:MGP196593 MQL196394:MQL196593 NAH196394:NAH196593 NKD196394:NKD196593 NTZ196394:NTZ196593 ODV196394:ODV196593 ONR196394:ONR196593 OXN196394:OXN196593 PHJ196394:PHJ196593 PRF196394:PRF196593 QBB196394:QBB196593 QKX196394:QKX196593 QUT196394:QUT196593 REP196394:REP196593 ROL196394:ROL196593 RYH196394:RYH196593 SID196394:SID196593 SRZ196394:SRZ196593 TBV196394:TBV196593 TLR196394:TLR196593 TVN196394:TVN196593 UFJ196394:UFJ196593 UPF196394:UPF196593 UZB196394:UZB196593 VIX196394:VIX196593 VST196394:VST196593 WCP196394:WCP196593 WML196394:WML196593 WWH196394:WWH196593 X261989:X262188 JV261930:JV262129 TR261930:TR262129 ADN261930:ADN262129 ANJ261930:ANJ262129 AXF261930:AXF262129 BHB261930:BHB262129 BQX261930:BQX262129 CAT261930:CAT262129 CKP261930:CKP262129 CUL261930:CUL262129 DEH261930:DEH262129 DOD261930:DOD262129 DXZ261930:DXZ262129 EHV261930:EHV262129 ERR261930:ERR262129 FBN261930:FBN262129 FLJ261930:FLJ262129 FVF261930:FVF262129 GFB261930:GFB262129 GOX261930:GOX262129 GYT261930:GYT262129 HIP261930:HIP262129 HSL261930:HSL262129 ICH261930:ICH262129 IMD261930:IMD262129 IVZ261930:IVZ262129 JFV261930:JFV262129 JPR261930:JPR262129 JZN261930:JZN262129 KJJ261930:KJJ262129 KTF261930:KTF262129 LDB261930:LDB262129 LMX261930:LMX262129 LWT261930:LWT262129 MGP261930:MGP262129 MQL261930:MQL262129 NAH261930:NAH262129 NKD261930:NKD262129 NTZ261930:NTZ262129 ODV261930:ODV262129 ONR261930:ONR262129 OXN261930:OXN262129 PHJ261930:PHJ262129 PRF261930:PRF262129 QBB261930:QBB262129 QKX261930:QKX262129 QUT261930:QUT262129 REP261930:REP262129 ROL261930:ROL262129 RYH261930:RYH262129 SID261930:SID262129 SRZ261930:SRZ262129 TBV261930:TBV262129 TLR261930:TLR262129 TVN261930:TVN262129 UFJ261930:UFJ262129 UPF261930:UPF262129 UZB261930:UZB262129 VIX261930:VIX262129 VST261930:VST262129 WCP261930:WCP262129 WML261930:WML262129 WWH261930:WWH262129 X327525:X327724 JV327466:JV327665 TR327466:TR327665 ADN327466:ADN327665 ANJ327466:ANJ327665 AXF327466:AXF327665 BHB327466:BHB327665 BQX327466:BQX327665 CAT327466:CAT327665 CKP327466:CKP327665 CUL327466:CUL327665 DEH327466:DEH327665 DOD327466:DOD327665 DXZ327466:DXZ327665 EHV327466:EHV327665 ERR327466:ERR327665 FBN327466:FBN327665 FLJ327466:FLJ327665 FVF327466:FVF327665 GFB327466:GFB327665 GOX327466:GOX327665 GYT327466:GYT327665 HIP327466:HIP327665 HSL327466:HSL327665 ICH327466:ICH327665 IMD327466:IMD327665 IVZ327466:IVZ327665 JFV327466:JFV327665 JPR327466:JPR327665 JZN327466:JZN327665 KJJ327466:KJJ327665 KTF327466:KTF327665 LDB327466:LDB327665 LMX327466:LMX327665 LWT327466:LWT327665 MGP327466:MGP327665 MQL327466:MQL327665 NAH327466:NAH327665 NKD327466:NKD327665 NTZ327466:NTZ327665 ODV327466:ODV327665 ONR327466:ONR327665 OXN327466:OXN327665 PHJ327466:PHJ327665 PRF327466:PRF327665 QBB327466:QBB327665 QKX327466:QKX327665 QUT327466:QUT327665 REP327466:REP327665 ROL327466:ROL327665 RYH327466:RYH327665 SID327466:SID327665 SRZ327466:SRZ327665 TBV327466:TBV327665 TLR327466:TLR327665 TVN327466:TVN327665 UFJ327466:UFJ327665 UPF327466:UPF327665 UZB327466:UZB327665 VIX327466:VIX327665 VST327466:VST327665 WCP327466:WCP327665 WML327466:WML327665 WWH327466:WWH327665 X393061:X393260 JV393002:JV393201 TR393002:TR393201 ADN393002:ADN393201 ANJ393002:ANJ393201 AXF393002:AXF393201 BHB393002:BHB393201 BQX393002:BQX393201 CAT393002:CAT393201 CKP393002:CKP393201 CUL393002:CUL393201 DEH393002:DEH393201 DOD393002:DOD393201 DXZ393002:DXZ393201 EHV393002:EHV393201 ERR393002:ERR393201 FBN393002:FBN393201 FLJ393002:FLJ393201 FVF393002:FVF393201 GFB393002:GFB393201 GOX393002:GOX393201 GYT393002:GYT393201 HIP393002:HIP393201 HSL393002:HSL393201 ICH393002:ICH393201 IMD393002:IMD393201 IVZ393002:IVZ393201 JFV393002:JFV393201 JPR393002:JPR393201 JZN393002:JZN393201 KJJ393002:KJJ393201 KTF393002:KTF393201 LDB393002:LDB393201 LMX393002:LMX393201 LWT393002:LWT393201 MGP393002:MGP393201 MQL393002:MQL393201 NAH393002:NAH393201 NKD393002:NKD393201 NTZ393002:NTZ393201 ODV393002:ODV393201 ONR393002:ONR393201 OXN393002:OXN393201 PHJ393002:PHJ393201 PRF393002:PRF393201 QBB393002:QBB393201 QKX393002:QKX393201 QUT393002:QUT393201 REP393002:REP393201 ROL393002:ROL393201 RYH393002:RYH393201 SID393002:SID393201 SRZ393002:SRZ393201 TBV393002:TBV393201 TLR393002:TLR393201 TVN393002:TVN393201 UFJ393002:UFJ393201 UPF393002:UPF393201 UZB393002:UZB393201 VIX393002:VIX393201 VST393002:VST393201 WCP393002:WCP393201 WML393002:WML393201 WWH393002:WWH393201 X458597:X458796 JV458538:JV458737 TR458538:TR458737 ADN458538:ADN458737 ANJ458538:ANJ458737 AXF458538:AXF458737 BHB458538:BHB458737 BQX458538:BQX458737 CAT458538:CAT458737 CKP458538:CKP458737 CUL458538:CUL458737 DEH458538:DEH458737 DOD458538:DOD458737 DXZ458538:DXZ458737 EHV458538:EHV458737 ERR458538:ERR458737 FBN458538:FBN458737 FLJ458538:FLJ458737 FVF458538:FVF458737 GFB458538:GFB458737 GOX458538:GOX458737 GYT458538:GYT458737 HIP458538:HIP458737 HSL458538:HSL458737 ICH458538:ICH458737 IMD458538:IMD458737 IVZ458538:IVZ458737 JFV458538:JFV458737 JPR458538:JPR458737 JZN458538:JZN458737 KJJ458538:KJJ458737 KTF458538:KTF458737 LDB458538:LDB458737 LMX458538:LMX458737 LWT458538:LWT458737 MGP458538:MGP458737 MQL458538:MQL458737 NAH458538:NAH458737 NKD458538:NKD458737 NTZ458538:NTZ458737 ODV458538:ODV458737 ONR458538:ONR458737 OXN458538:OXN458737 PHJ458538:PHJ458737 PRF458538:PRF458737 QBB458538:QBB458737 QKX458538:QKX458737 QUT458538:QUT458737 REP458538:REP458737 ROL458538:ROL458737 RYH458538:RYH458737 SID458538:SID458737 SRZ458538:SRZ458737 TBV458538:TBV458737 TLR458538:TLR458737 TVN458538:TVN458737 UFJ458538:UFJ458737 UPF458538:UPF458737 UZB458538:UZB458737 VIX458538:VIX458737 VST458538:VST458737 WCP458538:WCP458737 WML458538:WML458737 WWH458538:WWH458737 X524133:X524332 JV524074:JV524273 TR524074:TR524273 ADN524074:ADN524273 ANJ524074:ANJ524273 AXF524074:AXF524273 BHB524074:BHB524273 BQX524074:BQX524273 CAT524074:CAT524273 CKP524074:CKP524273 CUL524074:CUL524273 DEH524074:DEH524273 DOD524074:DOD524273 DXZ524074:DXZ524273 EHV524074:EHV524273 ERR524074:ERR524273 FBN524074:FBN524273 FLJ524074:FLJ524273 FVF524074:FVF524273 GFB524074:GFB524273 GOX524074:GOX524273 GYT524074:GYT524273 HIP524074:HIP524273 HSL524074:HSL524273 ICH524074:ICH524273 IMD524074:IMD524273 IVZ524074:IVZ524273 JFV524074:JFV524273 JPR524074:JPR524273 JZN524074:JZN524273 KJJ524074:KJJ524273 KTF524074:KTF524273 LDB524074:LDB524273 LMX524074:LMX524273 LWT524074:LWT524273 MGP524074:MGP524273 MQL524074:MQL524273 NAH524074:NAH524273 NKD524074:NKD524273 NTZ524074:NTZ524273 ODV524074:ODV524273 ONR524074:ONR524273 OXN524074:OXN524273 PHJ524074:PHJ524273 PRF524074:PRF524273 QBB524074:QBB524273 QKX524074:QKX524273 QUT524074:QUT524273 REP524074:REP524273 ROL524074:ROL524273 RYH524074:RYH524273 SID524074:SID524273 SRZ524074:SRZ524273 TBV524074:TBV524273 TLR524074:TLR524273 TVN524074:TVN524273 UFJ524074:UFJ524273 UPF524074:UPF524273 UZB524074:UZB524273 VIX524074:VIX524273 VST524074:VST524273 WCP524074:WCP524273 WML524074:WML524273 WWH524074:WWH524273 X589669:X589868 JV589610:JV589809 TR589610:TR589809 ADN589610:ADN589809 ANJ589610:ANJ589809 AXF589610:AXF589809 BHB589610:BHB589809 BQX589610:BQX589809 CAT589610:CAT589809 CKP589610:CKP589809 CUL589610:CUL589809 DEH589610:DEH589809 DOD589610:DOD589809 DXZ589610:DXZ589809 EHV589610:EHV589809 ERR589610:ERR589809 FBN589610:FBN589809 FLJ589610:FLJ589809 FVF589610:FVF589809 GFB589610:GFB589809 GOX589610:GOX589809 GYT589610:GYT589809 HIP589610:HIP589809 HSL589610:HSL589809 ICH589610:ICH589809 IMD589610:IMD589809 IVZ589610:IVZ589809 JFV589610:JFV589809 JPR589610:JPR589809 JZN589610:JZN589809 KJJ589610:KJJ589809 KTF589610:KTF589809 LDB589610:LDB589809 LMX589610:LMX589809 LWT589610:LWT589809 MGP589610:MGP589809 MQL589610:MQL589809 NAH589610:NAH589809 NKD589610:NKD589809 NTZ589610:NTZ589809 ODV589610:ODV589809 ONR589610:ONR589809 OXN589610:OXN589809 PHJ589610:PHJ589809 PRF589610:PRF589809 QBB589610:QBB589809 QKX589610:QKX589809 QUT589610:QUT589809 REP589610:REP589809 ROL589610:ROL589809 RYH589610:RYH589809 SID589610:SID589809 SRZ589610:SRZ589809 TBV589610:TBV589809 TLR589610:TLR589809 TVN589610:TVN589809 UFJ589610:UFJ589809 UPF589610:UPF589809 UZB589610:UZB589809 VIX589610:VIX589809 VST589610:VST589809 WCP589610:WCP589809 WML589610:WML589809 WWH589610:WWH589809 X655205:X655404 JV655146:JV655345 TR655146:TR655345 ADN655146:ADN655345 ANJ655146:ANJ655345 AXF655146:AXF655345 BHB655146:BHB655345 BQX655146:BQX655345 CAT655146:CAT655345 CKP655146:CKP655345 CUL655146:CUL655345 DEH655146:DEH655345 DOD655146:DOD655345 DXZ655146:DXZ655345 EHV655146:EHV655345 ERR655146:ERR655345 FBN655146:FBN655345 FLJ655146:FLJ655345 FVF655146:FVF655345 GFB655146:GFB655345 GOX655146:GOX655345 GYT655146:GYT655345 HIP655146:HIP655345 HSL655146:HSL655345 ICH655146:ICH655345 IMD655146:IMD655345 IVZ655146:IVZ655345 JFV655146:JFV655345 JPR655146:JPR655345 JZN655146:JZN655345 KJJ655146:KJJ655345 KTF655146:KTF655345 LDB655146:LDB655345 LMX655146:LMX655345 LWT655146:LWT655345 MGP655146:MGP655345 MQL655146:MQL655345 NAH655146:NAH655345 NKD655146:NKD655345 NTZ655146:NTZ655345 ODV655146:ODV655345 ONR655146:ONR655345 OXN655146:OXN655345 PHJ655146:PHJ655345 PRF655146:PRF655345 QBB655146:QBB655345 QKX655146:QKX655345 QUT655146:QUT655345 REP655146:REP655345 ROL655146:ROL655345 RYH655146:RYH655345 SID655146:SID655345 SRZ655146:SRZ655345 TBV655146:TBV655345 TLR655146:TLR655345 TVN655146:TVN655345 UFJ655146:UFJ655345 UPF655146:UPF655345 UZB655146:UZB655345 VIX655146:VIX655345 VST655146:VST655345 WCP655146:WCP655345 WML655146:WML655345 WWH655146:WWH655345 X720741:X720940 JV720682:JV720881 TR720682:TR720881 ADN720682:ADN720881 ANJ720682:ANJ720881 AXF720682:AXF720881 BHB720682:BHB720881 BQX720682:BQX720881 CAT720682:CAT720881 CKP720682:CKP720881 CUL720682:CUL720881 DEH720682:DEH720881 DOD720682:DOD720881 DXZ720682:DXZ720881 EHV720682:EHV720881 ERR720682:ERR720881 FBN720682:FBN720881 FLJ720682:FLJ720881 FVF720682:FVF720881 GFB720682:GFB720881 GOX720682:GOX720881 GYT720682:GYT720881 HIP720682:HIP720881 HSL720682:HSL720881 ICH720682:ICH720881 IMD720682:IMD720881 IVZ720682:IVZ720881 JFV720682:JFV720881 JPR720682:JPR720881 JZN720682:JZN720881 KJJ720682:KJJ720881 KTF720682:KTF720881 LDB720682:LDB720881 LMX720682:LMX720881 LWT720682:LWT720881 MGP720682:MGP720881 MQL720682:MQL720881 NAH720682:NAH720881 NKD720682:NKD720881 NTZ720682:NTZ720881 ODV720682:ODV720881 ONR720682:ONR720881 OXN720682:OXN720881 PHJ720682:PHJ720881 PRF720682:PRF720881 QBB720682:QBB720881 QKX720682:QKX720881 QUT720682:QUT720881 REP720682:REP720881 ROL720682:ROL720881 RYH720682:RYH720881 SID720682:SID720881 SRZ720682:SRZ720881 TBV720682:TBV720881 TLR720682:TLR720881 TVN720682:TVN720881 UFJ720682:UFJ720881 UPF720682:UPF720881 UZB720682:UZB720881 VIX720682:VIX720881 VST720682:VST720881 WCP720682:WCP720881 WML720682:WML720881 WWH720682:WWH720881 X786277:X786476 JV786218:JV786417 TR786218:TR786417 ADN786218:ADN786417 ANJ786218:ANJ786417 AXF786218:AXF786417 BHB786218:BHB786417 BQX786218:BQX786417 CAT786218:CAT786417 CKP786218:CKP786417 CUL786218:CUL786417 DEH786218:DEH786417 DOD786218:DOD786417 DXZ786218:DXZ786417 EHV786218:EHV786417 ERR786218:ERR786417 FBN786218:FBN786417 FLJ786218:FLJ786417 FVF786218:FVF786417 GFB786218:GFB786417 GOX786218:GOX786417 GYT786218:GYT786417 HIP786218:HIP786417 HSL786218:HSL786417 ICH786218:ICH786417 IMD786218:IMD786417 IVZ786218:IVZ786417 JFV786218:JFV786417 JPR786218:JPR786417 JZN786218:JZN786417 KJJ786218:KJJ786417 KTF786218:KTF786417 LDB786218:LDB786417 LMX786218:LMX786417 LWT786218:LWT786417 MGP786218:MGP786417 MQL786218:MQL786417 NAH786218:NAH786417 NKD786218:NKD786417 NTZ786218:NTZ786417 ODV786218:ODV786417 ONR786218:ONR786417 OXN786218:OXN786417 PHJ786218:PHJ786417 PRF786218:PRF786417 QBB786218:QBB786417 QKX786218:QKX786417 QUT786218:QUT786417 REP786218:REP786417 ROL786218:ROL786417 RYH786218:RYH786417 SID786218:SID786417 SRZ786218:SRZ786417 TBV786218:TBV786417 TLR786218:TLR786417 TVN786218:TVN786417 UFJ786218:UFJ786417 UPF786218:UPF786417 UZB786218:UZB786417 VIX786218:VIX786417 VST786218:VST786417 WCP786218:WCP786417 WML786218:WML786417 WWH786218:WWH786417 X851813:X852012 JV851754:JV851953 TR851754:TR851953 ADN851754:ADN851953 ANJ851754:ANJ851953 AXF851754:AXF851953 BHB851754:BHB851953 BQX851754:BQX851953 CAT851754:CAT851953 CKP851754:CKP851953 CUL851754:CUL851953 DEH851754:DEH851953 DOD851754:DOD851953 DXZ851754:DXZ851953 EHV851754:EHV851953 ERR851754:ERR851953 FBN851754:FBN851953 FLJ851754:FLJ851953 FVF851754:FVF851953 GFB851754:GFB851953 GOX851754:GOX851953 GYT851754:GYT851953 HIP851754:HIP851953 HSL851754:HSL851953 ICH851754:ICH851953 IMD851754:IMD851953 IVZ851754:IVZ851953 JFV851754:JFV851953 JPR851754:JPR851953 JZN851754:JZN851953 KJJ851754:KJJ851953 KTF851754:KTF851953 LDB851754:LDB851953 LMX851754:LMX851953 LWT851754:LWT851953 MGP851754:MGP851953 MQL851754:MQL851953 NAH851754:NAH851953 NKD851754:NKD851953 NTZ851754:NTZ851953 ODV851754:ODV851953 ONR851754:ONR851953 OXN851754:OXN851953 PHJ851754:PHJ851953 PRF851754:PRF851953 QBB851754:QBB851953 QKX851754:QKX851953 QUT851754:QUT851953 REP851754:REP851953 ROL851754:ROL851953 RYH851754:RYH851953 SID851754:SID851953 SRZ851754:SRZ851953 TBV851754:TBV851953 TLR851754:TLR851953 TVN851754:TVN851953 UFJ851754:UFJ851953 UPF851754:UPF851953 UZB851754:UZB851953 VIX851754:VIX851953 VST851754:VST851953 WCP851754:WCP851953 WML851754:WML851953 WWH851754:WWH851953 X917349:X917548 JV917290:JV917489 TR917290:TR917489 ADN917290:ADN917489 ANJ917290:ANJ917489 AXF917290:AXF917489 BHB917290:BHB917489 BQX917290:BQX917489 CAT917290:CAT917489 CKP917290:CKP917489 CUL917290:CUL917489 DEH917290:DEH917489 DOD917290:DOD917489 DXZ917290:DXZ917489 EHV917290:EHV917489 ERR917290:ERR917489 FBN917290:FBN917489 FLJ917290:FLJ917489 FVF917290:FVF917489 GFB917290:GFB917489 GOX917290:GOX917489 GYT917290:GYT917489 HIP917290:HIP917489 HSL917290:HSL917489 ICH917290:ICH917489 IMD917290:IMD917489 IVZ917290:IVZ917489 JFV917290:JFV917489 JPR917290:JPR917489 JZN917290:JZN917489 KJJ917290:KJJ917489 KTF917290:KTF917489 LDB917290:LDB917489 LMX917290:LMX917489 LWT917290:LWT917489 MGP917290:MGP917489 MQL917290:MQL917489 NAH917290:NAH917489 NKD917290:NKD917489 NTZ917290:NTZ917489 ODV917290:ODV917489 ONR917290:ONR917489 OXN917290:OXN917489 PHJ917290:PHJ917489 PRF917290:PRF917489 QBB917290:QBB917489 QKX917290:QKX917489 QUT917290:QUT917489 REP917290:REP917489 ROL917290:ROL917489 RYH917290:RYH917489 SID917290:SID917489 SRZ917290:SRZ917489 TBV917290:TBV917489 TLR917290:TLR917489 TVN917290:TVN917489 UFJ917290:UFJ917489 UPF917290:UPF917489 UZB917290:UZB917489 VIX917290:VIX917489 VST917290:VST917489 WCP917290:WCP917489 WML917290:WML917489 WWH917290:WWH917489 X982885:X983084 JV982826:JV983025 TR982826:TR983025 ADN982826:ADN983025 ANJ982826:ANJ983025 AXF982826:AXF983025 BHB982826:BHB983025 BQX982826:BQX983025 CAT982826:CAT983025 CKP982826:CKP983025 CUL982826:CUL983025 DEH982826:DEH983025 DOD982826:DOD983025 DXZ982826:DXZ983025 EHV982826:EHV983025 ERR982826:ERR983025 FBN982826:FBN983025 FLJ982826:FLJ983025 FVF982826:FVF983025 GFB982826:GFB983025 GOX982826:GOX983025 GYT982826:GYT983025 HIP982826:HIP983025 HSL982826:HSL983025 ICH982826:ICH983025 IMD982826:IMD983025 IVZ982826:IVZ983025 JFV982826:JFV983025 JPR982826:JPR983025 JZN982826:JZN983025 KJJ982826:KJJ983025 KTF982826:KTF983025 LDB982826:LDB983025 LMX982826:LMX983025 LWT982826:LWT983025 MGP982826:MGP983025 MQL982826:MQL983025 NAH982826:NAH983025 NKD982826:NKD983025 NTZ982826:NTZ983025 ODV982826:ODV983025 ONR982826:ONR983025 OXN982826:OXN983025 PHJ982826:PHJ983025 PRF982826:PRF983025 QBB982826:QBB983025 QKX982826:QKX983025 QUT982826:QUT983025 REP982826:REP983025 ROL982826:ROL983025 RYH982826:RYH983025 SID982826:SID983025 SRZ982826:SRZ983025 TBV982826:TBV983025 TLR982826:TLR983025 TVN982826:TVN983025 UFJ982826:UFJ983025 UPF982826:UPF983025 UZB982826:UZB983025 VIX982826:VIX983025 VST982826:VST983025 WCP982826:WCP983025 WML982826:WML983025" xr:uid="{00000000-0002-0000-0000-000002000000}">
      <formula1>$AG$9:$AG$11</formula1>
    </dataValidation>
    <dataValidation type="list" allowBlank="1" showInputMessage="1" showErrorMessage="1" sqref="WWF982826:WWF983025 JT5:JT6 WMJ982826:WMJ983025 WCN982826:WCN983025 VSR982826:VSR983025 VIV982826:VIV983025 UYZ982826:UYZ983025 UPD982826:UPD983025 UFH982826:UFH983025 TVL982826:TVL983025 TLP982826:TLP983025 TBT982826:TBT983025 SRX982826:SRX983025 SIB982826:SIB983025 RYF982826:RYF983025 ROJ982826:ROJ983025 REN982826:REN983025 QUR982826:QUR983025 QKV982826:QKV983025 QAZ982826:QAZ983025 PRD982826:PRD983025 PHH982826:PHH983025 OXL982826:OXL983025 ONP982826:ONP983025 ODT982826:ODT983025 NTX982826:NTX983025 NKB982826:NKB983025 NAF982826:NAF983025 MQJ982826:MQJ983025 MGN982826:MGN983025 LWR982826:LWR983025 LMV982826:LMV983025 LCZ982826:LCZ983025 KTD982826:KTD983025 KJH982826:KJH983025 JZL982826:JZL983025 JPP982826:JPP983025 JFT982826:JFT983025 IVX982826:IVX983025 IMB982826:IMB983025 ICF982826:ICF983025 HSJ982826:HSJ983025 HIN982826:HIN983025 GYR982826:GYR983025 GOV982826:GOV983025 GEZ982826:GEZ983025 FVD982826:FVD983025 FLH982826:FLH983025 FBL982826:FBL983025 ERP982826:ERP983025 EHT982826:EHT983025 DXX982826:DXX983025 DOB982826:DOB983025 DEF982826:DEF983025 CUJ982826:CUJ983025 CKN982826:CKN983025 CAR982826:CAR983025 BQV982826:BQV983025 BGZ982826:BGZ983025 AXD982826:AXD983025 ANH982826:ANH983025 ADL982826:ADL983025 TP982826:TP983025 JT982826:JT983025 U982885:V983084 WWF917290:WWF917489 WMJ917290:WMJ917489 WCN917290:WCN917489 VSR917290:VSR917489 VIV917290:VIV917489 UYZ917290:UYZ917489 UPD917290:UPD917489 UFH917290:UFH917489 TVL917290:TVL917489 TLP917290:TLP917489 TBT917290:TBT917489 SRX917290:SRX917489 SIB917290:SIB917489 RYF917290:RYF917489 ROJ917290:ROJ917489 REN917290:REN917489 QUR917290:QUR917489 QKV917290:QKV917489 QAZ917290:QAZ917489 PRD917290:PRD917489 PHH917290:PHH917489 OXL917290:OXL917489 ONP917290:ONP917489 ODT917290:ODT917489 NTX917290:NTX917489 NKB917290:NKB917489 NAF917290:NAF917489 MQJ917290:MQJ917489 MGN917290:MGN917489 LWR917290:LWR917489 LMV917290:LMV917489 LCZ917290:LCZ917489 KTD917290:KTD917489 KJH917290:KJH917489 JZL917290:JZL917489 JPP917290:JPP917489 JFT917290:JFT917489 IVX917290:IVX917489 IMB917290:IMB917489 ICF917290:ICF917489 HSJ917290:HSJ917489 HIN917290:HIN917489 GYR917290:GYR917489 GOV917290:GOV917489 GEZ917290:GEZ917489 FVD917290:FVD917489 FLH917290:FLH917489 FBL917290:FBL917489 ERP917290:ERP917489 EHT917290:EHT917489 DXX917290:DXX917489 DOB917290:DOB917489 DEF917290:DEF917489 CUJ917290:CUJ917489 CKN917290:CKN917489 CAR917290:CAR917489 BQV917290:BQV917489 BGZ917290:BGZ917489 AXD917290:AXD917489 ANH917290:ANH917489 ADL917290:ADL917489 TP917290:TP917489 JT917290:JT917489 U917349:V917548 WWF851754:WWF851953 WMJ851754:WMJ851953 WCN851754:WCN851953 VSR851754:VSR851953 VIV851754:VIV851953 UYZ851754:UYZ851953 UPD851754:UPD851953 UFH851754:UFH851953 TVL851754:TVL851953 TLP851754:TLP851953 TBT851754:TBT851953 SRX851754:SRX851953 SIB851754:SIB851953 RYF851754:RYF851953 ROJ851754:ROJ851953 REN851754:REN851953 QUR851754:QUR851953 QKV851754:QKV851953 QAZ851754:QAZ851953 PRD851754:PRD851953 PHH851754:PHH851953 OXL851754:OXL851953 ONP851754:ONP851953 ODT851754:ODT851953 NTX851754:NTX851953 NKB851754:NKB851953 NAF851754:NAF851953 MQJ851754:MQJ851953 MGN851754:MGN851953 LWR851754:LWR851953 LMV851754:LMV851953 LCZ851754:LCZ851953 KTD851754:KTD851953 KJH851754:KJH851953 JZL851754:JZL851953 JPP851754:JPP851953 JFT851754:JFT851953 IVX851754:IVX851953 IMB851754:IMB851953 ICF851754:ICF851953 HSJ851754:HSJ851953 HIN851754:HIN851953 GYR851754:GYR851953 GOV851754:GOV851953 GEZ851754:GEZ851953 FVD851754:FVD851953 FLH851754:FLH851953 FBL851754:FBL851953 ERP851754:ERP851953 EHT851754:EHT851953 DXX851754:DXX851953 DOB851754:DOB851953 DEF851754:DEF851953 CUJ851754:CUJ851953 CKN851754:CKN851953 CAR851754:CAR851953 BQV851754:BQV851953 BGZ851754:BGZ851953 AXD851754:AXD851953 ANH851754:ANH851953 ADL851754:ADL851953 TP851754:TP851953 JT851754:JT851953 U851813:V852012 WWF786218:WWF786417 WMJ786218:WMJ786417 WCN786218:WCN786417 VSR786218:VSR786417 VIV786218:VIV786417 UYZ786218:UYZ786417 UPD786218:UPD786417 UFH786218:UFH786417 TVL786218:TVL786417 TLP786218:TLP786417 TBT786218:TBT786417 SRX786218:SRX786417 SIB786218:SIB786417 RYF786218:RYF786417 ROJ786218:ROJ786417 REN786218:REN786417 QUR786218:QUR786417 QKV786218:QKV786417 QAZ786218:QAZ786417 PRD786218:PRD786417 PHH786218:PHH786417 OXL786218:OXL786417 ONP786218:ONP786417 ODT786218:ODT786417 NTX786218:NTX786417 NKB786218:NKB786417 NAF786218:NAF786417 MQJ786218:MQJ786417 MGN786218:MGN786417 LWR786218:LWR786417 LMV786218:LMV786417 LCZ786218:LCZ786417 KTD786218:KTD786417 KJH786218:KJH786417 JZL786218:JZL786417 JPP786218:JPP786417 JFT786218:JFT786417 IVX786218:IVX786417 IMB786218:IMB786417 ICF786218:ICF786417 HSJ786218:HSJ786417 HIN786218:HIN786417 GYR786218:GYR786417 GOV786218:GOV786417 GEZ786218:GEZ786417 FVD786218:FVD786417 FLH786218:FLH786417 FBL786218:FBL786417 ERP786218:ERP786417 EHT786218:EHT786417 DXX786218:DXX786417 DOB786218:DOB786417 DEF786218:DEF786417 CUJ786218:CUJ786417 CKN786218:CKN786417 CAR786218:CAR786417 BQV786218:BQV786417 BGZ786218:BGZ786417 AXD786218:AXD786417 ANH786218:ANH786417 ADL786218:ADL786417 TP786218:TP786417 JT786218:JT786417 U786277:V786476 WWF720682:WWF720881 WMJ720682:WMJ720881 WCN720682:WCN720881 VSR720682:VSR720881 VIV720682:VIV720881 UYZ720682:UYZ720881 UPD720682:UPD720881 UFH720682:UFH720881 TVL720682:TVL720881 TLP720682:TLP720881 TBT720682:TBT720881 SRX720682:SRX720881 SIB720682:SIB720881 RYF720682:RYF720881 ROJ720682:ROJ720881 REN720682:REN720881 QUR720682:QUR720881 QKV720682:QKV720881 QAZ720682:QAZ720881 PRD720682:PRD720881 PHH720682:PHH720881 OXL720682:OXL720881 ONP720682:ONP720881 ODT720682:ODT720881 NTX720682:NTX720881 NKB720682:NKB720881 NAF720682:NAF720881 MQJ720682:MQJ720881 MGN720682:MGN720881 LWR720682:LWR720881 LMV720682:LMV720881 LCZ720682:LCZ720881 KTD720682:KTD720881 KJH720682:KJH720881 JZL720682:JZL720881 JPP720682:JPP720881 JFT720682:JFT720881 IVX720682:IVX720881 IMB720682:IMB720881 ICF720682:ICF720881 HSJ720682:HSJ720881 HIN720682:HIN720881 GYR720682:GYR720881 GOV720682:GOV720881 GEZ720682:GEZ720881 FVD720682:FVD720881 FLH720682:FLH720881 FBL720682:FBL720881 ERP720682:ERP720881 EHT720682:EHT720881 DXX720682:DXX720881 DOB720682:DOB720881 DEF720682:DEF720881 CUJ720682:CUJ720881 CKN720682:CKN720881 CAR720682:CAR720881 BQV720682:BQV720881 BGZ720682:BGZ720881 AXD720682:AXD720881 ANH720682:ANH720881 ADL720682:ADL720881 TP720682:TP720881 JT720682:JT720881 U720741:V720940 WWF655146:WWF655345 WMJ655146:WMJ655345 WCN655146:WCN655345 VSR655146:VSR655345 VIV655146:VIV655345 UYZ655146:UYZ655345 UPD655146:UPD655345 UFH655146:UFH655345 TVL655146:TVL655345 TLP655146:TLP655345 TBT655146:TBT655345 SRX655146:SRX655345 SIB655146:SIB655345 RYF655146:RYF655345 ROJ655146:ROJ655345 REN655146:REN655345 QUR655146:QUR655345 QKV655146:QKV655345 QAZ655146:QAZ655345 PRD655146:PRD655345 PHH655146:PHH655345 OXL655146:OXL655345 ONP655146:ONP655345 ODT655146:ODT655345 NTX655146:NTX655345 NKB655146:NKB655345 NAF655146:NAF655345 MQJ655146:MQJ655345 MGN655146:MGN655345 LWR655146:LWR655345 LMV655146:LMV655345 LCZ655146:LCZ655345 KTD655146:KTD655345 KJH655146:KJH655345 JZL655146:JZL655345 JPP655146:JPP655345 JFT655146:JFT655345 IVX655146:IVX655345 IMB655146:IMB655345 ICF655146:ICF655345 HSJ655146:HSJ655345 HIN655146:HIN655345 GYR655146:GYR655345 GOV655146:GOV655345 GEZ655146:GEZ655345 FVD655146:FVD655345 FLH655146:FLH655345 FBL655146:FBL655345 ERP655146:ERP655345 EHT655146:EHT655345 DXX655146:DXX655345 DOB655146:DOB655345 DEF655146:DEF655345 CUJ655146:CUJ655345 CKN655146:CKN655345 CAR655146:CAR655345 BQV655146:BQV655345 BGZ655146:BGZ655345 AXD655146:AXD655345 ANH655146:ANH655345 ADL655146:ADL655345 TP655146:TP655345 JT655146:JT655345 U655205:V655404 WWF589610:WWF589809 WMJ589610:WMJ589809 WCN589610:WCN589809 VSR589610:VSR589809 VIV589610:VIV589809 UYZ589610:UYZ589809 UPD589610:UPD589809 UFH589610:UFH589809 TVL589610:TVL589809 TLP589610:TLP589809 TBT589610:TBT589809 SRX589610:SRX589809 SIB589610:SIB589809 RYF589610:RYF589809 ROJ589610:ROJ589809 REN589610:REN589809 QUR589610:QUR589809 QKV589610:QKV589809 QAZ589610:QAZ589809 PRD589610:PRD589809 PHH589610:PHH589809 OXL589610:OXL589809 ONP589610:ONP589809 ODT589610:ODT589809 NTX589610:NTX589809 NKB589610:NKB589809 NAF589610:NAF589809 MQJ589610:MQJ589809 MGN589610:MGN589809 LWR589610:LWR589809 LMV589610:LMV589809 LCZ589610:LCZ589809 KTD589610:KTD589809 KJH589610:KJH589809 JZL589610:JZL589809 JPP589610:JPP589809 JFT589610:JFT589809 IVX589610:IVX589809 IMB589610:IMB589809 ICF589610:ICF589809 HSJ589610:HSJ589809 HIN589610:HIN589809 GYR589610:GYR589809 GOV589610:GOV589809 GEZ589610:GEZ589809 FVD589610:FVD589809 FLH589610:FLH589809 FBL589610:FBL589809 ERP589610:ERP589809 EHT589610:EHT589809 DXX589610:DXX589809 DOB589610:DOB589809 DEF589610:DEF589809 CUJ589610:CUJ589809 CKN589610:CKN589809 CAR589610:CAR589809 BQV589610:BQV589809 BGZ589610:BGZ589809 AXD589610:AXD589809 ANH589610:ANH589809 ADL589610:ADL589809 TP589610:TP589809 JT589610:JT589809 U589669:V589868 WWF524074:WWF524273 WMJ524074:WMJ524273 WCN524074:WCN524273 VSR524074:VSR524273 VIV524074:VIV524273 UYZ524074:UYZ524273 UPD524074:UPD524273 UFH524074:UFH524273 TVL524074:TVL524273 TLP524074:TLP524273 TBT524074:TBT524273 SRX524074:SRX524273 SIB524074:SIB524273 RYF524074:RYF524273 ROJ524074:ROJ524273 REN524074:REN524273 QUR524074:QUR524273 QKV524074:QKV524273 QAZ524074:QAZ524273 PRD524074:PRD524273 PHH524074:PHH524273 OXL524074:OXL524273 ONP524074:ONP524273 ODT524074:ODT524273 NTX524074:NTX524273 NKB524074:NKB524273 NAF524074:NAF524273 MQJ524074:MQJ524273 MGN524074:MGN524273 LWR524074:LWR524273 LMV524074:LMV524273 LCZ524074:LCZ524273 KTD524074:KTD524273 KJH524074:KJH524273 JZL524074:JZL524273 JPP524074:JPP524273 JFT524074:JFT524273 IVX524074:IVX524273 IMB524074:IMB524273 ICF524074:ICF524273 HSJ524074:HSJ524273 HIN524074:HIN524273 GYR524074:GYR524273 GOV524074:GOV524273 GEZ524074:GEZ524273 FVD524074:FVD524273 FLH524074:FLH524273 FBL524074:FBL524273 ERP524074:ERP524273 EHT524074:EHT524273 DXX524074:DXX524273 DOB524074:DOB524273 DEF524074:DEF524273 CUJ524074:CUJ524273 CKN524074:CKN524273 CAR524074:CAR524273 BQV524074:BQV524273 BGZ524074:BGZ524273 AXD524074:AXD524273 ANH524074:ANH524273 ADL524074:ADL524273 TP524074:TP524273 JT524074:JT524273 U524133:V524332 WWF458538:WWF458737 WMJ458538:WMJ458737 WCN458538:WCN458737 VSR458538:VSR458737 VIV458538:VIV458737 UYZ458538:UYZ458737 UPD458538:UPD458737 UFH458538:UFH458737 TVL458538:TVL458737 TLP458538:TLP458737 TBT458538:TBT458737 SRX458538:SRX458737 SIB458538:SIB458737 RYF458538:RYF458737 ROJ458538:ROJ458737 REN458538:REN458737 QUR458538:QUR458737 QKV458538:QKV458737 QAZ458538:QAZ458737 PRD458538:PRD458737 PHH458538:PHH458737 OXL458538:OXL458737 ONP458538:ONP458737 ODT458538:ODT458737 NTX458538:NTX458737 NKB458538:NKB458737 NAF458538:NAF458737 MQJ458538:MQJ458737 MGN458538:MGN458737 LWR458538:LWR458737 LMV458538:LMV458737 LCZ458538:LCZ458737 KTD458538:KTD458737 KJH458538:KJH458737 JZL458538:JZL458737 JPP458538:JPP458737 JFT458538:JFT458737 IVX458538:IVX458737 IMB458538:IMB458737 ICF458538:ICF458737 HSJ458538:HSJ458737 HIN458538:HIN458737 GYR458538:GYR458737 GOV458538:GOV458737 GEZ458538:GEZ458737 FVD458538:FVD458737 FLH458538:FLH458737 FBL458538:FBL458737 ERP458538:ERP458737 EHT458538:EHT458737 DXX458538:DXX458737 DOB458538:DOB458737 DEF458538:DEF458737 CUJ458538:CUJ458737 CKN458538:CKN458737 CAR458538:CAR458737 BQV458538:BQV458737 BGZ458538:BGZ458737 AXD458538:AXD458737 ANH458538:ANH458737 ADL458538:ADL458737 TP458538:TP458737 JT458538:JT458737 U458597:V458796 WWF393002:WWF393201 WMJ393002:WMJ393201 WCN393002:WCN393201 VSR393002:VSR393201 VIV393002:VIV393201 UYZ393002:UYZ393201 UPD393002:UPD393201 UFH393002:UFH393201 TVL393002:TVL393201 TLP393002:TLP393201 TBT393002:TBT393201 SRX393002:SRX393201 SIB393002:SIB393201 RYF393002:RYF393201 ROJ393002:ROJ393201 REN393002:REN393201 QUR393002:QUR393201 QKV393002:QKV393201 QAZ393002:QAZ393201 PRD393002:PRD393201 PHH393002:PHH393201 OXL393002:OXL393201 ONP393002:ONP393201 ODT393002:ODT393201 NTX393002:NTX393201 NKB393002:NKB393201 NAF393002:NAF393201 MQJ393002:MQJ393201 MGN393002:MGN393201 LWR393002:LWR393201 LMV393002:LMV393201 LCZ393002:LCZ393201 KTD393002:KTD393201 KJH393002:KJH393201 JZL393002:JZL393201 JPP393002:JPP393201 JFT393002:JFT393201 IVX393002:IVX393201 IMB393002:IMB393201 ICF393002:ICF393201 HSJ393002:HSJ393201 HIN393002:HIN393201 GYR393002:GYR393201 GOV393002:GOV393201 GEZ393002:GEZ393201 FVD393002:FVD393201 FLH393002:FLH393201 FBL393002:FBL393201 ERP393002:ERP393201 EHT393002:EHT393201 DXX393002:DXX393201 DOB393002:DOB393201 DEF393002:DEF393201 CUJ393002:CUJ393201 CKN393002:CKN393201 CAR393002:CAR393201 BQV393002:BQV393201 BGZ393002:BGZ393201 AXD393002:AXD393201 ANH393002:ANH393201 ADL393002:ADL393201 TP393002:TP393201 JT393002:JT393201 U393061:V393260 WWF327466:WWF327665 WMJ327466:WMJ327665 WCN327466:WCN327665 VSR327466:VSR327665 VIV327466:VIV327665 UYZ327466:UYZ327665 UPD327466:UPD327665 UFH327466:UFH327665 TVL327466:TVL327665 TLP327466:TLP327665 TBT327466:TBT327665 SRX327466:SRX327665 SIB327466:SIB327665 RYF327466:RYF327665 ROJ327466:ROJ327665 REN327466:REN327665 QUR327466:QUR327665 QKV327466:QKV327665 QAZ327466:QAZ327665 PRD327466:PRD327665 PHH327466:PHH327665 OXL327466:OXL327665 ONP327466:ONP327665 ODT327466:ODT327665 NTX327466:NTX327665 NKB327466:NKB327665 NAF327466:NAF327665 MQJ327466:MQJ327665 MGN327466:MGN327665 LWR327466:LWR327665 LMV327466:LMV327665 LCZ327466:LCZ327665 KTD327466:KTD327665 KJH327466:KJH327665 JZL327466:JZL327665 JPP327466:JPP327665 JFT327466:JFT327665 IVX327466:IVX327665 IMB327466:IMB327665 ICF327466:ICF327665 HSJ327466:HSJ327665 HIN327466:HIN327665 GYR327466:GYR327665 GOV327466:GOV327665 GEZ327466:GEZ327665 FVD327466:FVD327665 FLH327466:FLH327665 FBL327466:FBL327665 ERP327466:ERP327665 EHT327466:EHT327665 DXX327466:DXX327665 DOB327466:DOB327665 DEF327466:DEF327665 CUJ327466:CUJ327665 CKN327466:CKN327665 CAR327466:CAR327665 BQV327466:BQV327665 BGZ327466:BGZ327665 AXD327466:AXD327665 ANH327466:ANH327665 ADL327466:ADL327665 TP327466:TP327665 JT327466:JT327665 U327525:V327724 WWF261930:WWF262129 WMJ261930:WMJ262129 WCN261930:WCN262129 VSR261930:VSR262129 VIV261930:VIV262129 UYZ261930:UYZ262129 UPD261930:UPD262129 UFH261930:UFH262129 TVL261930:TVL262129 TLP261930:TLP262129 TBT261930:TBT262129 SRX261930:SRX262129 SIB261930:SIB262129 RYF261930:RYF262129 ROJ261930:ROJ262129 REN261930:REN262129 QUR261930:QUR262129 QKV261930:QKV262129 QAZ261930:QAZ262129 PRD261930:PRD262129 PHH261930:PHH262129 OXL261930:OXL262129 ONP261930:ONP262129 ODT261930:ODT262129 NTX261930:NTX262129 NKB261930:NKB262129 NAF261930:NAF262129 MQJ261930:MQJ262129 MGN261930:MGN262129 LWR261930:LWR262129 LMV261930:LMV262129 LCZ261930:LCZ262129 KTD261930:KTD262129 KJH261930:KJH262129 JZL261930:JZL262129 JPP261930:JPP262129 JFT261930:JFT262129 IVX261930:IVX262129 IMB261930:IMB262129 ICF261930:ICF262129 HSJ261930:HSJ262129 HIN261930:HIN262129 GYR261930:GYR262129 GOV261930:GOV262129 GEZ261930:GEZ262129 FVD261930:FVD262129 FLH261930:FLH262129 FBL261930:FBL262129 ERP261930:ERP262129 EHT261930:EHT262129 DXX261930:DXX262129 DOB261930:DOB262129 DEF261930:DEF262129 CUJ261930:CUJ262129 CKN261930:CKN262129 CAR261930:CAR262129 BQV261930:BQV262129 BGZ261930:BGZ262129 AXD261930:AXD262129 ANH261930:ANH262129 ADL261930:ADL262129 TP261930:TP262129 JT261930:JT262129 U261989:V262188 WWF196394:WWF196593 WMJ196394:WMJ196593 WCN196394:WCN196593 VSR196394:VSR196593 VIV196394:VIV196593 UYZ196394:UYZ196593 UPD196394:UPD196593 UFH196394:UFH196593 TVL196394:TVL196593 TLP196394:TLP196593 TBT196394:TBT196593 SRX196394:SRX196593 SIB196394:SIB196593 RYF196394:RYF196593 ROJ196394:ROJ196593 REN196394:REN196593 QUR196394:QUR196593 QKV196394:QKV196593 QAZ196394:QAZ196593 PRD196394:PRD196593 PHH196394:PHH196593 OXL196394:OXL196593 ONP196394:ONP196593 ODT196394:ODT196593 NTX196394:NTX196593 NKB196394:NKB196593 NAF196394:NAF196593 MQJ196394:MQJ196593 MGN196394:MGN196593 LWR196394:LWR196593 LMV196394:LMV196593 LCZ196394:LCZ196593 KTD196394:KTD196593 KJH196394:KJH196593 JZL196394:JZL196593 JPP196394:JPP196593 JFT196394:JFT196593 IVX196394:IVX196593 IMB196394:IMB196593 ICF196394:ICF196593 HSJ196394:HSJ196593 HIN196394:HIN196593 GYR196394:GYR196593 GOV196394:GOV196593 GEZ196394:GEZ196593 FVD196394:FVD196593 FLH196394:FLH196593 FBL196394:FBL196593 ERP196394:ERP196593 EHT196394:EHT196593 DXX196394:DXX196593 DOB196394:DOB196593 DEF196394:DEF196593 CUJ196394:CUJ196593 CKN196394:CKN196593 CAR196394:CAR196593 BQV196394:BQV196593 BGZ196394:BGZ196593 AXD196394:AXD196593 ANH196394:ANH196593 ADL196394:ADL196593 TP196394:TP196593 JT196394:JT196593 U196453:V196652 WWF130858:WWF131057 WMJ130858:WMJ131057 WCN130858:WCN131057 VSR130858:VSR131057 VIV130858:VIV131057 UYZ130858:UYZ131057 UPD130858:UPD131057 UFH130858:UFH131057 TVL130858:TVL131057 TLP130858:TLP131057 TBT130858:TBT131057 SRX130858:SRX131057 SIB130858:SIB131057 RYF130858:RYF131057 ROJ130858:ROJ131057 REN130858:REN131057 QUR130858:QUR131057 QKV130858:QKV131057 QAZ130858:QAZ131057 PRD130858:PRD131057 PHH130858:PHH131057 OXL130858:OXL131057 ONP130858:ONP131057 ODT130858:ODT131057 NTX130858:NTX131057 NKB130858:NKB131057 NAF130858:NAF131057 MQJ130858:MQJ131057 MGN130858:MGN131057 LWR130858:LWR131057 LMV130858:LMV131057 LCZ130858:LCZ131057 KTD130858:KTD131057 KJH130858:KJH131057 JZL130858:JZL131057 JPP130858:JPP131057 JFT130858:JFT131057 IVX130858:IVX131057 IMB130858:IMB131057 ICF130858:ICF131057 HSJ130858:HSJ131057 HIN130858:HIN131057 GYR130858:GYR131057 GOV130858:GOV131057 GEZ130858:GEZ131057 FVD130858:FVD131057 FLH130858:FLH131057 FBL130858:FBL131057 ERP130858:ERP131057 EHT130858:EHT131057 DXX130858:DXX131057 DOB130858:DOB131057 DEF130858:DEF131057 CUJ130858:CUJ131057 CKN130858:CKN131057 CAR130858:CAR131057 BQV130858:BQV131057 BGZ130858:BGZ131057 AXD130858:AXD131057 ANH130858:ANH131057 ADL130858:ADL131057 TP130858:TP131057 JT130858:JT131057 U130917:V131116 WWF65322:WWF65521 WMJ65322:WMJ65521 WCN65322:WCN65521 VSR65322:VSR65521 VIV65322:VIV65521 UYZ65322:UYZ65521 UPD65322:UPD65521 UFH65322:UFH65521 TVL65322:TVL65521 TLP65322:TLP65521 TBT65322:TBT65521 SRX65322:SRX65521 SIB65322:SIB65521 RYF65322:RYF65521 ROJ65322:ROJ65521 REN65322:REN65521 QUR65322:QUR65521 QKV65322:QKV65521 QAZ65322:QAZ65521 PRD65322:PRD65521 PHH65322:PHH65521 OXL65322:OXL65521 ONP65322:ONP65521 ODT65322:ODT65521 NTX65322:NTX65521 NKB65322:NKB65521 NAF65322:NAF65521 MQJ65322:MQJ65521 MGN65322:MGN65521 LWR65322:LWR65521 LMV65322:LMV65521 LCZ65322:LCZ65521 KTD65322:KTD65521 KJH65322:KJH65521 JZL65322:JZL65521 JPP65322:JPP65521 JFT65322:JFT65521 IVX65322:IVX65521 IMB65322:IMB65521 ICF65322:ICF65521 HSJ65322:HSJ65521 HIN65322:HIN65521 GYR65322:GYR65521 GOV65322:GOV65521 GEZ65322:GEZ65521 FVD65322:FVD65521 FLH65322:FLH65521 FBL65322:FBL65521 ERP65322:ERP65521 EHT65322:EHT65521 DXX65322:DXX65521 DOB65322:DOB65521 DEF65322:DEF65521 CUJ65322:CUJ65521 CKN65322:CKN65521 CAR65322:CAR65521 BQV65322:BQV65521 BGZ65322:BGZ65521 AXD65322:AXD65521 ANH65322:ANH65521 ADL65322:ADL65521 TP65322:TP65521 JT65322:JT65521 U65381:V65580 WWF5:WWF6 WMJ5:WMJ6 WCN5:WCN6 VSR5:VSR6 VIV5:VIV6 UYZ5:UYZ6 UPD5:UPD6 UFH5:UFH6 TVL5:TVL6 TLP5:TLP6 TBT5:TBT6 SRX5:SRX6 SIB5:SIB6 RYF5:RYF6 ROJ5:ROJ6 REN5:REN6 QUR5:QUR6 QKV5:QKV6 QAZ5:QAZ6 PRD5:PRD6 PHH5:PHH6 OXL5:OXL6 ONP5:ONP6 ODT5:ODT6 NTX5:NTX6 NKB5:NKB6 NAF5:NAF6 MQJ5:MQJ6 MGN5:MGN6 LWR5:LWR6 LMV5:LMV6 LCZ5:LCZ6 KTD5:KTD6 KJH5:KJH6 JZL5:JZL6 JPP5:JPP6 JFT5:JFT6 IVX5:IVX6 IMB5:IMB6 ICF5:ICF6 HSJ5:HSJ6 HIN5:HIN6 GYR5:GYR6 GOV5:GOV6 GEZ5:GEZ6 FVD5:FVD6 FLH5:FLH6 FBL5:FBL6 ERP5:ERP6 EHT5:EHT6 DXX5:DXX6 DOB5:DOB6 DEF5:DEF6 CUJ5:CUJ6 CKN5:CKN6 CAR5:CAR6 BQV5:BQV6 BGZ5:BGZ6 AXD5:AXD6 ANH5:ANH6 ADL5:ADL6 TP5:TP6" xr:uid="{00000000-0002-0000-0000-000003000000}">
      <formula1>$AF$9:$AF$11</formula1>
    </dataValidation>
    <dataValidation type="list" allowBlank="1" showInputMessage="1" showErrorMessage="1" sqref="D8:D1007" xr:uid="{00000000-0002-0000-0000-000005000000}">
      <formula1>$AB$8:$AB$12</formula1>
    </dataValidation>
    <dataValidation type="list" allowBlank="1" showInputMessage="1" showErrorMessage="1" sqref="J8:J1007" xr:uid="{00000000-0002-0000-0000-000007000000}">
      <formula1>$AD$8:$AD$11</formula1>
    </dataValidation>
    <dataValidation type="list" allowBlank="1" showInputMessage="1" showErrorMessage="1" sqref="U8:U1007" xr:uid="{00000000-0002-0000-0000-000009000000}">
      <formula1>$AF$8:$AF$11</formula1>
    </dataValidation>
    <dataValidation type="list" allowBlank="1" showInputMessage="1" showErrorMessage="1" sqref="X8:X1007" xr:uid="{00000000-0002-0000-0000-00000A000000}">
      <formula1>$AG$8:$AG$11</formula1>
    </dataValidation>
    <dataValidation type="list" allowBlank="1" showInputMessage="1" showErrorMessage="1" sqref="K8:K1007" xr:uid="{00000000-0002-0000-0000-000008000000}">
      <formula1>$AE$8:$AE$15</formula1>
    </dataValidation>
    <dataValidation type="list" allowBlank="1" showInputMessage="1" showErrorMessage="1" sqref="E8:E1007" xr:uid="{4C4CC17F-B5EE-4766-B778-81E8E2054BCD}">
      <formula1>$AC$8:$AC$25</formula1>
    </dataValidation>
  </dataValidations>
  <hyperlinks>
    <hyperlink ref="P20" r:id="rId1" xr:uid="{00000000-0004-0000-0000-000000000000}"/>
    <hyperlink ref="P35" r:id="rId2" xr:uid="{00000000-0004-0000-0000-000001000000}"/>
    <hyperlink ref="P83" r:id="rId3" display="https://skfgroup-my.sharepoint.com/personal/jerome_lacassagne_skf_com/Documents/001 JLA/001 Alt_Master_RQSE/001 SKF/001 Doc SKF/EHS/Confo_machines/Rapports/Justificatifs/PEDDINGHAUS (302)/Indication" xr:uid="{00000000-0004-0000-0000-000002000000}"/>
    <hyperlink ref="P82" r:id="rId4" xr:uid="{00000000-0004-0000-0000-000003000000}"/>
    <hyperlink ref="P84" r:id="rId5" xr:uid="{00000000-0004-0000-0000-000004000000}"/>
    <hyperlink ref="P132" r:id="rId6" xr:uid="{00000000-0004-0000-0000-000006000000}"/>
    <hyperlink ref="P133" r:id="rId7" xr:uid="{00000000-0004-0000-0000-000007000000}"/>
    <hyperlink ref="P134" r:id="rId8" display="Rapports\Justificatifs\CN EMA (70)\Indication" xr:uid="{00000000-0004-0000-0000-000008000000}"/>
    <hyperlink ref="P152" r:id="rId9" xr:uid="{00000000-0004-0000-0000-000009000000}"/>
    <hyperlink ref="P153" r:id="rId10" xr:uid="{00000000-0004-0000-0000-00000A000000}"/>
    <hyperlink ref="P154" r:id="rId11" xr:uid="{00000000-0004-0000-0000-00000B000000}"/>
    <hyperlink ref="P93" r:id="rId12" display="https://skfgroup-my.sharepoint.com/personal/jerome_lacassagne_skf_com/Documents/001 JLA/001 Alt_Master_RQSE/001 SKF/001 Doc SKF/EHS/Confo_machines/Rapports/Justificatifs/TITAN (TOUTITAN)/Mécanique" xr:uid="{00000000-0004-0000-0000-00000C000000}"/>
    <hyperlink ref="P95" r:id="rId13" xr:uid="{00000000-0004-0000-0000-00000D000000}"/>
    <hyperlink ref="P138" r:id="rId14" display="https://skfgroup-my.sharepoint.com/personal/jerome_lacassagne_skf_com/Documents/001 JLA/001 Alt_Master_RQSE/001 SKF/001 Doc SKF/EHS/Confo_machines/Rapports/Justificatifs/LC3500(TAILL3500)/Mécanique/Act n° 131 - Bon_43412_GMAO.docx" xr:uid="{00000000-0004-0000-0000-00000E000000}"/>
    <hyperlink ref="P21:P28" r:id="rId15" display="Bon de ferraillage 09/03/2018" xr:uid="{00000000-0004-0000-0000-00000F000000}"/>
    <hyperlink ref="P157" r:id="rId16" xr:uid="{00000000-0004-0000-0000-000010000000}"/>
    <hyperlink ref="P158" r:id="rId17" xr:uid="{14049E76-9359-4FEE-920F-EB02EE41F26E}"/>
    <hyperlink ref="P159" r:id="rId18" display="Rapport émargé" xr:uid="{060D0CD4-D19E-4306-B8C0-F90FB32ACF15}"/>
    <hyperlink ref="P160" r:id="rId19" xr:uid="{3BAFB7D2-A855-4AAA-B28A-B47B8F29D925}"/>
    <hyperlink ref="P18" r:id="rId20" display="https://skfgroup-my.sharepoint.com/personal/jerome_lacassagne_skf_com/Documents/001 JLA/001 Alt_Master_RQSE/001 SKF/001 Doc SKF/EHS/Confo_machines/Rapports/Justificatifs/AS65 (693)/Autre" xr:uid="{A87DB523-78CA-4748-AE4E-2ABD1539791A}"/>
    <hyperlink ref="P76" r:id="rId21" display="https://skfgroup-my.sharepoint.com/personal/jerome_lacassagne_skf_com/Documents/001 JLA/001 Alt_Master_RQSE/001 SKF/001 Doc SKF/EHS/Confo_machines/Rapports/Justificatifs/AS60 (TOUAS60)/Autre" xr:uid="{E082B101-F288-4AB8-B0D8-4DE1D8B3C04D}"/>
    <hyperlink ref="P96" r:id="rId22" display="https://skfgroup-my.sharepoint.com/personal/jerome_lacassagne_skf_com/Documents/001 JLA/001 Alt_Master_RQSE/001 SKF/001 Doc SKF/EHS/Confo_machines/Rapports/Justificatifs/TITAN (TOUTITAN)/Autre" xr:uid="{B0D0E06C-B23F-4DF2-88D0-EDF465947218}"/>
    <hyperlink ref="P102" r:id="rId23" display="https://skfgroup-my.sharepoint.com/personal/jerome_lacassagne_skf_com/Documents/001 JLA/001 Alt_Master_RQSE/001 SKF/001 Doc SKF/EHS/Confo_machines/Rapports/Justificatifs/AC46 (TOUAC46)/Autre" xr:uid="{952F2C03-4922-40BC-AE98-5716A5106C78}"/>
    <hyperlink ref="P109" r:id="rId24" display="https://skfgroup-my.sharepoint.com/personal/jerome_lacassagne_skf_com/Documents/001 JLA/001 Alt_Master_RQSE/001 SKF/001 Doc SKF/EHS/Confo_machines/Rapports/Justificatifs/SPMO (TO200)/Autre" xr:uid="{CAD42F1F-60E1-402A-AD72-65CE1E83E311}"/>
    <hyperlink ref="P115" r:id="rId25" display="https://skfgroup-my.sharepoint.com/personal/jerome_lacassagne_skf_com/Documents/001 JLA/001 Alt_Master_RQSE/001 SKF/001 Doc SKF/EHS/Confo_machines/Rapports/Justificatifs/AC20 (3116)/Autre" xr:uid="{8F20405F-9684-4992-A477-F07DEFC3BE3B}"/>
    <hyperlink ref="P125" r:id="rId26" display="https://skfgroup-my.sharepoint.com/personal/jerome_lacassagne_skf_com/Documents/001 JLA/001 Alt_Master_RQSE/001 SKF/001 Doc SKF/EHS/Confo_machines/Rapports/Justificatifs/VGM200 (691)/Autre" xr:uid="{8B9773DC-AB16-4CD8-9E24-CA8EAC66A57A}"/>
    <hyperlink ref="P137" r:id="rId27" display="https://skfgroup-my.sharepoint.com/personal/jerome_lacassagne_skf_com/Documents/001 JLA/001 Alt_Master_RQSE/001 SKF/001 Doc SKF/EHS/Confo_machines/Rapports/Justificatifs/AC36 (TOUAC362)/Autre" xr:uid="{8E69CE6D-CACE-4633-9164-A06FF5C7BC9F}"/>
    <hyperlink ref="P145" r:id="rId28" display="https://skfgroup-my.sharepoint.com/personal/jerome_lacassagne_skf_com/Documents/001 JLA/001 Alt_Master_RQSE/001 SKF/001 Doc SKF/EHS/Confo_machines/Rapports/Justificatifs/AC20 (73)/Autre" xr:uid="{276512D1-631C-40B3-9466-29CDE4A42BDA}"/>
    <hyperlink ref="P33" r:id="rId29" display="https://skfgroup-my.sharepoint.com/personal/jerome_lacassagne_skf_com/Documents/001 JLA/001 Alt_Master_RQSE/001 SKF/001 Doc SKF/EHS/Confo_machines/Rapports/Justificatifs/DUFIEUX CN (586)/Autre" xr:uid="{3FF393B0-22D1-4A34-877B-C5911C206D42}"/>
    <hyperlink ref="P70" r:id="rId30" xr:uid="{0DB082DA-2CF9-49FA-BFF1-5269A3461268}"/>
    <hyperlink ref="P139" r:id="rId31" display="https://skfgroup-my.sharepoint.com/personal/jerome_lacassagne_skf_com/Documents/001 JLA/001 Alt_Master_RQSE/001 SKF/001 Doc SKF/EHS/Confo_machines/Rapports/Justificatifs/LC3500(TAILL3500)/Mécanique/Act n° 132 - Bon_ _GMAO.docx" xr:uid="{E77FE04F-1530-4450-BDEE-F86CF7312D73}"/>
    <hyperlink ref="P106" r:id="rId32" xr:uid="{FFF65691-293C-4C42-B872-433B40C20DB1}"/>
    <hyperlink ref="P142" r:id="rId33" xr:uid="{E525F4CD-502D-4B01-A617-D26292978A9A}"/>
    <hyperlink ref="P99" r:id="rId34" xr:uid="{90B42551-095F-41FE-A06A-CAB3E4D711A4}"/>
    <hyperlink ref="P75" r:id="rId35" xr:uid="{06305297-D18B-417D-8377-8B534BD9F4C1}"/>
    <hyperlink ref="P97" r:id="rId36" xr:uid="{B66302B1-A761-4BFE-AC83-9CDF265F0306}"/>
    <hyperlink ref="P19" r:id="rId37" xr:uid="{DF65DC47-A94C-40F7-839F-B28C22892AFA}"/>
    <hyperlink ref="P34" r:id="rId38" xr:uid="{92D2C091-E345-4C51-BA7C-7613A76C327F}"/>
    <hyperlink ref="P98" r:id="rId39" xr:uid="{BFFED388-E5B2-4338-82D8-FB8A8387A90D}"/>
    <hyperlink ref="P103" r:id="rId40" xr:uid="{EAD83B3E-5519-4E06-B8C9-4B2212A146BA}"/>
    <hyperlink ref="P110" r:id="rId41" xr:uid="{5C55C14D-CB2D-43FF-A096-C20DB03F03C0}"/>
    <hyperlink ref="P116" r:id="rId42" xr:uid="{A046B3F8-8EDA-4568-9E11-CE60BEC108AE}"/>
    <hyperlink ref="P126" r:id="rId43" xr:uid="{E3651EDD-5445-4A2C-A0F0-E5070974395E}"/>
    <hyperlink ref="P146" r:id="rId44" xr:uid="{429C838B-1A6C-4990-B8CB-ED498DDF51DC}"/>
    <hyperlink ref="P86" r:id="rId45" xr:uid="{6EE04B16-2E4A-4961-9092-045CD5746BCE}"/>
    <hyperlink ref="P91" r:id="rId46" xr:uid="{60F0FB54-5E04-494B-AA34-2A2568F04AE4}"/>
    <hyperlink ref="P89" r:id="rId47" xr:uid="{40CFEBAD-0B7F-4B26-BCF3-9193D6324852}"/>
    <hyperlink ref="P90" r:id="rId48" xr:uid="{45FEAE51-D84C-44C3-BDEC-27C43DE2C48C}"/>
    <hyperlink ref="P88" r:id="rId49" xr:uid="{DA60D77A-1B5A-4680-A797-81DB390AA400}"/>
    <hyperlink ref="P85" r:id="rId50" xr:uid="{F5E79C98-E49B-462F-9AD1-B70E73FE801C}"/>
    <hyperlink ref="P107" r:id="rId51" xr:uid="{C2F9189C-9202-416E-899E-1878553144B1}"/>
    <hyperlink ref="P161" r:id="rId52" xr:uid="{DF6D7B25-B62B-4B4D-B9EF-FB40B7BDDA99}"/>
    <hyperlink ref="P205" r:id="rId53" xr:uid="{1F3006D8-B726-48AD-94CA-BF4C1B89A5AA}"/>
    <hyperlink ref="P201" r:id="rId54" xr:uid="{BED425DF-DC55-459F-9C0B-0B94C1BF9550}"/>
    <hyperlink ref="P27" r:id="rId55" xr:uid="{00AA5882-81A6-4FF4-B628-BFE0E3F6C26F}"/>
    <hyperlink ref="P226" r:id="rId56" xr:uid="{8CDBC70E-F19C-4E2D-B616-F9A8663E11D6}"/>
    <hyperlink ref="P238" r:id="rId57" xr:uid="{00AE8CCF-026B-4B40-AA79-C5A25DD9A2F8}"/>
    <hyperlink ref="P249" r:id="rId58" xr:uid="{79429873-D477-4B47-8DC9-252FD104B057}"/>
    <hyperlink ref="P273" r:id="rId59" xr:uid="{94F2014F-5969-4ABD-BF90-708E7AE88531}"/>
    <hyperlink ref="P262" r:id="rId60" xr:uid="{3C0748B8-2326-47EF-AD34-24D1FC785FEA}"/>
    <hyperlink ref="P325" r:id="rId61" xr:uid="{4CA0C978-A410-4674-AD9B-83EAF6E60333}"/>
    <hyperlink ref="P171" r:id="rId62" xr:uid="{FCFCD330-B16E-4EF0-92AF-410FE128CFEA}"/>
    <hyperlink ref="P314" r:id="rId63" xr:uid="{064FD11E-B3F9-4433-9379-AEB8A4313C1D}"/>
    <hyperlink ref="P156" r:id="rId64" display="Courriel Groupe BFI et rapport final DEKRA" xr:uid="{7B2C15B0-DEE1-4622-89AD-A4BF2DEA9CAA}"/>
    <hyperlink ref="P94" r:id="rId65" xr:uid="{37778778-8A9F-4C2E-910D-CF5A3600EC7C}"/>
    <hyperlink ref="P101" r:id="rId66" xr:uid="{035BEE74-3116-4AFC-A027-8CEC6C12FB96}"/>
    <hyperlink ref="W93" r:id="rId67" xr:uid="{8B377CE5-1A0A-490A-A6A2-625ED60B233C}"/>
    <hyperlink ref="W95:W98" r:id="rId68" display="DEKRA" xr:uid="{CCFA4D81-96CB-4B3C-A397-7ABFF70FA548}"/>
    <hyperlink ref="P42:P49" r:id="rId69" display="Bon de ferraillage 09/03/2018" xr:uid="{34FA8EDD-44A5-409F-8E0D-04187B79BB1E}"/>
    <hyperlink ref="P473" r:id="rId70" xr:uid="{3DCC7DF6-EF26-40BC-813E-1122787F9F47}"/>
    <hyperlink ref="P482" r:id="rId71" xr:uid="{B96E8D21-CADC-4A21-B5A9-BA24A9DAFFD1}"/>
    <hyperlink ref="P51" r:id="rId72" xr:uid="{B07749F8-24F0-4726-B9D7-FA0B911EBDCC}"/>
    <hyperlink ref="P55" r:id="rId73" xr:uid="{B0DCB5A0-FCD2-4D78-AB39-C616EF790CF3}"/>
    <hyperlink ref="P61" r:id="rId74" xr:uid="{E0F41CB1-7093-44A0-9A72-A2432785FF71}"/>
    <hyperlink ref="P163" r:id="rId75" xr:uid="{7C5C7DC0-E13A-4FFF-A3F7-BFD5409A9AD8}"/>
    <hyperlink ref="P228" r:id="rId76" xr:uid="{FF961D52-0B65-4478-941C-40990989BC87}"/>
    <hyperlink ref="P87" r:id="rId77" xr:uid="{845D9A12-ED29-4A16-B259-67916A8F4768}"/>
  </hyperlinks>
  <printOptions horizontalCentered="1" verticalCentered="1"/>
  <pageMargins left="0.19685039370078741" right="0.19685039370078741" top="0.19685039370078741" bottom="0.19685039370078741" header="0.31496062992125984" footer="0.31496062992125984"/>
  <pageSetup paperSize="8" scale="82" fitToWidth="0" orientation="landscape" r:id="rId78"/>
  <ignoredErrors>
    <ignoredError sqref="A1:R1 A987:B1006 B616 D616 D617:D620 D623:D672 D621 H621:X621 D622 H622:X622 H616:X616 H617:X620 B617:B622 A29:D430 B20:D20 B21:D21 B22:D22 B23:D23 B24:D24 B25:D25 B26:D26 B27:D27 B28:D28 A473:D486 B439:D440 B441:D452 B453:D453 G453:X453 B454:D454 B455:D464 B466:D466 G466:X466 B465:D465 G465:X465 G454:X454 G455:X464 B467:D467 G467:X467 B468:D468 G468:X468 B469:D469 G469:X469 B470:D470 G470:X470 B472:D472 G471:X472 F468:F472 B471:D471 B438:D438 B431:D431 B432:D432 B433:D433 B434:D434 B435:D435 B436:D436 B437:D437 A488:D615 A487:D487 P487:X487 B623 B624:B637 B638 B639:B659 B660 B661:B672 B673 D686:D919 D673 G673:X673 D674:D685 G674:X684 B674:B685 B686 B687:B704 B705 B706:B723 G685:K685 M685:X685 B724 B725:B741 B742 B743:B760 B761 B762:B765 B766 B767 B768:B780 B781 B782:B796 B797 B798:B822 B823 B824:B845 B846 B847:B853 B854 B855:B874 B875 B876:B898 B899 B900:B919 D921:D1006 D920 F920:X920 A8:D19 F8:X19 F623:X672 F29:X34 F20:X20 F21:X21 F22:X22 F23:X23 F24:X24 F25:X25 F26:X26 F27:X27 F28:X28 F473:X486 F439:X440 F441:X452 F467 F438:X438 F431:X431 F432:X432 F433:X433 F434:X434 F435:X435 F436:X436 F437:X437 F488:X615 F487:M487 F686:X919 F921:X1006 B920 B921 B922:B937 B938 B939:B953 B954 B955:B986 A6:M6 A5:L5 N5:X5 A7:K7 O7:X7 O6:X6 F180:X200 I161:X161 H162:X162 H172:X172 H173:X179 A4:F4 H4:X4 F202:X225 F201:G201 I201:X201 F36:X84 F35:U35 W35:X35 F105:X105 F104:U104 W104:X104 F107:X107 F106:U106 W106:X106 F109:X140 F108:Q108 S108:X108 F142:X160 F141:O141 Q141:X141 H164:X171 H163:O163 S163 F239:X249 F226 H226:X226 F227:F238 H227:X227 H229:X238 H228:O228 S228 F262:X430 F250 H250:X250 F251:F261 H251:X261 F92:X103 F87:G87 I87:O87 X87 F86:U86 F85:U85 F88:U91 X88:X91 X86 Q87:S87 A3:R3 B2:F2 H2:R2" numberStoredAsText="1"/>
    <ignoredError sqref="C616 C617:C1006" twoDigitTextYear="1" numberStoredAsText="1"/>
    <ignoredError sqref="C1007" twoDigitTextYear="1"/>
  </ignoredErrors>
  <drawing r:id="rId79"/>
  <legacyDrawing r:id="rId8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E9284-46E5-4D5E-8A91-A67809AC4150}">
  <sheetPr>
    <pageSetUpPr fitToPage="1"/>
  </sheetPr>
  <dimension ref="A1:T54"/>
  <sheetViews>
    <sheetView showGridLines="0" topLeftCell="A19" zoomScale="80" zoomScaleNormal="80" workbookViewId="0">
      <selection activeCell="N1" sqref="N1:R3"/>
    </sheetView>
  </sheetViews>
  <sheetFormatPr baseColWidth="10" defaultRowHeight="14.25" x14ac:dyDescent="0.2"/>
  <cols>
    <col min="1" max="6" width="11.7109375" style="9" customWidth="1"/>
    <col min="7" max="7" width="11.140625" style="9" customWidth="1"/>
    <col min="8" max="14" width="17.7109375" style="9" customWidth="1"/>
    <col min="15" max="15" width="13.42578125" style="9" customWidth="1"/>
    <col min="16" max="18" width="11.7109375" style="9" customWidth="1"/>
    <col min="19" max="16384" width="11.42578125" style="9"/>
  </cols>
  <sheetData>
    <row r="1" spans="1:20" ht="108" customHeight="1" x14ac:dyDescent="0.2">
      <c r="A1" s="1238"/>
      <c r="B1" s="1239"/>
      <c r="C1" s="1239"/>
      <c r="D1" s="1239"/>
      <c r="E1" s="1240"/>
      <c r="F1" s="1241" t="s">
        <v>470</v>
      </c>
      <c r="G1" s="1241"/>
      <c r="H1" s="1241"/>
      <c r="I1" s="1241"/>
      <c r="J1" s="1241"/>
      <c r="K1" s="1241"/>
      <c r="L1" s="1241"/>
      <c r="M1" s="1242"/>
      <c r="N1" s="1243"/>
      <c r="O1" s="1243"/>
      <c r="P1" s="1243"/>
      <c r="Q1" s="1243"/>
      <c r="R1" s="1244"/>
    </row>
    <row r="2" spans="1:20" ht="33" customHeight="1" x14ac:dyDescent="0.2">
      <c r="A2" s="1245" t="s">
        <v>2936</v>
      </c>
      <c r="B2" s="1246"/>
      <c r="C2" s="1246"/>
      <c r="D2" s="1246"/>
      <c r="E2" s="1247"/>
      <c r="F2" s="1248" t="s">
        <v>2939</v>
      </c>
      <c r="G2" s="1248"/>
      <c r="H2" s="1248"/>
      <c r="I2" s="1248"/>
      <c r="J2" s="1248"/>
      <c r="K2" s="1248"/>
      <c r="L2" s="1248"/>
      <c r="M2" s="1249"/>
      <c r="N2" s="1250"/>
      <c r="O2" s="1250"/>
      <c r="P2" s="1250"/>
      <c r="Q2" s="1250"/>
      <c r="R2" s="1251"/>
    </row>
    <row r="3" spans="1:20" ht="33.75" customHeight="1" thickBot="1" x14ac:dyDescent="0.25">
      <c r="A3" s="1252" t="s">
        <v>472</v>
      </c>
      <c r="B3" s="1253"/>
      <c r="C3" s="1253"/>
      <c r="D3" s="1253"/>
      <c r="E3" s="1254"/>
      <c r="F3" s="1086"/>
      <c r="G3" s="1086"/>
      <c r="H3" s="1086"/>
      <c r="I3" s="1086"/>
      <c r="J3" s="1086"/>
      <c r="K3" s="1086"/>
      <c r="L3" s="1086"/>
      <c r="M3" s="1087"/>
      <c r="N3" s="1219"/>
      <c r="O3" s="1219"/>
      <c r="P3" s="1219"/>
      <c r="Q3" s="1219"/>
      <c r="R3" s="1220"/>
    </row>
    <row r="4" spans="1:20" ht="15" x14ac:dyDescent="0.2">
      <c r="A4" s="915"/>
      <c r="B4" s="916"/>
      <c r="C4" s="916"/>
      <c r="D4" s="916"/>
      <c r="E4" s="916"/>
      <c r="F4" s="789" t="s">
        <v>2906</v>
      </c>
      <c r="G4" s="916"/>
      <c r="H4" s="916"/>
      <c r="I4" s="916"/>
      <c r="J4" s="916"/>
      <c r="K4" s="916"/>
      <c r="L4" s="916"/>
      <c r="M4" s="790" t="s">
        <v>2135</v>
      </c>
      <c r="N4" s="916"/>
      <c r="O4" s="916"/>
      <c r="P4" s="916"/>
      <c r="Q4" s="916"/>
      <c r="R4" s="917"/>
    </row>
    <row r="5" spans="1:20" x14ac:dyDescent="0.2">
      <c r="A5" s="915"/>
      <c r="B5" s="916"/>
      <c r="C5" s="916"/>
      <c r="D5" s="916"/>
      <c r="E5" s="916"/>
      <c r="F5" s="916"/>
      <c r="G5" s="916"/>
      <c r="H5" s="916"/>
      <c r="I5" s="916"/>
      <c r="J5" s="916"/>
      <c r="K5" s="916"/>
      <c r="L5" s="916"/>
      <c r="M5" s="916"/>
      <c r="N5" s="916"/>
      <c r="O5" s="916"/>
      <c r="P5" s="916"/>
      <c r="Q5" s="916"/>
      <c r="R5" s="917"/>
    </row>
    <row r="6" spans="1:20" s="201" customFormat="1" ht="30.75" customHeight="1" x14ac:dyDescent="0.2">
      <c r="A6" s="915"/>
      <c r="B6" s="916"/>
      <c r="C6" s="916"/>
      <c r="D6" s="916"/>
      <c r="E6" s="916"/>
      <c r="F6" s="916"/>
      <c r="G6" s="916"/>
      <c r="H6" s="916"/>
      <c r="I6" s="916"/>
      <c r="J6" s="916"/>
      <c r="K6" s="916"/>
      <c r="L6" s="916"/>
      <c r="M6" s="916"/>
      <c r="N6" s="916"/>
      <c r="O6" s="916"/>
      <c r="P6" s="916"/>
      <c r="Q6" s="916"/>
      <c r="R6" s="917"/>
      <c r="S6" s="9"/>
      <c r="T6" s="9"/>
    </row>
    <row r="7" spans="1:20" s="201" customFormat="1" ht="20.100000000000001" customHeight="1" thickBot="1" x14ac:dyDescent="0.25">
      <c r="A7" s="915"/>
      <c r="B7" s="916"/>
      <c r="C7" s="916"/>
      <c r="D7" s="916"/>
      <c r="E7" s="916"/>
      <c r="F7" s="916"/>
      <c r="G7" s="916"/>
      <c r="H7" s="916"/>
      <c r="I7" s="916"/>
      <c r="J7" s="916"/>
      <c r="K7" s="916"/>
      <c r="L7" s="916"/>
      <c r="M7" s="916"/>
      <c r="N7" s="916"/>
      <c r="O7" s="916"/>
      <c r="P7" s="916"/>
      <c r="Q7" s="916"/>
      <c r="R7" s="917"/>
      <c r="S7" s="9"/>
      <c r="T7" s="9"/>
    </row>
    <row r="8" spans="1:20" s="201" customFormat="1" ht="20.100000000000001" customHeight="1" x14ac:dyDescent="0.25">
      <c r="A8" s="918"/>
      <c r="B8" s="919"/>
      <c r="C8" s="919"/>
      <c r="D8" s="1221" t="s">
        <v>1490</v>
      </c>
      <c r="E8" s="1222"/>
      <c r="F8" s="1222"/>
      <c r="G8" s="1223"/>
      <c r="H8" s="1227" t="s">
        <v>1486</v>
      </c>
      <c r="I8" s="1228"/>
      <c r="J8" s="1228"/>
      <c r="K8" s="1228"/>
      <c r="L8" s="1228"/>
      <c r="M8" s="1228"/>
      <c r="N8" s="1229"/>
      <c r="O8" s="1230" t="s">
        <v>1493</v>
      </c>
      <c r="P8" s="919"/>
      <c r="Q8" s="919"/>
      <c r="R8" s="920"/>
    </row>
    <row r="9" spans="1:20" s="201" customFormat="1" ht="54.75" customHeight="1" x14ac:dyDescent="0.25">
      <c r="A9" s="918"/>
      <c r="B9" s="919"/>
      <c r="C9" s="919"/>
      <c r="D9" s="1224"/>
      <c r="E9" s="1225"/>
      <c r="F9" s="1225"/>
      <c r="G9" s="1226"/>
      <c r="H9" s="617" t="s">
        <v>1487</v>
      </c>
      <c r="I9" s="617" t="s">
        <v>1488</v>
      </c>
      <c r="J9" s="617" t="s">
        <v>2466</v>
      </c>
      <c r="K9" s="617" t="s">
        <v>1518</v>
      </c>
      <c r="L9" s="617" t="s">
        <v>1489</v>
      </c>
      <c r="M9" s="628" t="s">
        <v>2420</v>
      </c>
      <c r="N9" s="628" t="s">
        <v>1498</v>
      </c>
      <c r="O9" s="1231"/>
      <c r="P9" s="921"/>
      <c r="Q9" s="919"/>
      <c r="R9" s="920"/>
    </row>
    <row r="10" spans="1:20" s="201" customFormat="1" ht="20.100000000000001" customHeight="1" x14ac:dyDescent="0.25">
      <c r="A10" s="918"/>
      <c r="B10" s="919"/>
      <c r="C10" s="919"/>
      <c r="D10" s="1615" t="s">
        <v>2930</v>
      </c>
      <c r="E10" s="1616"/>
      <c r="F10" s="1616"/>
      <c r="G10" s="1617"/>
      <c r="H10" s="1051">
        <v>0</v>
      </c>
      <c r="I10" s="1051">
        <v>4</v>
      </c>
      <c r="J10" s="1051">
        <v>17</v>
      </c>
      <c r="K10" s="1051">
        <v>11</v>
      </c>
      <c r="L10" s="1051">
        <v>10</v>
      </c>
      <c r="M10" s="566"/>
      <c r="N10" s="566">
        <v>1</v>
      </c>
      <c r="O10" s="618">
        <f>SUM(H10:N10)</f>
        <v>43</v>
      </c>
      <c r="P10" s="1212"/>
      <c r="Q10" s="919"/>
      <c r="R10" s="920"/>
    </row>
    <row r="11" spans="1:20" s="201" customFormat="1" ht="20.100000000000001" customHeight="1" x14ac:dyDescent="0.25">
      <c r="A11" s="918"/>
      <c r="B11" s="919"/>
      <c r="C11" s="919"/>
      <c r="D11" s="1618" t="s">
        <v>2931</v>
      </c>
      <c r="E11" s="1619"/>
      <c r="F11" s="1619"/>
      <c r="G11" s="1620"/>
      <c r="H11" s="1051">
        <v>5</v>
      </c>
      <c r="I11" s="1051">
        <v>1</v>
      </c>
      <c r="J11" s="1051"/>
      <c r="K11" s="1051"/>
      <c r="L11" s="1051">
        <v>10</v>
      </c>
      <c r="M11" s="566">
        <v>6</v>
      </c>
      <c r="N11" s="566">
        <v>4</v>
      </c>
      <c r="O11" s="618">
        <f>SUM(H11:M11)</f>
        <v>22</v>
      </c>
      <c r="P11" s="1212"/>
      <c r="Q11" s="919"/>
      <c r="R11" s="920"/>
    </row>
    <row r="12" spans="1:20" x14ac:dyDescent="0.2">
      <c r="A12" s="918"/>
      <c r="B12" s="919"/>
      <c r="C12" s="919"/>
      <c r="D12" s="1621" t="s">
        <v>2932</v>
      </c>
      <c r="E12" s="1622"/>
      <c r="F12" s="1622"/>
      <c r="G12" s="1623"/>
      <c r="H12" s="1051">
        <v>26</v>
      </c>
      <c r="I12" s="1051">
        <v>5</v>
      </c>
      <c r="J12" s="1051"/>
      <c r="K12" s="1051"/>
      <c r="L12" s="1051">
        <v>3</v>
      </c>
      <c r="M12" s="566">
        <v>3</v>
      </c>
      <c r="N12" s="566">
        <v>24</v>
      </c>
      <c r="O12" s="618">
        <f>SUM(H12:N12)</f>
        <v>61</v>
      </c>
      <c r="P12" s="1212"/>
      <c r="Q12" s="919"/>
      <c r="R12" s="920"/>
      <c r="S12" s="201"/>
      <c r="T12" s="201"/>
    </row>
    <row r="13" spans="1:20" x14ac:dyDescent="0.2">
      <c r="A13" s="918"/>
      <c r="B13" s="919"/>
      <c r="C13" s="919"/>
      <c r="D13" s="1624" t="s">
        <v>2933</v>
      </c>
      <c r="E13" s="1625"/>
      <c r="F13" s="1625"/>
      <c r="G13" s="1626"/>
      <c r="H13" s="1051">
        <v>5</v>
      </c>
      <c r="I13" s="1051"/>
      <c r="J13" s="1051"/>
      <c r="K13" s="1051"/>
      <c r="L13" s="1051">
        <v>1</v>
      </c>
      <c r="M13" s="566">
        <v>2</v>
      </c>
      <c r="N13" s="566">
        <v>15</v>
      </c>
      <c r="O13" s="618">
        <f>SUM(H13:N13)</f>
        <v>23</v>
      </c>
      <c r="P13" s="1212"/>
      <c r="Q13" s="919"/>
      <c r="R13" s="920"/>
      <c r="S13" s="201"/>
      <c r="T13" s="201"/>
    </row>
    <row r="14" spans="1:20" ht="15" thickBot="1" x14ac:dyDescent="0.25">
      <c r="A14" s="918"/>
      <c r="B14" s="919"/>
      <c r="C14" s="919"/>
      <c r="D14" s="1216" t="s">
        <v>1491</v>
      </c>
      <c r="E14" s="1217"/>
      <c r="F14" s="1217"/>
      <c r="G14" s="1218"/>
      <c r="H14" s="358">
        <f t="shared" ref="H14:N14" si="0">SUM(H10:H13)</f>
        <v>36</v>
      </c>
      <c r="I14" s="358">
        <f t="shared" si="0"/>
        <v>10</v>
      </c>
      <c r="J14" s="358">
        <f t="shared" si="0"/>
        <v>17</v>
      </c>
      <c r="K14" s="358">
        <f>SUM(K10:K13)</f>
        <v>11</v>
      </c>
      <c r="L14" s="358">
        <f t="shared" si="0"/>
        <v>24</v>
      </c>
      <c r="M14" s="568">
        <f t="shared" si="0"/>
        <v>11</v>
      </c>
      <c r="N14" s="568">
        <f t="shared" si="0"/>
        <v>44</v>
      </c>
      <c r="O14" s="619">
        <f>SUM(H14:N14)</f>
        <v>153</v>
      </c>
      <c r="P14" s="919"/>
      <c r="Q14" s="919"/>
      <c r="R14" s="920"/>
      <c r="S14" s="201"/>
      <c r="T14" s="201"/>
    </row>
    <row r="15" spans="1:20" x14ac:dyDescent="0.2">
      <c r="A15" s="915"/>
      <c r="B15" s="916"/>
      <c r="C15" s="916"/>
      <c r="D15" s="916"/>
      <c r="E15" s="916"/>
      <c r="F15" s="916"/>
      <c r="G15" s="916"/>
      <c r="H15" s="916"/>
      <c r="I15" s="916"/>
      <c r="J15" s="916"/>
      <c r="K15" s="916"/>
      <c r="L15" s="916"/>
      <c r="M15" s="916"/>
      <c r="N15" s="916"/>
      <c r="O15" s="916"/>
      <c r="P15" s="916"/>
      <c r="Q15" s="916"/>
      <c r="R15" s="917"/>
    </row>
    <row r="16" spans="1:20" x14ac:dyDescent="0.2">
      <c r="A16" s="915"/>
      <c r="B16" s="916"/>
      <c r="C16" s="916"/>
      <c r="D16" s="916"/>
      <c r="E16" s="916"/>
      <c r="F16" s="916"/>
      <c r="G16" s="916"/>
      <c r="H16" s="916"/>
      <c r="I16" s="916"/>
      <c r="J16" s="916"/>
      <c r="K16" s="916"/>
      <c r="L16" s="916"/>
      <c r="M16" s="916"/>
      <c r="N16" s="916"/>
      <c r="O16" s="916"/>
      <c r="P16" s="916"/>
      <c r="Q16" s="916"/>
      <c r="R16" s="917"/>
    </row>
    <row r="17" spans="1:18" x14ac:dyDescent="0.2">
      <c r="A17" s="915"/>
      <c r="B17" s="916"/>
      <c r="C17" s="916"/>
      <c r="D17" s="916"/>
      <c r="E17" s="916"/>
      <c r="F17" s="916"/>
      <c r="G17" s="916"/>
      <c r="H17" s="916"/>
      <c r="I17" s="916"/>
      <c r="J17" s="916"/>
      <c r="K17" s="916"/>
      <c r="L17" s="916"/>
      <c r="M17" s="916"/>
      <c r="N17" s="916"/>
      <c r="O17" s="916"/>
      <c r="P17" s="916"/>
      <c r="Q17" s="916"/>
      <c r="R17" s="917"/>
    </row>
    <row r="18" spans="1:18" x14ac:dyDescent="0.2">
      <c r="A18" s="915"/>
      <c r="B18" s="916"/>
      <c r="C18" s="916"/>
      <c r="D18" s="916"/>
      <c r="E18" s="916"/>
      <c r="F18" s="916"/>
      <c r="G18" s="916"/>
      <c r="H18" s="916"/>
      <c r="I18" s="916"/>
      <c r="J18" s="916"/>
      <c r="K18" s="916"/>
      <c r="L18" s="916"/>
      <c r="M18" s="916"/>
      <c r="N18" s="916"/>
      <c r="O18" s="916"/>
      <c r="P18" s="916"/>
      <c r="Q18" s="916"/>
      <c r="R18" s="917"/>
    </row>
    <row r="19" spans="1:18" x14ac:dyDescent="0.2">
      <c r="A19" s="915"/>
      <c r="B19" s="916"/>
      <c r="C19" s="916"/>
      <c r="D19" s="916"/>
      <c r="E19" s="916"/>
      <c r="F19" s="916"/>
      <c r="G19" s="916"/>
      <c r="H19" s="916"/>
      <c r="I19" s="916"/>
      <c r="J19" s="916"/>
      <c r="K19" s="916"/>
      <c r="L19" s="916"/>
      <c r="M19" s="916"/>
      <c r="N19" s="916"/>
      <c r="O19" s="916"/>
      <c r="P19" s="916"/>
      <c r="Q19" s="916"/>
      <c r="R19" s="917"/>
    </row>
    <row r="20" spans="1:18" x14ac:dyDescent="0.2">
      <c r="A20" s="915"/>
      <c r="B20" s="916"/>
      <c r="C20" s="916"/>
      <c r="D20" s="916"/>
      <c r="E20" s="916"/>
      <c r="F20" s="916"/>
      <c r="G20" s="916"/>
      <c r="H20" s="916"/>
      <c r="I20" s="916"/>
      <c r="J20" s="916"/>
      <c r="K20" s="916"/>
      <c r="L20" s="916"/>
      <c r="M20" s="916"/>
      <c r="N20" s="916"/>
      <c r="O20" s="916"/>
      <c r="P20" s="916"/>
      <c r="Q20" s="916"/>
      <c r="R20" s="917"/>
    </row>
    <row r="21" spans="1:18" x14ac:dyDescent="0.2">
      <c r="A21" s="915"/>
      <c r="B21" s="916"/>
      <c r="C21" s="916"/>
      <c r="D21" s="916"/>
      <c r="E21" s="916"/>
      <c r="F21" s="916"/>
      <c r="G21" s="916"/>
      <c r="H21" s="916"/>
      <c r="I21" s="916"/>
      <c r="J21" s="916"/>
      <c r="K21" s="916"/>
      <c r="L21" s="916"/>
      <c r="M21" s="916"/>
      <c r="N21" s="916"/>
      <c r="O21" s="916"/>
      <c r="P21" s="916"/>
      <c r="Q21" s="916"/>
      <c r="R21" s="917"/>
    </row>
    <row r="22" spans="1:18" x14ac:dyDescent="0.2">
      <c r="A22" s="915"/>
      <c r="B22" s="916"/>
      <c r="C22" s="916"/>
      <c r="D22" s="916"/>
      <c r="E22" s="916"/>
      <c r="F22" s="916"/>
      <c r="G22" s="916"/>
      <c r="H22" s="916"/>
      <c r="I22" s="916"/>
      <c r="J22" s="916"/>
      <c r="K22" s="916"/>
      <c r="L22" s="916"/>
      <c r="M22" s="916"/>
      <c r="N22" s="916"/>
      <c r="O22" s="916"/>
      <c r="P22" s="916"/>
      <c r="Q22" s="916"/>
      <c r="R22" s="917"/>
    </row>
    <row r="23" spans="1:18" x14ac:dyDescent="0.2">
      <c r="A23" s="915"/>
      <c r="B23" s="916"/>
      <c r="C23" s="916"/>
      <c r="D23" s="916"/>
      <c r="E23" s="916"/>
      <c r="F23" s="916"/>
      <c r="G23" s="916"/>
      <c r="H23" s="916"/>
      <c r="I23" s="916"/>
      <c r="J23" s="916"/>
      <c r="K23" s="916"/>
      <c r="L23" s="916"/>
      <c r="M23" s="916"/>
      <c r="N23" s="916"/>
      <c r="O23" s="916"/>
      <c r="P23" s="916"/>
      <c r="Q23" s="916"/>
      <c r="R23" s="917"/>
    </row>
    <row r="24" spans="1:18" x14ac:dyDescent="0.2">
      <c r="A24" s="915"/>
      <c r="B24" s="916"/>
      <c r="C24" s="916"/>
      <c r="D24" s="916"/>
      <c r="E24" s="916"/>
      <c r="F24" s="916"/>
      <c r="G24" s="916"/>
      <c r="H24" s="916"/>
      <c r="I24" s="916"/>
      <c r="J24" s="916"/>
      <c r="K24" s="916"/>
      <c r="L24" s="916"/>
      <c r="M24" s="916"/>
      <c r="N24" s="916"/>
      <c r="O24" s="916"/>
      <c r="P24" s="916"/>
      <c r="Q24" s="916"/>
      <c r="R24" s="917"/>
    </row>
    <row r="25" spans="1:18" x14ac:dyDescent="0.2">
      <c r="A25" s="915"/>
      <c r="B25" s="916"/>
      <c r="C25" s="916"/>
      <c r="D25" s="916"/>
      <c r="E25" s="916"/>
      <c r="F25" s="916"/>
      <c r="G25" s="916"/>
      <c r="H25" s="916"/>
      <c r="I25" s="916"/>
      <c r="J25" s="916"/>
      <c r="K25" s="916"/>
      <c r="L25" s="916"/>
      <c r="M25" s="916"/>
      <c r="N25" s="916"/>
      <c r="O25" s="916"/>
      <c r="P25" s="916"/>
      <c r="Q25" s="916"/>
      <c r="R25" s="917"/>
    </row>
    <row r="26" spans="1:18" x14ac:dyDescent="0.2">
      <c r="A26" s="915"/>
      <c r="B26" s="916"/>
      <c r="C26" s="916"/>
      <c r="D26" s="916"/>
      <c r="E26" s="916"/>
      <c r="F26" s="916"/>
      <c r="G26" s="916"/>
      <c r="H26" s="916"/>
      <c r="I26" s="916"/>
      <c r="J26" s="916"/>
      <c r="K26" s="916"/>
      <c r="L26" s="916"/>
      <c r="M26" s="916"/>
      <c r="N26" s="916"/>
      <c r="O26" s="916"/>
      <c r="P26" s="916"/>
      <c r="Q26" s="916"/>
      <c r="R26" s="917"/>
    </row>
    <row r="27" spans="1:18" x14ac:dyDescent="0.2">
      <c r="A27" s="915"/>
      <c r="B27" s="916"/>
      <c r="C27" s="916"/>
      <c r="D27" s="916"/>
      <c r="E27" s="916"/>
      <c r="F27" s="916"/>
      <c r="G27" s="916"/>
      <c r="H27" s="916"/>
      <c r="I27" s="916"/>
      <c r="J27" s="916"/>
      <c r="K27" s="916"/>
      <c r="L27" s="916"/>
      <c r="M27" s="916"/>
      <c r="N27" s="916"/>
      <c r="O27" s="916"/>
      <c r="P27" s="916"/>
      <c r="Q27" s="916"/>
      <c r="R27" s="917"/>
    </row>
    <row r="28" spans="1:18" x14ac:dyDescent="0.2">
      <c r="A28" s="915"/>
      <c r="B28" s="916"/>
      <c r="C28" s="916"/>
      <c r="D28" s="916"/>
      <c r="E28" s="916"/>
      <c r="F28" s="916"/>
      <c r="G28" s="916"/>
      <c r="H28" s="916"/>
      <c r="I28" s="916"/>
      <c r="J28" s="916"/>
      <c r="K28" s="916"/>
      <c r="L28" s="916"/>
      <c r="M28" s="916"/>
      <c r="N28" s="916"/>
      <c r="O28" s="916"/>
      <c r="P28" s="916"/>
      <c r="Q28" s="916"/>
      <c r="R28" s="917"/>
    </row>
    <row r="29" spans="1:18" x14ac:dyDescent="0.2">
      <c r="A29" s="915"/>
      <c r="B29" s="916"/>
      <c r="C29" s="916"/>
      <c r="D29" s="916"/>
      <c r="E29" s="916"/>
      <c r="F29" s="916"/>
      <c r="G29" s="916"/>
      <c r="H29" s="916"/>
      <c r="I29" s="916"/>
      <c r="J29" s="916"/>
      <c r="K29" s="916"/>
      <c r="L29" s="916"/>
      <c r="M29" s="916"/>
      <c r="N29" s="916"/>
      <c r="O29" s="916"/>
      <c r="P29" s="916"/>
      <c r="Q29" s="916"/>
      <c r="R29" s="917"/>
    </row>
    <row r="30" spans="1:18" x14ac:dyDescent="0.2">
      <c r="A30" s="915"/>
      <c r="B30" s="916"/>
      <c r="C30" s="916"/>
      <c r="D30" s="916"/>
      <c r="E30" s="916"/>
      <c r="F30" s="916"/>
      <c r="G30" s="916"/>
      <c r="H30" s="916"/>
      <c r="I30" s="916"/>
      <c r="J30" s="916"/>
      <c r="K30" s="916"/>
      <c r="L30" s="916"/>
      <c r="M30" s="916"/>
      <c r="N30" s="916"/>
      <c r="O30" s="916"/>
      <c r="P30" s="916"/>
      <c r="Q30" s="916"/>
      <c r="R30" s="917"/>
    </row>
    <row r="31" spans="1:18" x14ac:dyDescent="0.2">
      <c r="A31" s="915"/>
      <c r="B31" s="916"/>
      <c r="C31" s="916"/>
      <c r="D31" s="916"/>
      <c r="E31" s="916"/>
      <c r="F31" s="916"/>
      <c r="G31" s="916"/>
      <c r="H31" s="916"/>
      <c r="I31" s="916"/>
      <c r="J31" s="916"/>
      <c r="K31" s="916"/>
      <c r="L31" s="916"/>
      <c r="M31" s="916"/>
      <c r="N31" s="916"/>
      <c r="O31" s="916"/>
      <c r="P31" s="916"/>
      <c r="Q31" s="916"/>
      <c r="R31" s="917"/>
    </row>
    <row r="32" spans="1:18" x14ac:dyDescent="0.2">
      <c r="A32" s="915"/>
      <c r="B32" s="916"/>
      <c r="C32" s="916"/>
      <c r="D32" s="916"/>
      <c r="E32" s="916"/>
      <c r="F32" s="916"/>
      <c r="G32" s="916"/>
      <c r="H32" s="916"/>
      <c r="I32" s="916"/>
      <c r="J32" s="916"/>
      <c r="K32" s="916"/>
      <c r="L32" s="916"/>
      <c r="M32" s="916"/>
      <c r="N32" s="916"/>
      <c r="O32" s="916"/>
      <c r="P32" s="916"/>
      <c r="Q32" s="916"/>
      <c r="R32" s="917"/>
    </row>
    <row r="33" spans="1:18" x14ac:dyDescent="0.2">
      <c r="A33" s="915"/>
      <c r="B33" s="916"/>
      <c r="C33" s="916"/>
      <c r="D33" s="916"/>
      <c r="E33" s="916"/>
      <c r="F33" s="916"/>
      <c r="G33" s="916"/>
      <c r="H33" s="916"/>
      <c r="I33" s="916"/>
      <c r="J33" s="916"/>
      <c r="K33" s="916"/>
      <c r="L33" s="916"/>
      <c r="M33" s="916"/>
      <c r="N33" s="916"/>
      <c r="O33" s="916"/>
      <c r="P33" s="916"/>
      <c r="Q33" s="916"/>
      <c r="R33" s="917"/>
    </row>
    <row r="34" spans="1:18" x14ac:dyDescent="0.2">
      <c r="A34" s="915"/>
      <c r="B34" s="916"/>
      <c r="C34" s="916"/>
      <c r="D34" s="916"/>
      <c r="E34" s="916"/>
      <c r="F34" s="916"/>
      <c r="G34" s="916"/>
      <c r="H34" s="916"/>
      <c r="I34" s="916"/>
      <c r="J34" s="916"/>
      <c r="K34" s="916"/>
      <c r="L34" s="916"/>
      <c r="M34" s="916"/>
      <c r="N34" s="916"/>
      <c r="O34" s="916"/>
      <c r="P34" s="916"/>
      <c r="Q34" s="916"/>
      <c r="R34" s="917"/>
    </row>
    <row r="35" spans="1:18" x14ac:dyDescent="0.2">
      <c r="A35" s="915"/>
      <c r="B35" s="916"/>
      <c r="C35" s="916"/>
      <c r="D35" s="916"/>
      <c r="E35" s="916"/>
      <c r="F35" s="916"/>
      <c r="G35" s="916"/>
      <c r="H35" s="916"/>
      <c r="I35" s="916"/>
      <c r="J35" s="916"/>
      <c r="K35" s="916"/>
      <c r="L35" s="916"/>
      <c r="M35" s="916"/>
      <c r="N35" s="916"/>
      <c r="O35" s="916"/>
      <c r="P35" s="916"/>
      <c r="Q35" s="916"/>
      <c r="R35" s="917"/>
    </row>
    <row r="36" spans="1:18" x14ac:dyDescent="0.2">
      <c r="A36" s="915"/>
      <c r="B36" s="916"/>
      <c r="C36" s="916"/>
      <c r="D36" s="916"/>
      <c r="E36" s="916"/>
      <c r="F36" s="916"/>
      <c r="G36" s="916"/>
      <c r="H36" s="916"/>
      <c r="I36" s="916"/>
      <c r="J36" s="916"/>
      <c r="K36" s="916"/>
      <c r="L36" s="916"/>
      <c r="M36" s="916"/>
      <c r="N36" s="916"/>
      <c r="O36" s="916"/>
      <c r="P36" s="916"/>
      <c r="Q36" s="916"/>
      <c r="R36" s="917"/>
    </row>
    <row r="37" spans="1:18" x14ac:dyDescent="0.2">
      <c r="A37" s="915"/>
      <c r="B37" s="916"/>
      <c r="C37" s="916"/>
      <c r="D37" s="916"/>
      <c r="E37" s="916"/>
      <c r="F37" s="916"/>
      <c r="G37" s="916"/>
      <c r="H37" s="916"/>
      <c r="I37" s="916"/>
      <c r="J37" s="916"/>
      <c r="K37" s="916"/>
      <c r="L37" s="916"/>
      <c r="M37" s="916"/>
      <c r="N37" s="916"/>
      <c r="O37" s="916"/>
      <c r="P37" s="916"/>
      <c r="Q37" s="916"/>
      <c r="R37" s="917"/>
    </row>
    <row r="38" spans="1:18" x14ac:dyDescent="0.2">
      <c r="A38" s="915"/>
      <c r="B38" s="916"/>
      <c r="C38" s="916"/>
      <c r="D38" s="916"/>
      <c r="E38" s="916"/>
      <c r="F38" s="916"/>
      <c r="G38" s="916"/>
      <c r="H38" s="916"/>
      <c r="I38" s="916"/>
      <c r="J38" s="916"/>
      <c r="K38" s="916"/>
      <c r="L38" s="916"/>
      <c r="M38" s="916"/>
      <c r="N38" s="916"/>
      <c r="O38" s="916"/>
      <c r="P38" s="916"/>
      <c r="Q38" s="916"/>
      <c r="R38" s="917"/>
    </row>
    <row r="39" spans="1:18" x14ac:dyDescent="0.2">
      <c r="A39" s="915"/>
      <c r="B39" s="916"/>
      <c r="C39" s="916"/>
      <c r="D39" s="916"/>
      <c r="E39" s="916"/>
      <c r="F39" s="916"/>
      <c r="G39" s="916"/>
      <c r="H39" s="916"/>
      <c r="I39" s="916"/>
      <c r="J39" s="916"/>
      <c r="K39" s="916"/>
      <c r="L39" s="916"/>
      <c r="M39" s="916"/>
      <c r="N39" s="916"/>
      <c r="O39" s="916"/>
      <c r="P39" s="916"/>
      <c r="Q39" s="916"/>
      <c r="R39" s="917"/>
    </row>
    <row r="40" spans="1:18" x14ac:dyDescent="0.2">
      <c r="A40" s="915"/>
      <c r="B40" s="916"/>
      <c r="C40" s="916"/>
      <c r="D40" s="916"/>
      <c r="E40" s="916"/>
      <c r="F40" s="916"/>
      <c r="G40" s="916"/>
      <c r="H40" s="916"/>
      <c r="I40" s="916"/>
      <c r="J40" s="916"/>
      <c r="K40" s="916"/>
      <c r="L40" s="916"/>
      <c r="M40" s="916"/>
      <c r="N40" s="916"/>
      <c r="O40" s="916"/>
      <c r="P40" s="916"/>
      <c r="Q40" s="916"/>
      <c r="R40" s="917"/>
    </row>
    <row r="41" spans="1:18" x14ac:dyDescent="0.2">
      <c r="A41" s="915"/>
      <c r="B41" s="916"/>
      <c r="C41" s="916"/>
      <c r="D41" s="916"/>
      <c r="E41" s="916"/>
      <c r="F41" s="916"/>
      <c r="G41" s="916"/>
      <c r="H41" s="916"/>
      <c r="I41" s="916"/>
      <c r="J41" s="916"/>
      <c r="K41" s="916"/>
      <c r="L41" s="916"/>
      <c r="M41" s="916"/>
      <c r="N41" s="916"/>
      <c r="O41" s="916"/>
      <c r="P41" s="916"/>
      <c r="Q41" s="916"/>
      <c r="R41" s="917"/>
    </row>
    <row r="42" spans="1:18" x14ac:dyDescent="0.2">
      <c r="A42" s="915"/>
      <c r="B42" s="916"/>
      <c r="C42" s="916"/>
      <c r="D42" s="916"/>
      <c r="E42" s="916"/>
      <c r="F42" s="916"/>
      <c r="G42" s="916"/>
      <c r="H42" s="916"/>
      <c r="I42" s="916"/>
      <c r="J42" s="916"/>
      <c r="K42" s="916"/>
      <c r="L42" s="916"/>
      <c r="M42" s="916"/>
      <c r="N42" s="916"/>
      <c r="O42" s="916"/>
      <c r="P42" s="916"/>
      <c r="Q42" s="916"/>
      <c r="R42" s="917"/>
    </row>
    <row r="43" spans="1:18" x14ac:dyDescent="0.2">
      <c r="A43" s="915"/>
      <c r="B43" s="916"/>
      <c r="C43" s="916"/>
      <c r="D43" s="916"/>
      <c r="E43" s="916"/>
      <c r="F43" s="916"/>
      <c r="G43" s="916"/>
      <c r="H43" s="916"/>
      <c r="I43" s="916"/>
      <c r="J43" s="916"/>
      <c r="K43" s="916"/>
      <c r="L43" s="916"/>
      <c r="M43" s="916"/>
      <c r="N43" s="916"/>
      <c r="O43" s="916"/>
      <c r="P43" s="916"/>
      <c r="Q43" s="916"/>
      <c r="R43" s="917"/>
    </row>
    <row r="44" spans="1:18" x14ac:dyDescent="0.2">
      <c r="A44" s="915"/>
      <c r="B44" s="916"/>
      <c r="C44" s="916"/>
      <c r="D44" s="916"/>
      <c r="E44" s="916"/>
      <c r="F44" s="916"/>
      <c r="G44" s="916"/>
      <c r="H44" s="916"/>
      <c r="I44" s="916"/>
      <c r="J44" s="916"/>
      <c r="K44" s="916"/>
      <c r="L44" s="916"/>
      <c r="M44" s="916"/>
      <c r="N44" s="916"/>
      <c r="O44" s="916"/>
      <c r="P44" s="916"/>
      <c r="Q44" s="916"/>
      <c r="R44" s="917"/>
    </row>
    <row r="45" spans="1:18" x14ac:dyDescent="0.2">
      <c r="A45" s="915"/>
      <c r="B45" s="916"/>
      <c r="C45" s="916"/>
      <c r="D45" s="916"/>
      <c r="E45" s="916"/>
      <c r="F45" s="916"/>
      <c r="G45" s="916"/>
      <c r="H45" s="916"/>
      <c r="I45" s="916"/>
      <c r="J45" s="916"/>
      <c r="K45" s="916"/>
      <c r="L45" s="916"/>
      <c r="M45" s="916"/>
      <c r="N45" s="916"/>
      <c r="O45" s="916"/>
      <c r="P45" s="916"/>
      <c r="Q45" s="916"/>
      <c r="R45" s="917"/>
    </row>
    <row r="46" spans="1:18" x14ac:dyDescent="0.2">
      <c r="A46" s="915"/>
      <c r="B46" s="916"/>
      <c r="C46" s="916"/>
      <c r="D46" s="916"/>
      <c r="E46" s="916"/>
      <c r="F46" s="916"/>
      <c r="G46" s="916"/>
      <c r="H46" s="916"/>
      <c r="I46" s="916"/>
      <c r="J46" s="916"/>
      <c r="K46" s="916"/>
      <c r="L46" s="916"/>
      <c r="M46" s="916"/>
      <c r="N46" s="916"/>
      <c r="O46" s="916"/>
      <c r="P46" s="916"/>
      <c r="Q46" s="916"/>
      <c r="R46" s="917"/>
    </row>
    <row r="47" spans="1:18" x14ac:dyDescent="0.2">
      <c r="A47" s="915"/>
      <c r="B47" s="916"/>
      <c r="C47" s="916"/>
      <c r="D47" s="916"/>
      <c r="E47" s="916"/>
      <c r="F47" s="916"/>
      <c r="G47" s="916"/>
      <c r="H47" s="916"/>
      <c r="I47" s="916"/>
      <c r="J47" s="916"/>
      <c r="K47" s="916"/>
      <c r="L47" s="916"/>
      <c r="M47" s="916"/>
      <c r="N47" s="916"/>
      <c r="O47" s="916"/>
      <c r="P47" s="916"/>
      <c r="Q47" s="916"/>
      <c r="R47" s="917"/>
    </row>
    <row r="48" spans="1:18" x14ac:dyDescent="0.2">
      <c r="A48" s="915"/>
      <c r="B48" s="916"/>
      <c r="C48" s="916"/>
      <c r="D48" s="916"/>
      <c r="E48" s="916"/>
      <c r="F48" s="916"/>
      <c r="G48" s="916"/>
      <c r="H48" s="916"/>
      <c r="I48" s="916"/>
      <c r="J48" s="916"/>
      <c r="K48" s="916"/>
      <c r="L48" s="916"/>
      <c r="M48" s="916"/>
      <c r="N48" s="916"/>
      <c r="O48" s="916"/>
      <c r="P48" s="916"/>
      <c r="Q48" s="916"/>
      <c r="R48" s="917"/>
    </row>
    <row r="49" spans="1:18" x14ac:dyDescent="0.2">
      <c r="A49" s="915"/>
      <c r="B49" s="916"/>
      <c r="C49" s="916"/>
      <c r="D49" s="916"/>
      <c r="E49" s="916"/>
      <c r="F49" s="916"/>
      <c r="G49" s="916"/>
      <c r="H49" s="916"/>
      <c r="I49" s="916"/>
      <c r="J49" s="916"/>
      <c r="K49" s="916"/>
      <c r="L49" s="916"/>
      <c r="M49" s="916"/>
      <c r="N49" s="916"/>
      <c r="O49" s="916"/>
      <c r="P49" s="916"/>
      <c r="Q49" s="916"/>
      <c r="R49" s="917"/>
    </row>
    <row r="50" spans="1:18" x14ac:dyDescent="0.2">
      <c r="A50" s="915"/>
      <c r="B50" s="916"/>
      <c r="C50" s="916"/>
      <c r="D50" s="916"/>
      <c r="E50" s="916"/>
      <c r="F50" s="916"/>
      <c r="G50" s="916"/>
      <c r="H50" s="916"/>
      <c r="I50" s="916"/>
      <c r="J50" s="916"/>
      <c r="K50" s="916"/>
      <c r="L50" s="916"/>
      <c r="M50" s="916"/>
      <c r="N50" s="916"/>
      <c r="O50" s="916"/>
      <c r="P50" s="916"/>
      <c r="Q50" s="916"/>
      <c r="R50" s="917"/>
    </row>
    <row r="51" spans="1:18" x14ac:dyDescent="0.2">
      <c r="A51" s="915"/>
      <c r="B51" s="916"/>
      <c r="C51" s="916"/>
      <c r="D51" s="916"/>
      <c r="E51" s="916"/>
      <c r="F51" s="916"/>
      <c r="G51" s="916"/>
      <c r="H51" s="916"/>
      <c r="I51" s="916"/>
      <c r="J51" s="916"/>
      <c r="K51" s="916"/>
      <c r="L51" s="916"/>
      <c r="M51" s="916"/>
      <c r="N51" s="916"/>
      <c r="O51" s="916"/>
      <c r="P51" s="916"/>
      <c r="Q51" s="916"/>
      <c r="R51" s="917"/>
    </row>
    <row r="52" spans="1:18" x14ac:dyDescent="0.2">
      <c r="A52" s="915"/>
      <c r="B52" s="916"/>
      <c r="C52" s="916"/>
      <c r="D52" s="916"/>
      <c r="E52" s="916"/>
      <c r="F52" s="916"/>
      <c r="G52" s="916"/>
      <c r="H52" s="916"/>
      <c r="I52" s="916"/>
      <c r="J52" s="916"/>
      <c r="K52" s="916"/>
      <c r="L52" s="916"/>
      <c r="M52" s="916"/>
      <c r="N52" s="916"/>
      <c r="O52" s="916"/>
      <c r="P52" s="916"/>
      <c r="Q52" s="916"/>
      <c r="R52" s="917"/>
    </row>
    <row r="53" spans="1:18" x14ac:dyDescent="0.2">
      <c r="A53" s="915"/>
      <c r="B53" s="916"/>
      <c r="C53" s="916"/>
      <c r="D53" s="916"/>
      <c r="E53" s="916"/>
      <c r="F53" s="916"/>
      <c r="G53" s="916"/>
      <c r="H53" s="916"/>
      <c r="I53" s="916"/>
      <c r="J53" s="916"/>
      <c r="K53" s="916"/>
      <c r="L53" s="916"/>
      <c r="M53" s="916"/>
      <c r="N53" s="916"/>
      <c r="O53" s="916"/>
      <c r="P53" s="916"/>
      <c r="Q53" s="916"/>
      <c r="R53" s="917"/>
    </row>
    <row r="54" spans="1:18" ht="15" thickBot="1" x14ac:dyDescent="0.25">
      <c r="A54" s="922"/>
      <c r="B54" s="923"/>
      <c r="C54" s="923"/>
      <c r="D54" s="923"/>
      <c r="E54" s="923"/>
      <c r="F54" s="923"/>
      <c r="G54" s="923"/>
      <c r="H54" s="923"/>
      <c r="I54" s="923"/>
      <c r="J54" s="923"/>
      <c r="K54" s="923"/>
      <c r="L54" s="923"/>
      <c r="M54" s="923"/>
      <c r="N54" s="923"/>
      <c r="O54" s="923"/>
      <c r="P54" s="923"/>
      <c r="Q54" s="923"/>
      <c r="R54" s="924"/>
    </row>
  </sheetData>
  <mergeCells count="21">
    <mergeCell ref="A1:E1"/>
    <mergeCell ref="F1:M1"/>
    <mergeCell ref="N1:O1"/>
    <mergeCell ref="P1:R1"/>
    <mergeCell ref="A2:E2"/>
    <mergeCell ref="F2:M3"/>
    <mergeCell ref="N2:O2"/>
    <mergeCell ref="P2:R2"/>
    <mergeCell ref="A3:E3"/>
    <mergeCell ref="N3:O3"/>
    <mergeCell ref="D12:G12"/>
    <mergeCell ref="P12:P13"/>
    <mergeCell ref="D13:G13"/>
    <mergeCell ref="D14:G14"/>
    <mergeCell ref="P3:R3"/>
    <mergeCell ref="D8:G9"/>
    <mergeCell ref="H8:N8"/>
    <mergeCell ref="O8:O9"/>
    <mergeCell ref="D10:G10"/>
    <mergeCell ref="P10:P11"/>
    <mergeCell ref="D11:G11"/>
  </mergeCells>
  <printOptions horizontalCentered="1" verticalCentered="1"/>
  <pageMargins left="0.70866141732283472" right="0.70866141732283472" top="0.74803149606299213" bottom="0.74803149606299213" header="0.31496062992125984" footer="0.31496062992125984"/>
  <pageSetup paperSize="9" scale="5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FC964-D614-4F8D-A7F0-91F606746B0A}">
  <sheetPr codeName="Feuil6">
    <pageSetUpPr fitToPage="1"/>
  </sheetPr>
  <dimension ref="A1:T54"/>
  <sheetViews>
    <sheetView showGridLines="0" zoomScale="80" zoomScaleNormal="80" workbookViewId="0">
      <selection activeCell="N1" sqref="N1:R4"/>
    </sheetView>
  </sheetViews>
  <sheetFormatPr baseColWidth="10" defaultRowHeight="14.25" x14ac:dyDescent="0.2"/>
  <cols>
    <col min="1" max="6" width="11.7109375" style="9" customWidth="1"/>
    <col min="7" max="7" width="11.140625" style="9" customWidth="1"/>
    <col min="8" max="14" width="17.7109375" style="9" customWidth="1"/>
    <col min="15" max="15" width="13.42578125" style="9" customWidth="1"/>
    <col min="16" max="18" width="11.7109375" style="9" customWidth="1"/>
    <col min="19" max="16384" width="11.42578125" style="9"/>
  </cols>
  <sheetData>
    <row r="1" spans="1:20" ht="108" customHeight="1" x14ac:dyDescent="0.2">
      <c r="A1" s="1238"/>
      <c r="B1" s="1239"/>
      <c r="C1" s="1239"/>
      <c r="D1" s="1239"/>
      <c r="E1" s="1240"/>
      <c r="F1" s="1241" t="s">
        <v>470</v>
      </c>
      <c r="G1" s="1241"/>
      <c r="H1" s="1241"/>
      <c r="I1" s="1241"/>
      <c r="J1" s="1241"/>
      <c r="K1" s="1241"/>
      <c r="L1" s="1241"/>
      <c r="M1" s="1242"/>
      <c r="N1" s="1243"/>
      <c r="O1" s="1243"/>
      <c r="P1" s="1243"/>
      <c r="Q1" s="1243"/>
      <c r="R1" s="1244"/>
    </row>
    <row r="2" spans="1:20" ht="33" customHeight="1" x14ac:dyDescent="0.2">
      <c r="A2" s="1245" t="s">
        <v>2936</v>
      </c>
      <c r="B2" s="1246"/>
      <c r="C2" s="1246"/>
      <c r="D2" s="1246"/>
      <c r="E2" s="1247"/>
      <c r="F2" s="1248" t="s">
        <v>2939</v>
      </c>
      <c r="G2" s="1248"/>
      <c r="H2" s="1248"/>
      <c r="I2" s="1248"/>
      <c r="J2" s="1248"/>
      <c r="K2" s="1248"/>
      <c r="L2" s="1248"/>
      <c r="M2" s="1249"/>
      <c r="N2" s="1250"/>
      <c r="O2" s="1250"/>
      <c r="P2" s="1250"/>
      <c r="Q2" s="1250"/>
      <c r="R2" s="1251"/>
    </row>
    <row r="3" spans="1:20" ht="33.75" customHeight="1" thickBot="1" x14ac:dyDescent="0.25">
      <c r="A3" s="1252" t="s">
        <v>472</v>
      </c>
      <c r="B3" s="1253"/>
      <c r="C3" s="1253"/>
      <c r="D3" s="1253"/>
      <c r="E3" s="1254"/>
      <c r="F3" s="1086"/>
      <c r="G3" s="1086"/>
      <c r="H3" s="1086"/>
      <c r="I3" s="1086"/>
      <c r="J3" s="1086"/>
      <c r="K3" s="1086"/>
      <c r="L3" s="1086"/>
      <c r="M3" s="1087"/>
      <c r="N3" s="1219"/>
      <c r="O3" s="1219"/>
      <c r="P3" s="1219"/>
      <c r="Q3" s="1219"/>
      <c r="R3" s="1220"/>
    </row>
    <row r="4" spans="1:20" ht="15" x14ac:dyDescent="0.2">
      <c r="A4" s="915"/>
      <c r="B4" s="916"/>
      <c r="C4" s="916"/>
      <c r="D4" s="916"/>
      <c r="E4" s="916"/>
      <c r="F4" s="789" t="s">
        <v>2428</v>
      </c>
      <c r="G4" s="916"/>
      <c r="H4" s="916"/>
      <c r="I4" s="916"/>
      <c r="J4" s="916"/>
      <c r="K4" s="916"/>
      <c r="L4" s="916"/>
      <c r="M4" s="790" t="s">
        <v>2135</v>
      </c>
      <c r="N4" s="916"/>
      <c r="O4" s="916"/>
      <c r="P4" s="916"/>
      <c r="Q4" s="916"/>
      <c r="R4" s="917"/>
    </row>
    <row r="5" spans="1:20" x14ac:dyDescent="0.2">
      <c r="A5" s="915"/>
      <c r="B5" s="916"/>
      <c r="C5" s="916"/>
      <c r="D5" s="916"/>
      <c r="E5" s="916"/>
      <c r="F5" s="916"/>
      <c r="G5" s="916"/>
      <c r="H5" s="916"/>
      <c r="I5" s="916"/>
      <c r="J5" s="916"/>
      <c r="K5" s="916"/>
      <c r="L5" s="916"/>
      <c r="M5" s="916"/>
      <c r="N5" s="916"/>
      <c r="O5" s="916"/>
      <c r="P5" s="916"/>
      <c r="Q5" s="916"/>
      <c r="R5" s="917"/>
    </row>
    <row r="6" spans="1:20" s="201" customFormat="1" ht="30.75" customHeight="1" x14ac:dyDescent="0.2">
      <c r="A6" s="915"/>
      <c r="B6" s="916"/>
      <c r="C6" s="916"/>
      <c r="D6" s="916"/>
      <c r="E6" s="916"/>
      <c r="F6" s="916"/>
      <c r="G6" s="916"/>
      <c r="H6" s="916"/>
      <c r="I6" s="916"/>
      <c r="J6" s="916"/>
      <c r="K6" s="916"/>
      <c r="L6" s="916"/>
      <c r="M6" s="916"/>
      <c r="N6" s="916"/>
      <c r="O6" s="916"/>
      <c r="P6" s="916"/>
      <c r="Q6" s="916"/>
      <c r="R6" s="917"/>
      <c r="S6" s="9"/>
      <c r="T6" s="9"/>
    </row>
    <row r="7" spans="1:20" s="201" customFormat="1" ht="20.100000000000001" customHeight="1" thickBot="1" x14ac:dyDescent="0.25">
      <c r="A7" s="915"/>
      <c r="B7" s="916"/>
      <c r="C7" s="916"/>
      <c r="D7" s="916"/>
      <c r="E7" s="916"/>
      <c r="F7" s="916"/>
      <c r="G7" s="916"/>
      <c r="H7" s="916"/>
      <c r="I7" s="916"/>
      <c r="J7" s="916"/>
      <c r="K7" s="916"/>
      <c r="L7" s="916"/>
      <c r="M7" s="916"/>
      <c r="N7" s="916"/>
      <c r="O7" s="916"/>
      <c r="P7" s="916"/>
      <c r="Q7" s="916"/>
      <c r="R7" s="917"/>
      <c r="S7" s="9"/>
      <c r="T7" s="9"/>
    </row>
    <row r="8" spans="1:20" s="201" customFormat="1" ht="20.100000000000001" customHeight="1" x14ac:dyDescent="0.25">
      <c r="A8" s="918"/>
      <c r="B8" s="919"/>
      <c r="C8" s="919"/>
      <c r="D8" s="1221" t="s">
        <v>1490</v>
      </c>
      <c r="E8" s="1222"/>
      <c r="F8" s="1222"/>
      <c r="G8" s="1223"/>
      <c r="H8" s="1227" t="s">
        <v>1486</v>
      </c>
      <c r="I8" s="1228"/>
      <c r="J8" s="1228"/>
      <c r="K8" s="1228"/>
      <c r="L8" s="1228"/>
      <c r="M8" s="1228"/>
      <c r="N8" s="1229"/>
      <c r="O8" s="1230" t="s">
        <v>1493</v>
      </c>
      <c r="P8" s="919"/>
      <c r="Q8" s="919"/>
      <c r="R8" s="920"/>
    </row>
    <row r="9" spans="1:20" s="201" customFormat="1" ht="54.75" customHeight="1" x14ac:dyDescent="0.25">
      <c r="A9" s="918"/>
      <c r="B9" s="919"/>
      <c r="C9" s="919"/>
      <c r="D9" s="1224"/>
      <c r="E9" s="1225"/>
      <c r="F9" s="1225"/>
      <c r="G9" s="1226"/>
      <c r="H9" s="617" t="s">
        <v>1487</v>
      </c>
      <c r="I9" s="617" t="s">
        <v>1488</v>
      </c>
      <c r="J9" s="617" t="s">
        <v>2466</v>
      </c>
      <c r="K9" s="617" t="s">
        <v>1518</v>
      </c>
      <c r="L9" s="617" t="s">
        <v>1489</v>
      </c>
      <c r="M9" s="628" t="s">
        <v>2914</v>
      </c>
      <c r="N9" s="628" t="s">
        <v>1498</v>
      </c>
      <c r="O9" s="1231"/>
      <c r="P9" s="921"/>
      <c r="Q9" s="919"/>
      <c r="R9" s="920"/>
    </row>
    <row r="10" spans="1:20" s="201" customFormat="1" ht="20.100000000000001" customHeight="1" x14ac:dyDescent="0.25">
      <c r="A10" s="918"/>
      <c r="B10" s="919"/>
      <c r="C10" s="919"/>
      <c r="D10" s="1232" t="s">
        <v>1523</v>
      </c>
      <c r="E10" s="1233"/>
      <c r="F10" s="1233"/>
      <c r="G10" s="1234"/>
      <c r="H10" s="913">
        <v>0</v>
      </c>
      <c r="I10" s="913">
        <v>4</v>
      </c>
      <c r="J10" s="913">
        <v>17</v>
      </c>
      <c r="K10" s="913">
        <v>11</v>
      </c>
      <c r="L10" s="913">
        <v>10</v>
      </c>
      <c r="M10" s="566"/>
      <c r="N10" s="566">
        <v>1</v>
      </c>
      <c r="O10" s="618">
        <f>SUM(H10:N10)</f>
        <v>43</v>
      </c>
      <c r="P10" s="1212"/>
      <c r="Q10" s="919"/>
      <c r="R10" s="920"/>
    </row>
    <row r="11" spans="1:20" s="201" customFormat="1" ht="20.100000000000001" customHeight="1" x14ac:dyDescent="0.25">
      <c r="A11" s="918"/>
      <c r="B11" s="919"/>
      <c r="C11" s="919"/>
      <c r="D11" s="1235" t="s">
        <v>1524</v>
      </c>
      <c r="E11" s="1236"/>
      <c r="F11" s="1236"/>
      <c r="G11" s="1237"/>
      <c r="H11" s="913">
        <v>5</v>
      </c>
      <c r="I11" s="913">
        <v>1</v>
      </c>
      <c r="J11" s="913"/>
      <c r="K11" s="913"/>
      <c r="L11" s="913">
        <v>10</v>
      </c>
      <c r="M11" s="566">
        <v>6</v>
      </c>
      <c r="N11" s="566">
        <v>4</v>
      </c>
      <c r="O11" s="618">
        <f>SUM(H11:M11)</f>
        <v>22</v>
      </c>
      <c r="P11" s="1212"/>
      <c r="Q11" s="919"/>
      <c r="R11" s="920"/>
    </row>
    <row r="12" spans="1:20" x14ac:dyDescent="0.2">
      <c r="A12" s="918"/>
      <c r="B12" s="919"/>
      <c r="C12" s="919"/>
      <c r="D12" s="1209" t="s">
        <v>1525</v>
      </c>
      <c r="E12" s="1210"/>
      <c r="F12" s="1210"/>
      <c r="G12" s="1211"/>
      <c r="H12" s="913">
        <v>26</v>
      </c>
      <c r="I12" s="913">
        <v>5</v>
      </c>
      <c r="J12" s="913"/>
      <c r="K12" s="913"/>
      <c r="L12" s="913">
        <v>3</v>
      </c>
      <c r="M12" s="566">
        <v>3</v>
      </c>
      <c r="N12" s="566">
        <v>24</v>
      </c>
      <c r="O12" s="618">
        <f>SUM(H12:N12)</f>
        <v>61</v>
      </c>
      <c r="P12" s="1212"/>
      <c r="Q12" s="919"/>
      <c r="R12" s="920"/>
      <c r="S12" s="201"/>
      <c r="T12" s="201"/>
    </row>
    <row r="13" spans="1:20" x14ac:dyDescent="0.2">
      <c r="A13" s="918"/>
      <c r="B13" s="919"/>
      <c r="C13" s="919"/>
      <c r="D13" s="1213" t="s">
        <v>1526</v>
      </c>
      <c r="E13" s="1214"/>
      <c r="F13" s="1214"/>
      <c r="G13" s="1215"/>
      <c r="H13" s="913">
        <v>5</v>
      </c>
      <c r="I13" s="913"/>
      <c r="J13" s="913"/>
      <c r="K13" s="913"/>
      <c r="L13" s="913">
        <v>1</v>
      </c>
      <c r="M13" s="566">
        <v>2</v>
      </c>
      <c r="N13" s="566">
        <v>15</v>
      </c>
      <c r="O13" s="618">
        <f>SUM(H13:N13)</f>
        <v>23</v>
      </c>
      <c r="P13" s="1212"/>
      <c r="Q13" s="919"/>
      <c r="R13" s="920"/>
      <c r="S13" s="201"/>
      <c r="T13" s="201"/>
    </row>
    <row r="14" spans="1:20" ht="15" thickBot="1" x14ac:dyDescent="0.25">
      <c r="A14" s="918"/>
      <c r="B14" s="919"/>
      <c r="C14" s="919"/>
      <c r="D14" s="1216" t="s">
        <v>1491</v>
      </c>
      <c r="E14" s="1217"/>
      <c r="F14" s="1217"/>
      <c r="G14" s="1218"/>
      <c r="H14" s="358">
        <f t="shared" ref="H14:N14" si="0">SUM(H10:H13)</f>
        <v>36</v>
      </c>
      <c r="I14" s="358">
        <f t="shared" si="0"/>
        <v>10</v>
      </c>
      <c r="J14" s="358">
        <f t="shared" si="0"/>
        <v>17</v>
      </c>
      <c r="K14" s="358">
        <f>SUM(K10:K13)</f>
        <v>11</v>
      </c>
      <c r="L14" s="358">
        <f t="shared" si="0"/>
        <v>24</v>
      </c>
      <c r="M14" s="568">
        <f t="shared" si="0"/>
        <v>11</v>
      </c>
      <c r="N14" s="568">
        <f t="shared" si="0"/>
        <v>44</v>
      </c>
      <c r="O14" s="619">
        <f>SUM(H14:N14)</f>
        <v>153</v>
      </c>
      <c r="P14" s="919"/>
      <c r="Q14" s="919"/>
      <c r="R14" s="920"/>
      <c r="S14" s="201"/>
      <c r="T14" s="201"/>
    </row>
    <row r="15" spans="1:20" x14ac:dyDescent="0.2">
      <c r="A15" s="915"/>
      <c r="B15" s="916"/>
      <c r="C15" s="916"/>
      <c r="D15" s="916"/>
      <c r="E15" s="916"/>
      <c r="F15" s="916"/>
      <c r="G15" s="916"/>
      <c r="H15" s="916"/>
      <c r="I15" s="916"/>
      <c r="J15" s="916"/>
      <c r="K15" s="916"/>
      <c r="L15" s="916"/>
      <c r="M15" s="916"/>
      <c r="N15" s="916"/>
      <c r="O15" s="916"/>
      <c r="P15" s="916"/>
      <c r="Q15" s="916"/>
      <c r="R15" s="917"/>
    </row>
    <row r="16" spans="1:20" x14ac:dyDescent="0.2">
      <c r="A16" s="915"/>
      <c r="B16" s="916"/>
      <c r="C16" s="916"/>
      <c r="D16" s="916"/>
      <c r="E16" s="916"/>
      <c r="F16" s="916"/>
      <c r="G16" s="916"/>
      <c r="H16" s="916"/>
      <c r="I16" s="916"/>
      <c r="J16" s="916"/>
      <c r="K16" s="916"/>
      <c r="L16" s="916"/>
      <c r="M16" s="916"/>
      <c r="N16" s="916"/>
      <c r="O16" s="916"/>
      <c r="P16" s="916"/>
      <c r="Q16" s="916"/>
      <c r="R16" s="917"/>
    </row>
    <row r="17" spans="1:18" x14ac:dyDescent="0.2">
      <c r="A17" s="915"/>
      <c r="B17" s="916"/>
      <c r="C17" s="916"/>
      <c r="D17" s="916"/>
      <c r="E17" s="916"/>
      <c r="F17" s="916"/>
      <c r="G17" s="916"/>
      <c r="H17" s="916"/>
      <c r="I17" s="916"/>
      <c r="J17" s="916"/>
      <c r="K17" s="916"/>
      <c r="L17" s="916"/>
      <c r="M17" s="916"/>
      <c r="N17" s="916"/>
      <c r="O17" s="916"/>
      <c r="P17" s="916"/>
      <c r="Q17" s="916"/>
      <c r="R17" s="917"/>
    </row>
    <row r="18" spans="1:18" x14ac:dyDescent="0.2">
      <c r="A18" s="915"/>
      <c r="B18" s="916"/>
      <c r="C18" s="916"/>
      <c r="D18" s="916"/>
      <c r="E18" s="916"/>
      <c r="F18" s="916"/>
      <c r="G18" s="916"/>
      <c r="H18" s="916"/>
      <c r="I18" s="916"/>
      <c r="J18" s="916"/>
      <c r="K18" s="916"/>
      <c r="L18" s="916"/>
      <c r="M18" s="916"/>
      <c r="N18" s="916"/>
      <c r="O18" s="916"/>
      <c r="P18" s="916"/>
      <c r="Q18" s="916"/>
      <c r="R18" s="917"/>
    </row>
    <row r="19" spans="1:18" x14ac:dyDescent="0.2">
      <c r="A19" s="915"/>
      <c r="B19" s="916"/>
      <c r="C19" s="916"/>
      <c r="D19" s="916"/>
      <c r="E19" s="916"/>
      <c r="F19" s="916"/>
      <c r="G19" s="916"/>
      <c r="H19" s="916"/>
      <c r="I19" s="916"/>
      <c r="J19" s="916"/>
      <c r="K19" s="916"/>
      <c r="L19" s="916"/>
      <c r="M19" s="916"/>
      <c r="N19" s="916"/>
      <c r="O19" s="916"/>
      <c r="P19" s="916"/>
      <c r="Q19" s="916"/>
      <c r="R19" s="917"/>
    </row>
    <row r="20" spans="1:18" x14ac:dyDescent="0.2">
      <c r="A20" s="915"/>
      <c r="B20" s="916"/>
      <c r="C20" s="916"/>
      <c r="D20" s="916"/>
      <c r="E20" s="916"/>
      <c r="F20" s="916"/>
      <c r="G20" s="916"/>
      <c r="H20" s="916"/>
      <c r="I20" s="916"/>
      <c r="J20" s="916"/>
      <c r="K20" s="916"/>
      <c r="L20" s="916"/>
      <c r="M20" s="916"/>
      <c r="N20" s="916"/>
      <c r="O20" s="916"/>
      <c r="P20" s="916"/>
      <c r="Q20" s="916"/>
      <c r="R20" s="917"/>
    </row>
    <row r="21" spans="1:18" x14ac:dyDescent="0.2">
      <c r="A21" s="915"/>
      <c r="B21" s="916"/>
      <c r="C21" s="916"/>
      <c r="D21" s="916"/>
      <c r="E21" s="916"/>
      <c r="F21" s="916"/>
      <c r="G21" s="916"/>
      <c r="H21" s="916"/>
      <c r="I21" s="916"/>
      <c r="J21" s="916"/>
      <c r="K21" s="916"/>
      <c r="L21" s="916"/>
      <c r="M21" s="916"/>
      <c r="N21" s="916"/>
      <c r="O21" s="916"/>
      <c r="P21" s="916"/>
      <c r="Q21" s="916"/>
      <c r="R21" s="917"/>
    </row>
    <row r="22" spans="1:18" x14ac:dyDescent="0.2">
      <c r="A22" s="915"/>
      <c r="B22" s="916"/>
      <c r="C22" s="916"/>
      <c r="D22" s="916"/>
      <c r="E22" s="916"/>
      <c r="F22" s="916"/>
      <c r="G22" s="916"/>
      <c r="H22" s="916"/>
      <c r="I22" s="916"/>
      <c r="J22" s="916"/>
      <c r="K22" s="916"/>
      <c r="L22" s="916"/>
      <c r="M22" s="916"/>
      <c r="N22" s="916"/>
      <c r="O22" s="916"/>
      <c r="P22" s="916"/>
      <c r="Q22" s="916"/>
      <c r="R22" s="917"/>
    </row>
    <row r="23" spans="1:18" x14ac:dyDescent="0.2">
      <c r="A23" s="915"/>
      <c r="B23" s="916"/>
      <c r="C23" s="916"/>
      <c r="D23" s="916"/>
      <c r="E23" s="916"/>
      <c r="F23" s="916"/>
      <c r="G23" s="916"/>
      <c r="H23" s="916"/>
      <c r="I23" s="916"/>
      <c r="J23" s="916"/>
      <c r="K23" s="916"/>
      <c r="L23" s="916"/>
      <c r="M23" s="916"/>
      <c r="N23" s="916"/>
      <c r="O23" s="916"/>
      <c r="P23" s="916"/>
      <c r="Q23" s="916"/>
      <c r="R23" s="917"/>
    </row>
    <row r="24" spans="1:18" x14ac:dyDescent="0.2">
      <c r="A24" s="915"/>
      <c r="B24" s="916"/>
      <c r="C24" s="916"/>
      <c r="D24" s="916"/>
      <c r="E24" s="916"/>
      <c r="F24" s="916"/>
      <c r="G24" s="916"/>
      <c r="H24" s="916"/>
      <c r="I24" s="916"/>
      <c r="J24" s="916"/>
      <c r="K24" s="916"/>
      <c r="L24" s="916"/>
      <c r="M24" s="916"/>
      <c r="N24" s="916"/>
      <c r="O24" s="916"/>
      <c r="P24" s="916"/>
      <c r="Q24" s="916"/>
      <c r="R24" s="917"/>
    </row>
    <row r="25" spans="1:18" x14ac:dyDescent="0.2">
      <c r="A25" s="915"/>
      <c r="B25" s="916"/>
      <c r="C25" s="916"/>
      <c r="D25" s="916"/>
      <c r="E25" s="916"/>
      <c r="F25" s="916"/>
      <c r="G25" s="916"/>
      <c r="H25" s="916"/>
      <c r="I25" s="916"/>
      <c r="J25" s="916"/>
      <c r="K25" s="916"/>
      <c r="L25" s="916"/>
      <c r="M25" s="916"/>
      <c r="N25" s="916"/>
      <c r="O25" s="916"/>
      <c r="P25" s="916"/>
      <c r="Q25" s="916"/>
      <c r="R25" s="917"/>
    </row>
    <row r="26" spans="1:18" x14ac:dyDescent="0.2">
      <c r="A26" s="915"/>
      <c r="B26" s="916"/>
      <c r="C26" s="916"/>
      <c r="D26" s="916"/>
      <c r="E26" s="916"/>
      <c r="F26" s="916"/>
      <c r="G26" s="916"/>
      <c r="H26" s="916"/>
      <c r="I26" s="916"/>
      <c r="J26" s="916"/>
      <c r="K26" s="916"/>
      <c r="L26" s="916"/>
      <c r="M26" s="916"/>
      <c r="N26" s="916"/>
      <c r="O26" s="916"/>
      <c r="P26" s="916"/>
      <c r="Q26" s="916"/>
      <c r="R26" s="917"/>
    </row>
    <row r="27" spans="1:18" x14ac:dyDescent="0.2">
      <c r="A27" s="915"/>
      <c r="B27" s="916"/>
      <c r="C27" s="916"/>
      <c r="D27" s="916"/>
      <c r="E27" s="916"/>
      <c r="F27" s="916"/>
      <c r="G27" s="916"/>
      <c r="H27" s="916"/>
      <c r="I27" s="916"/>
      <c r="J27" s="916"/>
      <c r="K27" s="916"/>
      <c r="L27" s="916"/>
      <c r="M27" s="916"/>
      <c r="N27" s="916"/>
      <c r="O27" s="916"/>
      <c r="P27" s="916"/>
      <c r="Q27" s="916"/>
      <c r="R27" s="917"/>
    </row>
    <row r="28" spans="1:18" x14ac:dyDescent="0.2">
      <c r="A28" s="915"/>
      <c r="B28" s="916"/>
      <c r="C28" s="916"/>
      <c r="D28" s="916"/>
      <c r="E28" s="916"/>
      <c r="F28" s="916"/>
      <c r="G28" s="916"/>
      <c r="H28" s="916"/>
      <c r="I28" s="916"/>
      <c r="J28" s="916"/>
      <c r="K28" s="916"/>
      <c r="L28" s="916"/>
      <c r="M28" s="916"/>
      <c r="N28" s="916"/>
      <c r="O28" s="916"/>
      <c r="P28" s="916"/>
      <c r="Q28" s="916"/>
      <c r="R28" s="917"/>
    </row>
    <row r="29" spans="1:18" x14ac:dyDescent="0.2">
      <c r="A29" s="915"/>
      <c r="B29" s="916"/>
      <c r="C29" s="916"/>
      <c r="D29" s="916"/>
      <c r="E29" s="916"/>
      <c r="F29" s="916"/>
      <c r="G29" s="916"/>
      <c r="H29" s="916"/>
      <c r="I29" s="916"/>
      <c r="J29" s="916"/>
      <c r="K29" s="916"/>
      <c r="L29" s="916"/>
      <c r="M29" s="916"/>
      <c r="N29" s="916"/>
      <c r="O29" s="916"/>
      <c r="P29" s="916"/>
      <c r="Q29" s="916"/>
      <c r="R29" s="917"/>
    </row>
    <row r="30" spans="1:18" x14ac:dyDescent="0.2">
      <c r="A30" s="915"/>
      <c r="B30" s="916"/>
      <c r="C30" s="916"/>
      <c r="D30" s="916"/>
      <c r="E30" s="916"/>
      <c r="F30" s="916"/>
      <c r="G30" s="916"/>
      <c r="H30" s="916"/>
      <c r="I30" s="916"/>
      <c r="J30" s="916"/>
      <c r="K30" s="916"/>
      <c r="L30" s="916"/>
      <c r="M30" s="916"/>
      <c r="N30" s="916"/>
      <c r="O30" s="916"/>
      <c r="P30" s="916"/>
      <c r="Q30" s="916"/>
      <c r="R30" s="917"/>
    </row>
    <row r="31" spans="1:18" x14ac:dyDescent="0.2">
      <c r="A31" s="915"/>
      <c r="B31" s="916"/>
      <c r="C31" s="916"/>
      <c r="D31" s="916"/>
      <c r="E31" s="916"/>
      <c r="F31" s="916"/>
      <c r="G31" s="916"/>
      <c r="H31" s="916"/>
      <c r="I31" s="916"/>
      <c r="J31" s="916"/>
      <c r="K31" s="916"/>
      <c r="L31" s="916"/>
      <c r="M31" s="916"/>
      <c r="N31" s="916"/>
      <c r="O31" s="916"/>
      <c r="P31" s="916"/>
      <c r="Q31" s="916"/>
      <c r="R31" s="917"/>
    </row>
    <row r="32" spans="1:18" x14ac:dyDescent="0.2">
      <c r="A32" s="915"/>
      <c r="B32" s="916"/>
      <c r="C32" s="916"/>
      <c r="D32" s="916"/>
      <c r="E32" s="916"/>
      <c r="F32" s="916"/>
      <c r="G32" s="916"/>
      <c r="H32" s="916"/>
      <c r="I32" s="916"/>
      <c r="J32" s="916"/>
      <c r="K32" s="916"/>
      <c r="L32" s="916"/>
      <c r="M32" s="916"/>
      <c r="N32" s="916"/>
      <c r="O32" s="916"/>
      <c r="P32" s="916"/>
      <c r="Q32" s="916"/>
      <c r="R32" s="917"/>
    </row>
    <row r="33" spans="1:18" x14ac:dyDescent="0.2">
      <c r="A33" s="915"/>
      <c r="B33" s="916"/>
      <c r="C33" s="916"/>
      <c r="D33" s="916"/>
      <c r="E33" s="916"/>
      <c r="F33" s="916"/>
      <c r="G33" s="916"/>
      <c r="H33" s="916"/>
      <c r="I33" s="916"/>
      <c r="J33" s="916"/>
      <c r="K33" s="916"/>
      <c r="L33" s="916"/>
      <c r="M33" s="916"/>
      <c r="N33" s="916"/>
      <c r="O33" s="916"/>
      <c r="P33" s="916"/>
      <c r="Q33" s="916"/>
      <c r="R33" s="917"/>
    </row>
    <row r="34" spans="1:18" x14ac:dyDescent="0.2">
      <c r="A34" s="915"/>
      <c r="B34" s="916"/>
      <c r="C34" s="916"/>
      <c r="D34" s="916"/>
      <c r="E34" s="916"/>
      <c r="F34" s="916"/>
      <c r="G34" s="916"/>
      <c r="H34" s="916"/>
      <c r="I34" s="916"/>
      <c r="J34" s="916"/>
      <c r="K34" s="916"/>
      <c r="L34" s="916"/>
      <c r="M34" s="916"/>
      <c r="N34" s="916"/>
      <c r="O34" s="916"/>
      <c r="P34" s="916"/>
      <c r="Q34" s="916"/>
      <c r="R34" s="917"/>
    </row>
    <row r="35" spans="1:18" x14ac:dyDescent="0.2">
      <c r="A35" s="915"/>
      <c r="B35" s="916"/>
      <c r="C35" s="916"/>
      <c r="D35" s="916"/>
      <c r="E35" s="916"/>
      <c r="F35" s="916"/>
      <c r="G35" s="916"/>
      <c r="H35" s="916"/>
      <c r="I35" s="916"/>
      <c r="J35" s="916"/>
      <c r="K35" s="916"/>
      <c r="L35" s="916"/>
      <c r="M35" s="916"/>
      <c r="N35" s="916"/>
      <c r="O35" s="916"/>
      <c r="P35" s="916"/>
      <c r="Q35" s="916"/>
      <c r="R35" s="917"/>
    </row>
    <row r="36" spans="1:18" x14ac:dyDescent="0.2">
      <c r="A36" s="915"/>
      <c r="B36" s="916"/>
      <c r="C36" s="916"/>
      <c r="D36" s="916"/>
      <c r="E36" s="916"/>
      <c r="F36" s="916"/>
      <c r="G36" s="916"/>
      <c r="H36" s="916"/>
      <c r="I36" s="916"/>
      <c r="J36" s="916"/>
      <c r="K36" s="916"/>
      <c r="L36" s="916"/>
      <c r="M36" s="916"/>
      <c r="N36" s="916"/>
      <c r="O36" s="916"/>
      <c r="P36" s="916"/>
      <c r="Q36" s="916"/>
      <c r="R36" s="917"/>
    </row>
    <row r="37" spans="1:18" x14ac:dyDescent="0.2">
      <c r="A37" s="915"/>
      <c r="B37" s="916"/>
      <c r="C37" s="916"/>
      <c r="D37" s="916"/>
      <c r="E37" s="916"/>
      <c r="F37" s="916"/>
      <c r="G37" s="916"/>
      <c r="H37" s="916"/>
      <c r="I37" s="916"/>
      <c r="J37" s="916"/>
      <c r="K37" s="916"/>
      <c r="L37" s="916"/>
      <c r="M37" s="916"/>
      <c r="N37" s="916"/>
      <c r="O37" s="916"/>
      <c r="P37" s="916"/>
      <c r="Q37" s="916"/>
      <c r="R37" s="917"/>
    </row>
    <row r="38" spans="1:18" x14ac:dyDescent="0.2">
      <c r="A38" s="915"/>
      <c r="B38" s="916"/>
      <c r="C38" s="916"/>
      <c r="D38" s="916"/>
      <c r="E38" s="916"/>
      <c r="F38" s="916"/>
      <c r="G38" s="916"/>
      <c r="H38" s="916"/>
      <c r="I38" s="916"/>
      <c r="J38" s="916"/>
      <c r="K38" s="916"/>
      <c r="L38" s="916"/>
      <c r="M38" s="916"/>
      <c r="N38" s="916"/>
      <c r="O38" s="916"/>
      <c r="P38" s="916"/>
      <c r="Q38" s="916"/>
      <c r="R38" s="917"/>
    </row>
    <row r="39" spans="1:18" x14ac:dyDescent="0.2">
      <c r="A39" s="915"/>
      <c r="B39" s="916"/>
      <c r="C39" s="916"/>
      <c r="D39" s="916"/>
      <c r="E39" s="916"/>
      <c r="F39" s="916"/>
      <c r="G39" s="916"/>
      <c r="H39" s="916"/>
      <c r="I39" s="916"/>
      <c r="J39" s="916"/>
      <c r="K39" s="916"/>
      <c r="L39" s="916"/>
      <c r="M39" s="916"/>
      <c r="N39" s="916"/>
      <c r="O39" s="916"/>
      <c r="P39" s="916"/>
      <c r="Q39" s="916"/>
      <c r="R39" s="917"/>
    </row>
    <row r="40" spans="1:18" x14ac:dyDescent="0.2">
      <c r="A40" s="915"/>
      <c r="B40" s="916"/>
      <c r="C40" s="916"/>
      <c r="D40" s="916"/>
      <c r="E40" s="916"/>
      <c r="F40" s="916"/>
      <c r="G40" s="916"/>
      <c r="H40" s="916"/>
      <c r="I40" s="916"/>
      <c r="J40" s="916"/>
      <c r="K40" s="916"/>
      <c r="L40" s="916"/>
      <c r="M40" s="916"/>
      <c r="N40" s="916"/>
      <c r="O40" s="916"/>
      <c r="P40" s="916"/>
      <c r="Q40" s="916"/>
      <c r="R40" s="917"/>
    </row>
    <row r="41" spans="1:18" x14ac:dyDescent="0.2">
      <c r="A41" s="915"/>
      <c r="B41" s="916"/>
      <c r="C41" s="916"/>
      <c r="D41" s="916"/>
      <c r="E41" s="916"/>
      <c r="F41" s="916"/>
      <c r="G41" s="916"/>
      <c r="H41" s="916"/>
      <c r="I41" s="916"/>
      <c r="J41" s="916"/>
      <c r="K41" s="916"/>
      <c r="L41" s="916"/>
      <c r="M41" s="916"/>
      <c r="N41" s="916"/>
      <c r="O41" s="916"/>
      <c r="P41" s="916"/>
      <c r="Q41" s="916"/>
      <c r="R41" s="917"/>
    </row>
    <row r="42" spans="1:18" x14ac:dyDescent="0.2">
      <c r="A42" s="915"/>
      <c r="B42" s="916"/>
      <c r="C42" s="916"/>
      <c r="D42" s="916"/>
      <c r="E42" s="916"/>
      <c r="F42" s="916"/>
      <c r="G42" s="916"/>
      <c r="H42" s="916"/>
      <c r="I42" s="916"/>
      <c r="J42" s="916"/>
      <c r="K42" s="916"/>
      <c r="L42" s="916"/>
      <c r="M42" s="916"/>
      <c r="N42" s="916"/>
      <c r="O42" s="916"/>
      <c r="P42" s="916"/>
      <c r="Q42" s="916"/>
      <c r="R42" s="917"/>
    </row>
    <row r="43" spans="1:18" x14ac:dyDescent="0.2">
      <c r="A43" s="915"/>
      <c r="B43" s="916"/>
      <c r="C43" s="916"/>
      <c r="D43" s="916"/>
      <c r="E43" s="916"/>
      <c r="F43" s="916"/>
      <c r="G43" s="916"/>
      <c r="H43" s="916"/>
      <c r="I43" s="916"/>
      <c r="J43" s="916"/>
      <c r="K43" s="916"/>
      <c r="L43" s="916"/>
      <c r="M43" s="916"/>
      <c r="N43" s="916"/>
      <c r="O43" s="916"/>
      <c r="P43" s="916"/>
      <c r="Q43" s="916"/>
      <c r="R43" s="917"/>
    </row>
    <row r="44" spans="1:18" x14ac:dyDescent="0.2">
      <c r="A44" s="915"/>
      <c r="B44" s="916"/>
      <c r="C44" s="916"/>
      <c r="D44" s="916"/>
      <c r="E44" s="916"/>
      <c r="F44" s="916"/>
      <c r="G44" s="916"/>
      <c r="H44" s="916"/>
      <c r="I44" s="916"/>
      <c r="J44" s="916"/>
      <c r="K44" s="916"/>
      <c r="L44" s="916"/>
      <c r="M44" s="916"/>
      <c r="N44" s="916"/>
      <c r="O44" s="916"/>
      <c r="P44" s="916"/>
      <c r="Q44" s="916"/>
      <c r="R44" s="917"/>
    </row>
    <row r="45" spans="1:18" x14ac:dyDescent="0.2">
      <c r="A45" s="915"/>
      <c r="B45" s="916"/>
      <c r="C45" s="916"/>
      <c r="D45" s="916"/>
      <c r="E45" s="916"/>
      <c r="F45" s="916"/>
      <c r="G45" s="916"/>
      <c r="H45" s="916"/>
      <c r="I45" s="916"/>
      <c r="J45" s="916"/>
      <c r="K45" s="916"/>
      <c r="L45" s="916"/>
      <c r="M45" s="916"/>
      <c r="N45" s="916"/>
      <c r="O45" s="916"/>
      <c r="P45" s="916"/>
      <c r="Q45" s="916"/>
      <c r="R45" s="917"/>
    </row>
    <row r="46" spans="1:18" x14ac:dyDescent="0.2">
      <c r="A46" s="915"/>
      <c r="B46" s="916"/>
      <c r="C46" s="916"/>
      <c r="D46" s="916"/>
      <c r="E46" s="916"/>
      <c r="F46" s="916"/>
      <c r="G46" s="916"/>
      <c r="H46" s="916"/>
      <c r="I46" s="916"/>
      <c r="J46" s="916"/>
      <c r="K46" s="916"/>
      <c r="L46" s="916"/>
      <c r="M46" s="916"/>
      <c r="N46" s="916"/>
      <c r="O46" s="916"/>
      <c r="P46" s="916"/>
      <c r="Q46" s="916"/>
      <c r="R46" s="917"/>
    </row>
    <row r="47" spans="1:18" x14ac:dyDescent="0.2">
      <c r="A47" s="915"/>
      <c r="B47" s="916"/>
      <c r="C47" s="916"/>
      <c r="D47" s="916"/>
      <c r="E47" s="916"/>
      <c r="F47" s="916"/>
      <c r="G47" s="916"/>
      <c r="H47" s="916"/>
      <c r="I47" s="916"/>
      <c r="J47" s="916"/>
      <c r="K47" s="916"/>
      <c r="L47" s="916"/>
      <c r="M47" s="916"/>
      <c r="N47" s="916"/>
      <c r="O47" s="916"/>
      <c r="P47" s="916"/>
      <c r="Q47" s="916"/>
      <c r="R47" s="917"/>
    </row>
    <row r="48" spans="1:18" x14ac:dyDescent="0.2">
      <c r="A48" s="915"/>
      <c r="B48" s="916"/>
      <c r="C48" s="916"/>
      <c r="D48" s="916"/>
      <c r="E48" s="916"/>
      <c r="F48" s="916"/>
      <c r="G48" s="916"/>
      <c r="H48" s="916"/>
      <c r="I48" s="916"/>
      <c r="J48" s="916"/>
      <c r="K48" s="916"/>
      <c r="L48" s="916"/>
      <c r="M48" s="916"/>
      <c r="N48" s="916"/>
      <c r="O48" s="916"/>
      <c r="P48" s="916"/>
      <c r="Q48" s="916"/>
      <c r="R48" s="917"/>
    </row>
    <row r="49" spans="1:18" x14ac:dyDescent="0.2">
      <c r="A49" s="915"/>
      <c r="B49" s="916"/>
      <c r="C49" s="916"/>
      <c r="D49" s="916"/>
      <c r="E49" s="916"/>
      <c r="F49" s="916"/>
      <c r="G49" s="916"/>
      <c r="H49" s="916"/>
      <c r="I49" s="916"/>
      <c r="J49" s="916"/>
      <c r="K49" s="916"/>
      <c r="L49" s="916"/>
      <c r="M49" s="916"/>
      <c r="N49" s="916"/>
      <c r="O49" s="916"/>
      <c r="P49" s="916"/>
      <c r="Q49" s="916"/>
      <c r="R49" s="917"/>
    </row>
    <row r="50" spans="1:18" x14ac:dyDescent="0.2">
      <c r="A50" s="915"/>
      <c r="B50" s="916"/>
      <c r="C50" s="916"/>
      <c r="D50" s="916"/>
      <c r="E50" s="916"/>
      <c r="F50" s="916"/>
      <c r="G50" s="916"/>
      <c r="H50" s="916"/>
      <c r="I50" s="916"/>
      <c r="J50" s="916"/>
      <c r="K50" s="916"/>
      <c r="L50" s="916"/>
      <c r="M50" s="916"/>
      <c r="N50" s="916"/>
      <c r="O50" s="916"/>
      <c r="P50" s="916"/>
      <c r="Q50" s="916"/>
      <c r="R50" s="917"/>
    </row>
    <row r="51" spans="1:18" x14ac:dyDescent="0.2">
      <c r="A51" s="915"/>
      <c r="B51" s="916"/>
      <c r="C51" s="916"/>
      <c r="D51" s="916"/>
      <c r="E51" s="916"/>
      <c r="F51" s="916"/>
      <c r="G51" s="916"/>
      <c r="H51" s="916"/>
      <c r="I51" s="916"/>
      <c r="J51" s="916"/>
      <c r="K51" s="916"/>
      <c r="L51" s="916"/>
      <c r="M51" s="916"/>
      <c r="N51" s="916"/>
      <c r="O51" s="916"/>
      <c r="P51" s="916"/>
      <c r="Q51" s="916"/>
      <c r="R51" s="917"/>
    </row>
    <row r="52" spans="1:18" x14ac:dyDescent="0.2">
      <c r="A52" s="915"/>
      <c r="B52" s="916"/>
      <c r="C52" s="916"/>
      <c r="D52" s="916"/>
      <c r="E52" s="916"/>
      <c r="F52" s="916"/>
      <c r="G52" s="916"/>
      <c r="H52" s="916"/>
      <c r="I52" s="916"/>
      <c r="J52" s="916"/>
      <c r="K52" s="916"/>
      <c r="L52" s="916"/>
      <c r="M52" s="916"/>
      <c r="N52" s="916"/>
      <c r="O52" s="916"/>
      <c r="P52" s="916"/>
      <c r="Q52" s="916"/>
      <c r="R52" s="917"/>
    </row>
    <row r="53" spans="1:18" x14ac:dyDescent="0.2">
      <c r="A53" s="915"/>
      <c r="B53" s="916"/>
      <c r="C53" s="916"/>
      <c r="D53" s="916"/>
      <c r="E53" s="916"/>
      <c r="F53" s="916"/>
      <c r="G53" s="916"/>
      <c r="H53" s="916"/>
      <c r="I53" s="916"/>
      <c r="J53" s="916"/>
      <c r="K53" s="916"/>
      <c r="L53" s="916"/>
      <c r="M53" s="916"/>
      <c r="N53" s="916"/>
      <c r="O53" s="916"/>
      <c r="P53" s="916"/>
      <c r="Q53" s="916"/>
      <c r="R53" s="917"/>
    </row>
    <row r="54" spans="1:18" ht="15" thickBot="1" x14ac:dyDescent="0.25">
      <c r="A54" s="922"/>
      <c r="B54" s="923"/>
      <c r="C54" s="923"/>
      <c r="D54" s="923"/>
      <c r="E54" s="923"/>
      <c r="F54" s="923"/>
      <c r="G54" s="923"/>
      <c r="H54" s="923"/>
      <c r="I54" s="923"/>
      <c r="J54" s="923"/>
      <c r="K54" s="923"/>
      <c r="L54" s="923"/>
      <c r="M54" s="923"/>
      <c r="N54" s="923"/>
      <c r="O54" s="923"/>
      <c r="P54" s="923"/>
      <c r="Q54" s="923"/>
      <c r="R54" s="924"/>
    </row>
  </sheetData>
  <mergeCells count="21">
    <mergeCell ref="D14:G14"/>
    <mergeCell ref="D13:G13"/>
    <mergeCell ref="D12:G12"/>
    <mergeCell ref="D11:G11"/>
    <mergeCell ref="P1:R1"/>
    <mergeCell ref="P2:R2"/>
    <mergeCell ref="P3:R3"/>
    <mergeCell ref="N1:O1"/>
    <mergeCell ref="N2:O2"/>
    <mergeCell ref="N3:O3"/>
    <mergeCell ref="F1:M1"/>
    <mergeCell ref="F2:M3"/>
    <mergeCell ref="A1:E1"/>
    <mergeCell ref="A2:E2"/>
    <mergeCell ref="A3:E3"/>
    <mergeCell ref="H8:N8"/>
    <mergeCell ref="P10:P11"/>
    <mergeCell ref="P12:P13"/>
    <mergeCell ref="D8:G9"/>
    <mergeCell ref="D10:G10"/>
    <mergeCell ref="O8:O9"/>
  </mergeCells>
  <printOptions horizontalCentered="1" verticalCentered="1"/>
  <pageMargins left="0.70866141732283472" right="0.70866141732283472" top="0.74803149606299213" bottom="0.74803149606299213" header="0.31496062992125984" footer="0.31496062992125984"/>
  <pageSetup paperSize="9" scale="50"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pageSetUpPr fitToPage="1"/>
  </sheetPr>
  <dimension ref="A1:AM151"/>
  <sheetViews>
    <sheetView zoomScale="70" zoomScaleNormal="70" workbookViewId="0">
      <pane xSplit="14" ySplit="12" topLeftCell="AA106" activePane="bottomRight" state="frozen"/>
      <selection pane="topRight" activeCell="N1" sqref="N1"/>
      <selection pane="bottomLeft" activeCell="A11" sqref="A11"/>
      <selection pane="bottomRight" activeCell="AA1" sqref="AA1:AD3"/>
    </sheetView>
  </sheetViews>
  <sheetFormatPr baseColWidth="10" defaultColWidth="11.42578125" defaultRowHeight="12.75" x14ac:dyDescent="0.25"/>
  <cols>
    <col min="1" max="1" width="6" style="67" customWidth="1"/>
    <col min="2" max="2" width="10.28515625" style="67" customWidth="1"/>
    <col min="3" max="3" width="12.5703125" style="67" customWidth="1"/>
    <col min="4" max="4" width="13.42578125" style="67" customWidth="1"/>
    <col min="5" max="5" width="22.28515625" style="67" bestFit="1" customWidth="1"/>
    <col min="6" max="6" width="14.42578125" style="67" customWidth="1"/>
    <col min="7" max="7" width="47.140625" style="66" customWidth="1"/>
    <col min="8" max="8" width="29.85546875" style="67" customWidth="1"/>
    <col min="9" max="9" width="21.7109375" style="68" customWidth="1"/>
    <col min="10" max="10" width="25.5703125" style="66" customWidth="1"/>
    <col min="11" max="11" width="7" style="66" customWidth="1"/>
    <col min="12" max="12" width="14.85546875" style="67" customWidth="1"/>
    <col min="13" max="13" width="10.140625" style="67" customWidth="1"/>
    <col min="14" max="14" width="35" style="67" customWidth="1"/>
    <col min="15" max="16" width="12.85546875" style="67" customWidth="1"/>
    <col min="17" max="17" width="16.7109375" style="67" customWidth="1"/>
    <col min="18" max="21" width="12.85546875" style="67" customWidth="1"/>
    <col min="22" max="22" width="16.140625" style="67" customWidth="1"/>
    <col min="23" max="23" width="12.85546875" style="67" customWidth="1"/>
    <col min="24" max="24" width="14.7109375" style="66" customWidth="1"/>
    <col min="25" max="25" width="16" style="66" customWidth="1"/>
    <col min="26" max="26" width="39.140625" style="66" customWidth="1"/>
    <col min="27" max="27" width="14.7109375" style="66" bestFit="1" customWidth="1"/>
    <col min="28" max="28" width="16" style="66" customWidth="1"/>
    <col min="29" max="29" width="39.140625" style="66" customWidth="1"/>
    <col min="30" max="30" width="14.7109375" style="66" bestFit="1" customWidth="1"/>
    <col min="31" max="31" width="3.42578125" style="66" customWidth="1"/>
    <col min="32" max="32" width="80.5703125" style="66" customWidth="1"/>
    <col min="33" max="16384" width="11.42578125" style="66"/>
  </cols>
  <sheetData>
    <row r="1" spans="1:39" ht="108" customHeight="1" x14ac:dyDescent="0.25">
      <c r="A1" s="1073"/>
      <c r="B1" s="1074"/>
      <c r="C1" s="1074"/>
      <c r="D1" s="1074"/>
      <c r="E1" s="1074"/>
      <c r="F1" s="1075"/>
      <c r="G1" s="1076" t="s">
        <v>470</v>
      </c>
      <c r="H1" s="1077"/>
      <c r="I1" s="1077"/>
      <c r="J1" s="1077"/>
      <c r="K1" s="1077"/>
      <c r="L1" s="1077"/>
      <c r="M1" s="1077"/>
      <c r="N1" s="1077"/>
      <c r="O1" s="1077"/>
      <c r="P1" s="1077"/>
      <c r="Q1" s="1077"/>
      <c r="R1" s="1077"/>
      <c r="S1" s="1077"/>
      <c r="T1" s="1077"/>
      <c r="U1" s="1077"/>
      <c r="V1" s="1077"/>
      <c r="W1" s="1077"/>
      <c r="X1" s="1077"/>
      <c r="Y1" s="1077"/>
      <c r="Z1" s="1078"/>
      <c r="AA1" s="1243"/>
      <c r="AB1" s="1244"/>
      <c r="AC1" s="1124"/>
      <c r="AD1" s="1111"/>
    </row>
    <row r="2" spans="1:39" ht="24" customHeight="1" x14ac:dyDescent="0.25">
      <c r="A2" s="1288" t="s">
        <v>2936</v>
      </c>
      <c r="B2" s="1289"/>
      <c r="C2" s="1289"/>
      <c r="D2" s="1289"/>
      <c r="E2" s="1289"/>
      <c r="F2" s="1290"/>
      <c r="G2" s="1082" t="s">
        <v>2935</v>
      </c>
      <c r="H2" s="1083"/>
      <c r="I2" s="1083"/>
      <c r="J2" s="1083"/>
      <c r="K2" s="1083"/>
      <c r="L2" s="1083"/>
      <c r="M2" s="1083"/>
      <c r="N2" s="1083"/>
      <c r="O2" s="1083"/>
      <c r="P2" s="1083"/>
      <c r="Q2" s="1083"/>
      <c r="R2" s="1083"/>
      <c r="S2" s="1083"/>
      <c r="T2" s="1083"/>
      <c r="U2" s="1083"/>
      <c r="V2" s="1083"/>
      <c r="W2" s="1083"/>
      <c r="X2" s="1083"/>
      <c r="Y2" s="1083"/>
      <c r="Z2" s="1084"/>
      <c r="AA2" s="1250"/>
      <c r="AB2" s="1251"/>
      <c r="AC2" s="1125"/>
      <c r="AD2" s="1113"/>
    </row>
    <row r="3" spans="1:39" ht="36" customHeight="1" thickBot="1" x14ac:dyDescent="0.3">
      <c r="A3" s="1285" t="s">
        <v>472</v>
      </c>
      <c r="B3" s="1286"/>
      <c r="C3" s="1286"/>
      <c r="D3" s="1286"/>
      <c r="E3" s="1286"/>
      <c r="F3" s="1287"/>
      <c r="G3" s="1085"/>
      <c r="H3" s="1086"/>
      <c r="I3" s="1086"/>
      <c r="J3" s="1086"/>
      <c r="K3" s="1086"/>
      <c r="L3" s="1086"/>
      <c r="M3" s="1086"/>
      <c r="N3" s="1086"/>
      <c r="O3" s="1086"/>
      <c r="P3" s="1086"/>
      <c r="Q3" s="1086"/>
      <c r="R3" s="1086"/>
      <c r="S3" s="1086"/>
      <c r="T3" s="1086"/>
      <c r="U3" s="1086"/>
      <c r="V3" s="1086"/>
      <c r="W3" s="1086"/>
      <c r="X3" s="1086"/>
      <c r="Y3" s="1086"/>
      <c r="Z3" s="1087"/>
      <c r="AA3" s="1258"/>
      <c r="AB3" s="1259"/>
      <c r="AC3" s="1067"/>
      <c r="AD3" s="1068"/>
    </row>
    <row r="4" spans="1:39" ht="18" x14ac:dyDescent="0.25">
      <c r="G4" s="789" t="s">
        <v>2934</v>
      </c>
      <c r="H4" s="529"/>
      <c r="J4" s="146"/>
      <c r="K4" s="146"/>
      <c r="L4" s="146"/>
      <c r="M4" s="237"/>
      <c r="N4" s="40"/>
      <c r="O4" s="40"/>
      <c r="Y4" s="606"/>
      <c r="Z4" s="790" t="s">
        <v>2135</v>
      </c>
      <c r="AB4" s="582"/>
    </row>
    <row r="5" spans="1:39" ht="18" x14ac:dyDescent="0.25">
      <c r="G5" s="702"/>
      <c r="H5" s="529"/>
      <c r="J5" s="146"/>
      <c r="K5" s="146"/>
      <c r="L5" s="146"/>
      <c r="M5" s="237"/>
      <c r="N5" s="40"/>
      <c r="O5" s="40"/>
      <c r="Y5" s="606"/>
      <c r="Z5" s="572"/>
      <c r="AB5" s="582"/>
    </row>
    <row r="6" spans="1:39" ht="18" x14ac:dyDescent="0.25">
      <c r="C6" s="726"/>
      <c r="D6" s="727" t="s">
        <v>2143</v>
      </c>
      <c r="G6" s="702"/>
      <c r="H6" s="529"/>
      <c r="J6" s="146"/>
      <c r="K6" s="146"/>
      <c r="L6" s="98"/>
      <c r="M6" s="701" t="s">
        <v>2131</v>
      </c>
      <c r="N6" s="40"/>
      <c r="O6" s="40"/>
      <c r="Y6" s="606"/>
      <c r="Z6" s="572"/>
      <c r="AB6" s="582"/>
    </row>
    <row r="7" spans="1:39" ht="18" x14ac:dyDescent="0.25">
      <c r="C7" s="321"/>
      <c r="D7" s="727" t="s">
        <v>2128</v>
      </c>
      <c r="G7" s="702"/>
      <c r="H7" s="529"/>
      <c r="J7" s="146"/>
      <c r="K7" s="146"/>
      <c r="L7" s="146"/>
      <c r="M7" s="237"/>
      <c r="N7" s="40"/>
      <c r="O7" s="40"/>
      <c r="Y7" s="606"/>
      <c r="Z7" s="572"/>
      <c r="AB7" s="582"/>
    </row>
    <row r="8" spans="1:39" ht="18" x14ac:dyDescent="0.25">
      <c r="C8" s="310"/>
      <c r="D8" s="727" t="s">
        <v>2129</v>
      </c>
      <c r="G8" s="702"/>
      <c r="H8" s="529"/>
      <c r="J8" s="146"/>
      <c r="K8" s="146"/>
      <c r="L8" s="146"/>
      <c r="M8" s="237"/>
      <c r="N8" s="40"/>
      <c r="O8" s="40"/>
      <c r="Y8" s="606"/>
      <c r="Z8" s="572"/>
      <c r="AB8" s="582"/>
    </row>
    <row r="9" spans="1:39" ht="18.75" thickBot="1" x14ac:dyDescent="0.3">
      <c r="G9" s="702"/>
      <c r="H9" s="529"/>
      <c r="J9" s="146"/>
      <c r="K9" s="146"/>
      <c r="L9" s="146"/>
      <c r="M9" s="237"/>
      <c r="N9" s="40"/>
      <c r="O9" s="40"/>
      <c r="Y9" s="606"/>
      <c r="Z9" s="572"/>
      <c r="AB9" s="582"/>
    </row>
    <row r="10" spans="1:39" ht="20.100000000000001" customHeight="1" x14ac:dyDescent="0.25">
      <c r="A10" s="1092" t="s">
        <v>1408</v>
      </c>
      <c r="B10" s="1293" t="s">
        <v>456</v>
      </c>
      <c r="C10" s="1294"/>
      <c r="D10" s="1294"/>
      <c r="E10" s="1294"/>
      <c r="F10" s="1294"/>
      <c r="G10" s="1294"/>
      <c r="H10" s="1294"/>
      <c r="I10" s="1294"/>
      <c r="J10" s="1294"/>
      <c r="K10" s="1294"/>
      <c r="L10" s="1294"/>
      <c r="M10" s="1294"/>
      <c r="N10" s="1295" t="s">
        <v>1497</v>
      </c>
      <c r="O10" s="1101"/>
      <c r="P10" s="1101"/>
      <c r="Q10" s="1101"/>
      <c r="R10" s="1101"/>
      <c r="S10" s="1101"/>
      <c r="T10" s="1101"/>
      <c r="U10" s="1101"/>
      <c r="V10" s="1101"/>
      <c r="W10" s="1296"/>
      <c r="X10" s="1255" t="s">
        <v>521</v>
      </c>
      <c r="Y10" s="1120"/>
      <c r="Z10" s="1120"/>
      <c r="AA10" s="1120"/>
      <c r="AB10" s="1120"/>
      <c r="AC10" s="1120"/>
      <c r="AD10" s="1256" t="s">
        <v>1484</v>
      </c>
      <c r="AF10" s="1064" t="s">
        <v>819</v>
      </c>
    </row>
    <row r="11" spans="1:39" ht="20.100000000000001" customHeight="1" x14ac:dyDescent="0.25">
      <c r="A11" s="1092"/>
      <c r="B11" s="1094" t="s">
        <v>431</v>
      </c>
      <c r="C11" s="1095"/>
      <c r="D11" s="1096"/>
      <c r="E11" s="1060" t="s">
        <v>0</v>
      </c>
      <c r="F11" s="1060" t="s">
        <v>513</v>
      </c>
      <c r="G11" s="1060" t="s">
        <v>405</v>
      </c>
      <c r="H11" s="1060" t="s">
        <v>459</v>
      </c>
      <c r="I11" s="1052" t="s">
        <v>355</v>
      </c>
      <c r="J11" s="1060" t="s">
        <v>600</v>
      </c>
      <c r="K11" s="1266" t="s">
        <v>599</v>
      </c>
      <c r="L11" s="1052" t="s">
        <v>773</v>
      </c>
      <c r="M11" s="1052" t="s">
        <v>404</v>
      </c>
      <c r="N11" s="1262" t="s">
        <v>673</v>
      </c>
      <c r="O11" s="1264" t="s">
        <v>696</v>
      </c>
      <c r="P11" s="1265"/>
      <c r="Q11" s="1262" t="s">
        <v>517</v>
      </c>
      <c r="R11" s="1262" t="s">
        <v>2492</v>
      </c>
      <c r="S11" s="1262" t="s">
        <v>954</v>
      </c>
      <c r="T11" s="1270" t="s">
        <v>674</v>
      </c>
      <c r="U11" s="1271"/>
      <c r="V11" s="1271"/>
      <c r="W11" s="1272"/>
      <c r="X11" s="1052" t="s">
        <v>457</v>
      </c>
      <c r="Y11" s="1052" t="s">
        <v>448</v>
      </c>
      <c r="Z11" s="1052" t="s">
        <v>1483</v>
      </c>
      <c r="AA11" s="1106" t="s">
        <v>457</v>
      </c>
      <c r="AB11" s="1052" t="s">
        <v>448</v>
      </c>
      <c r="AC11" s="1260" t="s">
        <v>2481</v>
      </c>
      <c r="AD11" s="1257"/>
      <c r="AF11" s="1065"/>
    </row>
    <row r="12" spans="1:39" ht="55.5" customHeight="1" thickBot="1" x14ac:dyDescent="0.3">
      <c r="A12" s="1092"/>
      <c r="B12" s="1097"/>
      <c r="C12" s="1098"/>
      <c r="D12" s="1099"/>
      <c r="E12" s="1061"/>
      <c r="F12" s="1061"/>
      <c r="G12" s="1061"/>
      <c r="H12" s="1061"/>
      <c r="I12" s="1053"/>
      <c r="J12" s="1061"/>
      <c r="K12" s="1267"/>
      <c r="L12" s="1053"/>
      <c r="M12" s="1053"/>
      <c r="N12" s="1263"/>
      <c r="O12" s="137" t="s">
        <v>703</v>
      </c>
      <c r="P12" s="137" t="s">
        <v>695</v>
      </c>
      <c r="Q12" s="1263"/>
      <c r="R12" s="1263"/>
      <c r="S12" s="1263"/>
      <c r="T12" s="137" t="s">
        <v>28</v>
      </c>
      <c r="U12" s="137" t="s">
        <v>29</v>
      </c>
      <c r="V12" s="137" t="s">
        <v>515</v>
      </c>
      <c r="W12" s="137" t="s">
        <v>516</v>
      </c>
      <c r="X12" s="1053"/>
      <c r="Y12" s="1053"/>
      <c r="Z12" s="1053"/>
      <c r="AA12" s="1107"/>
      <c r="AB12" s="1053"/>
      <c r="AC12" s="1261"/>
      <c r="AD12" s="1107"/>
      <c r="AF12" s="1065"/>
      <c r="AM12" s="66" t="s">
        <v>2449</v>
      </c>
    </row>
    <row r="13" spans="1:39" s="70" customFormat="1" ht="30" customHeight="1" x14ac:dyDescent="0.25">
      <c r="A13" s="541">
        <v>1</v>
      </c>
      <c r="B13" s="102" t="s">
        <v>406</v>
      </c>
      <c r="C13" s="96">
        <v>11</v>
      </c>
      <c r="D13" s="95">
        <v>16</v>
      </c>
      <c r="E13" s="96" t="s">
        <v>486</v>
      </c>
      <c r="F13" s="114">
        <v>3187547</v>
      </c>
      <c r="G13" s="101" t="s">
        <v>487</v>
      </c>
      <c r="H13" s="96" t="s">
        <v>487</v>
      </c>
      <c r="I13" s="100" t="s">
        <v>468</v>
      </c>
      <c r="J13" s="96" t="s">
        <v>614</v>
      </c>
      <c r="K13" s="96" t="s">
        <v>613</v>
      </c>
      <c r="L13" s="99">
        <v>36703</v>
      </c>
      <c r="M13" s="96">
        <v>3</v>
      </c>
      <c r="N13" s="98"/>
      <c r="O13" s="56" t="s">
        <v>477</v>
      </c>
      <c r="P13" s="97" t="s">
        <v>478</v>
      </c>
      <c r="Q13" s="96" t="s">
        <v>477</v>
      </c>
      <c r="R13" s="96" t="s">
        <v>477</v>
      </c>
      <c r="S13" s="96" t="s">
        <v>477</v>
      </c>
      <c r="T13" s="96" t="s">
        <v>477</v>
      </c>
      <c r="U13" s="96" t="s">
        <v>477</v>
      </c>
      <c r="V13" s="96" t="s">
        <v>477</v>
      </c>
      <c r="W13" s="96" t="s">
        <v>477</v>
      </c>
      <c r="X13" s="118"/>
      <c r="Y13" s="95"/>
      <c r="Z13" s="42"/>
      <c r="AA13" s="94"/>
      <c r="AB13" s="95"/>
      <c r="AC13" s="42"/>
      <c r="AD13" s="94"/>
      <c r="AE13" s="79"/>
      <c r="AF13" s="681"/>
    </row>
    <row r="14" spans="1:39" s="70" customFormat="1" ht="30" customHeight="1" x14ac:dyDescent="0.25">
      <c r="A14" s="542">
        <v>2</v>
      </c>
      <c r="B14" s="102" t="s">
        <v>406</v>
      </c>
      <c r="C14" s="96">
        <v>11</v>
      </c>
      <c r="D14" s="95">
        <v>16</v>
      </c>
      <c r="E14" s="97">
        <v>742</v>
      </c>
      <c r="F14" s="98"/>
      <c r="G14" s="101" t="s">
        <v>793</v>
      </c>
      <c r="H14" s="96" t="s">
        <v>398</v>
      </c>
      <c r="I14" s="100" t="s">
        <v>460</v>
      </c>
      <c r="J14" s="96" t="s">
        <v>614</v>
      </c>
      <c r="K14" s="96" t="s">
        <v>613</v>
      </c>
      <c r="L14" s="51">
        <v>32874</v>
      </c>
      <c r="M14" s="97"/>
      <c r="N14" s="135" t="s">
        <v>617</v>
      </c>
      <c r="O14" s="50" t="s">
        <v>477</v>
      </c>
      <c r="P14" s="97" t="s">
        <v>478</v>
      </c>
      <c r="Q14" s="96" t="s">
        <v>477</v>
      </c>
      <c r="R14" s="96" t="s">
        <v>477</v>
      </c>
      <c r="S14" s="96" t="s">
        <v>477</v>
      </c>
      <c r="T14" s="96" t="s">
        <v>477</v>
      </c>
      <c r="U14" s="96" t="s">
        <v>477</v>
      </c>
      <c r="V14" s="96" t="s">
        <v>477</v>
      </c>
      <c r="W14" s="96" t="s">
        <v>477</v>
      </c>
      <c r="X14" s="118"/>
      <c r="Y14" s="95"/>
      <c r="Z14" s="42"/>
      <c r="AA14" s="94"/>
      <c r="AB14" s="95"/>
      <c r="AC14" s="42"/>
      <c r="AD14" s="94"/>
      <c r="AE14" s="79"/>
      <c r="AF14" s="682"/>
    </row>
    <row r="15" spans="1:39" s="70" customFormat="1" ht="42.75" x14ac:dyDescent="0.25">
      <c r="A15" s="542">
        <v>3</v>
      </c>
      <c r="B15" s="102" t="s">
        <v>406</v>
      </c>
      <c r="C15" s="96">
        <v>11</v>
      </c>
      <c r="D15" s="95">
        <v>16</v>
      </c>
      <c r="E15" s="97">
        <v>742</v>
      </c>
      <c r="F15" s="98"/>
      <c r="G15" s="101" t="s">
        <v>794</v>
      </c>
      <c r="H15" s="96" t="s">
        <v>398</v>
      </c>
      <c r="I15" s="100" t="s">
        <v>460</v>
      </c>
      <c r="J15" s="96" t="s">
        <v>614</v>
      </c>
      <c r="K15" s="96" t="s">
        <v>613</v>
      </c>
      <c r="L15" s="51">
        <v>32874</v>
      </c>
      <c r="M15" s="97"/>
      <c r="N15" s="135" t="s">
        <v>618</v>
      </c>
      <c r="O15" s="50" t="s">
        <v>477</v>
      </c>
      <c r="P15" s="97" t="s">
        <v>478</v>
      </c>
      <c r="Q15" s="96" t="s">
        <v>477</v>
      </c>
      <c r="R15" s="96" t="s">
        <v>477</v>
      </c>
      <c r="S15" s="96" t="s">
        <v>477</v>
      </c>
      <c r="T15" s="96" t="s">
        <v>477</v>
      </c>
      <c r="U15" s="96" t="s">
        <v>477</v>
      </c>
      <c r="V15" s="96" t="s">
        <v>477</v>
      </c>
      <c r="W15" s="96" t="s">
        <v>477</v>
      </c>
      <c r="X15" s="118">
        <v>42786</v>
      </c>
      <c r="Y15" s="95" t="s">
        <v>2910</v>
      </c>
      <c r="Z15" s="39" t="s">
        <v>2493</v>
      </c>
      <c r="AA15" s="94">
        <v>43431</v>
      </c>
      <c r="AB15" s="95" t="s">
        <v>967</v>
      </c>
      <c r="AC15" s="39" t="s">
        <v>2487</v>
      </c>
      <c r="AD15" s="94"/>
      <c r="AE15" s="79"/>
      <c r="AF15" s="682" t="s">
        <v>2450</v>
      </c>
    </row>
    <row r="16" spans="1:39" s="70" customFormat="1" ht="30" customHeight="1" x14ac:dyDescent="0.25">
      <c r="A16" s="542">
        <v>4</v>
      </c>
      <c r="B16" s="299" t="s">
        <v>406</v>
      </c>
      <c r="C16" s="321">
        <v>11</v>
      </c>
      <c r="D16" s="321">
        <v>16</v>
      </c>
      <c r="E16" s="321">
        <v>252</v>
      </c>
      <c r="F16" s="321">
        <v>3187603</v>
      </c>
      <c r="G16" s="301" t="s">
        <v>518</v>
      </c>
      <c r="H16" s="321" t="s">
        <v>385</v>
      </c>
      <c r="I16" s="322" t="s">
        <v>466</v>
      </c>
      <c r="J16" s="321" t="s">
        <v>614</v>
      </c>
      <c r="K16" s="321" t="s">
        <v>613</v>
      </c>
      <c r="L16" s="324">
        <v>27576</v>
      </c>
      <c r="M16" s="321">
        <v>25</v>
      </c>
      <c r="N16" s="321">
        <v>131120</v>
      </c>
      <c r="O16" s="325" t="s">
        <v>476</v>
      </c>
      <c r="P16" s="321" t="s">
        <v>478</v>
      </c>
      <c r="Q16" s="321" t="s">
        <v>476</v>
      </c>
      <c r="R16" s="321" t="s">
        <v>477</v>
      </c>
      <c r="S16" s="321" t="s">
        <v>477</v>
      </c>
      <c r="T16" s="321" t="s">
        <v>477</v>
      </c>
      <c r="U16" s="321" t="s">
        <v>477</v>
      </c>
      <c r="V16" s="321" t="s">
        <v>477</v>
      </c>
      <c r="W16" s="321" t="s">
        <v>478</v>
      </c>
      <c r="X16" s="324"/>
      <c r="Y16" s="321"/>
      <c r="Z16" s="326"/>
      <c r="AA16" s="327"/>
      <c r="AB16" s="321"/>
      <c r="AC16" s="326"/>
      <c r="AD16" s="327"/>
      <c r="AE16" s="79"/>
      <c r="AF16" s="683" t="s">
        <v>876</v>
      </c>
    </row>
    <row r="17" spans="1:32" s="70" customFormat="1" ht="30" customHeight="1" x14ac:dyDescent="0.25">
      <c r="A17" s="542">
        <v>5</v>
      </c>
      <c r="B17" s="299" t="s">
        <v>406</v>
      </c>
      <c r="C17" s="321">
        <v>11</v>
      </c>
      <c r="D17" s="321">
        <v>16</v>
      </c>
      <c r="E17" s="321">
        <v>3322</v>
      </c>
      <c r="F17" s="321">
        <v>3187667</v>
      </c>
      <c r="G17" s="301" t="s">
        <v>520</v>
      </c>
      <c r="H17" s="321" t="s">
        <v>519</v>
      </c>
      <c r="I17" s="322" t="s">
        <v>468</v>
      </c>
      <c r="J17" s="321" t="s">
        <v>614</v>
      </c>
      <c r="K17" s="321" t="s">
        <v>613</v>
      </c>
      <c r="L17" s="324">
        <v>33815</v>
      </c>
      <c r="M17" s="321">
        <v>32</v>
      </c>
      <c r="N17" s="321">
        <v>6278</v>
      </c>
      <c r="O17" s="325" t="s">
        <v>476</v>
      </c>
      <c r="P17" s="321" t="s">
        <v>478</v>
      </c>
      <c r="Q17" s="321" t="s">
        <v>477</v>
      </c>
      <c r="R17" s="321" t="s">
        <v>477</v>
      </c>
      <c r="S17" s="321" t="s">
        <v>477</v>
      </c>
      <c r="T17" s="321" t="s">
        <v>477</v>
      </c>
      <c r="U17" s="321" t="s">
        <v>477</v>
      </c>
      <c r="V17" s="321" t="s">
        <v>477</v>
      </c>
      <c r="W17" s="321" t="s">
        <v>477</v>
      </c>
      <c r="X17" s="324"/>
      <c r="Y17" s="321"/>
      <c r="Z17" s="326"/>
      <c r="AA17" s="327"/>
      <c r="AB17" s="321"/>
      <c r="AC17" s="326"/>
      <c r="AD17" s="327"/>
      <c r="AE17" s="79"/>
      <c r="AF17" s="683" t="s">
        <v>876</v>
      </c>
    </row>
    <row r="18" spans="1:32" s="70" customFormat="1" ht="30" customHeight="1" x14ac:dyDescent="0.25">
      <c r="A18" s="542">
        <v>6</v>
      </c>
      <c r="B18" s="102" t="s">
        <v>406</v>
      </c>
      <c r="C18" s="96">
        <v>11</v>
      </c>
      <c r="D18" s="95">
        <v>16</v>
      </c>
      <c r="E18" s="96">
        <v>353</v>
      </c>
      <c r="F18" s="98"/>
      <c r="G18" s="101" t="s">
        <v>522</v>
      </c>
      <c r="H18" s="96" t="s">
        <v>353</v>
      </c>
      <c r="I18" s="100" t="s">
        <v>462</v>
      </c>
      <c r="J18" s="96" t="s">
        <v>614</v>
      </c>
      <c r="K18" s="96" t="s">
        <v>613</v>
      </c>
      <c r="L18" s="97"/>
      <c r="M18" s="96">
        <v>175</v>
      </c>
      <c r="N18" s="98">
        <v>2546042</v>
      </c>
      <c r="O18" s="50" t="s">
        <v>476</v>
      </c>
      <c r="P18" s="50" t="s">
        <v>477</v>
      </c>
      <c r="Q18" s="96" t="s">
        <v>477</v>
      </c>
      <c r="R18" s="96" t="s">
        <v>477</v>
      </c>
      <c r="S18" s="96" t="s">
        <v>477</v>
      </c>
      <c r="T18" s="96" t="s">
        <v>477</v>
      </c>
      <c r="U18" s="123" t="s">
        <v>476</v>
      </c>
      <c r="V18" s="96" t="s">
        <v>616</v>
      </c>
      <c r="W18" s="96" t="s">
        <v>478</v>
      </c>
      <c r="X18" s="118">
        <v>42787</v>
      </c>
      <c r="Y18" s="95" t="s">
        <v>2910</v>
      </c>
      <c r="Z18" s="39" t="s">
        <v>2493</v>
      </c>
      <c r="AA18" s="94"/>
      <c r="AB18" s="95"/>
      <c r="AC18" s="39"/>
      <c r="AD18" s="94"/>
      <c r="AF18" s="682"/>
    </row>
    <row r="19" spans="1:32" s="70" customFormat="1" ht="30" customHeight="1" x14ac:dyDescent="0.25">
      <c r="A19" s="542">
        <v>7</v>
      </c>
      <c r="B19" s="309" t="s">
        <v>406</v>
      </c>
      <c r="C19" s="310">
        <v>11</v>
      </c>
      <c r="D19" s="310">
        <v>16</v>
      </c>
      <c r="E19" s="310">
        <v>401</v>
      </c>
      <c r="F19" s="310">
        <v>3186779</v>
      </c>
      <c r="G19" s="311" t="s">
        <v>481</v>
      </c>
      <c r="H19" s="310" t="s">
        <v>351</v>
      </c>
      <c r="I19" s="313" t="s">
        <v>463</v>
      </c>
      <c r="J19" s="310" t="s">
        <v>614</v>
      </c>
      <c r="K19" s="310" t="s">
        <v>613</v>
      </c>
      <c r="L19" s="317">
        <v>23774</v>
      </c>
      <c r="M19" s="310">
        <v>35</v>
      </c>
      <c r="N19" s="310"/>
      <c r="O19" s="304" t="s">
        <v>477</v>
      </c>
      <c r="P19" s="303" t="s">
        <v>478</v>
      </c>
      <c r="Q19" s="303" t="s">
        <v>477</v>
      </c>
      <c r="R19" s="303" t="s">
        <v>477</v>
      </c>
      <c r="S19" s="303" t="s">
        <v>477</v>
      </c>
      <c r="T19" s="303" t="s">
        <v>477</v>
      </c>
      <c r="U19" s="303" t="s">
        <v>477</v>
      </c>
      <c r="V19" s="303" t="s">
        <v>477</v>
      </c>
      <c r="W19" s="303" t="s">
        <v>478</v>
      </c>
      <c r="X19" s="310"/>
      <c r="Y19" s="310"/>
      <c r="Z19" s="314"/>
      <c r="AA19" s="315"/>
      <c r="AB19" s="310"/>
      <c r="AC19" s="314"/>
      <c r="AD19" s="315"/>
      <c r="AE19" s="78"/>
      <c r="AF19" s="684" t="s">
        <v>1437</v>
      </c>
    </row>
    <row r="20" spans="1:32" s="70" customFormat="1" ht="15" x14ac:dyDescent="0.25">
      <c r="A20" s="542">
        <v>8</v>
      </c>
      <c r="B20" s="309" t="s">
        <v>406</v>
      </c>
      <c r="C20" s="310">
        <v>13</v>
      </c>
      <c r="D20" s="310">
        <v>16</v>
      </c>
      <c r="E20" s="1023">
        <v>712</v>
      </c>
      <c r="F20" s="310"/>
      <c r="G20" s="311" t="s">
        <v>795</v>
      </c>
      <c r="H20" s="310" t="s">
        <v>503</v>
      </c>
      <c r="I20" s="313" t="s">
        <v>460</v>
      </c>
      <c r="J20" s="310" t="s">
        <v>614</v>
      </c>
      <c r="K20" s="310" t="s">
        <v>613</v>
      </c>
      <c r="L20" s="317">
        <v>32874</v>
      </c>
      <c r="M20" s="310">
        <v>7.5</v>
      </c>
      <c r="N20" s="310">
        <v>2546155</v>
      </c>
      <c r="O20" s="462" t="s">
        <v>477</v>
      </c>
      <c r="P20" s="310" t="s">
        <v>478</v>
      </c>
      <c r="Q20" s="310"/>
      <c r="R20" s="310"/>
      <c r="S20" s="310"/>
      <c r="T20" s="310"/>
      <c r="U20" s="310"/>
      <c r="V20" s="310"/>
      <c r="W20" s="310"/>
      <c r="X20" s="310" t="s">
        <v>458</v>
      </c>
      <c r="Y20" s="310" t="s">
        <v>2910</v>
      </c>
      <c r="Z20" s="1024" t="s">
        <v>2494</v>
      </c>
      <c r="AA20" s="320"/>
      <c r="AB20" s="310"/>
      <c r="AC20" s="1024"/>
      <c r="AD20" s="320"/>
      <c r="AF20" s="1025" t="s">
        <v>2490</v>
      </c>
    </row>
    <row r="21" spans="1:32" s="70" customFormat="1" ht="30" customHeight="1" x14ac:dyDescent="0.25">
      <c r="A21" s="542">
        <v>9</v>
      </c>
      <c r="B21" s="309" t="s">
        <v>406</v>
      </c>
      <c r="C21" s="310">
        <v>13</v>
      </c>
      <c r="D21" s="310">
        <v>16</v>
      </c>
      <c r="E21" s="310">
        <v>311</v>
      </c>
      <c r="F21" s="310">
        <v>3188515</v>
      </c>
      <c r="G21" s="311" t="s">
        <v>508</v>
      </c>
      <c r="H21" s="310" t="s">
        <v>345</v>
      </c>
      <c r="I21" s="313" t="s">
        <v>464</v>
      </c>
      <c r="J21" s="310" t="s">
        <v>614</v>
      </c>
      <c r="K21" s="310" t="s">
        <v>613</v>
      </c>
      <c r="L21" s="317">
        <v>25903</v>
      </c>
      <c r="M21" s="310">
        <v>280</v>
      </c>
      <c r="N21" s="310"/>
      <c r="O21" s="462" t="s">
        <v>477</v>
      </c>
      <c r="P21" s="310"/>
      <c r="Q21" s="310" t="s">
        <v>477</v>
      </c>
      <c r="R21" s="310" t="s">
        <v>477</v>
      </c>
      <c r="S21" s="310" t="s">
        <v>477</v>
      </c>
      <c r="T21" s="310" t="s">
        <v>477</v>
      </c>
      <c r="U21" s="310" t="s">
        <v>477</v>
      </c>
      <c r="V21" s="310" t="s">
        <v>477</v>
      </c>
      <c r="W21" s="310" t="s">
        <v>477</v>
      </c>
      <c r="X21" s="310"/>
      <c r="Y21" s="310"/>
      <c r="Z21" s="314"/>
      <c r="AA21" s="315"/>
      <c r="AB21" s="310"/>
      <c r="AC21" s="314"/>
      <c r="AD21" s="315"/>
      <c r="AF21" s="684" t="s">
        <v>1436</v>
      </c>
    </row>
    <row r="22" spans="1:32" s="70" customFormat="1" ht="30" customHeight="1" x14ac:dyDescent="0.25">
      <c r="A22" s="542">
        <v>10</v>
      </c>
      <c r="B22" s="102" t="s">
        <v>406</v>
      </c>
      <c r="C22" s="96">
        <v>13</v>
      </c>
      <c r="D22" s="96">
        <v>16</v>
      </c>
      <c r="E22" s="96" t="s">
        <v>403</v>
      </c>
      <c r="F22" s="114">
        <v>3188323</v>
      </c>
      <c r="G22" s="101" t="s">
        <v>402</v>
      </c>
      <c r="H22" s="96" t="s">
        <v>345</v>
      </c>
      <c r="I22" s="100" t="s">
        <v>465</v>
      </c>
      <c r="J22" s="96" t="s">
        <v>614</v>
      </c>
      <c r="K22" s="96" t="s">
        <v>613</v>
      </c>
      <c r="L22" s="116">
        <v>26969</v>
      </c>
      <c r="M22" s="97">
        <v>220</v>
      </c>
      <c r="N22" s="114">
        <v>2546054</v>
      </c>
      <c r="O22" s="50"/>
      <c r="P22" s="97" t="s">
        <v>478</v>
      </c>
      <c r="Q22" s="96" t="s">
        <v>477</v>
      </c>
      <c r="R22" s="96" t="s">
        <v>477</v>
      </c>
      <c r="S22" s="96" t="s">
        <v>477</v>
      </c>
      <c r="T22" s="96" t="s">
        <v>477</v>
      </c>
      <c r="U22" s="96" t="s">
        <v>477</v>
      </c>
      <c r="V22" s="96" t="s">
        <v>477</v>
      </c>
      <c r="W22" s="96" t="s">
        <v>477</v>
      </c>
      <c r="X22" s="118">
        <v>42916</v>
      </c>
      <c r="Y22" s="95" t="s">
        <v>2910</v>
      </c>
      <c r="Z22" s="39" t="s">
        <v>2495</v>
      </c>
      <c r="AA22" s="94"/>
      <c r="AB22" s="95"/>
      <c r="AC22" s="39"/>
      <c r="AD22" s="94"/>
      <c r="AF22" s="682"/>
    </row>
    <row r="23" spans="1:32" s="70" customFormat="1" ht="30" customHeight="1" x14ac:dyDescent="0.25">
      <c r="A23" s="542">
        <v>11</v>
      </c>
      <c r="B23" s="102" t="s">
        <v>406</v>
      </c>
      <c r="C23" s="96">
        <v>16</v>
      </c>
      <c r="D23" s="96">
        <v>16</v>
      </c>
      <c r="E23" s="96">
        <v>316</v>
      </c>
      <c r="F23" s="114">
        <v>3188075</v>
      </c>
      <c r="G23" s="101" t="s">
        <v>510</v>
      </c>
      <c r="H23" s="96" t="s">
        <v>345</v>
      </c>
      <c r="I23" s="100" t="s">
        <v>465</v>
      </c>
      <c r="J23" s="96" t="s">
        <v>614</v>
      </c>
      <c r="K23" s="96" t="s">
        <v>613</v>
      </c>
      <c r="L23" s="116">
        <v>27303</v>
      </c>
      <c r="M23" s="97">
        <v>220</v>
      </c>
      <c r="N23" s="114">
        <v>342</v>
      </c>
      <c r="O23" s="56" t="s">
        <v>476</v>
      </c>
      <c r="P23" s="96" t="s">
        <v>478</v>
      </c>
      <c r="Q23" s="96" t="s">
        <v>477</v>
      </c>
      <c r="R23" s="96" t="s">
        <v>477</v>
      </c>
      <c r="S23" s="96" t="s">
        <v>477</v>
      </c>
      <c r="T23" s="96" t="s">
        <v>477</v>
      </c>
      <c r="U23" s="96" t="s">
        <v>477</v>
      </c>
      <c r="V23" s="96" t="s">
        <v>477</v>
      </c>
      <c r="W23" s="96" t="s">
        <v>477</v>
      </c>
      <c r="X23" s="95"/>
      <c r="Y23" s="95"/>
      <c r="Z23" s="42"/>
      <c r="AA23" s="122"/>
      <c r="AB23" s="95"/>
      <c r="AC23" s="42"/>
      <c r="AD23" s="122"/>
      <c r="AF23" s="682"/>
    </row>
    <row r="24" spans="1:32" s="70" customFormat="1" ht="30" customHeight="1" x14ac:dyDescent="0.25">
      <c r="A24" s="542">
        <v>12</v>
      </c>
      <c r="B24" s="102" t="s">
        <v>406</v>
      </c>
      <c r="C24" s="96">
        <v>16</v>
      </c>
      <c r="D24" s="95">
        <v>16</v>
      </c>
      <c r="E24" s="96">
        <v>412</v>
      </c>
      <c r="F24" s="114">
        <v>3187827</v>
      </c>
      <c r="G24" s="101" t="s">
        <v>344</v>
      </c>
      <c r="H24" s="96" t="s">
        <v>351</v>
      </c>
      <c r="I24" s="100" t="s">
        <v>463</v>
      </c>
      <c r="J24" s="96" t="s">
        <v>614</v>
      </c>
      <c r="K24" s="96" t="s">
        <v>613</v>
      </c>
      <c r="L24" s="116">
        <v>25812</v>
      </c>
      <c r="M24" s="96">
        <v>35</v>
      </c>
      <c r="N24" s="114">
        <v>41926</v>
      </c>
      <c r="O24" s="56" t="s">
        <v>476</v>
      </c>
      <c r="P24" s="96" t="s">
        <v>478</v>
      </c>
      <c r="Q24" s="96" t="s">
        <v>477</v>
      </c>
      <c r="R24" s="96" t="s">
        <v>477</v>
      </c>
      <c r="S24" s="96" t="s">
        <v>477</v>
      </c>
      <c r="T24" s="96" t="s">
        <v>477</v>
      </c>
      <c r="U24" s="96" t="s">
        <v>477</v>
      </c>
      <c r="V24" s="96" t="s">
        <v>477</v>
      </c>
      <c r="W24" s="96" t="s">
        <v>477</v>
      </c>
      <c r="X24" s="95"/>
      <c r="Y24" s="95"/>
      <c r="Z24" s="42"/>
      <c r="AA24" s="122"/>
      <c r="AB24" s="95"/>
      <c r="AC24" s="42"/>
      <c r="AD24" s="122"/>
      <c r="AF24" s="682"/>
    </row>
    <row r="25" spans="1:32" s="70" customFormat="1" ht="30" customHeight="1" x14ac:dyDescent="0.25">
      <c r="A25" s="542">
        <v>13</v>
      </c>
      <c r="B25" s="102" t="s">
        <v>406</v>
      </c>
      <c r="C25" s="96">
        <v>16</v>
      </c>
      <c r="D25" s="95">
        <v>16</v>
      </c>
      <c r="E25" s="96" t="s">
        <v>396</v>
      </c>
      <c r="F25" s="114">
        <v>3187259</v>
      </c>
      <c r="G25" s="101" t="s">
        <v>395</v>
      </c>
      <c r="H25" s="96" t="s">
        <v>351</v>
      </c>
      <c r="I25" s="100" t="s">
        <v>463</v>
      </c>
      <c r="J25" s="96" t="s">
        <v>614</v>
      </c>
      <c r="K25" s="96" t="s">
        <v>613</v>
      </c>
      <c r="L25" s="116">
        <v>27515</v>
      </c>
      <c r="M25" s="96">
        <v>90</v>
      </c>
      <c r="N25" s="114">
        <v>45553</v>
      </c>
      <c r="O25" s="56" t="s">
        <v>476</v>
      </c>
      <c r="P25" s="96" t="s">
        <v>478</v>
      </c>
      <c r="Q25" s="96" t="s">
        <v>532</v>
      </c>
      <c r="R25" s="96" t="s">
        <v>477</v>
      </c>
      <c r="S25" s="96" t="s">
        <v>477</v>
      </c>
      <c r="T25" s="96" t="s">
        <v>477</v>
      </c>
      <c r="U25" s="96" t="s">
        <v>477</v>
      </c>
      <c r="V25" s="96" t="s">
        <v>477</v>
      </c>
      <c r="W25" s="96" t="s">
        <v>514</v>
      </c>
      <c r="X25" s="116">
        <v>42915</v>
      </c>
      <c r="Y25" s="95" t="s">
        <v>2910</v>
      </c>
      <c r="Z25" s="38" t="s">
        <v>2496</v>
      </c>
      <c r="AA25" s="94"/>
      <c r="AB25" s="95"/>
      <c r="AC25" s="38"/>
      <c r="AD25" s="94"/>
      <c r="AF25" s="682"/>
    </row>
    <row r="26" spans="1:32" s="70" customFormat="1" ht="30" customHeight="1" x14ac:dyDescent="0.25">
      <c r="A26" s="542">
        <v>14</v>
      </c>
      <c r="B26" s="102" t="s">
        <v>406</v>
      </c>
      <c r="C26" s="96">
        <v>13</v>
      </c>
      <c r="D26" s="96">
        <v>16</v>
      </c>
      <c r="E26" s="96">
        <v>3270</v>
      </c>
      <c r="F26" s="114">
        <v>3187755</v>
      </c>
      <c r="G26" s="101" t="s">
        <v>529</v>
      </c>
      <c r="H26" s="100" t="s">
        <v>473</v>
      </c>
      <c r="I26" s="100" t="s">
        <v>463</v>
      </c>
      <c r="J26" s="96" t="s">
        <v>614</v>
      </c>
      <c r="K26" s="96" t="s">
        <v>613</v>
      </c>
      <c r="L26" s="116">
        <v>33463</v>
      </c>
      <c r="M26" s="96">
        <v>170</v>
      </c>
      <c r="N26" s="98"/>
      <c r="O26" s="50" t="s">
        <v>477</v>
      </c>
      <c r="P26" s="97" t="s">
        <v>478</v>
      </c>
      <c r="Q26" s="96" t="s">
        <v>476</v>
      </c>
      <c r="R26" s="96" t="s">
        <v>477</v>
      </c>
      <c r="S26" s="96" t="s">
        <v>477</v>
      </c>
      <c r="T26" s="96" t="s">
        <v>477</v>
      </c>
      <c r="U26" s="96" t="s">
        <v>477</v>
      </c>
      <c r="V26" s="96" t="s">
        <v>477</v>
      </c>
      <c r="W26" s="96" t="s">
        <v>477</v>
      </c>
      <c r="X26" s="95"/>
      <c r="Y26" s="95"/>
      <c r="Z26" s="42"/>
      <c r="AA26" s="122"/>
      <c r="AB26" s="95"/>
      <c r="AC26" s="42"/>
      <c r="AD26" s="122"/>
      <c r="AE26" s="78"/>
      <c r="AF26" s="682"/>
    </row>
    <row r="27" spans="1:32" s="70" customFormat="1" ht="30" customHeight="1" x14ac:dyDescent="0.25">
      <c r="A27" s="542">
        <v>15</v>
      </c>
      <c r="B27" s="102" t="s">
        <v>406</v>
      </c>
      <c r="C27" s="96">
        <v>16</v>
      </c>
      <c r="D27" s="96">
        <v>16</v>
      </c>
      <c r="E27" s="96">
        <v>3069</v>
      </c>
      <c r="F27" s="114">
        <v>3188595</v>
      </c>
      <c r="G27" s="101" t="s">
        <v>501</v>
      </c>
      <c r="H27" s="96" t="s">
        <v>790</v>
      </c>
      <c r="I27" s="100" t="s">
        <v>461</v>
      </c>
      <c r="J27" s="96" t="s">
        <v>614</v>
      </c>
      <c r="K27" s="96" t="s">
        <v>613</v>
      </c>
      <c r="L27" s="99">
        <v>32507</v>
      </c>
      <c r="M27" s="96">
        <v>150</v>
      </c>
      <c r="N27" s="114" t="s">
        <v>619</v>
      </c>
      <c r="O27" s="56" t="s">
        <v>476</v>
      </c>
      <c r="P27" s="96" t="s">
        <v>478</v>
      </c>
      <c r="Q27" s="96" t="s">
        <v>477</v>
      </c>
      <c r="R27" s="96" t="s">
        <v>477</v>
      </c>
      <c r="S27" s="96" t="s">
        <v>477</v>
      </c>
      <c r="T27" s="96" t="s">
        <v>477</v>
      </c>
      <c r="U27" s="96" t="s">
        <v>477</v>
      </c>
      <c r="V27" s="96" t="s">
        <v>655</v>
      </c>
      <c r="W27" s="96" t="s">
        <v>478</v>
      </c>
      <c r="X27" s="96"/>
      <c r="Y27" s="95"/>
      <c r="Z27" s="42"/>
      <c r="AA27" s="122"/>
      <c r="AB27" s="95"/>
      <c r="AC27" s="42"/>
      <c r="AD27" s="122"/>
      <c r="AF27" s="682"/>
    </row>
    <row r="28" spans="1:32" s="70" customFormat="1" ht="28.5" x14ac:dyDescent="0.25">
      <c r="A28" s="542">
        <v>16</v>
      </c>
      <c r="B28" s="141" t="s">
        <v>406</v>
      </c>
      <c r="C28" s="96">
        <v>13</v>
      </c>
      <c r="D28" s="96">
        <v>16</v>
      </c>
      <c r="E28" s="96" t="s">
        <v>401</v>
      </c>
      <c r="F28" s="114">
        <v>3188147</v>
      </c>
      <c r="G28" s="101" t="s">
        <v>500</v>
      </c>
      <c r="H28" s="96" t="s">
        <v>790</v>
      </c>
      <c r="I28" s="100" t="s">
        <v>461</v>
      </c>
      <c r="J28" s="96" t="s">
        <v>614</v>
      </c>
      <c r="K28" s="96" t="s">
        <v>613</v>
      </c>
      <c r="L28" s="116">
        <v>32051</v>
      </c>
      <c r="M28" s="96">
        <v>154</v>
      </c>
      <c r="N28" s="114">
        <v>87309</v>
      </c>
      <c r="O28" s="56" t="s">
        <v>476</v>
      </c>
      <c r="P28" s="96" t="s">
        <v>799</v>
      </c>
      <c r="Q28" s="96"/>
      <c r="R28" s="96"/>
      <c r="S28" s="96" t="s">
        <v>476</v>
      </c>
      <c r="T28" s="96"/>
      <c r="U28" s="96"/>
      <c r="V28" s="96"/>
      <c r="W28" s="96"/>
      <c r="X28" s="116">
        <v>42916</v>
      </c>
      <c r="Y28" s="96" t="s">
        <v>2910</v>
      </c>
      <c r="Z28" s="39" t="s">
        <v>2495</v>
      </c>
      <c r="AA28" s="115"/>
      <c r="AB28" s="95" t="s">
        <v>967</v>
      </c>
      <c r="AC28" s="39" t="s">
        <v>2911</v>
      </c>
      <c r="AD28" s="115"/>
      <c r="AF28" s="682" t="s">
        <v>824</v>
      </c>
    </row>
    <row r="29" spans="1:32" s="70" customFormat="1" ht="42.75" x14ac:dyDescent="0.25">
      <c r="A29" s="542">
        <v>17</v>
      </c>
      <c r="B29" s="102" t="s">
        <v>406</v>
      </c>
      <c r="C29" s="96">
        <v>16</v>
      </c>
      <c r="D29" s="96">
        <v>16</v>
      </c>
      <c r="E29" s="96" t="s">
        <v>397</v>
      </c>
      <c r="F29" s="114">
        <v>3188603</v>
      </c>
      <c r="G29" s="101" t="s">
        <v>500</v>
      </c>
      <c r="H29" s="96" t="s">
        <v>790</v>
      </c>
      <c r="I29" s="100" t="s">
        <v>461</v>
      </c>
      <c r="J29" s="96" t="s">
        <v>614</v>
      </c>
      <c r="K29" s="96" t="s">
        <v>613</v>
      </c>
      <c r="L29" s="99">
        <v>32843</v>
      </c>
      <c r="M29" s="96">
        <v>150</v>
      </c>
      <c r="N29" s="114" t="s">
        <v>620</v>
      </c>
      <c r="O29" s="56" t="s">
        <v>476</v>
      </c>
      <c r="P29" s="96" t="s">
        <v>478</v>
      </c>
      <c r="Q29" s="96" t="s">
        <v>532</v>
      </c>
      <c r="R29" s="96" t="s">
        <v>477</v>
      </c>
      <c r="S29" s="96" t="s">
        <v>477</v>
      </c>
      <c r="T29" s="96" t="s">
        <v>477</v>
      </c>
      <c r="U29" s="96" t="s">
        <v>477</v>
      </c>
      <c r="V29" s="96" t="s">
        <v>477</v>
      </c>
      <c r="W29" s="96" t="s">
        <v>478</v>
      </c>
      <c r="X29" s="116">
        <v>42912</v>
      </c>
      <c r="Y29" s="95" t="s">
        <v>2910</v>
      </c>
      <c r="Z29" s="38" t="s">
        <v>2496</v>
      </c>
      <c r="AA29" s="94">
        <v>43431</v>
      </c>
      <c r="AB29" s="95" t="s">
        <v>967</v>
      </c>
      <c r="AC29" s="38" t="s">
        <v>2477</v>
      </c>
      <c r="AD29" s="94"/>
      <c r="AF29" s="682" t="s">
        <v>2450</v>
      </c>
    </row>
    <row r="30" spans="1:32" s="70" customFormat="1" ht="28.5" x14ac:dyDescent="0.25">
      <c r="A30" s="542">
        <v>18</v>
      </c>
      <c r="B30" s="141" t="s">
        <v>406</v>
      </c>
      <c r="C30" s="96">
        <v>13</v>
      </c>
      <c r="D30" s="96">
        <v>16</v>
      </c>
      <c r="E30" s="96">
        <v>3265</v>
      </c>
      <c r="F30" s="114">
        <v>3187643</v>
      </c>
      <c r="G30" s="101" t="s">
        <v>500</v>
      </c>
      <c r="H30" s="96" t="s">
        <v>790</v>
      </c>
      <c r="I30" s="100" t="s">
        <v>461</v>
      </c>
      <c r="J30" s="96" t="s">
        <v>614</v>
      </c>
      <c r="K30" s="96" t="s">
        <v>613</v>
      </c>
      <c r="L30" s="116">
        <v>33436</v>
      </c>
      <c r="M30" s="96">
        <v>150</v>
      </c>
      <c r="N30" s="114">
        <v>91385</v>
      </c>
      <c r="O30" s="56" t="s">
        <v>476</v>
      </c>
      <c r="P30" s="96" t="s">
        <v>478</v>
      </c>
      <c r="Q30" s="96" t="s">
        <v>477</v>
      </c>
      <c r="R30" s="96" t="s">
        <v>477</v>
      </c>
      <c r="S30" s="96" t="s">
        <v>477</v>
      </c>
      <c r="T30" s="96" t="s">
        <v>477</v>
      </c>
      <c r="U30" s="96" t="s">
        <v>477</v>
      </c>
      <c r="V30" s="96" t="s">
        <v>476</v>
      </c>
      <c r="W30" s="96" t="s">
        <v>514</v>
      </c>
      <c r="X30" s="96"/>
      <c r="Y30" s="96"/>
      <c r="Z30" s="42"/>
      <c r="AA30" s="131"/>
      <c r="AB30" s="96"/>
      <c r="AC30" s="42"/>
      <c r="AD30" s="131"/>
      <c r="AF30" s="682" t="s">
        <v>825</v>
      </c>
    </row>
    <row r="31" spans="1:32" s="70" customFormat="1" ht="30" customHeight="1" x14ac:dyDescent="0.25">
      <c r="A31" s="542">
        <v>19</v>
      </c>
      <c r="B31" s="309" t="s">
        <v>406</v>
      </c>
      <c r="C31" s="310">
        <v>13</v>
      </c>
      <c r="D31" s="310">
        <v>16</v>
      </c>
      <c r="E31" s="310">
        <v>702</v>
      </c>
      <c r="F31" s="310"/>
      <c r="G31" s="311" t="s">
        <v>523</v>
      </c>
      <c r="H31" s="310" t="s">
        <v>453</v>
      </c>
      <c r="I31" s="313" t="s">
        <v>524</v>
      </c>
      <c r="J31" s="310" t="s">
        <v>614</v>
      </c>
      <c r="K31" s="575" t="s">
        <v>613</v>
      </c>
      <c r="L31" s="576" t="s">
        <v>694</v>
      </c>
      <c r="M31" s="577"/>
      <c r="N31" s="578" t="s">
        <v>774</v>
      </c>
      <c r="O31" s="579" t="s">
        <v>476</v>
      </c>
      <c r="P31" s="580" t="s">
        <v>476</v>
      </c>
      <c r="Q31" s="303" t="s">
        <v>477</v>
      </c>
      <c r="R31" s="303" t="s">
        <v>477</v>
      </c>
      <c r="S31" s="303" t="s">
        <v>477</v>
      </c>
      <c r="T31" s="303" t="s">
        <v>477</v>
      </c>
      <c r="U31" s="303" t="s">
        <v>477</v>
      </c>
      <c r="V31" s="303" t="s">
        <v>477</v>
      </c>
      <c r="W31" s="303" t="s">
        <v>514</v>
      </c>
      <c r="X31" s="310"/>
      <c r="Y31" s="310"/>
      <c r="Z31" s="314"/>
      <c r="AA31" s="315"/>
      <c r="AB31" s="310"/>
      <c r="AC31" s="314"/>
      <c r="AD31" s="315"/>
      <c r="AF31" s="685" t="s">
        <v>1440</v>
      </c>
    </row>
    <row r="32" spans="1:32" s="70" customFormat="1" ht="30" customHeight="1" x14ac:dyDescent="0.25">
      <c r="A32" s="542">
        <v>20</v>
      </c>
      <c r="B32" s="102" t="s">
        <v>406</v>
      </c>
      <c r="C32" s="96">
        <v>13</v>
      </c>
      <c r="D32" s="96">
        <v>16</v>
      </c>
      <c r="E32" s="96">
        <v>712</v>
      </c>
      <c r="F32" s="114">
        <v>3195827</v>
      </c>
      <c r="G32" s="101" t="s">
        <v>796</v>
      </c>
      <c r="H32" s="96" t="s">
        <v>400</v>
      </c>
      <c r="I32" s="100" t="s">
        <v>460</v>
      </c>
      <c r="J32" s="96" t="s">
        <v>614</v>
      </c>
      <c r="K32" s="96" t="s">
        <v>613</v>
      </c>
      <c r="L32" s="116">
        <v>39457</v>
      </c>
      <c r="M32" s="96">
        <v>8</v>
      </c>
      <c r="N32" s="114" t="s">
        <v>700</v>
      </c>
      <c r="O32" s="56" t="s">
        <v>476</v>
      </c>
      <c r="P32" s="96" t="s">
        <v>476</v>
      </c>
      <c r="Q32" s="96" t="s">
        <v>477</v>
      </c>
      <c r="R32" s="96" t="s">
        <v>477</v>
      </c>
      <c r="S32" s="96" t="s">
        <v>477</v>
      </c>
      <c r="T32" s="96" t="s">
        <v>477</v>
      </c>
      <c r="U32" s="96" t="s">
        <v>477</v>
      </c>
      <c r="V32" s="96" t="s">
        <v>477</v>
      </c>
      <c r="W32" s="96" t="s">
        <v>514</v>
      </c>
      <c r="X32" s="95"/>
      <c r="Y32" s="95"/>
      <c r="Z32" s="44"/>
      <c r="AA32" s="94"/>
      <c r="AB32" s="95"/>
      <c r="AC32" s="44"/>
      <c r="AD32" s="94"/>
      <c r="AF32" s="682"/>
    </row>
    <row r="33" spans="1:32" s="70" customFormat="1" ht="30" customHeight="1" x14ac:dyDescent="0.25">
      <c r="A33" s="542">
        <v>21</v>
      </c>
      <c r="B33" s="743" t="s">
        <v>406</v>
      </c>
      <c r="C33" s="744">
        <v>13</v>
      </c>
      <c r="D33" s="744">
        <v>16</v>
      </c>
      <c r="E33" s="753" t="s">
        <v>878</v>
      </c>
      <c r="F33" s="745"/>
      <c r="G33" s="797" t="s">
        <v>526</v>
      </c>
      <c r="H33" s="744" t="s">
        <v>514</v>
      </c>
      <c r="I33" s="747" t="s">
        <v>548</v>
      </c>
      <c r="J33" s="744" t="s">
        <v>591</v>
      </c>
      <c r="K33" s="744" t="s">
        <v>613</v>
      </c>
      <c r="L33" s="748"/>
      <c r="M33" s="744"/>
      <c r="N33" s="745"/>
      <c r="O33" s="827" t="s">
        <v>477</v>
      </c>
      <c r="P33" s="744"/>
      <c r="Q33" s="744" t="s">
        <v>477</v>
      </c>
      <c r="R33" s="744" t="s">
        <v>477</v>
      </c>
      <c r="S33" s="744" t="s">
        <v>477</v>
      </c>
      <c r="T33" s="744" t="s">
        <v>477</v>
      </c>
      <c r="U33" s="744" t="s">
        <v>477</v>
      </c>
      <c r="V33" s="744" t="s">
        <v>477</v>
      </c>
      <c r="W33" s="744" t="s">
        <v>514</v>
      </c>
      <c r="X33" s="744"/>
      <c r="Y33" s="744"/>
      <c r="Z33" s="828"/>
      <c r="AA33" s="750"/>
      <c r="AB33" s="744"/>
      <c r="AC33" s="828"/>
      <c r="AD33" s="750"/>
      <c r="AE33" s="78"/>
      <c r="AF33" s="806" t="s">
        <v>2451</v>
      </c>
    </row>
    <row r="34" spans="1:32" s="70" customFormat="1" ht="30" customHeight="1" x14ac:dyDescent="0.25">
      <c r="A34" s="542">
        <v>22</v>
      </c>
      <c r="B34" s="102" t="s">
        <v>406</v>
      </c>
      <c r="C34" s="96">
        <v>13</v>
      </c>
      <c r="D34" s="96">
        <v>16</v>
      </c>
      <c r="E34" s="129" t="s">
        <v>527</v>
      </c>
      <c r="F34" s="98"/>
      <c r="G34" s="101" t="s">
        <v>528</v>
      </c>
      <c r="H34" s="97" t="s">
        <v>503</v>
      </c>
      <c r="I34" s="100" t="s">
        <v>549</v>
      </c>
      <c r="J34" s="96" t="s">
        <v>614</v>
      </c>
      <c r="K34" s="96" t="s">
        <v>613</v>
      </c>
      <c r="L34" s="99"/>
      <c r="M34" s="97"/>
      <c r="N34" s="98"/>
      <c r="O34" s="50" t="s">
        <v>477</v>
      </c>
      <c r="P34" s="97"/>
      <c r="Q34" s="96" t="s">
        <v>477</v>
      </c>
      <c r="R34" s="96" t="s">
        <v>477</v>
      </c>
      <c r="S34" s="96" t="s">
        <v>477</v>
      </c>
      <c r="T34" s="96" t="s">
        <v>477</v>
      </c>
      <c r="U34" s="96" t="s">
        <v>477</v>
      </c>
      <c r="V34" s="96" t="s">
        <v>477</v>
      </c>
      <c r="W34" s="96" t="s">
        <v>514</v>
      </c>
      <c r="X34" s="95"/>
      <c r="Y34" s="95"/>
      <c r="Z34" s="44"/>
      <c r="AA34" s="94"/>
      <c r="AB34" s="95"/>
      <c r="AC34" s="44"/>
      <c r="AD34" s="94"/>
      <c r="AF34" s="682"/>
    </row>
    <row r="35" spans="1:32" s="70" customFormat="1" ht="30" customHeight="1" x14ac:dyDescent="0.25">
      <c r="A35" s="542">
        <v>23</v>
      </c>
      <c r="B35" s="309" t="s">
        <v>406</v>
      </c>
      <c r="C35" s="310">
        <v>16</v>
      </c>
      <c r="D35" s="310">
        <v>16</v>
      </c>
      <c r="E35" s="310">
        <v>585</v>
      </c>
      <c r="F35" s="310"/>
      <c r="G35" s="311" t="s">
        <v>541</v>
      </c>
      <c r="H35" s="310" t="s">
        <v>783</v>
      </c>
      <c r="I35" s="313" t="s">
        <v>542</v>
      </c>
      <c r="J35" s="310" t="s">
        <v>614</v>
      </c>
      <c r="K35" s="310" t="s">
        <v>613</v>
      </c>
      <c r="L35" s="317"/>
      <c r="M35" s="310"/>
      <c r="N35" s="461" t="s">
        <v>782</v>
      </c>
      <c r="O35" s="462" t="s">
        <v>476</v>
      </c>
      <c r="P35" s="310" t="s">
        <v>476</v>
      </c>
      <c r="Q35" s="310" t="s">
        <v>477</v>
      </c>
      <c r="R35" s="310" t="s">
        <v>477</v>
      </c>
      <c r="S35" s="310" t="s">
        <v>477</v>
      </c>
      <c r="T35" s="310" t="s">
        <v>477</v>
      </c>
      <c r="U35" s="310" t="s">
        <v>477</v>
      </c>
      <c r="V35" s="310" t="s">
        <v>477</v>
      </c>
      <c r="W35" s="310" t="s">
        <v>514</v>
      </c>
      <c r="X35" s="317"/>
      <c r="Y35" s="310"/>
      <c r="Z35" s="314"/>
      <c r="AA35" s="320"/>
      <c r="AB35" s="310"/>
      <c r="AC35" s="314"/>
      <c r="AD35" s="320"/>
      <c r="AF35" s="684" t="s">
        <v>1384</v>
      </c>
    </row>
    <row r="36" spans="1:32" s="70" customFormat="1" ht="30" customHeight="1" x14ac:dyDescent="0.25">
      <c r="A36" s="542">
        <v>24</v>
      </c>
      <c r="B36" s="309" t="s">
        <v>406</v>
      </c>
      <c r="C36" s="310">
        <v>16</v>
      </c>
      <c r="D36" s="310">
        <v>16</v>
      </c>
      <c r="E36" s="310">
        <v>561</v>
      </c>
      <c r="F36" s="310">
        <v>3186763</v>
      </c>
      <c r="G36" s="311" t="s">
        <v>485</v>
      </c>
      <c r="H36" s="310" t="s">
        <v>485</v>
      </c>
      <c r="I36" s="313" t="s">
        <v>468</v>
      </c>
      <c r="J36" s="310" t="s">
        <v>614</v>
      </c>
      <c r="K36" s="310" t="s">
        <v>613</v>
      </c>
      <c r="L36" s="310"/>
      <c r="M36" s="310">
        <v>3</v>
      </c>
      <c r="N36" s="310"/>
      <c r="O36" s="304" t="s">
        <v>477</v>
      </c>
      <c r="P36" s="303"/>
      <c r="Q36" s="303" t="s">
        <v>477</v>
      </c>
      <c r="R36" s="303" t="s">
        <v>477</v>
      </c>
      <c r="S36" s="303" t="s">
        <v>477</v>
      </c>
      <c r="T36" s="303" t="s">
        <v>477</v>
      </c>
      <c r="U36" s="303" t="s">
        <v>477</v>
      </c>
      <c r="V36" s="303" t="s">
        <v>477</v>
      </c>
      <c r="W36" s="303" t="s">
        <v>514</v>
      </c>
      <c r="X36" s="310"/>
      <c r="Y36" s="310"/>
      <c r="Z36" s="314"/>
      <c r="AA36" s="315"/>
      <c r="AB36" s="310"/>
      <c r="AC36" s="314"/>
      <c r="AD36" s="315"/>
      <c r="AF36" s="684" t="s">
        <v>1439</v>
      </c>
    </row>
    <row r="37" spans="1:32" s="70" customFormat="1" ht="30" customHeight="1" x14ac:dyDescent="0.25">
      <c r="A37" s="542">
        <v>25</v>
      </c>
      <c r="B37" s="102" t="s">
        <v>406</v>
      </c>
      <c r="C37" s="96">
        <v>16</v>
      </c>
      <c r="D37" s="95">
        <v>16</v>
      </c>
      <c r="E37" s="96">
        <v>7221</v>
      </c>
      <c r="F37" s="98"/>
      <c r="G37" s="101" t="s">
        <v>592</v>
      </c>
      <c r="H37" s="97" t="s">
        <v>514</v>
      </c>
      <c r="I37" s="100" t="s">
        <v>543</v>
      </c>
      <c r="J37" s="96" t="s">
        <v>614</v>
      </c>
      <c r="K37" s="96" t="s">
        <v>613</v>
      </c>
      <c r="L37" s="116">
        <v>31355</v>
      </c>
      <c r="M37" s="97"/>
      <c r="N37" s="98"/>
      <c r="O37" s="50" t="s">
        <v>477</v>
      </c>
      <c r="P37" s="96" t="s">
        <v>478</v>
      </c>
      <c r="Q37" s="96" t="s">
        <v>477</v>
      </c>
      <c r="R37" s="96" t="s">
        <v>477</v>
      </c>
      <c r="S37" s="96" t="s">
        <v>477</v>
      </c>
      <c r="T37" s="96" t="s">
        <v>477</v>
      </c>
      <c r="U37" s="96" t="s">
        <v>477</v>
      </c>
      <c r="V37" s="96" t="s">
        <v>477</v>
      </c>
      <c r="W37" s="96" t="s">
        <v>514</v>
      </c>
      <c r="X37" s="939">
        <v>43382</v>
      </c>
      <c r="Y37" s="938" t="s">
        <v>967</v>
      </c>
      <c r="Z37" s="42"/>
      <c r="AA37" s="131"/>
      <c r="AB37" s="95"/>
      <c r="AC37" s="42"/>
      <c r="AD37" s="131"/>
      <c r="AF37" s="682"/>
    </row>
    <row r="38" spans="1:32" s="70" customFormat="1" ht="30" customHeight="1" x14ac:dyDescent="0.25">
      <c r="A38" s="542">
        <v>26</v>
      </c>
      <c r="B38" s="102" t="s">
        <v>406</v>
      </c>
      <c r="C38" s="96">
        <v>16</v>
      </c>
      <c r="D38" s="95">
        <v>16</v>
      </c>
      <c r="E38" s="1045" t="s">
        <v>588</v>
      </c>
      <c r="F38" s="98"/>
      <c r="G38" s="101" t="s">
        <v>593</v>
      </c>
      <c r="H38" s="96" t="s">
        <v>412</v>
      </c>
      <c r="I38" s="100" t="s">
        <v>587</v>
      </c>
      <c r="J38" s="96" t="s">
        <v>614</v>
      </c>
      <c r="K38" s="96" t="s">
        <v>613</v>
      </c>
      <c r="L38" s="116">
        <v>42379</v>
      </c>
      <c r="M38" s="96">
        <v>2.2000000000000002</v>
      </c>
      <c r="N38" s="124" t="s">
        <v>588</v>
      </c>
      <c r="O38" s="50" t="s">
        <v>476</v>
      </c>
      <c r="P38" s="97"/>
      <c r="Q38" s="96" t="s">
        <v>476</v>
      </c>
      <c r="R38" s="96" t="s">
        <v>477</v>
      </c>
      <c r="S38" s="96" t="s">
        <v>476</v>
      </c>
      <c r="T38" s="96" t="s">
        <v>476</v>
      </c>
      <c r="U38" s="96" t="s">
        <v>476</v>
      </c>
      <c r="V38" s="96" t="s">
        <v>478</v>
      </c>
      <c r="W38" s="96" t="s">
        <v>478</v>
      </c>
      <c r="X38" s="96"/>
      <c r="Y38" s="95"/>
      <c r="Z38" s="42"/>
      <c r="AA38" s="131"/>
      <c r="AB38" s="95"/>
      <c r="AC38" s="42"/>
      <c r="AD38" s="131"/>
      <c r="AF38" s="682"/>
    </row>
    <row r="39" spans="1:32" s="70" customFormat="1" ht="30" customHeight="1" x14ac:dyDescent="0.25">
      <c r="A39" s="542">
        <v>27</v>
      </c>
      <c r="B39" s="102" t="s">
        <v>406</v>
      </c>
      <c r="C39" s="96">
        <v>16</v>
      </c>
      <c r="D39" s="95">
        <v>16</v>
      </c>
      <c r="E39" s="96">
        <v>70288</v>
      </c>
      <c r="F39" s="98"/>
      <c r="G39" s="101" t="s">
        <v>594</v>
      </c>
      <c r="H39" s="96" t="s">
        <v>444</v>
      </c>
      <c r="I39" s="100" t="s">
        <v>468</v>
      </c>
      <c r="J39" s="96" t="s">
        <v>614</v>
      </c>
      <c r="K39" s="96" t="s">
        <v>613</v>
      </c>
      <c r="L39" s="134">
        <v>29952</v>
      </c>
      <c r="M39" s="96">
        <v>0.55000000000000004</v>
      </c>
      <c r="N39" s="114">
        <v>70288</v>
      </c>
      <c r="O39" s="50" t="s">
        <v>476</v>
      </c>
      <c r="P39" s="97"/>
      <c r="Q39" s="96" t="s">
        <v>477</v>
      </c>
      <c r="R39" s="96" t="s">
        <v>477</v>
      </c>
      <c r="S39" s="96" t="s">
        <v>477</v>
      </c>
      <c r="T39" s="96" t="s">
        <v>477</v>
      </c>
      <c r="U39" s="96" t="s">
        <v>477</v>
      </c>
      <c r="V39" s="96" t="s">
        <v>477</v>
      </c>
      <c r="W39" s="96" t="s">
        <v>514</v>
      </c>
      <c r="X39" s="116">
        <v>43383</v>
      </c>
      <c r="Y39" s="95" t="s">
        <v>967</v>
      </c>
      <c r="Z39" s="42"/>
      <c r="AA39" s="131"/>
      <c r="AB39" s="95"/>
      <c r="AC39" s="42"/>
      <c r="AD39" s="131"/>
      <c r="AF39" s="682"/>
    </row>
    <row r="40" spans="1:32" s="70" customFormat="1" ht="30" customHeight="1" x14ac:dyDescent="0.25">
      <c r="A40" s="542">
        <v>28</v>
      </c>
      <c r="B40" s="829" t="s">
        <v>406</v>
      </c>
      <c r="C40" s="744">
        <v>16</v>
      </c>
      <c r="D40" s="744">
        <v>16</v>
      </c>
      <c r="E40" s="744"/>
      <c r="F40" s="745"/>
      <c r="G40" s="802" t="s">
        <v>846</v>
      </c>
      <c r="H40" s="734" t="s">
        <v>590</v>
      </c>
      <c r="I40" s="830" t="s">
        <v>589</v>
      </c>
      <c r="J40" s="747" t="s">
        <v>591</v>
      </c>
      <c r="K40" s="734" t="s">
        <v>613</v>
      </c>
      <c r="L40" s="831"/>
      <c r="M40" s="832"/>
      <c r="N40" s="745">
        <v>110519</v>
      </c>
      <c r="O40" s="827" t="s">
        <v>476</v>
      </c>
      <c r="P40" s="744"/>
      <c r="Q40" s="744" t="s">
        <v>476</v>
      </c>
      <c r="R40" s="744" t="s">
        <v>477</v>
      </c>
      <c r="S40" s="744" t="s">
        <v>476</v>
      </c>
      <c r="T40" s="744" t="s">
        <v>476</v>
      </c>
      <c r="U40" s="744" t="s">
        <v>476</v>
      </c>
      <c r="V40" s="744" t="s">
        <v>478</v>
      </c>
      <c r="W40" s="744" t="s">
        <v>478</v>
      </c>
      <c r="X40" s="744"/>
      <c r="Y40" s="744"/>
      <c r="Z40" s="833"/>
      <c r="AA40" s="752"/>
      <c r="AB40" s="744"/>
      <c r="AC40" s="833"/>
      <c r="AD40" s="752"/>
      <c r="AF40" s="806" t="s">
        <v>2451</v>
      </c>
    </row>
    <row r="41" spans="1:32" s="70" customFormat="1" ht="30" customHeight="1" x14ac:dyDescent="0.25">
      <c r="A41" s="542">
        <v>29</v>
      </c>
      <c r="B41" s="829" t="s">
        <v>406</v>
      </c>
      <c r="C41" s="744">
        <v>16</v>
      </c>
      <c r="D41" s="744">
        <v>16</v>
      </c>
      <c r="E41" s="744"/>
      <c r="F41" s="745"/>
      <c r="G41" s="802" t="s">
        <v>595</v>
      </c>
      <c r="H41" s="734" t="s">
        <v>590</v>
      </c>
      <c r="I41" s="830" t="s">
        <v>589</v>
      </c>
      <c r="J41" s="747" t="s">
        <v>591</v>
      </c>
      <c r="K41" s="834" t="s">
        <v>613</v>
      </c>
      <c r="L41" s="831">
        <v>2011</v>
      </c>
      <c r="M41" s="835"/>
      <c r="N41" s="745">
        <v>110575</v>
      </c>
      <c r="O41" s="827" t="s">
        <v>476</v>
      </c>
      <c r="P41" s="744"/>
      <c r="Q41" s="744" t="s">
        <v>476</v>
      </c>
      <c r="R41" s="744" t="s">
        <v>477</v>
      </c>
      <c r="S41" s="744" t="s">
        <v>476</v>
      </c>
      <c r="T41" s="744" t="s">
        <v>476</v>
      </c>
      <c r="U41" s="744" t="s">
        <v>477</v>
      </c>
      <c r="V41" s="744" t="s">
        <v>478</v>
      </c>
      <c r="W41" s="744" t="s">
        <v>478</v>
      </c>
      <c r="X41" s="744"/>
      <c r="Y41" s="744"/>
      <c r="Z41" s="833"/>
      <c r="AA41" s="752"/>
      <c r="AB41" s="744"/>
      <c r="AC41" s="833"/>
      <c r="AD41" s="752"/>
      <c r="AF41" s="806" t="s">
        <v>2451</v>
      </c>
    </row>
    <row r="42" spans="1:32" s="70" customFormat="1" ht="30" customHeight="1" x14ac:dyDescent="0.25">
      <c r="A42" s="542">
        <v>30</v>
      </c>
      <c r="B42" s="743" t="s">
        <v>406</v>
      </c>
      <c r="C42" s="744">
        <v>16</v>
      </c>
      <c r="D42" s="744">
        <v>16</v>
      </c>
      <c r="E42" s="744"/>
      <c r="F42" s="745"/>
      <c r="G42" s="802" t="s">
        <v>609</v>
      </c>
      <c r="H42" s="744" t="s">
        <v>603</v>
      </c>
      <c r="I42" s="747" t="s">
        <v>602</v>
      </c>
      <c r="J42" s="747" t="s">
        <v>591</v>
      </c>
      <c r="K42" s="747" t="s">
        <v>613</v>
      </c>
      <c r="L42" s="831">
        <v>2011</v>
      </c>
      <c r="M42" s="747">
        <v>0.13</v>
      </c>
      <c r="N42" s="1006" t="s">
        <v>610</v>
      </c>
      <c r="O42" s="827" t="s">
        <v>476</v>
      </c>
      <c r="P42" s="744"/>
      <c r="Q42" s="744" t="s">
        <v>477</v>
      </c>
      <c r="R42" s="744" t="s">
        <v>477</v>
      </c>
      <c r="S42" s="744" t="s">
        <v>477</v>
      </c>
      <c r="T42" s="744" t="s">
        <v>477</v>
      </c>
      <c r="U42" s="744" t="s">
        <v>478</v>
      </c>
      <c r="V42" s="744" t="s">
        <v>478</v>
      </c>
      <c r="W42" s="744" t="s">
        <v>477</v>
      </c>
      <c r="X42" s="744"/>
      <c r="Y42" s="744"/>
      <c r="Z42" s="833"/>
      <c r="AA42" s="752"/>
      <c r="AB42" s="744"/>
      <c r="AC42" s="833"/>
      <c r="AD42" s="752"/>
      <c r="AF42" s="806" t="s">
        <v>2451</v>
      </c>
    </row>
    <row r="43" spans="1:32" s="70" customFormat="1" ht="30" customHeight="1" x14ac:dyDescent="0.25">
      <c r="A43" s="542">
        <v>31</v>
      </c>
      <c r="B43" s="102" t="s">
        <v>406</v>
      </c>
      <c r="C43" s="96">
        <v>16</v>
      </c>
      <c r="D43" s="95">
        <v>16</v>
      </c>
      <c r="E43" s="97"/>
      <c r="F43" s="98"/>
      <c r="G43" s="101" t="s">
        <v>598</v>
      </c>
      <c r="H43" s="96" t="s">
        <v>605</v>
      </c>
      <c r="I43" s="100" t="s">
        <v>606</v>
      </c>
      <c r="J43" s="100" t="s">
        <v>597</v>
      </c>
      <c r="K43" s="100" t="s">
        <v>613</v>
      </c>
      <c r="L43" s="132"/>
      <c r="M43" s="96">
        <v>5.5E-2</v>
      </c>
      <c r="N43" s="124" t="s">
        <v>607</v>
      </c>
      <c r="O43" s="50" t="s">
        <v>476</v>
      </c>
      <c r="P43" s="97"/>
      <c r="Q43" s="96" t="s">
        <v>477</v>
      </c>
      <c r="R43" s="96" t="s">
        <v>477</v>
      </c>
      <c r="S43" s="96" t="s">
        <v>477</v>
      </c>
      <c r="T43" s="96" t="s">
        <v>477</v>
      </c>
      <c r="U43" s="96" t="s">
        <v>477</v>
      </c>
      <c r="V43" s="96" t="s">
        <v>478</v>
      </c>
      <c r="W43" s="96" t="s">
        <v>478</v>
      </c>
      <c r="X43" s="96"/>
      <c r="Y43" s="95"/>
      <c r="Z43" s="42"/>
      <c r="AA43" s="131"/>
      <c r="AB43" s="95"/>
      <c r="AC43" s="42"/>
      <c r="AD43" s="131"/>
      <c r="AF43" s="682"/>
    </row>
    <row r="44" spans="1:32" s="70" customFormat="1" ht="28.5" x14ac:dyDescent="0.25">
      <c r="A44" s="542">
        <v>32</v>
      </c>
      <c r="B44" s="102" t="s">
        <v>406</v>
      </c>
      <c r="C44" s="96">
        <v>16</v>
      </c>
      <c r="D44" s="95">
        <v>16</v>
      </c>
      <c r="E44" s="97"/>
      <c r="F44" s="98"/>
      <c r="G44" s="133" t="s">
        <v>608</v>
      </c>
      <c r="H44" s="96" t="s">
        <v>603</v>
      </c>
      <c r="I44" s="100" t="s">
        <v>604</v>
      </c>
      <c r="J44" s="100" t="s">
        <v>597</v>
      </c>
      <c r="K44" s="100" t="s">
        <v>613</v>
      </c>
      <c r="L44" s="132">
        <v>2016</v>
      </c>
      <c r="M44" s="96">
        <v>6.5000000000000002E-2</v>
      </c>
      <c r="N44" s="98"/>
      <c r="O44" s="50" t="s">
        <v>476</v>
      </c>
      <c r="P44" s="97"/>
      <c r="Q44" s="96" t="s">
        <v>477</v>
      </c>
      <c r="R44" s="96" t="s">
        <v>477</v>
      </c>
      <c r="S44" s="96" t="s">
        <v>477</v>
      </c>
      <c r="T44" s="96" t="s">
        <v>477</v>
      </c>
      <c r="U44" s="96" t="s">
        <v>477</v>
      </c>
      <c r="V44" s="96" t="s">
        <v>478</v>
      </c>
      <c r="W44" s="96" t="s">
        <v>478</v>
      </c>
      <c r="X44" s="96"/>
      <c r="Y44" s="95"/>
      <c r="Z44" s="42"/>
      <c r="AA44" s="131"/>
      <c r="AB44" s="95"/>
      <c r="AC44" s="42"/>
      <c r="AD44" s="131"/>
      <c r="AF44" s="682"/>
    </row>
    <row r="45" spans="1:32" s="70" customFormat="1" ht="42.75" x14ac:dyDescent="0.25">
      <c r="A45" s="542">
        <v>33</v>
      </c>
      <c r="B45" s="743" t="s">
        <v>406</v>
      </c>
      <c r="C45" s="744">
        <v>16</v>
      </c>
      <c r="D45" s="744">
        <v>16</v>
      </c>
      <c r="E45" s="744"/>
      <c r="F45" s="745"/>
      <c r="G45" s="802" t="s">
        <v>596</v>
      </c>
      <c r="H45" s="747" t="s">
        <v>601</v>
      </c>
      <c r="I45" s="747" t="s">
        <v>602</v>
      </c>
      <c r="J45" s="747" t="s">
        <v>591</v>
      </c>
      <c r="K45" s="747" t="s">
        <v>612</v>
      </c>
      <c r="L45" s="831"/>
      <c r="M45" s="747" t="s">
        <v>926</v>
      </c>
      <c r="N45" s="745">
        <v>2072</v>
      </c>
      <c r="O45" s="827" t="s">
        <v>477</v>
      </c>
      <c r="P45" s="744"/>
      <c r="Q45" s="744" t="s">
        <v>477</v>
      </c>
      <c r="R45" s="744" t="s">
        <v>477</v>
      </c>
      <c r="S45" s="744" t="s">
        <v>477</v>
      </c>
      <c r="T45" s="744" t="s">
        <v>477</v>
      </c>
      <c r="U45" s="744" t="s">
        <v>478</v>
      </c>
      <c r="V45" s="744" t="s">
        <v>478</v>
      </c>
      <c r="W45" s="744" t="s">
        <v>477</v>
      </c>
      <c r="X45" s="744"/>
      <c r="Y45" s="744"/>
      <c r="Z45" s="833"/>
      <c r="AA45" s="752"/>
      <c r="AB45" s="744"/>
      <c r="AC45" s="833"/>
      <c r="AD45" s="752"/>
      <c r="AF45" s="806" t="s">
        <v>2451</v>
      </c>
    </row>
    <row r="46" spans="1:32" s="70" customFormat="1" ht="30" customHeight="1" x14ac:dyDescent="0.25">
      <c r="A46" s="542">
        <v>34</v>
      </c>
      <c r="B46" s="743" t="s">
        <v>406</v>
      </c>
      <c r="C46" s="744">
        <v>16</v>
      </c>
      <c r="D46" s="744">
        <v>16</v>
      </c>
      <c r="E46" s="744" t="s">
        <v>544</v>
      </c>
      <c r="F46" s="745"/>
      <c r="G46" s="797" t="s">
        <v>523</v>
      </c>
      <c r="H46" s="744" t="s">
        <v>545</v>
      </c>
      <c r="I46" s="747" t="s">
        <v>524</v>
      </c>
      <c r="J46" s="744" t="s">
        <v>614</v>
      </c>
      <c r="K46" s="744" t="s">
        <v>613</v>
      </c>
      <c r="L46" s="748"/>
      <c r="M46" s="744"/>
      <c r="N46" s="745"/>
      <c r="O46" s="827" t="s">
        <v>477</v>
      </c>
      <c r="P46" s="744"/>
      <c r="Q46" s="744" t="s">
        <v>477</v>
      </c>
      <c r="R46" s="744" t="s">
        <v>477</v>
      </c>
      <c r="S46" s="744" t="s">
        <v>477</v>
      </c>
      <c r="T46" s="744" t="s">
        <v>477</v>
      </c>
      <c r="U46" s="744" t="s">
        <v>477</v>
      </c>
      <c r="V46" s="744" t="s">
        <v>477</v>
      </c>
      <c r="W46" s="744" t="s">
        <v>477</v>
      </c>
      <c r="X46" s="744"/>
      <c r="Y46" s="744"/>
      <c r="Z46" s="833"/>
      <c r="AA46" s="752"/>
      <c r="AB46" s="744"/>
      <c r="AC46" s="833"/>
      <c r="AD46" s="752"/>
      <c r="AF46" s="806" t="s">
        <v>2452</v>
      </c>
    </row>
    <row r="47" spans="1:32" s="70" customFormat="1" ht="30" customHeight="1" x14ac:dyDescent="0.25">
      <c r="A47" s="542">
        <v>35</v>
      </c>
      <c r="B47" s="743" t="s">
        <v>406</v>
      </c>
      <c r="C47" s="744">
        <v>16</v>
      </c>
      <c r="D47" s="744">
        <v>16</v>
      </c>
      <c r="E47" s="744">
        <v>7116</v>
      </c>
      <c r="F47" s="745"/>
      <c r="G47" s="797" t="s">
        <v>553</v>
      </c>
      <c r="H47" s="744" t="s">
        <v>554</v>
      </c>
      <c r="I47" s="747" t="s">
        <v>555</v>
      </c>
      <c r="J47" s="747" t="s">
        <v>932</v>
      </c>
      <c r="K47" s="744" t="s">
        <v>613</v>
      </c>
      <c r="L47" s="748"/>
      <c r="M47" s="744"/>
      <c r="N47" s="745"/>
      <c r="O47" s="827" t="s">
        <v>477</v>
      </c>
      <c r="P47" s="744"/>
      <c r="Q47" s="744" t="s">
        <v>476</v>
      </c>
      <c r="R47" s="744" t="s">
        <v>477</v>
      </c>
      <c r="S47" s="744" t="s">
        <v>477</v>
      </c>
      <c r="T47" s="744" t="s">
        <v>477</v>
      </c>
      <c r="U47" s="744" t="s">
        <v>477</v>
      </c>
      <c r="V47" s="744" t="s">
        <v>477</v>
      </c>
      <c r="W47" s="744" t="s">
        <v>477</v>
      </c>
      <c r="X47" s="744"/>
      <c r="Y47" s="744"/>
      <c r="Z47" s="833"/>
      <c r="AA47" s="752"/>
      <c r="AB47" s="744"/>
      <c r="AC47" s="833"/>
      <c r="AD47" s="752"/>
      <c r="AF47" s="806" t="s">
        <v>2451</v>
      </c>
    </row>
    <row r="48" spans="1:32" s="70" customFormat="1" ht="30" customHeight="1" x14ac:dyDescent="0.25">
      <c r="A48" s="542">
        <v>36</v>
      </c>
      <c r="B48" s="102" t="s">
        <v>406</v>
      </c>
      <c r="C48" s="96">
        <v>16</v>
      </c>
      <c r="D48" s="95">
        <v>16</v>
      </c>
      <c r="E48" s="96"/>
      <c r="F48" s="98"/>
      <c r="G48" s="101" t="s">
        <v>650</v>
      </c>
      <c r="H48" s="96" t="s">
        <v>503</v>
      </c>
      <c r="I48" s="100" t="s">
        <v>555</v>
      </c>
      <c r="J48" s="100" t="s">
        <v>651</v>
      </c>
      <c r="K48" s="100" t="s">
        <v>613</v>
      </c>
      <c r="L48" s="99">
        <v>40546</v>
      </c>
      <c r="M48" s="97"/>
      <c r="N48" s="98"/>
      <c r="O48" s="50" t="s">
        <v>477</v>
      </c>
      <c r="P48" s="97"/>
      <c r="Q48" s="96" t="s">
        <v>477</v>
      </c>
      <c r="R48" s="96" t="s">
        <v>477</v>
      </c>
      <c r="S48" s="96" t="s">
        <v>477</v>
      </c>
      <c r="T48" s="96" t="s">
        <v>477</v>
      </c>
      <c r="U48" s="96" t="s">
        <v>476</v>
      </c>
      <c r="V48" s="96" t="s">
        <v>478</v>
      </c>
      <c r="W48" s="96" t="s">
        <v>478</v>
      </c>
      <c r="X48" s="95"/>
      <c r="Y48" s="95"/>
      <c r="Z48" s="42"/>
      <c r="AA48" s="122"/>
      <c r="AB48" s="95"/>
      <c r="AC48" s="42"/>
      <c r="AD48" s="122"/>
      <c r="AF48" s="682"/>
    </row>
    <row r="49" spans="1:32" s="70" customFormat="1" ht="30" customHeight="1" x14ac:dyDescent="0.25">
      <c r="A49" s="542">
        <v>37</v>
      </c>
      <c r="B49" s="102" t="s">
        <v>406</v>
      </c>
      <c r="C49" s="96">
        <v>16</v>
      </c>
      <c r="D49" s="96">
        <v>16</v>
      </c>
      <c r="E49" s="96">
        <v>762</v>
      </c>
      <c r="F49" s="114">
        <v>3195891</v>
      </c>
      <c r="G49" s="101" t="s">
        <v>776</v>
      </c>
      <c r="H49" s="96" t="s">
        <v>505</v>
      </c>
      <c r="I49" s="100" t="s">
        <v>460</v>
      </c>
      <c r="J49" s="96" t="s">
        <v>614</v>
      </c>
      <c r="K49" s="100" t="s">
        <v>613</v>
      </c>
      <c r="L49" s="99" t="s">
        <v>653</v>
      </c>
      <c r="M49" s="97"/>
      <c r="N49" s="98"/>
      <c r="O49" s="56" t="s">
        <v>477</v>
      </c>
      <c r="P49" s="96" t="s">
        <v>477</v>
      </c>
      <c r="Q49" s="96" t="s">
        <v>477</v>
      </c>
      <c r="R49" s="96" t="s">
        <v>477</v>
      </c>
      <c r="S49" s="96" t="s">
        <v>477</v>
      </c>
      <c r="T49" s="96" t="s">
        <v>477</v>
      </c>
      <c r="U49" s="96" t="s">
        <v>476</v>
      </c>
      <c r="V49" s="96" t="s">
        <v>478</v>
      </c>
      <c r="W49" s="96" t="s">
        <v>478</v>
      </c>
      <c r="X49" s="95"/>
      <c r="Y49" s="95"/>
      <c r="Z49" s="42"/>
      <c r="AA49" s="122"/>
      <c r="AB49" s="95"/>
      <c r="AC49" s="42"/>
      <c r="AD49" s="122"/>
      <c r="AF49" s="682"/>
    </row>
    <row r="50" spans="1:32" s="70" customFormat="1" ht="30" customHeight="1" x14ac:dyDescent="0.25">
      <c r="A50" s="542">
        <v>38</v>
      </c>
      <c r="B50" s="743" t="s">
        <v>406</v>
      </c>
      <c r="C50" s="744">
        <v>16</v>
      </c>
      <c r="D50" s="744">
        <v>16</v>
      </c>
      <c r="E50" s="753" t="s">
        <v>547</v>
      </c>
      <c r="F50" s="745"/>
      <c r="G50" s="797" t="s">
        <v>526</v>
      </c>
      <c r="H50" s="744" t="s">
        <v>514</v>
      </c>
      <c r="I50" s="747" t="s">
        <v>548</v>
      </c>
      <c r="J50" s="747" t="s">
        <v>591</v>
      </c>
      <c r="K50" s="744" t="s">
        <v>613</v>
      </c>
      <c r="L50" s="748"/>
      <c r="M50" s="744"/>
      <c r="N50" s="745"/>
      <c r="O50" s="827" t="s">
        <v>477</v>
      </c>
      <c r="P50" s="744"/>
      <c r="Q50" s="744" t="s">
        <v>477</v>
      </c>
      <c r="R50" s="744" t="s">
        <v>477</v>
      </c>
      <c r="S50" s="744" t="s">
        <v>477</v>
      </c>
      <c r="T50" s="744" t="s">
        <v>477</v>
      </c>
      <c r="U50" s="744" t="s">
        <v>477</v>
      </c>
      <c r="V50" s="744" t="s">
        <v>477</v>
      </c>
      <c r="W50" s="744" t="s">
        <v>514</v>
      </c>
      <c r="X50" s="744"/>
      <c r="Y50" s="744"/>
      <c r="Z50" s="828"/>
      <c r="AA50" s="750"/>
      <c r="AB50" s="744"/>
      <c r="AC50" s="828"/>
      <c r="AD50" s="750"/>
      <c r="AF50" s="806" t="s">
        <v>2451</v>
      </c>
    </row>
    <row r="51" spans="1:32" s="70" customFormat="1" ht="30" customHeight="1" x14ac:dyDescent="0.25">
      <c r="A51" s="542">
        <v>39</v>
      </c>
      <c r="B51" s="102" t="s">
        <v>406</v>
      </c>
      <c r="C51" s="96">
        <v>16</v>
      </c>
      <c r="D51" s="95">
        <v>16</v>
      </c>
      <c r="E51" s="96" t="s">
        <v>394</v>
      </c>
      <c r="F51" s="114">
        <v>3187243</v>
      </c>
      <c r="G51" s="101" t="s">
        <v>490</v>
      </c>
      <c r="H51" s="96" t="s">
        <v>385</v>
      </c>
      <c r="I51" s="100" t="s">
        <v>491</v>
      </c>
      <c r="J51" s="96" t="s">
        <v>614</v>
      </c>
      <c r="K51" s="96" t="s">
        <v>613</v>
      </c>
      <c r="L51" s="116">
        <v>25689</v>
      </c>
      <c r="M51" s="96">
        <v>75</v>
      </c>
      <c r="N51" s="98"/>
      <c r="O51" s="50" t="s">
        <v>477</v>
      </c>
      <c r="P51" s="96" t="s">
        <v>478</v>
      </c>
      <c r="Q51" s="96" t="s">
        <v>477</v>
      </c>
      <c r="R51" s="96" t="s">
        <v>477</v>
      </c>
      <c r="S51" s="96" t="s">
        <v>477</v>
      </c>
      <c r="T51" s="96" t="s">
        <v>477</v>
      </c>
      <c r="U51" s="96" t="s">
        <v>477</v>
      </c>
      <c r="V51" s="96" t="s">
        <v>477</v>
      </c>
      <c r="W51" s="96" t="s">
        <v>514</v>
      </c>
      <c r="X51" s="116">
        <v>42915</v>
      </c>
      <c r="Y51" s="95" t="s">
        <v>2910</v>
      </c>
      <c r="Z51" s="38" t="s">
        <v>2496</v>
      </c>
      <c r="AA51" s="94"/>
      <c r="AB51" s="95"/>
      <c r="AC51" s="38"/>
      <c r="AD51" s="94"/>
      <c r="AF51" s="682" t="s">
        <v>622</v>
      </c>
    </row>
    <row r="52" spans="1:32" s="70" customFormat="1" ht="30" customHeight="1" x14ac:dyDescent="0.25">
      <c r="A52" s="542">
        <v>40</v>
      </c>
      <c r="B52" s="102" t="s">
        <v>406</v>
      </c>
      <c r="C52" s="96">
        <v>16</v>
      </c>
      <c r="D52" s="95">
        <v>16</v>
      </c>
      <c r="E52" s="96">
        <v>692</v>
      </c>
      <c r="F52" s="114">
        <v>3188555</v>
      </c>
      <c r="G52" s="101" t="s">
        <v>492</v>
      </c>
      <c r="H52" s="96" t="s">
        <v>385</v>
      </c>
      <c r="I52" s="100" t="s">
        <v>491</v>
      </c>
      <c r="J52" s="96" t="s">
        <v>614</v>
      </c>
      <c r="K52" s="96" t="s">
        <v>613</v>
      </c>
      <c r="L52" s="116">
        <v>28095</v>
      </c>
      <c r="M52" s="96">
        <v>75</v>
      </c>
      <c r="N52" s="114">
        <v>297001</v>
      </c>
      <c r="O52" s="56" t="s">
        <v>476</v>
      </c>
      <c r="P52" s="96" t="s">
        <v>478</v>
      </c>
      <c r="Q52" s="96" t="s">
        <v>477</v>
      </c>
      <c r="R52" s="96" t="s">
        <v>477</v>
      </c>
      <c r="S52" s="96" t="s">
        <v>477</v>
      </c>
      <c r="T52" s="96" t="s">
        <v>477</v>
      </c>
      <c r="U52" s="96" t="s">
        <v>477</v>
      </c>
      <c r="V52" s="96" t="s">
        <v>477</v>
      </c>
      <c r="W52" s="96" t="s">
        <v>514</v>
      </c>
      <c r="X52" s="95"/>
      <c r="Y52" s="95"/>
      <c r="Z52" s="42"/>
      <c r="AA52" s="122"/>
      <c r="AB52" s="95"/>
      <c r="AC52" s="42"/>
      <c r="AD52" s="122"/>
      <c r="AF52" s="682"/>
    </row>
    <row r="53" spans="1:32" s="70" customFormat="1" ht="30" customHeight="1" x14ac:dyDescent="0.25">
      <c r="A53" s="542">
        <v>41</v>
      </c>
      <c r="B53" s="102" t="s">
        <v>406</v>
      </c>
      <c r="C53" s="96">
        <v>16</v>
      </c>
      <c r="D53" s="95">
        <v>16</v>
      </c>
      <c r="E53" s="96">
        <v>585</v>
      </c>
      <c r="F53" s="98"/>
      <c r="G53" s="101" t="s">
        <v>701</v>
      </c>
      <c r="H53" s="96" t="s">
        <v>412</v>
      </c>
      <c r="I53" s="100" t="s">
        <v>468</v>
      </c>
      <c r="J53" s="96" t="s">
        <v>614</v>
      </c>
      <c r="K53" s="96" t="s">
        <v>613</v>
      </c>
      <c r="L53" s="116">
        <v>40535</v>
      </c>
      <c r="M53" s="96">
        <v>1.5</v>
      </c>
      <c r="N53" s="114" t="s">
        <v>704</v>
      </c>
      <c r="O53" s="56" t="s">
        <v>476</v>
      </c>
      <c r="P53" s="96" t="s">
        <v>476</v>
      </c>
      <c r="Q53" s="96" t="s">
        <v>476</v>
      </c>
      <c r="R53" s="96" t="s">
        <v>476</v>
      </c>
      <c r="S53" s="96" t="s">
        <v>476</v>
      </c>
      <c r="T53" s="96" t="s">
        <v>476</v>
      </c>
      <c r="U53" s="96" t="s">
        <v>476</v>
      </c>
      <c r="V53" s="96" t="s">
        <v>478</v>
      </c>
      <c r="W53" s="96" t="s">
        <v>478</v>
      </c>
      <c r="X53" s="116">
        <v>40470</v>
      </c>
      <c r="Y53" s="95" t="s">
        <v>967</v>
      </c>
      <c r="Z53" s="38" t="s">
        <v>2497</v>
      </c>
      <c r="AA53" s="115"/>
      <c r="AB53" s="95"/>
      <c r="AC53" s="38"/>
      <c r="AD53" s="115"/>
      <c r="AF53" s="682"/>
    </row>
    <row r="54" spans="1:32" s="70" customFormat="1" ht="30" customHeight="1" x14ac:dyDescent="0.25">
      <c r="A54" s="542">
        <v>42</v>
      </c>
      <c r="B54" s="102" t="s">
        <v>406</v>
      </c>
      <c r="C54" s="96">
        <v>16</v>
      </c>
      <c r="D54" s="95">
        <v>16</v>
      </c>
      <c r="E54" s="96">
        <v>7221</v>
      </c>
      <c r="F54" s="98"/>
      <c r="G54" s="101" t="s">
        <v>551</v>
      </c>
      <c r="H54" s="97" t="s">
        <v>514</v>
      </c>
      <c r="I54" s="100" t="s">
        <v>552</v>
      </c>
      <c r="J54" s="96" t="s">
        <v>614</v>
      </c>
      <c r="K54" s="96" t="s">
        <v>613</v>
      </c>
      <c r="L54" s="52" t="s">
        <v>648</v>
      </c>
      <c r="M54" s="97"/>
      <c r="N54" s="98"/>
      <c r="O54" s="50" t="s">
        <v>477</v>
      </c>
      <c r="P54" s="97"/>
      <c r="Q54" s="96" t="s">
        <v>477</v>
      </c>
      <c r="R54" s="96" t="s">
        <v>477</v>
      </c>
      <c r="S54" s="96" t="s">
        <v>477</v>
      </c>
      <c r="T54" s="96" t="s">
        <v>477</v>
      </c>
      <c r="U54" s="96" t="s">
        <v>477</v>
      </c>
      <c r="V54" s="96" t="s">
        <v>477</v>
      </c>
      <c r="W54" s="96" t="s">
        <v>514</v>
      </c>
      <c r="X54" s="116">
        <v>43382</v>
      </c>
      <c r="Y54" s="95" t="s">
        <v>967</v>
      </c>
      <c r="Z54" s="45"/>
      <c r="AA54" s="115"/>
      <c r="AB54" s="95"/>
      <c r="AC54" s="45"/>
      <c r="AD54" s="115"/>
      <c r="AF54" s="682"/>
    </row>
    <row r="55" spans="1:32" s="70" customFormat="1" ht="30" customHeight="1" x14ac:dyDescent="0.25">
      <c r="A55" s="542">
        <v>43</v>
      </c>
      <c r="B55" s="102" t="s">
        <v>406</v>
      </c>
      <c r="C55" s="96">
        <v>16</v>
      </c>
      <c r="D55" s="95">
        <v>16</v>
      </c>
      <c r="E55" s="96">
        <v>7221</v>
      </c>
      <c r="F55" s="98"/>
      <c r="G55" s="101" t="s">
        <v>611</v>
      </c>
      <c r="H55" s="96" t="s">
        <v>370</v>
      </c>
      <c r="I55" s="100" t="s">
        <v>550</v>
      </c>
      <c r="J55" s="96" t="s">
        <v>614</v>
      </c>
      <c r="K55" s="96" t="s">
        <v>613</v>
      </c>
      <c r="L55" s="116">
        <v>40326</v>
      </c>
      <c r="M55" s="97"/>
      <c r="N55" s="98"/>
      <c r="O55" s="50" t="s">
        <v>476</v>
      </c>
      <c r="P55" s="97"/>
      <c r="Q55" s="96" t="s">
        <v>476</v>
      </c>
      <c r="R55" s="96" t="s">
        <v>477</v>
      </c>
      <c r="S55" s="96" t="s">
        <v>477</v>
      </c>
      <c r="T55" s="96" t="s">
        <v>476</v>
      </c>
      <c r="U55" s="96" t="s">
        <v>476</v>
      </c>
      <c r="V55" s="96"/>
      <c r="W55" s="96" t="s">
        <v>476</v>
      </c>
      <c r="X55" s="95"/>
      <c r="Y55" s="95"/>
      <c r="Z55" s="42"/>
      <c r="AA55" s="122"/>
      <c r="AB55" s="95"/>
      <c r="AC55" s="42"/>
      <c r="AD55" s="122"/>
      <c r="AF55" s="682"/>
    </row>
    <row r="56" spans="1:32" s="70" customFormat="1" ht="30" customHeight="1" x14ac:dyDescent="0.25">
      <c r="A56" s="542">
        <v>44</v>
      </c>
      <c r="B56" s="102" t="s">
        <v>406</v>
      </c>
      <c r="C56" s="95">
        <v>16</v>
      </c>
      <c r="D56" s="95">
        <v>16</v>
      </c>
      <c r="E56" s="96" t="s">
        <v>393</v>
      </c>
      <c r="F56" s="114">
        <v>3186395</v>
      </c>
      <c r="G56" s="101" t="s">
        <v>482</v>
      </c>
      <c r="H56" s="96" t="s">
        <v>345</v>
      </c>
      <c r="I56" s="100" t="s">
        <v>511</v>
      </c>
      <c r="J56" s="96" t="s">
        <v>614</v>
      </c>
      <c r="K56" s="96" t="s">
        <v>613</v>
      </c>
      <c r="L56" s="116">
        <v>31717</v>
      </c>
      <c r="M56" s="96">
        <v>220</v>
      </c>
      <c r="N56" s="98"/>
      <c r="O56" s="56" t="s">
        <v>476</v>
      </c>
      <c r="P56" s="123" t="s">
        <v>478</v>
      </c>
      <c r="Q56" s="123" t="s">
        <v>476</v>
      </c>
      <c r="R56" s="123" t="s">
        <v>477</v>
      </c>
      <c r="S56" s="123" t="s">
        <v>477</v>
      </c>
      <c r="T56" s="123" t="s">
        <v>477</v>
      </c>
      <c r="U56" s="123" t="s">
        <v>476</v>
      </c>
      <c r="V56" s="123" t="s">
        <v>477</v>
      </c>
      <c r="W56" s="123" t="s">
        <v>477</v>
      </c>
      <c r="X56" s="116">
        <v>42916</v>
      </c>
      <c r="Y56" s="95" t="s">
        <v>2910</v>
      </c>
      <c r="Z56" s="38" t="s">
        <v>2496</v>
      </c>
      <c r="AA56" s="94"/>
      <c r="AB56" s="95"/>
      <c r="AC56" s="38"/>
      <c r="AD56" s="94"/>
      <c r="AE56" s="78"/>
      <c r="AF56" s="682" t="s">
        <v>622</v>
      </c>
    </row>
    <row r="57" spans="1:32" s="70" customFormat="1" ht="30" customHeight="1" x14ac:dyDescent="0.25">
      <c r="A57" s="542">
        <v>45</v>
      </c>
      <c r="B57" s="87" t="s">
        <v>573</v>
      </c>
      <c r="C57" s="95">
        <v>16</v>
      </c>
      <c r="D57" s="58">
        <v>16</v>
      </c>
      <c r="E57" s="83">
        <v>313</v>
      </c>
      <c r="F57" s="84">
        <v>3635752</v>
      </c>
      <c r="G57" s="86" t="s">
        <v>2894</v>
      </c>
      <c r="H57" s="85" t="s">
        <v>712</v>
      </c>
      <c r="I57" s="85" t="s">
        <v>2892</v>
      </c>
      <c r="J57" s="83" t="s">
        <v>614</v>
      </c>
      <c r="K57" s="83" t="s">
        <v>613</v>
      </c>
      <c r="L57" s="54"/>
      <c r="M57" s="57"/>
      <c r="N57" s="90"/>
      <c r="O57" s="61" t="s">
        <v>476</v>
      </c>
      <c r="P57" s="83" t="s">
        <v>477</v>
      </c>
      <c r="Q57" s="83"/>
      <c r="R57" s="83"/>
      <c r="S57" s="83"/>
      <c r="T57" s="83"/>
      <c r="U57" s="83"/>
      <c r="V57" s="83"/>
      <c r="W57" s="83"/>
      <c r="X57" s="82"/>
      <c r="Y57" s="81"/>
      <c r="Z57" s="47"/>
      <c r="AA57" s="80"/>
      <c r="AB57" s="581"/>
      <c r="AC57" s="47"/>
      <c r="AD57" s="80"/>
      <c r="AE57" s="79"/>
      <c r="AF57" s="682" t="s">
        <v>2453</v>
      </c>
    </row>
    <row r="58" spans="1:32" s="70" customFormat="1" ht="30" customHeight="1" x14ac:dyDescent="0.25">
      <c r="A58" s="542">
        <v>46</v>
      </c>
      <c r="B58" s="158" t="s">
        <v>663</v>
      </c>
      <c r="C58" s="81" t="s">
        <v>663</v>
      </c>
      <c r="D58" s="81">
        <v>16</v>
      </c>
      <c r="E58" s="83">
        <v>762</v>
      </c>
      <c r="F58" s="57"/>
      <c r="G58" s="86" t="s">
        <v>530</v>
      </c>
      <c r="H58" s="55" t="s">
        <v>514</v>
      </c>
      <c r="I58" s="85" t="s">
        <v>531</v>
      </c>
      <c r="J58" s="83" t="s">
        <v>614</v>
      </c>
      <c r="K58" s="83" t="s">
        <v>613</v>
      </c>
      <c r="L58" s="54"/>
      <c r="M58" s="57"/>
      <c r="N58" s="90"/>
      <c r="O58" s="61" t="s">
        <v>477</v>
      </c>
      <c r="P58" s="88" t="s">
        <v>477</v>
      </c>
      <c r="Q58" s="83"/>
      <c r="R58" s="83"/>
      <c r="S58" s="83"/>
      <c r="T58" s="83"/>
      <c r="U58" s="83"/>
      <c r="V58" s="83"/>
      <c r="W58" s="83"/>
      <c r="X58" s="82"/>
      <c r="Y58" s="81"/>
      <c r="Z58" s="47"/>
      <c r="AA58" s="80"/>
      <c r="AB58" s="581"/>
      <c r="AC58" s="47"/>
      <c r="AD58" s="80"/>
      <c r="AE58" s="79"/>
      <c r="AF58" s="682"/>
    </row>
    <row r="59" spans="1:32" s="70" customFormat="1" ht="30" customHeight="1" x14ac:dyDescent="0.25">
      <c r="A59" s="542">
        <v>47</v>
      </c>
      <c r="B59" s="102" t="s">
        <v>406</v>
      </c>
      <c r="C59" s="96">
        <v>14</v>
      </c>
      <c r="D59" s="60">
        <v>20</v>
      </c>
      <c r="E59" s="96" t="s">
        <v>533</v>
      </c>
      <c r="F59" s="114">
        <v>3190107</v>
      </c>
      <c r="G59" s="101" t="s">
        <v>502</v>
      </c>
      <c r="H59" s="96" t="s">
        <v>400</v>
      </c>
      <c r="I59" s="100" t="s">
        <v>460</v>
      </c>
      <c r="J59" s="96" t="s">
        <v>614</v>
      </c>
      <c r="K59" s="96" t="s">
        <v>613</v>
      </c>
      <c r="L59" s="116">
        <v>39300</v>
      </c>
      <c r="M59" s="96">
        <v>10</v>
      </c>
      <c r="N59" s="114" t="s">
        <v>699</v>
      </c>
      <c r="O59" s="56" t="s">
        <v>476</v>
      </c>
      <c r="P59" s="96" t="s">
        <v>476</v>
      </c>
      <c r="Q59" s="96" t="s">
        <v>476</v>
      </c>
      <c r="R59" s="96" t="s">
        <v>477</v>
      </c>
      <c r="S59" s="96" t="s">
        <v>476</v>
      </c>
      <c r="T59" s="96" t="s">
        <v>476</v>
      </c>
      <c r="U59" s="96" t="s">
        <v>476</v>
      </c>
      <c r="V59" s="96" t="s">
        <v>476</v>
      </c>
      <c r="W59" s="96" t="s">
        <v>476</v>
      </c>
      <c r="X59" s="95" t="s">
        <v>458</v>
      </c>
      <c r="Y59" s="95" t="s">
        <v>2910</v>
      </c>
      <c r="Z59" s="39" t="s">
        <v>2493</v>
      </c>
      <c r="AA59" s="94"/>
      <c r="AB59" s="95"/>
      <c r="AC59" s="39"/>
      <c r="AD59" s="94"/>
      <c r="AF59" s="682" t="s">
        <v>622</v>
      </c>
    </row>
    <row r="60" spans="1:32" s="70" customFormat="1" ht="30" customHeight="1" x14ac:dyDescent="0.25">
      <c r="A60" s="542">
        <v>48</v>
      </c>
      <c r="B60" s="102" t="s">
        <v>406</v>
      </c>
      <c r="C60" s="96">
        <v>14</v>
      </c>
      <c r="D60" s="96">
        <v>20</v>
      </c>
      <c r="E60" s="60" t="s">
        <v>533</v>
      </c>
      <c r="F60" s="98"/>
      <c r="G60" s="101" t="s">
        <v>534</v>
      </c>
      <c r="H60" s="96" t="s">
        <v>535</v>
      </c>
      <c r="I60" s="100" t="s">
        <v>536</v>
      </c>
      <c r="J60" s="96" t="s">
        <v>614</v>
      </c>
      <c r="K60" s="96" t="s">
        <v>613</v>
      </c>
      <c r="L60" s="116">
        <v>41151</v>
      </c>
      <c r="M60" s="97"/>
      <c r="N60" s="114" t="s">
        <v>772</v>
      </c>
      <c r="O60" s="56" t="s">
        <v>476</v>
      </c>
      <c r="P60" s="50" t="s">
        <v>476</v>
      </c>
      <c r="Q60" s="96" t="s">
        <v>476</v>
      </c>
      <c r="R60" s="96" t="s">
        <v>477</v>
      </c>
      <c r="S60" s="96" t="s">
        <v>477</v>
      </c>
      <c r="T60" s="96" t="s">
        <v>477</v>
      </c>
      <c r="U60" s="96" t="s">
        <v>477</v>
      </c>
      <c r="V60" s="96" t="s">
        <v>477</v>
      </c>
      <c r="W60" s="96" t="s">
        <v>514</v>
      </c>
      <c r="X60" s="95"/>
      <c r="Y60" s="95"/>
      <c r="Z60" s="44"/>
      <c r="AA60" s="94"/>
      <c r="AB60" s="95"/>
      <c r="AC60" s="44"/>
      <c r="AD60" s="94"/>
      <c r="AF60" s="682"/>
    </row>
    <row r="61" spans="1:32" s="70" customFormat="1" ht="30" customHeight="1" x14ac:dyDescent="0.25">
      <c r="A61" s="542">
        <v>49</v>
      </c>
      <c r="B61" s="102" t="s">
        <v>406</v>
      </c>
      <c r="C61" s="95">
        <v>14</v>
      </c>
      <c r="D61" s="95">
        <v>20</v>
      </c>
      <c r="E61" s="96" t="s">
        <v>768</v>
      </c>
      <c r="F61" s="114">
        <v>3186043</v>
      </c>
      <c r="G61" s="101" t="s">
        <v>581</v>
      </c>
      <c r="H61" s="96" t="s">
        <v>353</v>
      </c>
      <c r="I61" s="100" t="s">
        <v>462</v>
      </c>
      <c r="J61" s="96" t="s">
        <v>614</v>
      </c>
      <c r="K61" s="96" t="s">
        <v>613</v>
      </c>
      <c r="L61" s="116">
        <v>39498</v>
      </c>
      <c r="M61" s="96">
        <v>200</v>
      </c>
      <c r="N61" s="114" t="s">
        <v>769</v>
      </c>
      <c r="O61" s="56" t="s">
        <v>476</v>
      </c>
      <c r="P61" s="123" t="s">
        <v>476</v>
      </c>
      <c r="Q61" s="123" t="s">
        <v>476</v>
      </c>
      <c r="R61" s="123" t="s">
        <v>476</v>
      </c>
      <c r="S61" s="123" t="s">
        <v>476</v>
      </c>
      <c r="T61" s="123" t="s">
        <v>476</v>
      </c>
      <c r="U61" s="123" t="s">
        <v>476</v>
      </c>
      <c r="V61" s="96" t="s">
        <v>514</v>
      </c>
      <c r="W61" s="123" t="s">
        <v>476</v>
      </c>
      <c r="X61" s="95"/>
      <c r="Y61" s="95"/>
      <c r="Z61" s="44"/>
      <c r="AA61" s="94"/>
      <c r="AB61" s="95"/>
      <c r="AC61" s="44"/>
      <c r="AD61" s="94"/>
      <c r="AF61" s="682"/>
    </row>
    <row r="62" spans="1:32" s="70" customFormat="1" ht="30" customHeight="1" x14ac:dyDescent="0.25">
      <c r="A62" s="542">
        <v>50</v>
      </c>
      <c r="B62" s="102" t="s">
        <v>406</v>
      </c>
      <c r="C62" s="96">
        <v>14</v>
      </c>
      <c r="D62" s="96">
        <v>20</v>
      </c>
      <c r="E62" s="96">
        <v>341</v>
      </c>
      <c r="F62" s="114">
        <v>3187619</v>
      </c>
      <c r="G62" s="101" t="s">
        <v>537</v>
      </c>
      <c r="H62" s="96" t="s">
        <v>345</v>
      </c>
      <c r="I62" s="100" t="s">
        <v>511</v>
      </c>
      <c r="J62" s="96" t="s">
        <v>614</v>
      </c>
      <c r="K62" s="96" t="s">
        <v>613</v>
      </c>
      <c r="L62" s="99"/>
      <c r="M62" s="97"/>
      <c r="N62" s="98"/>
      <c r="O62" s="50"/>
      <c r="P62" s="97"/>
      <c r="Q62" s="96"/>
      <c r="R62" s="96"/>
      <c r="S62" s="96"/>
      <c r="T62" s="96"/>
      <c r="U62" s="96"/>
      <c r="V62" s="96"/>
      <c r="W62" s="96"/>
      <c r="X62" s="95" t="s">
        <v>621</v>
      </c>
      <c r="Y62" s="95"/>
      <c r="Z62" s="42"/>
      <c r="AA62" s="122"/>
      <c r="AB62" s="95"/>
      <c r="AC62" s="42"/>
      <c r="AD62" s="122"/>
      <c r="AF62" s="682" t="s">
        <v>2454</v>
      </c>
    </row>
    <row r="63" spans="1:32" s="70" customFormat="1" ht="42.75" x14ac:dyDescent="0.25">
      <c r="A63" s="542">
        <v>51</v>
      </c>
      <c r="B63" s="102" t="s">
        <v>406</v>
      </c>
      <c r="C63" s="95">
        <v>14</v>
      </c>
      <c r="D63" s="95">
        <v>20</v>
      </c>
      <c r="E63" s="96" t="s">
        <v>770</v>
      </c>
      <c r="F63" s="114">
        <v>3188283</v>
      </c>
      <c r="G63" s="101" t="s">
        <v>509</v>
      </c>
      <c r="H63" s="96" t="s">
        <v>351</v>
      </c>
      <c r="I63" s="100" t="s">
        <v>463</v>
      </c>
      <c r="J63" s="96" t="s">
        <v>614</v>
      </c>
      <c r="K63" s="96" t="s">
        <v>613</v>
      </c>
      <c r="L63" s="116">
        <v>39741</v>
      </c>
      <c r="M63" s="97">
        <v>220</v>
      </c>
      <c r="N63" s="114">
        <v>3046</v>
      </c>
      <c r="O63" s="50" t="s">
        <v>477</v>
      </c>
      <c r="P63" s="97" t="s">
        <v>477</v>
      </c>
      <c r="Q63" s="96" t="s">
        <v>476</v>
      </c>
      <c r="R63" s="96" t="s">
        <v>476</v>
      </c>
      <c r="S63" s="96" t="s">
        <v>476</v>
      </c>
      <c r="T63" s="96" t="s">
        <v>476</v>
      </c>
      <c r="U63" s="96" t="s">
        <v>476</v>
      </c>
      <c r="V63" s="96" t="s">
        <v>476</v>
      </c>
      <c r="W63" s="96" t="s">
        <v>476</v>
      </c>
      <c r="X63" s="116">
        <v>42916</v>
      </c>
      <c r="Y63" s="96" t="s">
        <v>2910</v>
      </c>
      <c r="Z63" s="38" t="s">
        <v>2498</v>
      </c>
      <c r="AA63" s="115"/>
      <c r="AB63" s="96"/>
      <c r="AC63" s="38"/>
      <c r="AD63" s="115"/>
      <c r="AF63" s="682" t="s">
        <v>2455</v>
      </c>
    </row>
    <row r="64" spans="1:32" s="70" customFormat="1" ht="30" customHeight="1" x14ac:dyDescent="0.25">
      <c r="A64" s="542">
        <v>52</v>
      </c>
      <c r="B64" s="141" t="s">
        <v>406</v>
      </c>
      <c r="C64" s="95">
        <v>14</v>
      </c>
      <c r="D64" s="95">
        <v>20</v>
      </c>
      <c r="E64" s="96" t="s">
        <v>538</v>
      </c>
      <c r="F64" s="114">
        <v>3635264</v>
      </c>
      <c r="G64" s="101" t="s">
        <v>523</v>
      </c>
      <c r="H64" s="96" t="s">
        <v>649</v>
      </c>
      <c r="I64" s="100" t="s">
        <v>524</v>
      </c>
      <c r="J64" s="96" t="s">
        <v>614</v>
      </c>
      <c r="K64" s="96" t="s">
        <v>613</v>
      </c>
      <c r="L64" s="116">
        <v>40878</v>
      </c>
      <c r="M64" s="97"/>
      <c r="N64" s="114" t="s">
        <v>698</v>
      </c>
      <c r="O64" s="56" t="s">
        <v>476</v>
      </c>
      <c r="P64" s="96" t="s">
        <v>476</v>
      </c>
      <c r="Q64" s="96" t="s">
        <v>477</v>
      </c>
      <c r="R64" s="96" t="s">
        <v>477</v>
      </c>
      <c r="S64" s="96" t="s">
        <v>476</v>
      </c>
      <c r="T64" s="96" t="s">
        <v>476</v>
      </c>
      <c r="U64" s="96" t="s">
        <v>476</v>
      </c>
      <c r="V64" s="96" t="s">
        <v>476</v>
      </c>
      <c r="W64" s="96" t="s">
        <v>476</v>
      </c>
      <c r="X64" s="95"/>
      <c r="Y64" s="95"/>
      <c r="Z64" s="42"/>
      <c r="AA64" s="122"/>
      <c r="AB64" s="95"/>
      <c r="AC64" s="42"/>
      <c r="AD64" s="122"/>
      <c r="AF64" s="682"/>
    </row>
    <row r="65" spans="1:32" s="70" customFormat="1" ht="30" customHeight="1" x14ac:dyDescent="0.25">
      <c r="A65" s="542">
        <v>53</v>
      </c>
      <c r="B65" s="299" t="s">
        <v>406</v>
      </c>
      <c r="C65" s="321">
        <v>14</v>
      </c>
      <c r="D65" s="321">
        <v>20</v>
      </c>
      <c r="E65" s="321">
        <v>634</v>
      </c>
      <c r="F65" s="321">
        <v>3188667</v>
      </c>
      <c r="G65" s="301" t="s">
        <v>493</v>
      </c>
      <c r="H65" s="321" t="s">
        <v>494</v>
      </c>
      <c r="I65" s="322" t="s">
        <v>491</v>
      </c>
      <c r="J65" s="321" t="s">
        <v>614</v>
      </c>
      <c r="K65" s="321" t="s">
        <v>613</v>
      </c>
      <c r="L65" s="324">
        <v>38910</v>
      </c>
      <c r="M65" s="321">
        <v>100</v>
      </c>
      <c r="N65" s="321" t="s">
        <v>697</v>
      </c>
      <c r="O65" s="325" t="s">
        <v>476</v>
      </c>
      <c r="P65" s="325" t="s">
        <v>477</v>
      </c>
      <c r="Q65" s="321"/>
      <c r="R65" s="321"/>
      <c r="S65" s="321"/>
      <c r="T65" s="321"/>
      <c r="U65" s="321"/>
      <c r="V65" s="321"/>
      <c r="W65" s="321"/>
      <c r="X65" s="321"/>
      <c r="Y65" s="321"/>
      <c r="Z65" s="326"/>
      <c r="AA65" s="328"/>
      <c r="AB65" s="321"/>
      <c r="AC65" s="326"/>
      <c r="AD65" s="328"/>
      <c r="AE65" s="79"/>
      <c r="AF65" s="683" t="s">
        <v>876</v>
      </c>
    </row>
    <row r="66" spans="1:32" s="70" customFormat="1" ht="30" customHeight="1" x14ac:dyDescent="0.25">
      <c r="A66" s="542">
        <v>54</v>
      </c>
      <c r="B66" s="141" t="s">
        <v>406</v>
      </c>
      <c r="C66" s="95">
        <v>14</v>
      </c>
      <c r="D66" s="95">
        <v>20</v>
      </c>
      <c r="E66" s="96" t="s">
        <v>496</v>
      </c>
      <c r="F66" s="114">
        <v>3188483</v>
      </c>
      <c r="G66" s="101" t="s">
        <v>767</v>
      </c>
      <c r="H66" s="96" t="s">
        <v>790</v>
      </c>
      <c r="I66" s="100" t="s">
        <v>512</v>
      </c>
      <c r="J66" s="96" t="s">
        <v>614</v>
      </c>
      <c r="K66" s="96" t="s">
        <v>613</v>
      </c>
      <c r="L66" s="116">
        <v>39024</v>
      </c>
      <c r="M66" s="96">
        <v>219</v>
      </c>
      <c r="N66" s="124" t="s">
        <v>766</v>
      </c>
      <c r="O66" s="56" t="s">
        <v>476</v>
      </c>
      <c r="P66" s="56" t="s">
        <v>476</v>
      </c>
      <c r="Q66" s="96" t="s">
        <v>477</v>
      </c>
      <c r="R66" s="96" t="s">
        <v>477</v>
      </c>
      <c r="S66" s="96" t="s">
        <v>477</v>
      </c>
      <c r="T66" s="96" t="s">
        <v>532</v>
      </c>
      <c r="U66" s="96" t="s">
        <v>477</v>
      </c>
      <c r="V66" s="96" t="s">
        <v>477</v>
      </c>
      <c r="W66" s="96" t="s">
        <v>477</v>
      </c>
      <c r="X66" s="96"/>
      <c r="Y66" s="95"/>
      <c r="Z66" s="42"/>
      <c r="AA66" s="122"/>
      <c r="AB66" s="95"/>
      <c r="AC66" s="42"/>
      <c r="AD66" s="122"/>
      <c r="AF66" s="682"/>
    </row>
    <row r="67" spans="1:32" s="70" customFormat="1" ht="30" customHeight="1" x14ac:dyDescent="0.25">
      <c r="A67" s="542">
        <v>55</v>
      </c>
      <c r="B67" s="102" t="s">
        <v>406</v>
      </c>
      <c r="C67" s="95">
        <v>14</v>
      </c>
      <c r="D67" s="95">
        <v>20</v>
      </c>
      <c r="E67" s="96" t="s">
        <v>495</v>
      </c>
      <c r="F67" s="114">
        <v>3188475</v>
      </c>
      <c r="G67" s="101" t="s">
        <v>767</v>
      </c>
      <c r="H67" s="96" t="s">
        <v>790</v>
      </c>
      <c r="I67" s="100" t="s">
        <v>512</v>
      </c>
      <c r="J67" s="96" t="s">
        <v>614</v>
      </c>
      <c r="K67" s="96" t="s">
        <v>613</v>
      </c>
      <c r="L67" s="116">
        <v>39024</v>
      </c>
      <c r="M67" s="96">
        <v>219</v>
      </c>
      <c r="N67" s="124" t="s">
        <v>771</v>
      </c>
      <c r="O67" s="56" t="s">
        <v>476</v>
      </c>
      <c r="P67" s="56" t="s">
        <v>476</v>
      </c>
      <c r="Q67" s="96"/>
      <c r="R67" s="96"/>
      <c r="S67" s="96"/>
      <c r="T67" s="96"/>
      <c r="U67" s="96"/>
      <c r="V67" s="96"/>
      <c r="W67" s="96"/>
      <c r="X67" s="116">
        <v>42916</v>
      </c>
      <c r="Y67" s="96" t="s">
        <v>2910</v>
      </c>
      <c r="Z67" s="38" t="s">
        <v>2498</v>
      </c>
      <c r="AA67" s="115"/>
      <c r="AB67" s="96"/>
      <c r="AC67" s="38"/>
      <c r="AD67" s="115"/>
      <c r="AF67" s="682" t="s">
        <v>2456</v>
      </c>
    </row>
    <row r="68" spans="1:32" s="70" customFormat="1" ht="30" customHeight="1" x14ac:dyDescent="0.25">
      <c r="A68" s="542">
        <v>56</v>
      </c>
      <c r="B68" s="299" t="s">
        <v>406</v>
      </c>
      <c r="C68" s="321">
        <v>14</v>
      </c>
      <c r="D68" s="321">
        <v>20</v>
      </c>
      <c r="E68" s="321" t="s">
        <v>350</v>
      </c>
      <c r="F68" s="321">
        <v>3188499</v>
      </c>
      <c r="G68" s="301" t="s">
        <v>488</v>
      </c>
      <c r="H68" s="321" t="s">
        <v>489</v>
      </c>
      <c r="I68" s="322" t="s">
        <v>468</v>
      </c>
      <c r="J68" s="321" t="s">
        <v>614</v>
      </c>
      <c r="K68" s="321" t="s">
        <v>613</v>
      </c>
      <c r="L68" s="324">
        <v>39780</v>
      </c>
      <c r="M68" s="321">
        <v>95</v>
      </c>
      <c r="N68" s="321">
        <v>7626</v>
      </c>
      <c r="O68" s="325" t="s">
        <v>476</v>
      </c>
      <c r="P68" s="321" t="s">
        <v>476</v>
      </c>
      <c r="Q68" s="321" t="s">
        <v>476</v>
      </c>
      <c r="R68" s="321" t="s">
        <v>477</v>
      </c>
      <c r="S68" s="321" t="s">
        <v>477</v>
      </c>
      <c r="T68" s="321" t="s">
        <v>476</v>
      </c>
      <c r="U68" s="321" t="s">
        <v>476</v>
      </c>
      <c r="V68" s="321" t="s">
        <v>476</v>
      </c>
      <c r="W68" s="321" t="s">
        <v>514</v>
      </c>
      <c r="X68" s="321"/>
      <c r="Y68" s="321"/>
      <c r="Z68" s="326"/>
      <c r="AA68" s="328"/>
      <c r="AB68" s="321"/>
      <c r="AC68" s="326"/>
      <c r="AD68" s="328"/>
      <c r="AF68" s="683" t="s">
        <v>876</v>
      </c>
    </row>
    <row r="69" spans="1:32" s="70" customFormat="1" ht="30" customHeight="1" x14ac:dyDescent="0.25">
      <c r="A69" s="542">
        <v>57</v>
      </c>
      <c r="B69" s="743" t="s">
        <v>406</v>
      </c>
      <c r="C69" s="744">
        <v>14</v>
      </c>
      <c r="D69" s="744">
        <v>20</v>
      </c>
      <c r="E69" s="744" t="s">
        <v>539</v>
      </c>
      <c r="F69" s="745"/>
      <c r="G69" s="797" t="s">
        <v>526</v>
      </c>
      <c r="H69" s="744" t="s">
        <v>514</v>
      </c>
      <c r="I69" s="747" t="s">
        <v>548</v>
      </c>
      <c r="J69" s="747" t="s">
        <v>591</v>
      </c>
      <c r="K69" s="744" t="s">
        <v>613</v>
      </c>
      <c r="L69" s="748"/>
      <c r="M69" s="744"/>
      <c r="N69" s="745"/>
      <c r="O69" s="50" t="s">
        <v>477</v>
      </c>
      <c r="P69" s="744"/>
      <c r="Q69" s="744" t="s">
        <v>477</v>
      </c>
      <c r="R69" s="744" t="s">
        <v>477</v>
      </c>
      <c r="S69" s="744" t="s">
        <v>477</v>
      </c>
      <c r="T69" s="744" t="s">
        <v>477</v>
      </c>
      <c r="U69" s="744" t="s">
        <v>477</v>
      </c>
      <c r="V69" s="744" t="s">
        <v>477</v>
      </c>
      <c r="W69" s="744" t="s">
        <v>514</v>
      </c>
      <c r="X69" s="744"/>
      <c r="Y69" s="744"/>
      <c r="Z69" s="836"/>
      <c r="AA69" s="750"/>
      <c r="AB69" s="744"/>
      <c r="AC69" s="836"/>
      <c r="AD69" s="750"/>
      <c r="AF69" s="806" t="s">
        <v>2451</v>
      </c>
    </row>
    <row r="70" spans="1:32" s="70" customFormat="1" ht="57.75" customHeight="1" x14ac:dyDescent="0.25">
      <c r="A70" s="542">
        <v>58</v>
      </c>
      <c r="B70" s="102" t="s">
        <v>406</v>
      </c>
      <c r="C70" s="96">
        <v>21</v>
      </c>
      <c r="D70" s="96">
        <v>21</v>
      </c>
      <c r="E70" s="129" t="s">
        <v>797</v>
      </c>
      <c r="F70" s="114">
        <v>3197923</v>
      </c>
      <c r="G70" s="101" t="s">
        <v>507</v>
      </c>
      <c r="H70" s="96" t="s">
        <v>506</v>
      </c>
      <c r="I70" s="100" t="s">
        <v>460</v>
      </c>
      <c r="J70" s="96" t="s">
        <v>614</v>
      </c>
      <c r="K70" s="96" t="s">
        <v>613</v>
      </c>
      <c r="L70" s="116">
        <v>38959</v>
      </c>
      <c r="M70" s="97">
        <v>10</v>
      </c>
      <c r="N70" s="114" t="s">
        <v>732</v>
      </c>
      <c r="O70" s="56" t="s">
        <v>476</v>
      </c>
      <c r="P70" s="56" t="s">
        <v>476</v>
      </c>
      <c r="Q70" s="96" t="s">
        <v>476</v>
      </c>
      <c r="R70" s="96" t="s">
        <v>476</v>
      </c>
      <c r="S70" s="100" t="s">
        <v>2465</v>
      </c>
      <c r="T70" s="96" t="s">
        <v>476</v>
      </c>
      <c r="U70" s="96" t="s">
        <v>476</v>
      </c>
      <c r="V70" s="96" t="s">
        <v>478</v>
      </c>
      <c r="W70" s="96" t="s">
        <v>478</v>
      </c>
      <c r="X70" s="118">
        <v>43165</v>
      </c>
      <c r="Y70" s="95" t="s">
        <v>967</v>
      </c>
      <c r="Z70" s="39" t="s">
        <v>2920</v>
      </c>
      <c r="AA70" s="94">
        <v>43412</v>
      </c>
      <c r="AB70" s="95" t="s">
        <v>967</v>
      </c>
      <c r="AC70" s="39" t="s">
        <v>2474</v>
      </c>
      <c r="AD70" s="94">
        <v>43412</v>
      </c>
      <c r="AF70" s="682" t="s">
        <v>2926</v>
      </c>
    </row>
    <row r="71" spans="1:32" s="70" customFormat="1" ht="30" customHeight="1" x14ac:dyDescent="0.25">
      <c r="A71" s="542">
        <v>59</v>
      </c>
      <c r="B71" s="141" t="s">
        <v>406</v>
      </c>
      <c r="C71" s="95">
        <v>21</v>
      </c>
      <c r="D71" s="95">
        <v>21</v>
      </c>
      <c r="E71" s="96">
        <v>253</v>
      </c>
      <c r="F71" s="114">
        <v>3186971</v>
      </c>
      <c r="G71" s="101" t="s">
        <v>386</v>
      </c>
      <c r="H71" s="96" t="s">
        <v>385</v>
      </c>
      <c r="I71" s="100" t="s">
        <v>466</v>
      </c>
      <c r="J71" s="96" t="s">
        <v>614</v>
      </c>
      <c r="K71" s="96" t="s">
        <v>613</v>
      </c>
      <c r="L71" s="116">
        <v>27820</v>
      </c>
      <c r="M71" s="50">
        <v>90</v>
      </c>
      <c r="N71" s="114">
        <v>144035</v>
      </c>
      <c r="O71" s="56" t="s">
        <v>476</v>
      </c>
      <c r="P71" s="96" t="s">
        <v>478</v>
      </c>
      <c r="Q71" s="96" t="s">
        <v>477</v>
      </c>
      <c r="R71" s="96" t="s">
        <v>477</v>
      </c>
      <c r="S71" s="96" t="s">
        <v>477</v>
      </c>
      <c r="T71" s="96" t="s">
        <v>477</v>
      </c>
      <c r="U71" s="96" t="s">
        <v>477</v>
      </c>
      <c r="V71" s="96" t="s">
        <v>477</v>
      </c>
      <c r="W71" s="96" t="s">
        <v>514</v>
      </c>
      <c r="X71" s="118"/>
      <c r="Y71" s="95"/>
      <c r="Z71" s="42"/>
      <c r="AA71" s="94"/>
      <c r="AB71" s="95"/>
      <c r="AC71" s="42"/>
      <c r="AD71" s="94"/>
      <c r="AE71" s="79"/>
      <c r="AF71" s="682"/>
    </row>
    <row r="72" spans="1:32" s="70" customFormat="1" ht="30" customHeight="1" x14ac:dyDescent="0.25">
      <c r="A72" s="542">
        <v>60</v>
      </c>
      <c r="B72" s="309" t="s">
        <v>406</v>
      </c>
      <c r="C72" s="310">
        <v>21</v>
      </c>
      <c r="D72" s="310">
        <v>21</v>
      </c>
      <c r="E72" s="310">
        <v>568</v>
      </c>
      <c r="F72" s="310">
        <v>3188563</v>
      </c>
      <c r="G72" s="311" t="s">
        <v>801</v>
      </c>
      <c r="H72" s="310" t="s">
        <v>375</v>
      </c>
      <c r="I72" s="313" t="s">
        <v>468</v>
      </c>
      <c r="J72" s="310" t="s">
        <v>614</v>
      </c>
      <c r="K72" s="310" t="s">
        <v>613</v>
      </c>
      <c r="L72" s="317">
        <v>28095</v>
      </c>
      <c r="M72" s="310"/>
      <c r="N72" s="310"/>
      <c r="O72" s="304" t="s">
        <v>477</v>
      </c>
      <c r="P72" s="303" t="s">
        <v>478</v>
      </c>
      <c r="Q72" s="303" t="s">
        <v>477</v>
      </c>
      <c r="R72" s="303" t="s">
        <v>477</v>
      </c>
      <c r="S72" s="303" t="s">
        <v>477</v>
      </c>
      <c r="T72" s="303" t="s">
        <v>477</v>
      </c>
      <c r="U72" s="303" t="s">
        <v>477</v>
      </c>
      <c r="V72" s="303" t="s">
        <v>477</v>
      </c>
      <c r="W72" s="303" t="s">
        <v>514</v>
      </c>
      <c r="X72" s="316"/>
      <c r="Y72" s="303"/>
      <c r="Z72" s="305"/>
      <c r="AA72" s="319"/>
      <c r="AB72" s="303"/>
      <c r="AC72" s="305"/>
      <c r="AD72" s="319"/>
      <c r="AE72" s="79"/>
      <c r="AF72" s="684" t="s">
        <v>1438</v>
      </c>
    </row>
    <row r="73" spans="1:32" s="70" customFormat="1" ht="30" customHeight="1" x14ac:dyDescent="0.25">
      <c r="A73" s="542">
        <v>61</v>
      </c>
      <c r="B73" s="102" t="s">
        <v>406</v>
      </c>
      <c r="C73" s="95">
        <v>21</v>
      </c>
      <c r="D73" s="95">
        <v>16</v>
      </c>
      <c r="E73" s="96" t="s">
        <v>341</v>
      </c>
      <c r="F73" s="114">
        <v>3192051</v>
      </c>
      <c r="G73" s="101" t="s">
        <v>798</v>
      </c>
      <c r="H73" s="96" t="s">
        <v>340</v>
      </c>
      <c r="I73" s="100" t="s">
        <v>468</v>
      </c>
      <c r="J73" s="96" t="s">
        <v>614</v>
      </c>
      <c r="K73" s="96" t="s">
        <v>613</v>
      </c>
      <c r="L73" s="117" t="s">
        <v>709</v>
      </c>
      <c r="M73" s="97"/>
      <c r="N73" s="114">
        <v>629</v>
      </c>
      <c r="O73" s="56" t="s">
        <v>476</v>
      </c>
      <c r="P73" s="96" t="s">
        <v>476</v>
      </c>
      <c r="Q73" s="96" t="s">
        <v>477</v>
      </c>
      <c r="R73" s="96" t="s">
        <v>514</v>
      </c>
      <c r="S73" s="96" t="s">
        <v>514</v>
      </c>
      <c r="T73" s="96" t="s">
        <v>477</v>
      </c>
      <c r="U73" s="96" t="s">
        <v>477</v>
      </c>
      <c r="V73" s="96" t="s">
        <v>477</v>
      </c>
      <c r="W73" s="96" t="s">
        <v>514</v>
      </c>
      <c r="X73" s="118"/>
      <c r="Y73" s="95"/>
      <c r="Z73" s="42"/>
      <c r="AA73" s="94"/>
      <c r="AB73" s="95"/>
      <c r="AC73" s="42"/>
      <c r="AD73" s="94"/>
      <c r="AE73" s="79"/>
      <c r="AF73" s="682"/>
    </row>
    <row r="74" spans="1:32" s="70" customFormat="1" ht="30" customHeight="1" x14ac:dyDescent="0.25">
      <c r="A74" s="542">
        <v>62</v>
      </c>
      <c r="B74" s="743" t="s">
        <v>406</v>
      </c>
      <c r="C74" s="744">
        <v>21</v>
      </c>
      <c r="D74" s="744">
        <v>21</v>
      </c>
      <c r="E74" s="744">
        <v>752</v>
      </c>
      <c r="F74" s="745"/>
      <c r="G74" s="797" t="s">
        <v>523</v>
      </c>
      <c r="H74" s="744" t="s">
        <v>545</v>
      </c>
      <c r="I74" s="747" t="s">
        <v>524</v>
      </c>
      <c r="J74" s="744" t="s">
        <v>614</v>
      </c>
      <c r="K74" s="744" t="s">
        <v>613</v>
      </c>
      <c r="L74" s="748"/>
      <c r="M74" s="744"/>
      <c r="N74" s="745"/>
      <c r="O74" s="827" t="s">
        <v>477</v>
      </c>
      <c r="P74" s="744"/>
      <c r="Q74" s="744" t="s">
        <v>477</v>
      </c>
      <c r="R74" s="744" t="s">
        <v>477</v>
      </c>
      <c r="S74" s="744" t="s">
        <v>477</v>
      </c>
      <c r="T74" s="744" t="s">
        <v>477</v>
      </c>
      <c r="U74" s="744" t="s">
        <v>477</v>
      </c>
      <c r="V74" s="744" t="s">
        <v>477</v>
      </c>
      <c r="W74" s="744" t="s">
        <v>477</v>
      </c>
      <c r="X74" s="744"/>
      <c r="Y74" s="744"/>
      <c r="Z74" s="833"/>
      <c r="AA74" s="752"/>
      <c r="AB74" s="744"/>
      <c r="AC74" s="833"/>
      <c r="AD74" s="752"/>
      <c r="AF74" s="806" t="s">
        <v>2452</v>
      </c>
    </row>
    <row r="75" spans="1:32" s="70" customFormat="1" ht="30" customHeight="1" x14ac:dyDescent="0.25">
      <c r="A75" s="542">
        <v>63</v>
      </c>
      <c r="B75" s="743" t="s">
        <v>406</v>
      </c>
      <c r="C75" s="744">
        <v>21</v>
      </c>
      <c r="D75" s="744">
        <v>21</v>
      </c>
      <c r="E75" s="744">
        <v>7113</v>
      </c>
      <c r="F75" s="745"/>
      <c r="G75" s="797" t="s">
        <v>553</v>
      </c>
      <c r="H75" s="744" t="s">
        <v>554</v>
      </c>
      <c r="I75" s="747" t="s">
        <v>555</v>
      </c>
      <c r="J75" s="747" t="s">
        <v>932</v>
      </c>
      <c r="K75" s="747" t="s">
        <v>613</v>
      </c>
      <c r="L75" s="748">
        <v>40546</v>
      </c>
      <c r="M75" s="744"/>
      <c r="N75" s="745"/>
      <c r="O75" s="827" t="s">
        <v>477</v>
      </c>
      <c r="P75" s="744"/>
      <c r="Q75" s="744" t="s">
        <v>476</v>
      </c>
      <c r="R75" s="744" t="s">
        <v>477</v>
      </c>
      <c r="S75" s="744" t="s">
        <v>477</v>
      </c>
      <c r="T75" s="744" t="s">
        <v>477</v>
      </c>
      <c r="U75" s="744" t="s">
        <v>476</v>
      </c>
      <c r="V75" s="744" t="s">
        <v>478</v>
      </c>
      <c r="W75" s="744" t="s">
        <v>478</v>
      </c>
      <c r="X75" s="744"/>
      <c r="Y75" s="744"/>
      <c r="Z75" s="833"/>
      <c r="AA75" s="752"/>
      <c r="AB75" s="744"/>
      <c r="AC75" s="833"/>
      <c r="AD75" s="752"/>
      <c r="AF75" s="806" t="s">
        <v>2451</v>
      </c>
    </row>
    <row r="76" spans="1:32" s="70" customFormat="1" ht="30" customHeight="1" x14ac:dyDescent="0.25">
      <c r="A76" s="542">
        <v>64</v>
      </c>
      <c r="B76" s="102" t="s">
        <v>406</v>
      </c>
      <c r="C76" s="95">
        <v>21</v>
      </c>
      <c r="D76" s="95">
        <v>21</v>
      </c>
      <c r="E76" s="96" t="s">
        <v>652</v>
      </c>
      <c r="F76" s="98"/>
      <c r="G76" s="101" t="s">
        <v>650</v>
      </c>
      <c r="H76" s="96" t="s">
        <v>503</v>
      </c>
      <c r="I76" s="100" t="s">
        <v>555</v>
      </c>
      <c r="J76" s="100" t="s">
        <v>651</v>
      </c>
      <c r="K76" s="100" t="s">
        <v>613</v>
      </c>
      <c r="L76" s="99" t="s">
        <v>653</v>
      </c>
      <c r="M76" s="97"/>
      <c r="N76" s="98"/>
      <c r="O76" s="56" t="s">
        <v>477</v>
      </c>
      <c r="P76" s="96" t="s">
        <v>477</v>
      </c>
      <c r="Q76" s="96" t="s">
        <v>477</v>
      </c>
      <c r="R76" s="96" t="s">
        <v>477</v>
      </c>
      <c r="S76" s="96" t="s">
        <v>477</v>
      </c>
      <c r="T76" s="96" t="s">
        <v>477</v>
      </c>
      <c r="U76" s="96" t="s">
        <v>476</v>
      </c>
      <c r="V76" s="96" t="s">
        <v>478</v>
      </c>
      <c r="W76" s="96" t="s">
        <v>478</v>
      </c>
      <c r="X76" s="95"/>
      <c r="Y76" s="95"/>
      <c r="Z76" s="42"/>
      <c r="AA76" s="122"/>
      <c r="AB76" s="95"/>
      <c r="AC76" s="42"/>
      <c r="AD76" s="122"/>
      <c r="AF76" s="682" t="s">
        <v>1516</v>
      </c>
    </row>
    <row r="77" spans="1:32" s="70" customFormat="1" ht="42.75" x14ac:dyDescent="0.25">
      <c r="A77" s="542">
        <v>65</v>
      </c>
      <c r="B77" s="102" t="s">
        <v>406</v>
      </c>
      <c r="C77" s="95">
        <v>21</v>
      </c>
      <c r="D77" s="95">
        <v>21</v>
      </c>
      <c r="E77" s="96" t="s">
        <v>392</v>
      </c>
      <c r="F77" s="114">
        <v>3187099</v>
      </c>
      <c r="G77" s="101" t="s">
        <v>497</v>
      </c>
      <c r="H77" s="96" t="s">
        <v>790</v>
      </c>
      <c r="I77" s="64" t="s">
        <v>512</v>
      </c>
      <c r="J77" s="96" t="s">
        <v>614</v>
      </c>
      <c r="K77" s="96" t="s">
        <v>613</v>
      </c>
      <c r="L77" s="99" t="s">
        <v>705</v>
      </c>
      <c r="M77" s="50">
        <v>174</v>
      </c>
      <c r="N77" s="124" t="s">
        <v>706</v>
      </c>
      <c r="O77" s="56" t="s">
        <v>476</v>
      </c>
      <c r="P77" s="123" t="s">
        <v>477</v>
      </c>
      <c r="Q77" s="123" t="s">
        <v>476</v>
      </c>
      <c r="R77" s="123" t="s">
        <v>477</v>
      </c>
      <c r="S77" s="123" t="s">
        <v>476</v>
      </c>
      <c r="T77" s="123" t="s">
        <v>476</v>
      </c>
      <c r="U77" s="123" t="s">
        <v>476</v>
      </c>
      <c r="V77" s="123" t="s">
        <v>514</v>
      </c>
      <c r="W77" s="123" t="s">
        <v>514</v>
      </c>
      <c r="X77" s="118">
        <v>42914</v>
      </c>
      <c r="Y77" s="95" t="s">
        <v>2910</v>
      </c>
      <c r="Z77" s="38" t="s">
        <v>2499</v>
      </c>
      <c r="AA77" s="94"/>
      <c r="AB77" s="95"/>
      <c r="AC77" s="38"/>
      <c r="AD77" s="94"/>
      <c r="AE77" s="78"/>
      <c r="AF77" s="682" t="s">
        <v>2455</v>
      </c>
    </row>
    <row r="78" spans="1:32" s="70" customFormat="1" ht="30" customHeight="1" x14ac:dyDescent="0.25">
      <c r="A78" s="542">
        <v>66</v>
      </c>
      <c r="B78" s="309" t="s">
        <v>406</v>
      </c>
      <c r="C78" s="310">
        <v>21</v>
      </c>
      <c r="D78" s="310">
        <v>21</v>
      </c>
      <c r="E78" s="310">
        <v>752</v>
      </c>
      <c r="F78" s="310"/>
      <c r="G78" s="311" t="s">
        <v>507</v>
      </c>
      <c r="H78" s="310" t="s">
        <v>503</v>
      </c>
      <c r="I78" s="313" t="s">
        <v>460</v>
      </c>
      <c r="J78" s="310" t="s">
        <v>614</v>
      </c>
      <c r="K78" s="310" t="s">
        <v>613</v>
      </c>
      <c r="L78" s="317"/>
      <c r="M78" s="310"/>
      <c r="N78" s="310"/>
      <c r="O78" s="462" t="s">
        <v>477</v>
      </c>
      <c r="P78" s="310"/>
      <c r="Q78" s="310" t="s">
        <v>477</v>
      </c>
      <c r="R78" s="310" t="s">
        <v>477</v>
      </c>
      <c r="S78" s="310" t="s">
        <v>477</v>
      </c>
      <c r="T78" s="310" t="s">
        <v>477</v>
      </c>
      <c r="U78" s="310" t="s">
        <v>477</v>
      </c>
      <c r="V78" s="310" t="s">
        <v>477</v>
      </c>
      <c r="W78" s="310" t="s">
        <v>477</v>
      </c>
      <c r="X78" s="310"/>
      <c r="Y78" s="310"/>
      <c r="Z78" s="762"/>
      <c r="AA78" s="320"/>
      <c r="AB78" s="310"/>
      <c r="AC78" s="762"/>
      <c r="AD78" s="320"/>
      <c r="AF78" s="684" t="s">
        <v>2132</v>
      </c>
    </row>
    <row r="79" spans="1:32" s="70" customFormat="1" ht="42.75" x14ac:dyDescent="0.25">
      <c r="A79" s="542">
        <v>67</v>
      </c>
      <c r="B79" s="102" t="s">
        <v>406</v>
      </c>
      <c r="C79" s="95">
        <v>21</v>
      </c>
      <c r="D79" s="95">
        <v>21</v>
      </c>
      <c r="E79" s="96" t="s">
        <v>499</v>
      </c>
      <c r="F79" s="114">
        <v>3186707</v>
      </c>
      <c r="G79" s="101" t="s">
        <v>556</v>
      </c>
      <c r="H79" s="96" t="s">
        <v>556</v>
      </c>
      <c r="I79" s="100" t="s">
        <v>461</v>
      </c>
      <c r="J79" s="96" t="s">
        <v>614</v>
      </c>
      <c r="K79" s="96" t="s">
        <v>613</v>
      </c>
      <c r="L79" s="116">
        <v>37257</v>
      </c>
      <c r="M79" s="96">
        <v>150</v>
      </c>
      <c r="N79" s="114">
        <v>9705</v>
      </c>
      <c r="O79" s="56" t="s">
        <v>476</v>
      </c>
      <c r="P79" s="96" t="s">
        <v>476</v>
      </c>
      <c r="Q79" s="96" t="s">
        <v>477</v>
      </c>
      <c r="R79" s="96" t="s">
        <v>477</v>
      </c>
      <c r="S79" s="96" t="s">
        <v>477</v>
      </c>
      <c r="T79" s="96" t="s">
        <v>476</v>
      </c>
      <c r="U79" s="96" t="s">
        <v>476</v>
      </c>
      <c r="V79" s="96" t="s">
        <v>477</v>
      </c>
      <c r="W79" s="96" t="s">
        <v>477</v>
      </c>
      <c r="X79" s="118">
        <v>42915</v>
      </c>
      <c r="Y79" s="95" t="s">
        <v>2910</v>
      </c>
      <c r="Z79" s="38" t="s">
        <v>2499</v>
      </c>
      <c r="AA79" s="94"/>
      <c r="AB79" s="95"/>
      <c r="AC79" s="38"/>
      <c r="AD79" s="94"/>
      <c r="AF79" s="682" t="s">
        <v>2455</v>
      </c>
    </row>
    <row r="80" spans="1:32" s="70" customFormat="1" ht="28.5" x14ac:dyDescent="0.25">
      <c r="A80" s="542">
        <v>68</v>
      </c>
      <c r="B80" s="102" t="s">
        <v>406</v>
      </c>
      <c r="C80" s="95">
        <v>21</v>
      </c>
      <c r="D80" s="95">
        <v>21</v>
      </c>
      <c r="E80" s="96" t="s">
        <v>391</v>
      </c>
      <c r="F80" s="114">
        <v>3188491</v>
      </c>
      <c r="G80" s="101" t="s">
        <v>390</v>
      </c>
      <c r="H80" s="96" t="s">
        <v>980</v>
      </c>
      <c r="I80" s="100" t="s">
        <v>512</v>
      </c>
      <c r="J80" s="96" t="s">
        <v>614</v>
      </c>
      <c r="K80" s="96" t="s">
        <v>613</v>
      </c>
      <c r="L80" s="99">
        <v>39765</v>
      </c>
      <c r="M80" s="97">
        <v>200</v>
      </c>
      <c r="N80" s="98"/>
      <c r="O80" s="56" t="s">
        <v>477</v>
      </c>
      <c r="P80" s="97" t="s">
        <v>477</v>
      </c>
      <c r="Q80" s="96" t="s">
        <v>477</v>
      </c>
      <c r="R80" s="96" t="s">
        <v>477</v>
      </c>
      <c r="S80" s="96" t="s">
        <v>476</v>
      </c>
      <c r="T80" s="96" t="s">
        <v>477</v>
      </c>
      <c r="U80" s="96" t="s">
        <v>477</v>
      </c>
      <c r="V80" s="96" t="s">
        <v>477</v>
      </c>
      <c r="W80" s="96" t="s">
        <v>477</v>
      </c>
      <c r="X80" s="118">
        <v>42914</v>
      </c>
      <c r="Y80" s="95" t="s">
        <v>2910</v>
      </c>
      <c r="Z80" s="38" t="s">
        <v>2499</v>
      </c>
      <c r="AA80" s="94">
        <v>43431</v>
      </c>
      <c r="AB80" s="95" t="s">
        <v>967</v>
      </c>
      <c r="AC80" s="38" t="s">
        <v>2482</v>
      </c>
      <c r="AD80" s="94"/>
      <c r="AF80" s="682" t="s">
        <v>2483</v>
      </c>
    </row>
    <row r="81" spans="1:32" s="70" customFormat="1" ht="30" customHeight="1" x14ac:dyDescent="0.25">
      <c r="A81" s="542">
        <v>69</v>
      </c>
      <c r="B81" s="102" t="s">
        <v>406</v>
      </c>
      <c r="C81" s="95">
        <v>22</v>
      </c>
      <c r="D81" s="95">
        <v>22</v>
      </c>
      <c r="E81" s="96" t="s">
        <v>381</v>
      </c>
      <c r="F81" s="114">
        <v>3186379</v>
      </c>
      <c r="G81" s="101" t="s">
        <v>96</v>
      </c>
      <c r="H81" s="96" t="s">
        <v>380</v>
      </c>
      <c r="I81" s="100" t="s">
        <v>462</v>
      </c>
      <c r="J81" s="96" t="s">
        <v>614</v>
      </c>
      <c r="K81" s="96" t="s">
        <v>613</v>
      </c>
      <c r="L81" s="116">
        <v>28065</v>
      </c>
      <c r="M81" s="96">
        <v>252</v>
      </c>
      <c r="N81" s="114" t="s">
        <v>788</v>
      </c>
      <c r="O81" s="56" t="s">
        <v>476</v>
      </c>
      <c r="P81" s="96" t="s">
        <v>478</v>
      </c>
      <c r="Q81" s="96" t="s">
        <v>477</v>
      </c>
      <c r="R81" s="96" t="s">
        <v>477</v>
      </c>
      <c r="S81" s="96" t="s">
        <v>477</v>
      </c>
      <c r="T81" s="96" t="s">
        <v>477</v>
      </c>
      <c r="U81" s="96" t="s">
        <v>477</v>
      </c>
      <c r="V81" s="96" t="s">
        <v>477</v>
      </c>
      <c r="W81" s="96" t="s">
        <v>477</v>
      </c>
      <c r="X81" s="118">
        <v>42914</v>
      </c>
      <c r="Y81" s="95" t="s">
        <v>2910</v>
      </c>
      <c r="Z81" s="38" t="s">
        <v>2500</v>
      </c>
      <c r="AA81" s="94">
        <v>43496</v>
      </c>
      <c r="AB81" s="95" t="s">
        <v>967</v>
      </c>
      <c r="AC81" s="38"/>
      <c r="AD81" s="94">
        <v>43486</v>
      </c>
      <c r="AF81" s="682" t="s">
        <v>2927</v>
      </c>
    </row>
    <row r="82" spans="1:32" s="70" customFormat="1" ht="30" customHeight="1" x14ac:dyDescent="0.25">
      <c r="A82" s="542">
        <v>70</v>
      </c>
      <c r="B82" s="309" t="s">
        <v>406</v>
      </c>
      <c r="C82" s="310">
        <v>22</v>
      </c>
      <c r="D82" s="310">
        <v>22</v>
      </c>
      <c r="E82" s="310">
        <v>7102</v>
      </c>
      <c r="F82" s="310">
        <v>3192251</v>
      </c>
      <c r="G82" s="311" t="s">
        <v>563</v>
      </c>
      <c r="H82" s="310" t="s">
        <v>564</v>
      </c>
      <c r="I82" s="313" t="s">
        <v>536</v>
      </c>
      <c r="J82" s="310" t="s">
        <v>932</v>
      </c>
      <c r="K82" s="310" t="s">
        <v>613</v>
      </c>
      <c r="L82" s="317">
        <v>39326</v>
      </c>
      <c r="M82" s="310"/>
      <c r="N82" s="310"/>
      <c r="O82" s="462" t="s">
        <v>477</v>
      </c>
      <c r="P82" s="310"/>
      <c r="Q82" s="310" t="s">
        <v>477</v>
      </c>
      <c r="R82" s="310" t="s">
        <v>477</v>
      </c>
      <c r="S82" s="310" t="s">
        <v>477</v>
      </c>
      <c r="T82" s="310" t="s">
        <v>477</v>
      </c>
      <c r="U82" s="310" t="s">
        <v>477</v>
      </c>
      <c r="V82" s="310" t="s">
        <v>477</v>
      </c>
      <c r="W82" s="310" t="s">
        <v>477</v>
      </c>
      <c r="X82" s="317"/>
      <c r="Y82" s="310"/>
      <c r="Z82" s="314"/>
      <c r="AA82" s="320"/>
      <c r="AB82" s="310"/>
      <c r="AC82" s="314"/>
      <c r="AD82" s="320"/>
      <c r="AF82" s="684" t="s">
        <v>2138</v>
      </c>
    </row>
    <row r="83" spans="1:32" s="70" customFormat="1" ht="30" customHeight="1" x14ac:dyDescent="0.25">
      <c r="A83" s="542">
        <v>71</v>
      </c>
      <c r="B83" s="743" t="s">
        <v>406</v>
      </c>
      <c r="C83" s="744">
        <v>22</v>
      </c>
      <c r="D83" s="744">
        <v>22</v>
      </c>
      <c r="E83" s="744">
        <v>7102</v>
      </c>
      <c r="F83" s="745"/>
      <c r="G83" s="797" t="s">
        <v>804</v>
      </c>
      <c r="H83" s="744" t="s">
        <v>564</v>
      </c>
      <c r="I83" s="747" t="s">
        <v>536</v>
      </c>
      <c r="J83" s="744" t="s">
        <v>805</v>
      </c>
      <c r="K83" s="744" t="s">
        <v>613</v>
      </c>
      <c r="L83" s="926" t="s">
        <v>806</v>
      </c>
      <c r="M83" s="744"/>
      <c r="N83" s="745"/>
      <c r="O83" s="827"/>
      <c r="P83" s="744"/>
      <c r="Q83" s="744"/>
      <c r="R83" s="744"/>
      <c r="S83" s="744"/>
      <c r="T83" s="744"/>
      <c r="U83" s="744"/>
      <c r="V83" s="744"/>
      <c r="W83" s="744"/>
      <c r="X83" s="748"/>
      <c r="Y83" s="744"/>
      <c r="Z83" s="927"/>
      <c r="AA83" s="750"/>
      <c r="AB83" s="744"/>
      <c r="AC83" s="927"/>
      <c r="AD83" s="750"/>
      <c r="AF83" s="682"/>
    </row>
    <row r="84" spans="1:32" s="70" customFormat="1" ht="30" customHeight="1" x14ac:dyDescent="0.25">
      <c r="A84" s="542">
        <v>72</v>
      </c>
      <c r="B84" s="743" t="s">
        <v>406</v>
      </c>
      <c r="C84" s="744">
        <v>22</v>
      </c>
      <c r="D84" s="744">
        <v>22</v>
      </c>
      <c r="E84" s="744">
        <v>7114</v>
      </c>
      <c r="F84" s="745"/>
      <c r="G84" s="797" t="s">
        <v>553</v>
      </c>
      <c r="H84" s="744" t="s">
        <v>514</v>
      </c>
      <c r="I84" s="747" t="s">
        <v>555</v>
      </c>
      <c r="J84" s="747" t="s">
        <v>932</v>
      </c>
      <c r="K84" s="744" t="s">
        <v>613</v>
      </c>
      <c r="L84" s="748"/>
      <c r="M84" s="744"/>
      <c r="N84" s="745"/>
      <c r="O84" s="827" t="s">
        <v>477</v>
      </c>
      <c r="P84" s="744"/>
      <c r="Q84" s="744" t="s">
        <v>477</v>
      </c>
      <c r="R84" s="744" t="s">
        <v>477</v>
      </c>
      <c r="S84" s="744" t="s">
        <v>477</v>
      </c>
      <c r="T84" s="744" t="s">
        <v>477</v>
      </c>
      <c r="U84" s="744" t="s">
        <v>477</v>
      </c>
      <c r="V84" s="744" t="s">
        <v>478</v>
      </c>
      <c r="W84" s="744" t="s">
        <v>478</v>
      </c>
      <c r="X84" s="744"/>
      <c r="Y84" s="744"/>
      <c r="Z84" s="833"/>
      <c r="AA84" s="752"/>
      <c r="AB84" s="744"/>
      <c r="AC84" s="833"/>
      <c r="AD84" s="752"/>
      <c r="AF84" s="806" t="s">
        <v>2451</v>
      </c>
    </row>
    <row r="85" spans="1:32" s="70" customFormat="1" ht="30" customHeight="1" x14ac:dyDescent="0.25">
      <c r="A85" s="542">
        <v>73</v>
      </c>
      <c r="B85" s="102" t="s">
        <v>406</v>
      </c>
      <c r="C85" s="95">
        <v>22</v>
      </c>
      <c r="D85" s="95">
        <v>22</v>
      </c>
      <c r="E85" s="96" t="s">
        <v>654</v>
      </c>
      <c r="F85" s="98"/>
      <c r="G85" s="101" t="s">
        <v>650</v>
      </c>
      <c r="H85" s="96" t="s">
        <v>503</v>
      </c>
      <c r="I85" s="100" t="s">
        <v>555</v>
      </c>
      <c r="J85" s="96" t="s">
        <v>614</v>
      </c>
      <c r="K85" s="100" t="s">
        <v>613</v>
      </c>
      <c r="L85" s="99" t="s">
        <v>653</v>
      </c>
      <c r="M85" s="97"/>
      <c r="N85" s="98"/>
      <c r="O85" s="50" t="s">
        <v>477</v>
      </c>
      <c r="P85" s="97"/>
      <c r="Q85" s="96" t="s">
        <v>477</v>
      </c>
      <c r="R85" s="96" t="s">
        <v>477</v>
      </c>
      <c r="S85" s="96" t="s">
        <v>477</v>
      </c>
      <c r="T85" s="96" t="s">
        <v>477</v>
      </c>
      <c r="U85" s="96" t="s">
        <v>477</v>
      </c>
      <c r="V85" s="96" t="s">
        <v>478</v>
      </c>
      <c r="W85" s="96" t="s">
        <v>478</v>
      </c>
      <c r="X85" s="95"/>
      <c r="Y85" s="95"/>
      <c r="Z85" s="42"/>
      <c r="AA85" s="122"/>
      <c r="AB85" s="95"/>
      <c r="AC85" s="42"/>
      <c r="AD85" s="122"/>
      <c r="AF85" s="682" t="s">
        <v>1516</v>
      </c>
    </row>
    <row r="86" spans="1:32" s="70" customFormat="1" ht="30" customHeight="1" x14ac:dyDescent="0.25">
      <c r="A86" s="542">
        <v>74</v>
      </c>
      <c r="B86" s="141" t="s">
        <v>406</v>
      </c>
      <c r="C86" s="95">
        <v>22</v>
      </c>
      <c r="D86" s="95">
        <v>22</v>
      </c>
      <c r="E86" s="96">
        <v>471</v>
      </c>
      <c r="F86" s="114">
        <v>3186819</v>
      </c>
      <c r="G86" s="101" t="s">
        <v>479</v>
      </c>
      <c r="H86" s="100" t="s">
        <v>480</v>
      </c>
      <c r="I86" s="100" t="s">
        <v>463</v>
      </c>
      <c r="J86" s="96" t="s">
        <v>614</v>
      </c>
      <c r="K86" s="96" t="s">
        <v>613</v>
      </c>
      <c r="L86" s="116">
        <v>26330</v>
      </c>
      <c r="M86" s="96">
        <v>100</v>
      </c>
      <c r="N86" s="114">
        <v>6076</v>
      </c>
      <c r="O86" s="56" t="s">
        <v>476</v>
      </c>
      <c r="P86" s="96" t="s">
        <v>478</v>
      </c>
      <c r="Q86" s="96" t="s">
        <v>477</v>
      </c>
      <c r="R86" s="96" t="s">
        <v>477</v>
      </c>
      <c r="S86" s="96" t="s">
        <v>477</v>
      </c>
      <c r="T86" s="96" t="s">
        <v>532</v>
      </c>
      <c r="U86" s="96" t="s">
        <v>477</v>
      </c>
      <c r="V86" s="96" t="s">
        <v>477</v>
      </c>
      <c r="W86" s="96" t="s">
        <v>477</v>
      </c>
      <c r="X86" s="95"/>
      <c r="Y86" s="95"/>
      <c r="Z86" s="42"/>
      <c r="AA86" s="122"/>
      <c r="AB86" s="95"/>
      <c r="AC86" s="42"/>
      <c r="AD86" s="122"/>
      <c r="AE86" s="78"/>
      <c r="AF86" s="682"/>
    </row>
    <row r="87" spans="1:32" s="70" customFormat="1" ht="15" customHeight="1" x14ac:dyDescent="0.25">
      <c r="A87" s="542">
        <v>75</v>
      </c>
      <c r="B87" s="1273" t="s">
        <v>406</v>
      </c>
      <c r="C87" s="1069">
        <v>22</v>
      </c>
      <c r="D87" s="1069">
        <v>22</v>
      </c>
      <c r="E87" s="1268">
        <v>7102</v>
      </c>
      <c r="F87" s="1275">
        <v>3193483</v>
      </c>
      <c r="G87" s="1277" t="s">
        <v>504</v>
      </c>
      <c r="H87" s="1268" t="s">
        <v>388</v>
      </c>
      <c r="I87" s="1279" t="s">
        <v>460</v>
      </c>
      <c r="J87" s="1268" t="s">
        <v>614</v>
      </c>
      <c r="K87" s="1268" t="s">
        <v>613</v>
      </c>
      <c r="L87" s="1291">
        <v>40057</v>
      </c>
      <c r="M87" s="1268">
        <v>34</v>
      </c>
      <c r="N87" s="1275" t="s">
        <v>802</v>
      </c>
      <c r="O87" s="1281" t="s">
        <v>476</v>
      </c>
      <c r="P87" s="1268" t="s">
        <v>476</v>
      </c>
      <c r="Q87" s="1268" t="s">
        <v>476</v>
      </c>
      <c r="R87" s="1268" t="s">
        <v>476</v>
      </c>
      <c r="S87" s="1268" t="s">
        <v>476</v>
      </c>
      <c r="T87" s="1268" t="s">
        <v>532</v>
      </c>
      <c r="U87" s="1268" t="s">
        <v>476</v>
      </c>
      <c r="V87" s="1268" t="s">
        <v>476</v>
      </c>
      <c r="W87" s="1268" t="s">
        <v>477</v>
      </c>
      <c r="X87" s="118">
        <v>39986</v>
      </c>
      <c r="Y87" s="95" t="s">
        <v>967</v>
      </c>
      <c r="Z87" s="38" t="s">
        <v>2501</v>
      </c>
      <c r="AA87" s="94"/>
      <c r="AB87" s="95"/>
      <c r="AC87" s="38"/>
      <c r="AD87" s="94"/>
      <c r="AE87" s="79"/>
      <c r="AF87" s="1283" t="s">
        <v>2478</v>
      </c>
    </row>
    <row r="88" spans="1:32" s="70" customFormat="1" ht="15" customHeight="1" x14ac:dyDescent="0.25">
      <c r="A88" s="542">
        <v>76</v>
      </c>
      <c r="B88" s="1274"/>
      <c r="C88" s="1070"/>
      <c r="D88" s="1070"/>
      <c r="E88" s="1269"/>
      <c r="F88" s="1276"/>
      <c r="G88" s="1278"/>
      <c r="H88" s="1269"/>
      <c r="I88" s="1280"/>
      <c r="J88" s="1269"/>
      <c r="K88" s="1269"/>
      <c r="L88" s="1292"/>
      <c r="M88" s="1269"/>
      <c r="N88" s="1276"/>
      <c r="O88" s="1282"/>
      <c r="P88" s="1269"/>
      <c r="Q88" s="1269"/>
      <c r="R88" s="1269"/>
      <c r="S88" s="1269"/>
      <c r="T88" s="1269"/>
      <c r="U88" s="1269"/>
      <c r="V88" s="1269"/>
      <c r="W88" s="1269"/>
      <c r="X88" s="121">
        <v>42787</v>
      </c>
      <c r="Y88" s="120" t="s">
        <v>2910</v>
      </c>
      <c r="Z88" s="39" t="s">
        <v>2493</v>
      </c>
      <c r="AA88" s="94"/>
      <c r="AB88" s="120"/>
      <c r="AC88" s="39"/>
      <c r="AD88" s="94"/>
      <c r="AF88" s="1284"/>
    </row>
    <row r="89" spans="1:32" s="70" customFormat="1" ht="30" customHeight="1" x14ac:dyDescent="0.25">
      <c r="A89" s="542">
        <v>77</v>
      </c>
      <c r="B89" s="102" t="s">
        <v>406</v>
      </c>
      <c r="C89" s="95">
        <v>22</v>
      </c>
      <c r="D89" s="95">
        <v>22</v>
      </c>
      <c r="E89" s="96" t="s">
        <v>384</v>
      </c>
      <c r="F89" s="114">
        <v>3186227</v>
      </c>
      <c r="G89" s="101" t="s">
        <v>383</v>
      </c>
      <c r="H89" s="60" t="s">
        <v>807</v>
      </c>
      <c r="I89" s="100" t="s">
        <v>467</v>
      </c>
      <c r="J89" s="96" t="s">
        <v>614</v>
      </c>
      <c r="K89" s="96" t="s">
        <v>613</v>
      </c>
      <c r="L89" s="116">
        <v>33445</v>
      </c>
      <c r="M89" s="96">
        <v>480</v>
      </c>
      <c r="N89" s="114">
        <v>1255</v>
      </c>
      <c r="O89" s="56" t="s">
        <v>476</v>
      </c>
      <c r="P89" s="56" t="s">
        <v>478</v>
      </c>
      <c r="Q89" s="96" t="s">
        <v>477</v>
      </c>
      <c r="R89" s="96" t="s">
        <v>477</v>
      </c>
      <c r="S89" s="96" t="s">
        <v>477</v>
      </c>
      <c r="T89" s="96" t="s">
        <v>477</v>
      </c>
      <c r="U89" s="96" t="s">
        <v>476</v>
      </c>
      <c r="V89" s="96" t="s">
        <v>477</v>
      </c>
      <c r="W89" s="96" t="s">
        <v>477</v>
      </c>
      <c r="X89" s="118">
        <v>42913</v>
      </c>
      <c r="Y89" s="95" t="s">
        <v>2910</v>
      </c>
      <c r="Z89" s="38" t="s">
        <v>2500</v>
      </c>
      <c r="AA89" s="94"/>
      <c r="AB89" s="95"/>
      <c r="AC89" s="38"/>
      <c r="AD89" s="94"/>
      <c r="AF89" s="682" t="s">
        <v>622</v>
      </c>
    </row>
    <row r="90" spans="1:32" s="70" customFormat="1" ht="30" customHeight="1" x14ac:dyDescent="0.25">
      <c r="A90" s="542">
        <v>78</v>
      </c>
      <c r="B90" s="743" t="s">
        <v>406</v>
      </c>
      <c r="C90" s="744">
        <v>22</v>
      </c>
      <c r="D90" s="744">
        <v>22</v>
      </c>
      <c r="E90" s="744" t="s">
        <v>566</v>
      </c>
      <c r="F90" s="745"/>
      <c r="G90" s="797" t="s">
        <v>526</v>
      </c>
      <c r="H90" s="744" t="s">
        <v>514</v>
      </c>
      <c r="I90" s="747" t="s">
        <v>548</v>
      </c>
      <c r="J90" s="744" t="s">
        <v>591</v>
      </c>
      <c r="K90" s="744"/>
      <c r="L90" s="748"/>
      <c r="M90" s="744"/>
      <c r="N90" s="745"/>
      <c r="O90" s="827" t="s">
        <v>477</v>
      </c>
      <c r="P90" s="744"/>
      <c r="Q90" s="744" t="s">
        <v>477</v>
      </c>
      <c r="R90" s="744" t="s">
        <v>477</v>
      </c>
      <c r="S90" s="744" t="s">
        <v>477</v>
      </c>
      <c r="T90" s="744" t="s">
        <v>477</v>
      </c>
      <c r="U90" s="744" t="s">
        <v>477</v>
      </c>
      <c r="V90" s="744" t="s">
        <v>477</v>
      </c>
      <c r="W90" s="744" t="s">
        <v>514</v>
      </c>
      <c r="X90" s="744"/>
      <c r="Y90" s="744"/>
      <c r="Z90" s="836"/>
      <c r="AA90" s="750"/>
      <c r="AB90" s="744"/>
      <c r="AC90" s="836"/>
      <c r="AD90" s="750"/>
      <c r="AF90" s="806" t="s">
        <v>2451</v>
      </c>
    </row>
    <row r="91" spans="1:32" s="70" customFormat="1" ht="30" customHeight="1" x14ac:dyDescent="0.25">
      <c r="A91" s="542">
        <v>79</v>
      </c>
      <c r="B91" s="141" t="s">
        <v>406</v>
      </c>
      <c r="C91" s="96" t="s">
        <v>780</v>
      </c>
      <c r="D91" s="96">
        <v>22</v>
      </c>
      <c r="E91" s="96">
        <v>7102</v>
      </c>
      <c r="F91" s="98"/>
      <c r="G91" s="101" t="s">
        <v>567</v>
      </c>
      <c r="H91" s="96" t="s">
        <v>568</v>
      </c>
      <c r="I91" s="100" t="s">
        <v>569</v>
      </c>
      <c r="J91" s="97" t="s">
        <v>614</v>
      </c>
      <c r="K91" s="96" t="s">
        <v>613</v>
      </c>
      <c r="L91" s="119" t="s">
        <v>777</v>
      </c>
      <c r="M91" s="97"/>
      <c r="N91" s="114" t="s">
        <v>781</v>
      </c>
      <c r="O91" s="56" t="s">
        <v>476</v>
      </c>
      <c r="P91" s="96" t="s">
        <v>478</v>
      </c>
      <c r="Q91" s="96" t="s">
        <v>477</v>
      </c>
      <c r="R91" s="96" t="s">
        <v>477</v>
      </c>
      <c r="S91" s="96" t="s">
        <v>477</v>
      </c>
      <c r="T91" s="96" t="s">
        <v>477</v>
      </c>
      <c r="U91" s="96" t="s">
        <v>477</v>
      </c>
      <c r="V91" s="96" t="s">
        <v>477</v>
      </c>
      <c r="W91" s="96" t="s">
        <v>477</v>
      </c>
      <c r="X91" s="95"/>
      <c r="Y91" s="95"/>
      <c r="Z91" s="43"/>
      <c r="AA91" s="94"/>
      <c r="AB91" s="95"/>
      <c r="AC91" s="43"/>
      <c r="AD91" s="94"/>
      <c r="AF91" s="682"/>
    </row>
    <row r="92" spans="1:32" s="70" customFormat="1" ht="30" customHeight="1" x14ac:dyDescent="0.25">
      <c r="A92" s="542">
        <v>80</v>
      </c>
      <c r="B92" s="102" t="s">
        <v>406</v>
      </c>
      <c r="C92" s="95">
        <v>22</v>
      </c>
      <c r="D92" s="95">
        <v>22</v>
      </c>
      <c r="E92" s="96">
        <v>3546</v>
      </c>
      <c r="F92" s="114">
        <v>3186899</v>
      </c>
      <c r="G92" s="101" t="s">
        <v>382</v>
      </c>
      <c r="H92" s="96" t="s">
        <v>382</v>
      </c>
      <c r="I92" s="100" t="s">
        <v>468</v>
      </c>
      <c r="J92" s="96" t="s">
        <v>614</v>
      </c>
      <c r="K92" s="96"/>
      <c r="L92" s="116">
        <v>35123</v>
      </c>
      <c r="M92" s="96">
        <v>8</v>
      </c>
      <c r="N92" s="114" t="s">
        <v>570</v>
      </c>
      <c r="O92" s="56" t="s">
        <v>476</v>
      </c>
      <c r="P92" s="96" t="s">
        <v>476</v>
      </c>
      <c r="Q92" s="96" t="s">
        <v>476</v>
      </c>
      <c r="R92" s="96" t="s">
        <v>477</v>
      </c>
      <c r="S92" s="96" t="s">
        <v>476</v>
      </c>
      <c r="T92" s="96" t="s">
        <v>476</v>
      </c>
      <c r="U92" s="96" t="s">
        <v>476</v>
      </c>
      <c r="V92" s="96" t="s">
        <v>476</v>
      </c>
      <c r="W92" s="96" t="s">
        <v>478</v>
      </c>
      <c r="X92" s="116">
        <v>42788</v>
      </c>
      <c r="Y92" s="95" t="s">
        <v>2910</v>
      </c>
      <c r="Z92" s="38" t="s">
        <v>2502</v>
      </c>
      <c r="AA92" s="94"/>
      <c r="AB92" s="95" t="s">
        <v>967</v>
      </c>
      <c r="AC92" s="38" t="s">
        <v>2911</v>
      </c>
      <c r="AD92" s="94"/>
      <c r="AF92" s="682" t="s">
        <v>2457</v>
      </c>
    </row>
    <row r="93" spans="1:32" s="70" customFormat="1" ht="30" customHeight="1" x14ac:dyDescent="0.25">
      <c r="A93" s="542">
        <v>81</v>
      </c>
      <c r="B93" s="309" t="s">
        <v>406</v>
      </c>
      <c r="C93" s="310">
        <v>22</v>
      </c>
      <c r="D93" s="310">
        <v>22</v>
      </c>
      <c r="E93" s="310">
        <v>511</v>
      </c>
      <c r="F93" s="310">
        <v>3187419</v>
      </c>
      <c r="G93" s="311" t="s">
        <v>378</v>
      </c>
      <c r="H93" s="310" t="s">
        <v>377</v>
      </c>
      <c r="I93" s="313" t="s">
        <v>468</v>
      </c>
      <c r="J93" s="310" t="s">
        <v>614</v>
      </c>
      <c r="K93" s="310" t="s">
        <v>613</v>
      </c>
      <c r="L93" s="317">
        <v>28642</v>
      </c>
      <c r="M93" s="310">
        <v>10</v>
      </c>
      <c r="N93" s="310">
        <v>2546063</v>
      </c>
      <c r="O93" s="462" t="s">
        <v>476</v>
      </c>
      <c r="P93" s="310" t="s">
        <v>478</v>
      </c>
      <c r="Q93" s="310" t="s">
        <v>477</v>
      </c>
      <c r="R93" s="310" t="s">
        <v>477</v>
      </c>
      <c r="S93" s="310" t="s">
        <v>477</v>
      </c>
      <c r="T93" s="310" t="s">
        <v>477</v>
      </c>
      <c r="U93" s="310" t="s">
        <v>477</v>
      </c>
      <c r="V93" s="310" t="s">
        <v>477</v>
      </c>
      <c r="W93" s="310" t="s">
        <v>477</v>
      </c>
      <c r="X93" s="317">
        <v>42787</v>
      </c>
      <c r="Y93" s="310" t="s">
        <v>2910</v>
      </c>
      <c r="Z93" s="1024" t="s">
        <v>2493</v>
      </c>
      <c r="AA93" s="320"/>
      <c r="AB93" s="310"/>
      <c r="AC93" s="1024"/>
      <c r="AD93" s="320"/>
      <c r="AF93" s="1025" t="s">
        <v>2490</v>
      </c>
    </row>
    <row r="94" spans="1:32" s="70" customFormat="1" ht="30" customHeight="1" x14ac:dyDescent="0.25">
      <c r="A94" s="542">
        <v>82</v>
      </c>
      <c r="B94" s="102" t="s">
        <v>406</v>
      </c>
      <c r="C94" s="95">
        <v>22</v>
      </c>
      <c r="D94" s="95">
        <v>22</v>
      </c>
      <c r="E94" s="96" t="s">
        <v>376</v>
      </c>
      <c r="F94" s="114">
        <v>3187971</v>
      </c>
      <c r="G94" s="101" t="s">
        <v>800</v>
      </c>
      <c r="H94" s="96" t="s">
        <v>375</v>
      </c>
      <c r="I94" s="100" t="s">
        <v>468</v>
      </c>
      <c r="J94" s="96" t="s">
        <v>614</v>
      </c>
      <c r="K94" s="96"/>
      <c r="L94" s="97">
        <v>1984</v>
      </c>
      <c r="M94" s="96">
        <v>100</v>
      </c>
      <c r="N94" s="114">
        <v>3187971</v>
      </c>
      <c r="O94" s="56" t="s">
        <v>477</v>
      </c>
      <c r="P94" s="96" t="s">
        <v>478</v>
      </c>
      <c r="Q94" s="96" t="s">
        <v>477</v>
      </c>
      <c r="R94" s="96" t="s">
        <v>477</v>
      </c>
      <c r="S94" s="96" t="s">
        <v>478</v>
      </c>
      <c r="T94" s="96" t="s">
        <v>477</v>
      </c>
      <c r="U94" s="96" t="s">
        <v>477</v>
      </c>
      <c r="V94" s="96" t="s">
        <v>477</v>
      </c>
      <c r="W94" s="96" t="s">
        <v>477</v>
      </c>
      <c r="X94" s="116">
        <v>42788</v>
      </c>
      <c r="Y94" s="95" t="s">
        <v>2910</v>
      </c>
      <c r="Z94" s="38" t="s">
        <v>2502</v>
      </c>
      <c r="AA94" s="94"/>
      <c r="AB94" s="95"/>
      <c r="AC94" s="38"/>
      <c r="AD94" s="94"/>
      <c r="AF94" s="682" t="s">
        <v>622</v>
      </c>
    </row>
    <row r="95" spans="1:32" s="70" customFormat="1" ht="30" customHeight="1" x14ac:dyDescent="0.25">
      <c r="A95" s="542">
        <v>83</v>
      </c>
      <c r="B95" s="102" t="s">
        <v>406</v>
      </c>
      <c r="C95" s="95">
        <v>22</v>
      </c>
      <c r="D95" s="95">
        <v>22</v>
      </c>
      <c r="E95" s="96" t="s">
        <v>374</v>
      </c>
      <c r="F95" s="96">
        <v>3188363</v>
      </c>
      <c r="G95" s="101" t="s">
        <v>373</v>
      </c>
      <c r="H95" s="96" t="s">
        <v>790</v>
      </c>
      <c r="I95" s="100" t="s">
        <v>498</v>
      </c>
      <c r="J95" s="96" t="s">
        <v>614</v>
      </c>
      <c r="K95" s="96"/>
      <c r="L95" s="117"/>
      <c r="M95" s="96">
        <v>300</v>
      </c>
      <c r="N95" s="114">
        <v>84261</v>
      </c>
      <c r="O95" s="56" t="s">
        <v>476</v>
      </c>
      <c r="P95" s="96" t="s">
        <v>477</v>
      </c>
      <c r="Q95" s="96" t="s">
        <v>477</v>
      </c>
      <c r="R95" s="96" t="s">
        <v>477</v>
      </c>
      <c r="S95" s="96" t="s">
        <v>477</v>
      </c>
      <c r="T95" s="96" t="s">
        <v>514</v>
      </c>
      <c r="U95" s="96" t="s">
        <v>476</v>
      </c>
      <c r="V95" s="96" t="s">
        <v>532</v>
      </c>
      <c r="W95" s="96" t="s">
        <v>514</v>
      </c>
      <c r="X95" s="116">
        <v>42787</v>
      </c>
      <c r="Y95" s="95" t="s">
        <v>2910</v>
      </c>
      <c r="Z95" s="38" t="s">
        <v>2502</v>
      </c>
      <c r="AA95" s="115"/>
      <c r="AB95" s="95"/>
      <c r="AC95" s="38"/>
      <c r="AD95" s="115"/>
      <c r="AF95" s="682" t="s">
        <v>899</v>
      </c>
    </row>
    <row r="96" spans="1:32" s="70" customFormat="1" ht="30" customHeight="1" x14ac:dyDescent="0.25">
      <c r="A96" s="542">
        <v>84</v>
      </c>
      <c r="B96" s="65" t="s">
        <v>406</v>
      </c>
      <c r="C96" s="60">
        <v>22</v>
      </c>
      <c r="D96" s="60">
        <v>22</v>
      </c>
      <c r="E96" s="60" t="s">
        <v>372</v>
      </c>
      <c r="F96" s="60">
        <v>3187563</v>
      </c>
      <c r="G96" s="63" t="s">
        <v>371</v>
      </c>
      <c r="H96" s="60" t="s">
        <v>790</v>
      </c>
      <c r="I96" s="64" t="s">
        <v>512</v>
      </c>
      <c r="J96" s="60" t="s">
        <v>614</v>
      </c>
      <c r="K96" s="64" t="s">
        <v>613</v>
      </c>
      <c r="L96" s="62" t="s">
        <v>707</v>
      </c>
      <c r="M96" s="50">
        <v>348</v>
      </c>
      <c r="N96" s="114">
        <v>99517</v>
      </c>
      <c r="O96" s="56" t="s">
        <v>476</v>
      </c>
      <c r="P96" s="56" t="s">
        <v>476</v>
      </c>
      <c r="Q96" s="56" t="s">
        <v>476</v>
      </c>
      <c r="R96" s="56" t="s">
        <v>477</v>
      </c>
      <c r="S96" s="56" t="s">
        <v>477</v>
      </c>
      <c r="T96" s="56" t="s">
        <v>476</v>
      </c>
      <c r="U96" s="56" t="s">
        <v>477</v>
      </c>
      <c r="V96" s="56" t="s">
        <v>477</v>
      </c>
      <c r="W96" s="56" t="s">
        <v>477</v>
      </c>
      <c r="X96" s="113">
        <v>42913</v>
      </c>
      <c r="Y96" s="60" t="s">
        <v>2910</v>
      </c>
      <c r="Z96" s="38" t="s">
        <v>2500</v>
      </c>
      <c r="AA96" s="112"/>
      <c r="AB96" s="60"/>
      <c r="AC96" s="38"/>
      <c r="AD96" s="112"/>
      <c r="AE96" s="79"/>
      <c r="AF96" s="682" t="s">
        <v>622</v>
      </c>
    </row>
    <row r="97" spans="1:32" s="70" customFormat="1" ht="30" customHeight="1" x14ac:dyDescent="0.25">
      <c r="A97" s="542">
        <v>85</v>
      </c>
      <c r="B97" s="309" t="s">
        <v>406</v>
      </c>
      <c r="C97" s="310">
        <v>22</v>
      </c>
      <c r="D97" s="310">
        <v>22</v>
      </c>
      <c r="E97" s="310" t="s">
        <v>387</v>
      </c>
      <c r="F97" s="310">
        <v>3186827</v>
      </c>
      <c r="G97" s="311" t="s">
        <v>386</v>
      </c>
      <c r="H97" s="310" t="s">
        <v>385</v>
      </c>
      <c r="I97" s="313" t="s">
        <v>466</v>
      </c>
      <c r="J97" s="310" t="s">
        <v>614</v>
      </c>
      <c r="K97" s="310"/>
      <c r="L97" s="317">
        <v>27061</v>
      </c>
      <c r="M97" s="310">
        <v>90</v>
      </c>
      <c r="N97" s="310"/>
      <c r="O97" s="304" t="s">
        <v>477</v>
      </c>
      <c r="P97" s="303"/>
      <c r="Q97" s="303" t="s">
        <v>477</v>
      </c>
      <c r="R97" s="303" t="s">
        <v>477</v>
      </c>
      <c r="S97" s="303" t="s">
        <v>477</v>
      </c>
      <c r="T97" s="303" t="s">
        <v>477</v>
      </c>
      <c r="U97" s="303" t="s">
        <v>477</v>
      </c>
      <c r="V97" s="303" t="s">
        <v>477</v>
      </c>
      <c r="W97" s="303" t="s">
        <v>477</v>
      </c>
      <c r="X97" s="317">
        <v>42788</v>
      </c>
      <c r="Y97" s="310" t="s">
        <v>2910</v>
      </c>
      <c r="Z97" s="318" t="s">
        <v>2502</v>
      </c>
      <c r="AA97" s="320"/>
      <c r="AB97" s="310"/>
      <c r="AC97" s="318"/>
      <c r="AD97" s="320"/>
      <c r="AE97" s="79"/>
      <c r="AF97" s="684" t="s">
        <v>877</v>
      </c>
    </row>
    <row r="98" spans="1:32" s="70" customFormat="1" ht="30" customHeight="1" x14ac:dyDescent="0.25">
      <c r="A98" s="542">
        <v>86</v>
      </c>
      <c r="B98" s="87" t="s">
        <v>406</v>
      </c>
      <c r="C98" s="81">
        <v>25</v>
      </c>
      <c r="D98" s="81">
        <v>25</v>
      </c>
      <c r="E98" s="83" t="s">
        <v>571</v>
      </c>
      <c r="F98" s="84">
        <v>3190531</v>
      </c>
      <c r="G98" s="86" t="s">
        <v>664</v>
      </c>
      <c r="H98" s="88" t="s">
        <v>514</v>
      </c>
      <c r="I98" s="85" t="s">
        <v>572</v>
      </c>
      <c r="J98" s="83" t="s">
        <v>614</v>
      </c>
      <c r="K98" s="83"/>
      <c r="L98" s="82">
        <v>39176</v>
      </c>
      <c r="M98" s="88"/>
      <c r="N98" s="90"/>
      <c r="O98" s="61" t="s">
        <v>477</v>
      </c>
      <c r="P98" s="83" t="s">
        <v>477</v>
      </c>
      <c r="Q98" s="83" t="s">
        <v>477</v>
      </c>
      <c r="R98" s="83" t="s">
        <v>477</v>
      </c>
      <c r="S98" s="83" t="s">
        <v>477</v>
      </c>
      <c r="T98" s="83" t="s">
        <v>477</v>
      </c>
      <c r="U98" s="83" t="s">
        <v>477</v>
      </c>
      <c r="V98" s="83" t="s">
        <v>477</v>
      </c>
      <c r="W98" s="83" t="s">
        <v>477</v>
      </c>
      <c r="X98" s="82"/>
      <c r="Y98" s="81"/>
      <c r="Z98" s="47"/>
      <c r="AA98" s="80"/>
      <c r="AB98" s="581"/>
      <c r="AC98" s="47"/>
      <c r="AD98" s="80"/>
      <c r="AF98" s="682"/>
    </row>
    <row r="99" spans="1:32" s="70" customFormat="1" ht="30" customHeight="1" x14ac:dyDescent="0.25">
      <c r="A99" s="542">
        <v>87</v>
      </c>
      <c r="B99" s="87" t="s">
        <v>406</v>
      </c>
      <c r="C99" s="81">
        <v>25</v>
      </c>
      <c r="D99" s="81">
        <v>25</v>
      </c>
      <c r="E99" s="83" t="s">
        <v>571</v>
      </c>
      <c r="F99" s="90"/>
      <c r="G99" s="86" t="s">
        <v>710</v>
      </c>
      <c r="H99" s="88" t="s">
        <v>514</v>
      </c>
      <c r="I99" s="85" t="s">
        <v>572</v>
      </c>
      <c r="J99" s="83" t="s">
        <v>614</v>
      </c>
      <c r="K99" s="83"/>
      <c r="L99" s="89"/>
      <c r="M99" s="88"/>
      <c r="N99" s="90"/>
      <c r="O99" s="61" t="s">
        <v>477</v>
      </c>
      <c r="P99" s="88" t="s">
        <v>477</v>
      </c>
      <c r="Q99" s="83" t="s">
        <v>477</v>
      </c>
      <c r="R99" s="83" t="s">
        <v>477</v>
      </c>
      <c r="S99" s="83" t="s">
        <v>477</v>
      </c>
      <c r="T99" s="83" t="s">
        <v>477</v>
      </c>
      <c r="U99" s="83" t="s">
        <v>477</v>
      </c>
      <c r="V99" s="83" t="s">
        <v>477</v>
      </c>
      <c r="W99" s="83" t="s">
        <v>477</v>
      </c>
      <c r="X99" s="82"/>
      <c r="Y99" s="81"/>
      <c r="Z99" s="47"/>
      <c r="AA99" s="80"/>
      <c r="AB99" s="581"/>
      <c r="AC99" s="47"/>
      <c r="AD99" s="80"/>
      <c r="AE99" s="79"/>
      <c r="AF99" s="682"/>
    </row>
    <row r="100" spans="1:32" s="70" customFormat="1" ht="30" customHeight="1" x14ac:dyDescent="0.25">
      <c r="A100" s="542">
        <v>88</v>
      </c>
      <c r="B100" s="733" t="s">
        <v>573</v>
      </c>
      <c r="C100" s="734" t="s">
        <v>874</v>
      </c>
      <c r="D100" s="734" t="s">
        <v>874</v>
      </c>
      <c r="E100" s="734" t="s">
        <v>574</v>
      </c>
      <c r="F100" s="736"/>
      <c r="G100" s="826" t="s">
        <v>575</v>
      </c>
      <c r="H100" s="734" t="s">
        <v>514</v>
      </c>
      <c r="I100" s="735"/>
      <c r="J100" s="734" t="s">
        <v>932</v>
      </c>
      <c r="K100" s="734"/>
      <c r="L100" s="740">
        <v>42796</v>
      </c>
      <c r="M100" s="734"/>
      <c r="N100" s="736"/>
      <c r="O100" s="804"/>
      <c r="P100" s="734"/>
      <c r="Q100" s="734"/>
      <c r="R100" s="734"/>
      <c r="S100" s="734"/>
      <c r="T100" s="734"/>
      <c r="U100" s="734"/>
      <c r="V100" s="734"/>
      <c r="W100" s="734"/>
      <c r="X100" s="740"/>
      <c r="Y100" s="734"/>
      <c r="Z100" s="805"/>
      <c r="AA100" s="742"/>
      <c r="AB100" s="734"/>
      <c r="AC100" s="805"/>
      <c r="AD100" s="742"/>
      <c r="AF100" s="806" t="s">
        <v>2451</v>
      </c>
    </row>
    <row r="101" spans="1:32" s="70" customFormat="1" ht="30" customHeight="1" x14ac:dyDescent="0.25">
      <c r="A101" s="542">
        <v>89</v>
      </c>
      <c r="B101" s="87" t="s">
        <v>573</v>
      </c>
      <c r="C101" s="93" t="s">
        <v>1412</v>
      </c>
      <c r="D101" s="93" t="s">
        <v>1412</v>
      </c>
      <c r="E101" s="83" t="s">
        <v>753</v>
      </c>
      <c r="F101" s="90"/>
      <c r="G101" s="105" t="s">
        <v>2443</v>
      </c>
      <c r="H101" s="85" t="s">
        <v>679</v>
      </c>
      <c r="I101" s="85" t="s">
        <v>727</v>
      </c>
      <c r="J101" s="83" t="s">
        <v>614</v>
      </c>
      <c r="K101" s="83" t="s">
        <v>613</v>
      </c>
      <c r="L101" s="106"/>
      <c r="M101" s="83" t="s">
        <v>728</v>
      </c>
      <c r="N101" s="104" t="s">
        <v>754</v>
      </c>
      <c r="O101" s="61" t="s">
        <v>476</v>
      </c>
      <c r="P101" s="88" t="s">
        <v>477</v>
      </c>
      <c r="Q101" s="83"/>
      <c r="R101" s="83"/>
      <c r="S101" s="83"/>
      <c r="T101" s="83"/>
      <c r="U101" s="83"/>
      <c r="V101" s="83"/>
      <c r="W101" s="83"/>
      <c r="X101" s="939">
        <v>43376</v>
      </c>
      <c r="Y101" s="938" t="s">
        <v>967</v>
      </c>
      <c r="Z101" s="47"/>
      <c r="AA101" s="80"/>
      <c r="AB101" s="581"/>
      <c r="AC101" s="47"/>
      <c r="AD101" s="80"/>
      <c r="AE101" s="79"/>
      <c r="AF101" s="682"/>
    </row>
    <row r="102" spans="1:32" s="70" customFormat="1" ht="30" customHeight="1" x14ac:dyDescent="0.25">
      <c r="A102" s="542">
        <v>90</v>
      </c>
      <c r="B102" s="87" t="s">
        <v>573</v>
      </c>
      <c r="C102" s="93" t="s">
        <v>1409</v>
      </c>
      <c r="D102" s="93" t="s">
        <v>1409</v>
      </c>
      <c r="E102" s="88"/>
      <c r="F102" s="57"/>
      <c r="G102" s="86" t="s">
        <v>739</v>
      </c>
      <c r="H102" s="91" t="s">
        <v>514</v>
      </c>
      <c r="I102" s="85" t="s">
        <v>740</v>
      </c>
      <c r="J102" s="83" t="s">
        <v>614</v>
      </c>
      <c r="K102" s="83" t="s">
        <v>612</v>
      </c>
      <c r="L102" s="89"/>
      <c r="M102" s="57"/>
      <c r="N102" s="90"/>
      <c r="O102" s="61" t="s">
        <v>477</v>
      </c>
      <c r="P102" s="88" t="s">
        <v>477</v>
      </c>
      <c r="Q102" s="83"/>
      <c r="R102" s="83"/>
      <c r="S102" s="83"/>
      <c r="T102" s="83"/>
      <c r="U102" s="83"/>
      <c r="V102" s="83"/>
      <c r="W102" s="83"/>
      <c r="X102" s="939">
        <v>43381</v>
      </c>
      <c r="Y102" s="938" t="s">
        <v>967</v>
      </c>
      <c r="Z102" s="47"/>
      <c r="AA102" s="80"/>
      <c r="AB102" s="581"/>
      <c r="AC102" s="47"/>
      <c r="AD102" s="80"/>
      <c r="AE102" s="79"/>
      <c r="AF102" s="682"/>
    </row>
    <row r="103" spans="1:32" s="70" customFormat="1" ht="30" customHeight="1" x14ac:dyDescent="0.25">
      <c r="A103" s="542">
        <v>91</v>
      </c>
      <c r="B103" s="87" t="s">
        <v>573</v>
      </c>
      <c r="C103" s="93" t="s">
        <v>1409</v>
      </c>
      <c r="D103" s="93" t="s">
        <v>1409</v>
      </c>
      <c r="E103" s="83">
        <v>2546112</v>
      </c>
      <c r="F103" s="57"/>
      <c r="G103" s="86" t="s">
        <v>737</v>
      </c>
      <c r="H103" s="85" t="s">
        <v>738</v>
      </c>
      <c r="I103" s="85" t="s">
        <v>536</v>
      </c>
      <c r="J103" s="83" t="s">
        <v>614</v>
      </c>
      <c r="K103" s="83" t="s">
        <v>613</v>
      </c>
      <c r="L103" s="89"/>
      <c r="M103" s="57"/>
      <c r="N103" s="84">
        <v>181</v>
      </c>
      <c r="O103" s="61" t="s">
        <v>476</v>
      </c>
      <c r="P103" s="88" t="s">
        <v>477</v>
      </c>
      <c r="Q103" s="83"/>
      <c r="R103" s="83"/>
      <c r="S103" s="83"/>
      <c r="T103" s="83"/>
      <c r="U103" s="83"/>
      <c r="V103" s="83"/>
      <c r="W103" s="83"/>
      <c r="X103" s="939">
        <v>43380</v>
      </c>
      <c r="Y103" s="938" t="s">
        <v>967</v>
      </c>
      <c r="Z103" s="47"/>
      <c r="AA103" s="80"/>
      <c r="AB103" s="581"/>
      <c r="AC103" s="47"/>
      <c r="AD103" s="80"/>
      <c r="AE103" s="79"/>
      <c r="AF103" s="682"/>
    </row>
    <row r="104" spans="1:32" s="70" customFormat="1" ht="30" customHeight="1" x14ac:dyDescent="0.25">
      <c r="A104" s="542">
        <v>92</v>
      </c>
      <c r="B104" s="172" t="s">
        <v>573</v>
      </c>
      <c r="C104" s="93" t="s">
        <v>1410</v>
      </c>
      <c r="D104" s="93" t="s">
        <v>1410</v>
      </c>
      <c r="E104" s="173">
        <v>2546097</v>
      </c>
      <c r="F104" s="57"/>
      <c r="G104" s="86" t="s">
        <v>737</v>
      </c>
      <c r="H104" s="177" t="s">
        <v>738</v>
      </c>
      <c r="I104" s="177" t="s">
        <v>536</v>
      </c>
      <c r="J104" s="173" t="s">
        <v>614</v>
      </c>
      <c r="K104" s="173" t="s">
        <v>613</v>
      </c>
      <c r="L104" s="89"/>
      <c r="M104" s="57"/>
      <c r="N104" s="174" t="s">
        <v>844</v>
      </c>
      <c r="O104" s="175" t="s">
        <v>476</v>
      </c>
      <c r="P104" s="88" t="s">
        <v>477</v>
      </c>
      <c r="Q104" s="173"/>
      <c r="R104" s="173"/>
      <c r="S104" s="173"/>
      <c r="T104" s="173"/>
      <c r="U104" s="173"/>
      <c r="V104" s="173"/>
      <c r="W104" s="173"/>
      <c r="X104" s="939">
        <v>43381</v>
      </c>
      <c r="Y104" s="938" t="s">
        <v>967</v>
      </c>
      <c r="Z104" s="47"/>
      <c r="AA104" s="80"/>
      <c r="AB104" s="581"/>
      <c r="AC104" s="47"/>
      <c r="AD104" s="80"/>
      <c r="AE104" s="79"/>
      <c r="AF104" s="682"/>
    </row>
    <row r="105" spans="1:32" s="70" customFormat="1" ht="30" customHeight="1" x14ac:dyDescent="0.25">
      <c r="A105" s="542">
        <v>93</v>
      </c>
      <c r="B105" s="775" t="s">
        <v>573</v>
      </c>
      <c r="C105" s="776" t="s">
        <v>1411</v>
      </c>
      <c r="D105" s="776" t="s">
        <v>1411</v>
      </c>
      <c r="E105" s="577" t="s">
        <v>760</v>
      </c>
      <c r="F105" s="577"/>
      <c r="G105" s="784" t="s">
        <v>713</v>
      </c>
      <c r="H105" s="776" t="s">
        <v>714</v>
      </c>
      <c r="I105" s="776" t="s">
        <v>587</v>
      </c>
      <c r="J105" s="575" t="s">
        <v>614</v>
      </c>
      <c r="K105" s="575" t="s">
        <v>613</v>
      </c>
      <c r="L105" s="914"/>
      <c r="M105" s="577"/>
      <c r="N105" s="575" t="s">
        <v>751</v>
      </c>
      <c r="O105" s="577" t="s">
        <v>476</v>
      </c>
      <c r="P105" s="577" t="s">
        <v>477</v>
      </c>
      <c r="Q105" s="575"/>
      <c r="R105" s="575"/>
      <c r="S105" s="575"/>
      <c r="T105" s="575"/>
      <c r="U105" s="575"/>
      <c r="V105" s="575"/>
      <c r="W105" s="575"/>
      <c r="X105" s="779"/>
      <c r="Y105" s="575"/>
      <c r="Z105" s="794"/>
      <c r="AA105" s="781"/>
      <c r="AB105" s="575"/>
      <c r="AC105" s="794"/>
      <c r="AD105" s="781"/>
      <c r="AE105" s="79"/>
      <c r="AF105" s="684" t="s">
        <v>2189</v>
      </c>
    </row>
    <row r="106" spans="1:32" s="70" customFormat="1" ht="30" customHeight="1" x14ac:dyDescent="0.25">
      <c r="A106" s="542">
        <v>94</v>
      </c>
      <c r="B106" s="775" t="s">
        <v>573</v>
      </c>
      <c r="C106" s="776" t="s">
        <v>1411</v>
      </c>
      <c r="D106" s="776" t="s">
        <v>1411</v>
      </c>
      <c r="E106" s="577" t="s">
        <v>784</v>
      </c>
      <c r="F106" s="577"/>
      <c r="G106" s="784" t="s">
        <v>778</v>
      </c>
      <c r="H106" s="776" t="s">
        <v>779</v>
      </c>
      <c r="I106" s="776" t="s">
        <v>587</v>
      </c>
      <c r="J106" s="575" t="s">
        <v>614</v>
      </c>
      <c r="K106" s="575" t="s">
        <v>613</v>
      </c>
      <c r="L106" s="576" t="s">
        <v>786</v>
      </c>
      <c r="M106" s="577"/>
      <c r="N106" s="575" t="s">
        <v>785</v>
      </c>
      <c r="O106" s="577" t="s">
        <v>476</v>
      </c>
      <c r="P106" s="577" t="s">
        <v>476</v>
      </c>
      <c r="Q106" s="575"/>
      <c r="R106" s="575"/>
      <c r="S106" s="575"/>
      <c r="T106" s="575"/>
      <c r="U106" s="575"/>
      <c r="V106" s="575"/>
      <c r="W106" s="575"/>
      <c r="X106" s="779"/>
      <c r="Y106" s="575"/>
      <c r="Z106" s="794"/>
      <c r="AA106" s="781"/>
      <c r="AB106" s="575"/>
      <c r="AC106" s="794"/>
      <c r="AD106" s="781"/>
      <c r="AE106" s="79"/>
      <c r="AF106" s="684" t="s">
        <v>2137</v>
      </c>
    </row>
    <row r="107" spans="1:32" s="70" customFormat="1" ht="30" customHeight="1" x14ac:dyDescent="0.25">
      <c r="A107" s="542">
        <v>95</v>
      </c>
      <c r="B107" s="87" t="s">
        <v>573</v>
      </c>
      <c r="C107" s="93" t="s">
        <v>1409</v>
      </c>
      <c r="D107" s="93" t="s">
        <v>1409</v>
      </c>
      <c r="E107" s="83" t="s">
        <v>656</v>
      </c>
      <c r="F107" s="57"/>
      <c r="G107" s="86" t="s">
        <v>715</v>
      </c>
      <c r="H107" s="85" t="s">
        <v>691</v>
      </c>
      <c r="I107" s="85" t="s">
        <v>716</v>
      </c>
      <c r="J107" s="83" t="s">
        <v>614</v>
      </c>
      <c r="K107" s="83" t="s">
        <v>613</v>
      </c>
      <c r="L107" s="89"/>
      <c r="M107" s="57" t="s">
        <v>742</v>
      </c>
      <c r="N107" s="84" t="s">
        <v>741</v>
      </c>
      <c r="O107" s="61" t="s">
        <v>476</v>
      </c>
      <c r="P107" s="57" t="s">
        <v>477</v>
      </c>
      <c r="Q107" s="83"/>
      <c r="R107" s="83"/>
      <c r="S107" s="83"/>
      <c r="T107" s="83"/>
      <c r="U107" s="83"/>
      <c r="V107" s="83"/>
      <c r="W107" s="83"/>
      <c r="X107" s="939">
        <v>43381</v>
      </c>
      <c r="Y107" s="938" t="s">
        <v>967</v>
      </c>
      <c r="Z107" s="47"/>
      <c r="AA107" s="80"/>
      <c r="AB107" s="581"/>
      <c r="AC107" s="47"/>
      <c r="AD107" s="80"/>
      <c r="AE107" s="79"/>
      <c r="AF107" s="682"/>
    </row>
    <row r="108" spans="1:32" s="70" customFormat="1" ht="30" customHeight="1" x14ac:dyDescent="0.25">
      <c r="A108" s="542">
        <v>96</v>
      </c>
      <c r="B108" s="87" t="s">
        <v>573</v>
      </c>
      <c r="C108" s="93" t="s">
        <v>1409</v>
      </c>
      <c r="D108" s="93" t="s">
        <v>1409</v>
      </c>
      <c r="E108" s="83" t="s">
        <v>660</v>
      </c>
      <c r="F108" s="57"/>
      <c r="G108" s="86" t="s">
        <v>743</v>
      </c>
      <c r="H108" s="85" t="s">
        <v>659</v>
      </c>
      <c r="I108" s="85" t="s">
        <v>658</v>
      </c>
      <c r="J108" s="83" t="s">
        <v>614</v>
      </c>
      <c r="K108" s="83" t="s">
        <v>613</v>
      </c>
      <c r="L108" s="82">
        <v>23218</v>
      </c>
      <c r="M108" s="57"/>
      <c r="N108" s="84">
        <v>12939</v>
      </c>
      <c r="O108" s="61" t="s">
        <v>476</v>
      </c>
      <c r="P108" s="83" t="s">
        <v>478</v>
      </c>
      <c r="Q108" s="83"/>
      <c r="R108" s="83"/>
      <c r="S108" s="83"/>
      <c r="T108" s="83"/>
      <c r="U108" s="83"/>
      <c r="V108" s="83"/>
      <c r="W108" s="83"/>
      <c r="X108" s="939">
        <v>43381</v>
      </c>
      <c r="Y108" s="938" t="s">
        <v>967</v>
      </c>
      <c r="Z108" s="47"/>
      <c r="AA108" s="80"/>
      <c r="AB108" s="581"/>
      <c r="AC108" s="47"/>
      <c r="AD108" s="80"/>
      <c r="AE108" s="79"/>
      <c r="AF108" s="682"/>
    </row>
    <row r="109" spans="1:32" s="70" customFormat="1" ht="30" customHeight="1" x14ac:dyDescent="0.25">
      <c r="A109" s="542">
        <v>97</v>
      </c>
      <c r="B109" s="87" t="s">
        <v>573</v>
      </c>
      <c r="C109" s="93" t="s">
        <v>1409</v>
      </c>
      <c r="D109" s="93" t="s">
        <v>1409</v>
      </c>
      <c r="E109" s="83" t="s">
        <v>661</v>
      </c>
      <c r="F109" s="57"/>
      <c r="G109" s="86" t="s">
        <v>690</v>
      </c>
      <c r="H109" s="85" t="s">
        <v>736</v>
      </c>
      <c r="I109" s="85" t="s">
        <v>662</v>
      </c>
      <c r="J109" s="83" t="s">
        <v>614</v>
      </c>
      <c r="K109" s="83"/>
      <c r="L109" s="89"/>
      <c r="M109" s="57"/>
      <c r="N109" s="84" t="s">
        <v>717</v>
      </c>
      <c r="O109" s="61" t="s">
        <v>476</v>
      </c>
      <c r="P109" s="88" t="s">
        <v>477</v>
      </c>
      <c r="Q109" s="83"/>
      <c r="R109" s="83"/>
      <c r="S109" s="83"/>
      <c r="T109" s="83"/>
      <c r="U109" s="83"/>
      <c r="V109" s="83"/>
      <c r="W109" s="83"/>
      <c r="X109" s="939">
        <v>43376</v>
      </c>
      <c r="Y109" s="938" t="s">
        <v>967</v>
      </c>
      <c r="Z109" s="47"/>
      <c r="AA109" s="80"/>
      <c r="AB109" s="581"/>
      <c r="AC109" s="47"/>
      <c r="AD109" s="80"/>
      <c r="AE109" s="79"/>
      <c r="AF109" s="682"/>
    </row>
    <row r="110" spans="1:32" s="70" customFormat="1" ht="30" customHeight="1" x14ac:dyDescent="0.25">
      <c r="A110" s="542">
        <v>98</v>
      </c>
      <c r="B110" s="87" t="s">
        <v>573</v>
      </c>
      <c r="C110" s="93" t="s">
        <v>1409</v>
      </c>
      <c r="D110" s="93" t="s">
        <v>1409</v>
      </c>
      <c r="E110" s="83">
        <v>2546180</v>
      </c>
      <c r="F110" s="90"/>
      <c r="G110" s="86" t="s">
        <v>734</v>
      </c>
      <c r="H110" s="85" t="s">
        <v>735</v>
      </c>
      <c r="I110" s="85" t="s">
        <v>693</v>
      </c>
      <c r="J110" s="88" t="s">
        <v>614</v>
      </c>
      <c r="K110" s="83" t="s">
        <v>613</v>
      </c>
      <c r="L110" s="92" t="s">
        <v>694</v>
      </c>
      <c r="M110" s="57"/>
      <c r="N110" s="107" t="s">
        <v>875</v>
      </c>
      <c r="O110" s="61" t="s">
        <v>476</v>
      </c>
      <c r="P110" s="83" t="s">
        <v>476</v>
      </c>
      <c r="Q110" s="83"/>
      <c r="R110" s="83"/>
      <c r="S110" s="83"/>
      <c r="T110" s="83"/>
      <c r="U110" s="83"/>
      <c r="V110" s="83"/>
      <c r="W110" s="83"/>
      <c r="X110" s="116">
        <v>43376</v>
      </c>
      <c r="Y110" s="95" t="s">
        <v>967</v>
      </c>
      <c r="Z110" s="47"/>
      <c r="AA110" s="80"/>
      <c r="AB110" s="581"/>
      <c r="AC110" s="47"/>
      <c r="AD110" s="80"/>
      <c r="AE110" s="79"/>
      <c r="AF110" s="682"/>
    </row>
    <row r="111" spans="1:32" s="70" customFormat="1" ht="30" customHeight="1" x14ac:dyDescent="0.25">
      <c r="A111" s="542">
        <v>99</v>
      </c>
      <c r="B111" s="733" t="s">
        <v>573</v>
      </c>
      <c r="C111" s="735" t="s">
        <v>1412</v>
      </c>
      <c r="D111" s="735" t="s">
        <v>1412</v>
      </c>
      <c r="E111" s="734">
        <v>2546179</v>
      </c>
      <c r="F111" s="734"/>
      <c r="G111" s="803" t="s">
        <v>752</v>
      </c>
      <c r="H111" s="735" t="s">
        <v>764</v>
      </c>
      <c r="I111" s="735" t="s">
        <v>536</v>
      </c>
      <c r="J111" s="734" t="s">
        <v>614</v>
      </c>
      <c r="K111" s="734"/>
      <c r="L111" s="740" t="s">
        <v>763</v>
      </c>
      <c r="M111" s="734"/>
      <c r="N111" s="807" t="s">
        <v>765</v>
      </c>
      <c r="O111" s="808" t="s">
        <v>476</v>
      </c>
      <c r="P111" s="734" t="s">
        <v>476</v>
      </c>
      <c r="Q111" s="735"/>
      <c r="R111" s="734"/>
      <c r="S111" s="734"/>
      <c r="T111" s="734"/>
      <c r="U111" s="734"/>
      <c r="V111" s="734"/>
      <c r="W111" s="734"/>
      <c r="X111" s="740"/>
      <c r="Y111" s="734"/>
      <c r="Z111" s="809"/>
      <c r="AA111" s="742"/>
      <c r="AB111" s="734"/>
      <c r="AC111" s="809"/>
      <c r="AD111" s="742"/>
      <c r="AE111" s="79"/>
      <c r="AF111" s="806" t="s">
        <v>2448</v>
      </c>
    </row>
    <row r="112" spans="1:32" s="70" customFormat="1" ht="30" customHeight="1" x14ac:dyDescent="0.25">
      <c r="A112" s="542">
        <v>100</v>
      </c>
      <c r="B112" s="87" t="s">
        <v>573</v>
      </c>
      <c r="C112" s="93" t="s">
        <v>1412</v>
      </c>
      <c r="D112" s="93" t="s">
        <v>1412</v>
      </c>
      <c r="E112" s="83">
        <v>2546178</v>
      </c>
      <c r="F112" s="90"/>
      <c r="G112" s="86" t="s">
        <v>2445</v>
      </c>
      <c r="H112" s="85" t="s">
        <v>676</v>
      </c>
      <c r="I112" s="85" t="s">
        <v>675</v>
      </c>
      <c r="J112" s="83" t="s">
        <v>614</v>
      </c>
      <c r="K112" s="83" t="s">
        <v>613</v>
      </c>
      <c r="L112" s="92" t="s">
        <v>678</v>
      </c>
      <c r="M112" s="88"/>
      <c r="N112" s="104" t="s">
        <v>725</v>
      </c>
      <c r="O112" s="61" t="s">
        <v>476</v>
      </c>
      <c r="P112" s="83" t="s">
        <v>476</v>
      </c>
      <c r="Q112" s="83"/>
      <c r="R112" s="83"/>
      <c r="S112" s="83"/>
      <c r="T112" s="83"/>
      <c r="U112" s="83"/>
      <c r="V112" s="83"/>
      <c r="W112" s="83"/>
      <c r="X112" s="939">
        <v>43376</v>
      </c>
      <c r="Y112" s="938" t="s">
        <v>967</v>
      </c>
      <c r="Z112" s="47"/>
      <c r="AA112" s="80"/>
      <c r="AB112" s="581"/>
      <c r="AC112" s="47"/>
      <c r="AD112" s="80"/>
      <c r="AE112" s="79"/>
      <c r="AF112" s="682"/>
    </row>
    <row r="113" spans="1:32" s="70" customFormat="1" ht="30" customHeight="1" x14ac:dyDescent="0.25">
      <c r="A113" s="542">
        <v>101</v>
      </c>
      <c r="B113" s="87" t="s">
        <v>573</v>
      </c>
      <c r="C113" s="93" t="s">
        <v>1412</v>
      </c>
      <c r="D113" s="93" t="s">
        <v>1412</v>
      </c>
      <c r="E113" s="83" t="s">
        <v>755</v>
      </c>
      <c r="F113" s="90"/>
      <c r="G113" s="86" t="s">
        <v>680</v>
      </c>
      <c r="H113" s="55" t="s">
        <v>514</v>
      </c>
      <c r="I113" s="100" t="s">
        <v>569</v>
      </c>
      <c r="J113" s="83" t="s">
        <v>614</v>
      </c>
      <c r="K113" s="83" t="s">
        <v>613</v>
      </c>
      <c r="L113" s="53"/>
      <c r="M113" s="88"/>
      <c r="N113" s="103"/>
      <c r="O113" s="61" t="s">
        <v>477</v>
      </c>
      <c r="P113" s="88" t="s">
        <v>477</v>
      </c>
      <c r="Q113" s="83"/>
      <c r="R113" s="83"/>
      <c r="S113" s="83"/>
      <c r="T113" s="83"/>
      <c r="U113" s="83"/>
      <c r="V113" s="83"/>
      <c r="W113" s="83"/>
      <c r="X113" s="939">
        <v>43376</v>
      </c>
      <c r="Y113" s="938" t="s">
        <v>967</v>
      </c>
      <c r="Z113" s="47"/>
      <c r="AA113" s="80"/>
      <c r="AB113" s="581"/>
      <c r="AC113" s="47"/>
      <c r="AD113" s="80"/>
      <c r="AE113" s="79"/>
      <c r="AF113" s="682"/>
    </row>
    <row r="114" spans="1:32" s="70" customFormat="1" ht="30" customHeight="1" x14ac:dyDescent="0.25">
      <c r="A114" s="542">
        <v>102</v>
      </c>
      <c r="B114" s="87" t="s">
        <v>573</v>
      </c>
      <c r="C114" s="93" t="s">
        <v>1412</v>
      </c>
      <c r="D114" s="93" t="s">
        <v>1412</v>
      </c>
      <c r="E114" s="83" t="s">
        <v>681</v>
      </c>
      <c r="F114" s="84"/>
      <c r="G114" s="86" t="s">
        <v>682</v>
      </c>
      <c r="H114" s="85" t="s">
        <v>683</v>
      </c>
      <c r="I114" s="85" t="s">
        <v>468</v>
      </c>
      <c r="J114" s="83" t="s">
        <v>614</v>
      </c>
      <c r="K114" s="83" t="s">
        <v>613</v>
      </c>
      <c r="L114" s="54"/>
      <c r="M114" s="83"/>
      <c r="N114" s="90">
        <v>2546177</v>
      </c>
      <c r="O114" s="61" t="s">
        <v>477</v>
      </c>
      <c r="P114" s="88" t="s">
        <v>477</v>
      </c>
      <c r="Q114" s="83"/>
      <c r="R114" s="83"/>
      <c r="S114" s="83"/>
      <c r="T114" s="83"/>
      <c r="U114" s="83"/>
      <c r="V114" s="83"/>
      <c r="W114" s="83"/>
      <c r="X114" s="939">
        <v>43376</v>
      </c>
      <c r="Y114" s="938" t="s">
        <v>967</v>
      </c>
      <c r="Z114" s="47"/>
      <c r="AA114" s="80"/>
      <c r="AB114" s="581"/>
      <c r="AC114" s="47"/>
      <c r="AD114" s="80"/>
      <c r="AE114" s="79"/>
      <c r="AF114" s="682"/>
    </row>
    <row r="115" spans="1:32" s="70" customFormat="1" ht="30" customHeight="1" x14ac:dyDescent="0.25">
      <c r="A115" s="542">
        <v>103</v>
      </c>
      <c r="B115" s="87" t="s">
        <v>573</v>
      </c>
      <c r="C115" s="93" t="s">
        <v>1412</v>
      </c>
      <c r="D115" s="93" t="s">
        <v>1412</v>
      </c>
      <c r="E115" s="88">
        <v>1002003</v>
      </c>
      <c r="F115" s="90"/>
      <c r="G115" s="86" t="s">
        <v>756</v>
      </c>
      <c r="H115" s="85" t="s">
        <v>412</v>
      </c>
      <c r="I115" s="85" t="s">
        <v>468</v>
      </c>
      <c r="J115" s="83" t="s">
        <v>614</v>
      </c>
      <c r="K115" s="83" t="s">
        <v>613</v>
      </c>
      <c r="L115" s="92" t="s">
        <v>708</v>
      </c>
      <c r="M115" s="83" t="s">
        <v>728</v>
      </c>
      <c r="N115" s="84">
        <v>1002003</v>
      </c>
      <c r="O115" s="61" t="s">
        <v>476</v>
      </c>
      <c r="P115" s="83" t="s">
        <v>476</v>
      </c>
      <c r="Q115" s="83"/>
      <c r="R115" s="83"/>
      <c r="S115" s="83"/>
      <c r="T115" s="83"/>
      <c r="U115" s="83"/>
      <c r="V115" s="83"/>
      <c r="W115" s="83"/>
      <c r="X115" s="939">
        <v>43376</v>
      </c>
      <c r="Y115" s="938" t="s">
        <v>967</v>
      </c>
      <c r="Z115" s="47"/>
      <c r="AA115" s="80"/>
      <c r="AB115" s="581"/>
      <c r="AC115" s="47"/>
      <c r="AD115" s="80"/>
      <c r="AE115" s="79"/>
      <c r="AF115" s="682"/>
    </row>
    <row r="116" spans="1:32" s="70" customFormat="1" ht="30" customHeight="1" x14ac:dyDescent="0.25">
      <c r="A116" s="542">
        <v>104</v>
      </c>
      <c r="B116" s="87" t="s">
        <v>573</v>
      </c>
      <c r="C116" s="93" t="s">
        <v>1412</v>
      </c>
      <c r="D116" s="93" t="s">
        <v>1412</v>
      </c>
      <c r="E116" s="88" t="s">
        <v>2283</v>
      </c>
      <c r="F116" s="90"/>
      <c r="G116" s="86" t="s">
        <v>2921</v>
      </c>
      <c r="H116" s="55" t="s">
        <v>514</v>
      </c>
      <c r="I116" s="85" t="s">
        <v>702</v>
      </c>
      <c r="J116" s="85" t="s">
        <v>685</v>
      </c>
      <c r="K116" s="83" t="s">
        <v>613</v>
      </c>
      <c r="L116" s="54"/>
      <c r="M116" s="88"/>
      <c r="N116" s="90"/>
      <c r="O116" s="61" t="s">
        <v>477</v>
      </c>
      <c r="P116" s="88" t="s">
        <v>477</v>
      </c>
      <c r="Q116" s="83"/>
      <c r="R116" s="83"/>
      <c r="S116" s="83"/>
      <c r="T116" s="83"/>
      <c r="U116" s="83"/>
      <c r="V116" s="83"/>
      <c r="W116" s="83"/>
      <c r="X116" s="939">
        <v>43375</v>
      </c>
      <c r="Y116" s="938" t="s">
        <v>967</v>
      </c>
      <c r="Z116" s="47"/>
      <c r="AA116" s="80"/>
      <c r="AB116" s="581"/>
      <c r="AC116" s="47"/>
      <c r="AD116" s="80"/>
      <c r="AE116" s="79"/>
      <c r="AF116" s="682"/>
    </row>
    <row r="117" spans="1:32" s="70" customFormat="1" ht="30" customHeight="1" x14ac:dyDescent="0.25">
      <c r="A117" s="542">
        <v>105</v>
      </c>
      <c r="B117" s="87" t="s">
        <v>573</v>
      </c>
      <c r="C117" s="93" t="s">
        <v>1412</v>
      </c>
      <c r="D117" s="93" t="s">
        <v>1412</v>
      </c>
      <c r="E117" s="88" t="s">
        <v>2437</v>
      </c>
      <c r="F117" s="90"/>
      <c r="G117" s="86" t="s">
        <v>687</v>
      </c>
      <c r="H117" s="732" t="s">
        <v>2438</v>
      </c>
      <c r="I117" s="85" t="s">
        <v>688</v>
      </c>
      <c r="J117" s="85" t="s">
        <v>686</v>
      </c>
      <c r="K117" s="83" t="s">
        <v>613</v>
      </c>
      <c r="L117" s="53" t="s">
        <v>514</v>
      </c>
      <c r="M117" s="88"/>
      <c r="N117" s="103"/>
      <c r="O117" s="61" t="s">
        <v>477</v>
      </c>
      <c r="P117" s="88" t="s">
        <v>477</v>
      </c>
      <c r="Q117" s="83" t="s">
        <v>476</v>
      </c>
      <c r="R117" s="83"/>
      <c r="S117" s="83" t="s">
        <v>476</v>
      </c>
      <c r="T117" s="83"/>
      <c r="U117" s="83"/>
      <c r="V117" s="83"/>
      <c r="W117" s="83"/>
      <c r="X117" s="939">
        <v>43375</v>
      </c>
      <c r="Y117" s="938" t="s">
        <v>967</v>
      </c>
      <c r="Z117" s="47"/>
      <c r="AA117" s="80"/>
      <c r="AB117" s="581"/>
      <c r="AC117" s="47"/>
      <c r="AD117" s="80"/>
      <c r="AE117" s="79"/>
      <c r="AF117" s="682"/>
    </row>
    <row r="118" spans="1:32" s="70" customFormat="1" ht="30" customHeight="1" x14ac:dyDescent="0.25">
      <c r="A118" s="542">
        <v>106</v>
      </c>
      <c r="B118" s="87" t="s">
        <v>573</v>
      </c>
      <c r="C118" s="93" t="s">
        <v>1412</v>
      </c>
      <c r="D118" s="93" t="s">
        <v>1412</v>
      </c>
      <c r="E118" s="88">
        <v>230</v>
      </c>
      <c r="F118" s="90"/>
      <c r="G118" s="105" t="s">
        <v>2919</v>
      </c>
      <c r="H118" s="85" t="s">
        <v>667</v>
      </c>
      <c r="I118" s="85" t="s">
        <v>721</v>
      </c>
      <c r="J118" s="83" t="s">
        <v>614</v>
      </c>
      <c r="K118" s="83" t="s">
        <v>613</v>
      </c>
      <c r="L118" s="49" t="s">
        <v>758</v>
      </c>
      <c r="M118" s="83" t="s">
        <v>731</v>
      </c>
      <c r="N118" s="104">
        <v>230</v>
      </c>
      <c r="O118" s="61" t="s">
        <v>476</v>
      </c>
      <c r="P118" s="83" t="s">
        <v>476</v>
      </c>
      <c r="Q118" s="83"/>
      <c r="R118" s="83"/>
      <c r="S118" s="83"/>
      <c r="T118" s="83"/>
      <c r="U118" s="83"/>
      <c r="V118" s="83"/>
      <c r="W118" s="83"/>
      <c r="X118" s="939">
        <v>43375</v>
      </c>
      <c r="Y118" s="938" t="s">
        <v>967</v>
      </c>
      <c r="Z118" s="1035"/>
      <c r="AA118" s="80"/>
      <c r="AB118" s="581"/>
      <c r="AC118" s="47"/>
      <c r="AD118" s="80"/>
      <c r="AE118" s="79"/>
      <c r="AF118" s="682"/>
    </row>
    <row r="119" spans="1:32" s="70" customFormat="1" ht="30" customHeight="1" x14ac:dyDescent="0.25">
      <c r="A119" s="542">
        <v>107</v>
      </c>
      <c r="B119" s="87" t="s">
        <v>573</v>
      </c>
      <c r="C119" s="93" t="s">
        <v>1412</v>
      </c>
      <c r="D119" s="93" t="s">
        <v>1412</v>
      </c>
      <c r="E119" s="83" t="s">
        <v>2422</v>
      </c>
      <c r="F119" s="90"/>
      <c r="G119" s="105" t="s">
        <v>690</v>
      </c>
      <c r="H119" s="85" t="s">
        <v>691</v>
      </c>
      <c r="I119" s="85" t="s">
        <v>672</v>
      </c>
      <c r="J119" s="83" t="s">
        <v>614</v>
      </c>
      <c r="K119" s="83" t="s">
        <v>613</v>
      </c>
      <c r="L119" s="53"/>
      <c r="M119" s="88"/>
      <c r="N119" s="104" t="s">
        <v>733</v>
      </c>
      <c r="O119" s="61" t="s">
        <v>476</v>
      </c>
      <c r="P119" s="88" t="s">
        <v>477</v>
      </c>
      <c r="Q119" s="83"/>
      <c r="R119" s="83"/>
      <c r="S119" s="83"/>
      <c r="T119" s="83"/>
      <c r="U119" s="83"/>
      <c r="V119" s="83"/>
      <c r="W119" s="83"/>
      <c r="X119" s="939">
        <v>43375</v>
      </c>
      <c r="Y119" s="938" t="s">
        <v>967</v>
      </c>
      <c r="Z119" s="47"/>
      <c r="AA119" s="80"/>
      <c r="AB119" s="581"/>
      <c r="AC119" s="47"/>
      <c r="AD119" s="80"/>
      <c r="AE119" s="79"/>
      <c r="AF119" s="682"/>
    </row>
    <row r="120" spans="1:32" s="70" customFormat="1" ht="30" customHeight="1" x14ac:dyDescent="0.25">
      <c r="A120" s="542">
        <v>108</v>
      </c>
      <c r="B120" s="87" t="s">
        <v>573</v>
      </c>
      <c r="C120" s="93" t="s">
        <v>1412</v>
      </c>
      <c r="D120" s="93" t="s">
        <v>1412</v>
      </c>
      <c r="E120" s="83" t="s">
        <v>729</v>
      </c>
      <c r="F120" s="90"/>
      <c r="G120" s="86" t="s">
        <v>715</v>
      </c>
      <c r="H120" s="85" t="s">
        <v>689</v>
      </c>
      <c r="I120" s="85" t="s">
        <v>675</v>
      </c>
      <c r="J120" s="83" t="s">
        <v>614</v>
      </c>
      <c r="K120" s="83" t="s">
        <v>613</v>
      </c>
      <c r="L120" s="53"/>
      <c r="M120" s="83" t="s">
        <v>730</v>
      </c>
      <c r="N120" s="104" t="s">
        <v>2918</v>
      </c>
      <c r="O120" s="61" t="s">
        <v>476</v>
      </c>
      <c r="P120" s="88" t="s">
        <v>477</v>
      </c>
      <c r="Q120" s="83"/>
      <c r="R120" s="83"/>
      <c r="S120" s="83"/>
      <c r="T120" s="83"/>
      <c r="U120" s="83"/>
      <c r="V120" s="83"/>
      <c r="W120" s="83"/>
      <c r="X120" s="939">
        <v>43374</v>
      </c>
      <c r="Y120" s="938" t="s">
        <v>967</v>
      </c>
      <c r="Z120" s="47"/>
      <c r="AA120" s="80"/>
      <c r="AB120" s="581"/>
      <c r="AC120" s="47"/>
      <c r="AD120" s="80"/>
      <c r="AE120" s="79"/>
      <c r="AF120" s="682"/>
    </row>
    <row r="121" spans="1:32" s="70" customFormat="1" ht="30" customHeight="1" x14ac:dyDescent="0.25">
      <c r="A121" s="542">
        <v>109</v>
      </c>
      <c r="B121" s="87" t="s">
        <v>573</v>
      </c>
      <c r="C121" s="81" t="s">
        <v>665</v>
      </c>
      <c r="D121" s="93" t="s">
        <v>1413</v>
      </c>
      <c r="E121" s="58">
        <v>1187</v>
      </c>
      <c r="F121" s="57"/>
      <c r="G121" s="86" t="s">
        <v>720</v>
      </c>
      <c r="H121" s="85" t="s">
        <v>667</v>
      </c>
      <c r="I121" s="85" t="s">
        <v>672</v>
      </c>
      <c r="J121" s="83" t="s">
        <v>614</v>
      </c>
      <c r="K121" s="83" t="s">
        <v>613</v>
      </c>
      <c r="L121" s="49" t="s">
        <v>719</v>
      </c>
      <c r="M121" s="83" t="s">
        <v>728</v>
      </c>
      <c r="N121" s="84">
        <v>1187</v>
      </c>
      <c r="O121" s="61" t="s">
        <v>476</v>
      </c>
      <c r="P121" s="83" t="s">
        <v>476</v>
      </c>
      <c r="Q121" s="83" t="s">
        <v>476</v>
      </c>
      <c r="R121" s="83" t="s">
        <v>477</v>
      </c>
      <c r="S121" s="83" t="s">
        <v>476</v>
      </c>
      <c r="T121" s="83" t="s">
        <v>476</v>
      </c>
      <c r="U121" s="83" t="s">
        <v>476</v>
      </c>
      <c r="V121" s="83" t="s">
        <v>478</v>
      </c>
      <c r="W121" s="83" t="s">
        <v>478</v>
      </c>
      <c r="X121" s="82">
        <v>43374</v>
      </c>
      <c r="Y121" s="81" t="s">
        <v>967</v>
      </c>
      <c r="Z121" s="1035"/>
      <c r="AA121" s="80"/>
      <c r="AB121" s="581"/>
      <c r="AC121" s="47"/>
      <c r="AD121" s="80"/>
      <c r="AE121" s="79"/>
      <c r="AF121" s="682"/>
    </row>
    <row r="122" spans="1:32" s="70" customFormat="1" ht="30" customHeight="1" x14ac:dyDescent="0.25">
      <c r="A122" s="542">
        <v>110</v>
      </c>
      <c r="B122" s="87" t="s">
        <v>573</v>
      </c>
      <c r="C122" s="81" t="s">
        <v>665</v>
      </c>
      <c r="D122" s="93" t="s">
        <v>1413</v>
      </c>
      <c r="E122" s="58" t="s">
        <v>744</v>
      </c>
      <c r="F122" s="57"/>
      <c r="G122" s="86" t="s">
        <v>2907</v>
      </c>
      <c r="H122" s="85" t="s">
        <v>668</v>
      </c>
      <c r="I122" s="85" t="s">
        <v>672</v>
      </c>
      <c r="J122" s="83" t="s">
        <v>614</v>
      </c>
      <c r="K122" s="83" t="s">
        <v>613</v>
      </c>
      <c r="L122" s="54"/>
      <c r="M122" s="57"/>
      <c r="N122" s="84" t="s">
        <v>744</v>
      </c>
      <c r="O122" s="61" t="s">
        <v>476</v>
      </c>
      <c r="P122" s="57" t="s">
        <v>477</v>
      </c>
      <c r="Q122" s="83"/>
      <c r="R122" s="83"/>
      <c r="S122" s="83"/>
      <c r="T122" s="83"/>
      <c r="U122" s="83"/>
      <c r="V122" s="83"/>
      <c r="W122" s="83"/>
      <c r="X122" s="939">
        <v>43374</v>
      </c>
      <c r="Y122" s="938" t="s">
        <v>967</v>
      </c>
      <c r="Z122" s="1035"/>
      <c r="AA122" s="80"/>
      <c r="AB122" s="581"/>
      <c r="AC122" s="47"/>
      <c r="AD122" s="80"/>
      <c r="AE122" s="79"/>
      <c r="AF122" s="682"/>
    </row>
    <row r="123" spans="1:32" s="70" customFormat="1" ht="30" customHeight="1" x14ac:dyDescent="0.25">
      <c r="A123" s="542">
        <v>111</v>
      </c>
      <c r="B123" s="87" t="s">
        <v>573</v>
      </c>
      <c r="C123" s="81" t="s">
        <v>665</v>
      </c>
      <c r="D123" s="93" t="s">
        <v>1413</v>
      </c>
      <c r="E123" s="58">
        <v>2546114</v>
      </c>
      <c r="F123" s="57"/>
      <c r="G123" s="86" t="s">
        <v>669</v>
      </c>
      <c r="H123" s="85" t="s">
        <v>444</v>
      </c>
      <c r="I123" s="85" t="s">
        <v>468</v>
      </c>
      <c r="J123" s="83" t="s">
        <v>614</v>
      </c>
      <c r="K123" s="83" t="s">
        <v>613</v>
      </c>
      <c r="L123" s="92" t="s">
        <v>761</v>
      </c>
      <c r="M123" s="58">
        <v>0.55000000000000004</v>
      </c>
      <c r="N123" s="84">
        <v>70289</v>
      </c>
      <c r="O123" s="61" t="s">
        <v>476</v>
      </c>
      <c r="P123" s="83" t="s">
        <v>478</v>
      </c>
      <c r="Q123" s="83" t="s">
        <v>477</v>
      </c>
      <c r="R123" s="83" t="s">
        <v>477</v>
      </c>
      <c r="S123" s="83" t="s">
        <v>478</v>
      </c>
      <c r="T123" s="83" t="s">
        <v>477</v>
      </c>
      <c r="U123" s="83" t="s">
        <v>477</v>
      </c>
      <c r="V123" s="83" t="s">
        <v>478</v>
      </c>
      <c r="W123" s="83" t="s">
        <v>478</v>
      </c>
      <c r="X123" s="939">
        <v>43374</v>
      </c>
      <c r="Y123" s="938" t="s">
        <v>967</v>
      </c>
      <c r="Z123" s="1035"/>
      <c r="AA123" s="80"/>
      <c r="AB123" s="581"/>
      <c r="AC123" s="47"/>
      <c r="AD123" s="80"/>
      <c r="AE123" s="79"/>
      <c r="AF123" s="682"/>
    </row>
    <row r="124" spans="1:32" s="70" customFormat="1" ht="30" customHeight="1" x14ac:dyDescent="0.25">
      <c r="A124" s="542">
        <v>112</v>
      </c>
      <c r="B124" s="87" t="s">
        <v>573</v>
      </c>
      <c r="C124" s="81" t="s">
        <v>665</v>
      </c>
      <c r="D124" s="93" t="s">
        <v>1413</v>
      </c>
      <c r="E124" s="58">
        <v>2546115</v>
      </c>
      <c r="F124" s="57"/>
      <c r="G124" s="86" t="s">
        <v>670</v>
      </c>
      <c r="H124" s="85" t="s">
        <v>444</v>
      </c>
      <c r="I124" s="85" t="s">
        <v>468</v>
      </c>
      <c r="J124" s="83" t="s">
        <v>614</v>
      </c>
      <c r="K124" s="83" t="s">
        <v>613</v>
      </c>
      <c r="L124" s="92" t="s">
        <v>761</v>
      </c>
      <c r="M124" s="58">
        <v>0.55000000000000004</v>
      </c>
      <c r="N124" s="84">
        <v>70287</v>
      </c>
      <c r="O124" s="61" t="s">
        <v>476</v>
      </c>
      <c r="P124" s="83" t="s">
        <v>478</v>
      </c>
      <c r="Q124" s="83"/>
      <c r="R124" s="83"/>
      <c r="S124" s="83"/>
      <c r="T124" s="83"/>
      <c r="U124" s="83"/>
      <c r="V124" s="83"/>
      <c r="W124" s="83"/>
      <c r="X124" s="939">
        <v>43374</v>
      </c>
      <c r="Y124" s="938" t="s">
        <v>967</v>
      </c>
      <c r="Z124" s="47"/>
      <c r="AA124" s="80"/>
      <c r="AB124" s="581"/>
      <c r="AC124" s="47"/>
      <c r="AD124" s="80"/>
      <c r="AE124" s="79"/>
      <c r="AF124" s="682"/>
    </row>
    <row r="125" spans="1:32" s="70" customFormat="1" ht="30" customHeight="1" x14ac:dyDescent="0.25">
      <c r="A125" s="542">
        <v>113</v>
      </c>
      <c r="B125" s="87" t="s">
        <v>573</v>
      </c>
      <c r="C125" s="81" t="s">
        <v>665</v>
      </c>
      <c r="D125" s="93" t="s">
        <v>1413</v>
      </c>
      <c r="E125" s="58" t="s">
        <v>723</v>
      </c>
      <c r="F125" s="57"/>
      <c r="G125" s="86" t="s">
        <v>2908</v>
      </c>
      <c r="H125" s="85" t="s">
        <v>671</v>
      </c>
      <c r="I125" s="85" t="s">
        <v>718</v>
      </c>
      <c r="J125" s="83" t="s">
        <v>614</v>
      </c>
      <c r="K125" s="83" t="s">
        <v>478</v>
      </c>
      <c r="L125" s="82" t="s">
        <v>722</v>
      </c>
      <c r="M125" s="83"/>
      <c r="N125" s="104" t="s">
        <v>2917</v>
      </c>
      <c r="O125" s="61" t="s">
        <v>476</v>
      </c>
      <c r="P125" s="83" t="s">
        <v>476</v>
      </c>
      <c r="Q125" s="83" t="s">
        <v>476</v>
      </c>
      <c r="R125" s="83" t="s">
        <v>477</v>
      </c>
      <c r="S125" s="83" t="s">
        <v>476</v>
      </c>
      <c r="T125" s="83" t="s">
        <v>476</v>
      </c>
      <c r="U125" s="83" t="s">
        <v>478</v>
      </c>
      <c r="V125" s="83" t="s">
        <v>478</v>
      </c>
      <c r="W125" s="83" t="s">
        <v>478</v>
      </c>
      <c r="X125" s="939">
        <v>43374</v>
      </c>
      <c r="Y125" s="938" t="s">
        <v>967</v>
      </c>
      <c r="Z125" s="1035"/>
      <c r="AA125" s="80"/>
      <c r="AB125" s="581"/>
      <c r="AC125" s="47"/>
      <c r="AD125" s="80"/>
      <c r="AF125" s="682"/>
    </row>
    <row r="126" spans="1:32" s="70" customFormat="1" ht="30" customHeight="1" x14ac:dyDescent="0.25">
      <c r="A126" s="542">
        <v>114</v>
      </c>
      <c r="B126" s="1048" t="s">
        <v>573</v>
      </c>
      <c r="C126" s="96" t="s">
        <v>780</v>
      </c>
      <c r="D126" s="93" t="s">
        <v>1413</v>
      </c>
      <c r="E126" s="96">
        <v>2546166</v>
      </c>
      <c r="F126" s="114"/>
      <c r="G126" s="101" t="s">
        <v>567</v>
      </c>
      <c r="H126" s="96" t="s">
        <v>568</v>
      </c>
      <c r="I126" s="100" t="s">
        <v>569</v>
      </c>
      <c r="J126" s="96" t="s">
        <v>614</v>
      </c>
      <c r="K126" s="96"/>
      <c r="L126" s="116"/>
      <c r="M126" s="96"/>
      <c r="N126" s="114"/>
      <c r="O126" s="56" t="s">
        <v>477</v>
      </c>
      <c r="P126" s="96"/>
      <c r="Q126" s="96" t="s">
        <v>477</v>
      </c>
      <c r="R126" s="96" t="s">
        <v>477</v>
      </c>
      <c r="S126" s="96" t="s">
        <v>477</v>
      </c>
      <c r="T126" s="96" t="s">
        <v>477</v>
      </c>
      <c r="U126" s="96" t="s">
        <v>477</v>
      </c>
      <c r="V126" s="96" t="s">
        <v>477</v>
      </c>
      <c r="W126" s="96" t="s">
        <v>477</v>
      </c>
      <c r="X126" s="116"/>
      <c r="Y126" s="96"/>
      <c r="Z126" s="43"/>
      <c r="AA126" s="115"/>
      <c r="AB126" s="96"/>
      <c r="AC126" s="43"/>
      <c r="AD126" s="115"/>
      <c r="AE126" s="79"/>
      <c r="AF126" s="682"/>
    </row>
    <row r="127" spans="1:32" s="70" customFormat="1" ht="30" customHeight="1" x14ac:dyDescent="0.25">
      <c r="A127" s="542">
        <v>115</v>
      </c>
      <c r="B127" s="87" t="s">
        <v>573</v>
      </c>
      <c r="C127" s="81" t="s">
        <v>746</v>
      </c>
      <c r="D127" s="81" t="s">
        <v>746</v>
      </c>
      <c r="E127" s="945" t="s">
        <v>2462</v>
      </c>
      <c r="F127" s="90"/>
      <c r="G127" s="86" t="s">
        <v>2461</v>
      </c>
      <c r="H127" s="85" t="s">
        <v>735</v>
      </c>
      <c r="I127" s="85" t="s">
        <v>693</v>
      </c>
      <c r="J127" s="88" t="s">
        <v>932</v>
      </c>
      <c r="K127" s="83" t="s">
        <v>613</v>
      </c>
      <c r="L127" s="92" t="s">
        <v>749</v>
      </c>
      <c r="M127" s="57"/>
      <c r="N127" s="84" t="s">
        <v>750</v>
      </c>
      <c r="O127" s="61" t="s">
        <v>476</v>
      </c>
      <c r="P127" s="83" t="s">
        <v>476</v>
      </c>
      <c r="Q127" s="83"/>
      <c r="R127" s="83"/>
      <c r="S127" s="83"/>
      <c r="T127" s="83"/>
      <c r="U127" s="83"/>
      <c r="V127" s="83"/>
      <c r="W127" s="83"/>
      <c r="X127" s="118">
        <v>43388</v>
      </c>
      <c r="Y127" s="95" t="s">
        <v>967</v>
      </c>
      <c r="Z127" s="47"/>
      <c r="AA127" s="80"/>
      <c r="AB127" s="581"/>
      <c r="AC127" s="47"/>
      <c r="AD127" s="80"/>
      <c r="AE127" s="79"/>
      <c r="AF127" s="682"/>
    </row>
    <row r="128" spans="1:32" s="70" customFormat="1" ht="30" customHeight="1" x14ac:dyDescent="0.25">
      <c r="A128" s="542">
        <v>116</v>
      </c>
      <c r="B128" s="1044" t="s">
        <v>573</v>
      </c>
      <c r="C128" s="95">
        <v>16</v>
      </c>
      <c r="D128" s="58">
        <v>16</v>
      </c>
      <c r="E128" s="1038">
        <v>313</v>
      </c>
      <c r="F128" s="90">
        <v>3635752</v>
      </c>
      <c r="G128" s="1041" t="s">
        <v>2895</v>
      </c>
      <c r="H128" s="1042" t="s">
        <v>712</v>
      </c>
      <c r="I128" s="1042" t="s">
        <v>2893</v>
      </c>
      <c r="J128" s="1038" t="s">
        <v>614</v>
      </c>
      <c r="K128" s="1038" t="s">
        <v>613</v>
      </c>
      <c r="L128" s="54"/>
      <c r="M128" s="57"/>
      <c r="N128" s="90"/>
      <c r="O128" s="1043" t="s">
        <v>476</v>
      </c>
      <c r="P128" s="1038"/>
      <c r="Q128" s="1038"/>
      <c r="R128" s="1038"/>
      <c r="S128" s="1038"/>
      <c r="T128" s="1038"/>
      <c r="U128" s="1038"/>
      <c r="V128" s="1038"/>
      <c r="W128" s="1038"/>
      <c r="X128" s="1039"/>
      <c r="Y128" s="1037"/>
      <c r="Z128" s="47"/>
      <c r="AA128" s="80"/>
      <c r="AB128" s="1037"/>
      <c r="AC128" s="47"/>
      <c r="AD128" s="80"/>
      <c r="AE128" s="79"/>
      <c r="AF128" s="682"/>
    </row>
    <row r="129" spans="1:39" s="70" customFormat="1" ht="30" customHeight="1" x14ac:dyDescent="0.25">
      <c r="A129" s="542">
        <v>117</v>
      </c>
      <c r="B129" s="652" t="s">
        <v>573</v>
      </c>
      <c r="C129" s="956"/>
      <c r="D129" s="954" t="s">
        <v>2458</v>
      </c>
      <c r="E129" s="954" t="s">
        <v>389</v>
      </c>
      <c r="F129" s="959" t="s">
        <v>389</v>
      </c>
      <c r="G129" s="961" t="s">
        <v>2899</v>
      </c>
      <c r="H129" s="956" t="s">
        <v>2900</v>
      </c>
      <c r="I129" s="956" t="s">
        <v>550</v>
      </c>
      <c r="J129" s="854" t="s">
        <v>614</v>
      </c>
      <c r="K129" s="1038" t="s">
        <v>613</v>
      </c>
      <c r="L129" s="92" t="s">
        <v>2902</v>
      </c>
      <c r="M129" s="1043"/>
      <c r="N129" s="1040"/>
      <c r="O129" s="1043"/>
      <c r="P129" s="1038"/>
      <c r="Q129" s="1038"/>
      <c r="R129" s="1038"/>
      <c r="S129" s="1038"/>
      <c r="T129" s="1038"/>
      <c r="U129" s="1038"/>
      <c r="V129" s="1038"/>
      <c r="W129" s="1038"/>
      <c r="X129" s="1039"/>
      <c r="Y129" s="1038"/>
      <c r="Z129" s="47"/>
      <c r="AA129" s="186"/>
      <c r="AB129" s="1038"/>
      <c r="AC129" s="47"/>
      <c r="AD129" s="186"/>
      <c r="AE129" s="79"/>
      <c r="AF129" s="682"/>
    </row>
    <row r="130" spans="1:39" s="70" customFormat="1" ht="30" customHeight="1" x14ac:dyDescent="0.25">
      <c r="A130" s="542">
        <v>118</v>
      </c>
      <c r="B130" s="652" t="s">
        <v>573</v>
      </c>
      <c r="C130" s="956"/>
      <c r="D130" s="954" t="s">
        <v>2458</v>
      </c>
      <c r="E130" s="954" t="s">
        <v>2897</v>
      </c>
      <c r="F130" s="959" t="s">
        <v>389</v>
      </c>
      <c r="G130" s="961" t="s">
        <v>2896</v>
      </c>
      <c r="H130" s="956" t="s">
        <v>1500</v>
      </c>
      <c r="I130" s="956" t="s">
        <v>2898</v>
      </c>
      <c r="J130" s="854" t="s">
        <v>614</v>
      </c>
      <c r="K130" s="1038" t="s">
        <v>613</v>
      </c>
      <c r="L130" s="92" t="s">
        <v>2902</v>
      </c>
      <c r="M130" s="1043"/>
      <c r="N130" s="1040"/>
      <c r="O130" s="1043"/>
      <c r="P130" s="1038"/>
      <c r="Q130" s="1038"/>
      <c r="R130" s="1038"/>
      <c r="S130" s="1038"/>
      <c r="T130" s="1038"/>
      <c r="U130" s="1038"/>
      <c r="V130" s="1038"/>
      <c r="W130" s="1038"/>
      <c r="X130" s="1039"/>
      <c r="Y130" s="1038"/>
      <c r="Z130" s="47"/>
      <c r="AA130" s="186"/>
      <c r="AB130" s="1038"/>
      <c r="AC130" s="47"/>
      <c r="AD130" s="186"/>
      <c r="AE130" s="79"/>
      <c r="AF130" s="682"/>
    </row>
    <row r="131" spans="1:39" s="70" customFormat="1" ht="30" customHeight="1" x14ac:dyDescent="0.25">
      <c r="A131" s="542">
        <v>119</v>
      </c>
      <c r="B131" s="652" t="s">
        <v>573</v>
      </c>
      <c r="C131" s="956"/>
      <c r="D131" s="954" t="s">
        <v>2458</v>
      </c>
      <c r="E131" s="954" t="s">
        <v>389</v>
      </c>
      <c r="F131" s="959" t="s">
        <v>389</v>
      </c>
      <c r="G131" s="961" t="s">
        <v>2901</v>
      </c>
      <c r="H131" s="956" t="s">
        <v>2467</v>
      </c>
      <c r="I131" s="956" t="s">
        <v>2468</v>
      </c>
      <c r="J131" s="665" t="s">
        <v>614</v>
      </c>
      <c r="K131" s="1038" t="s">
        <v>613</v>
      </c>
      <c r="L131" s="92" t="s">
        <v>2902</v>
      </c>
      <c r="M131" s="1043"/>
      <c r="N131" s="1040"/>
      <c r="O131" s="1043"/>
      <c r="P131" s="1038"/>
      <c r="Q131" s="1038"/>
      <c r="R131" s="1038"/>
      <c r="S131" s="1038"/>
      <c r="T131" s="1038"/>
      <c r="U131" s="1038"/>
      <c r="V131" s="1038"/>
      <c r="W131" s="1038"/>
      <c r="X131" s="1039"/>
      <c r="Y131" s="1038"/>
      <c r="Z131" s="47"/>
      <c r="AA131" s="186"/>
      <c r="AB131" s="1038"/>
      <c r="AC131" s="47"/>
      <c r="AD131" s="186"/>
      <c r="AE131" s="79"/>
      <c r="AF131" s="682"/>
    </row>
    <row r="132" spans="1:39" s="70" customFormat="1" ht="30" customHeight="1" x14ac:dyDescent="0.25">
      <c r="A132" s="542">
        <v>120</v>
      </c>
      <c r="B132" s="652" t="s">
        <v>573</v>
      </c>
      <c r="C132" s="954" t="s">
        <v>1517</v>
      </c>
      <c r="D132" s="954" t="s">
        <v>792</v>
      </c>
      <c r="E132" s="956"/>
      <c r="F132" s="959"/>
      <c r="G132" s="961" t="s">
        <v>1508</v>
      </c>
      <c r="H132" s="954"/>
      <c r="I132" s="956"/>
      <c r="J132" s="665" t="s">
        <v>614</v>
      </c>
      <c r="K132" s="1038" t="s">
        <v>613</v>
      </c>
      <c r="L132" s="92"/>
      <c r="M132" s="1043"/>
      <c r="N132" s="1040"/>
      <c r="O132" s="1043"/>
      <c r="P132" s="1038"/>
      <c r="Q132" s="1038"/>
      <c r="R132" s="1038"/>
      <c r="S132" s="1038"/>
      <c r="T132" s="1038"/>
      <c r="U132" s="1038"/>
      <c r="V132" s="1038"/>
      <c r="W132" s="1038"/>
      <c r="X132" s="1039"/>
      <c r="Y132" s="1038"/>
      <c r="Z132" s="47"/>
      <c r="AA132" s="186"/>
      <c r="AB132" s="1038"/>
      <c r="AC132" s="47"/>
      <c r="AD132" s="186"/>
      <c r="AE132" s="79"/>
      <c r="AF132" s="682" t="s">
        <v>2181</v>
      </c>
    </row>
    <row r="133" spans="1:39" s="70" customFormat="1" ht="30" customHeight="1" x14ac:dyDescent="0.25">
      <c r="A133" s="542">
        <v>121</v>
      </c>
      <c r="B133" s="652" t="s">
        <v>573</v>
      </c>
      <c r="C133" s="954" t="s">
        <v>1517</v>
      </c>
      <c r="D133" s="954" t="s">
        <v>792</v>
      </c>
      <c r="E133" s="954"/>
      <c r="F133" s="959"/>
      <c r="G133" s="961" t="s">
        <v>1509</v>
      </c>
      <c r="H133" s="954"/>
      <c r="I133" s="956"/>
      <c r="J133" s="665" t="s">
        <v>614</v>
      </c>
      <c r="K133" s="1038" t="s">
        <v>613</v>
      </c>
      <c r="L133" s="92"/>
      <c r="M133" s="1043"/>
      <c r="N133" s="1040"/>
      <c r="O133" s="1043"/>
      <c r="P133" s="1038"/>
      <c r="Q133" s="1038"/>
      <c r="R133" s="1038"/>
      <c r="S133" s="1038"/>
      <c r="T133" s="1038"/>
      <c r="U133" s="1038"/>
      <c r="V133" s="1038"/>
      <c r="W133" s="1038"/>
      <c r="X133" s="1039"/>
      <c r="Y133" s="1038"/>
      <c r="Z133" s="47"/>
      <c r="AA133" s="186"/>
      <c r="AB133" s="1038"/>
      <c r="AC133" s="47"/>
      <c r="AD133" s="186"/>
      <c r="AE133" s="79"/>
      <c r="AF133" s="682" t="s">
        <v>2181</v>
      </c>
    </row>
    <row r="134" spans="1:39" s="70" customFormat="1" ht="30" customHeight="1" x14ac:dyDescent="0.25">
      <c r="A134" s="542">
        <v>122</v>
      </c>
      <c r="B134" s="652" t="s">
        <v>573</v>
      </c>
      <c r="C134" s="954" t="s">
        <v>1517</v>
      </c>
      <c r="D134" s="954" t="s">
        <v>792</v>
      </c>
      <c r="E134" s="954"/>
      <c r="F134" s="959"/>
      <c r="G134" s="961" t="s">
        <v>1510</v>
      </c>
      <c r="H134" s="954"/>
      <c r="I134" s="956"/>
      <c r="J134" s="665"/>
      <c r="K134" s="1038" t="s">
        <v>613</v>
      </c>
      <c r="L134" s="1039"/>
      <c r="M134" s="1038"/>
      <c r="N134" s="1040"/>
      <c r="O134" s="1043"/>
      <c r="P134" s="1038"/>
      <c r="Q134" s="1038"/>
      <c r="R134" s="1038"/>
      <c r="S134" s="1038"/>
      <c r="T134" s="1038"/>
      <c r="U134" s="1038"/>
      <c r="V134" s="1038"/>
      <c r="W134" s="1038"/>
      <c r="X134" s="1039"/>
      <c r="Y134" s="1038"/>
      <c r="Z134" s="47"/>
      <c r="AA134" s="186"/>
      <c r="AB134" s="1038"/>
      <c r="AC134" s="47"/>
      <c r="AD134" s="186"/>
      <c r="AE134" s="79"/>
      <c r="AF134" s="682" t="s">
        <v>2181</v>
      </c>
    </row>
    <row r="135" spans="1:39" s="70" customFormat="1" ht="30" customHeight="1" x14ac:dyDescent="0.25">
      <c r="A135" s="542">
        <v>123</v>
      </c>
      <c r="B135" s="652" t="s">
        <v>573</v>
      </c>
      <c r="C135" s="954" t="s">
        <v>1517</v>
      </c>
      <c r="D135" s="954" t="s">
        <v>792</v>
      </c>
      <c r="E135" s="654"/>
      <c r="F135" s="655"/>
      <c r="G135" s="656" t="s">
        <v>1511</v>
      </c>
      <c r="H135" s="653"/>
      <c r="I135" s="653"/>
      <c r="J135" s="665" t="s">
        <v>614</v>
      </c>
      <c r="K135" s="1038" t="s">
        <v>613</v>
      </c>
      <c r="L135" s="1039"/>
      <c r="M135" s="1038"/>
      <c r="N135" s="1040"/>
      <c r="O135" s="1043"/>
      <c r="P135" s="1038"/>
      <c r="Q135" s="1038"/>
      <c r="R135" s="1038"/>
      <c r="S135" s="1038"/>
      <c r="T135" s="1038"/>
      <c r="U135" s="1038"/>
      <c r="V135" s="1038"/>
      <c r="W135" s="1038"/>
      <c r="X135" s="1039"/>
      <c r="Y135" s="1038"/>
      <c r="Z135" s="47"/>
      <c r="AA135" s="186"/>
      <c r="AB135" s="1038"/>
      <c r="AC135" s="47"/>
      <c r="AD135" s="186"/>
      <c r="AE135" s="79"/>
      <c r="AF135" s="682" t="s">
        <v>2181</v>
      </c>
    </row>
    <row r="136" spans="1:39" s="70" customFormat="1" ht="30" customHeight="1" x14ac:dyDescent="0.25">
      <c r="A136" s="542">
        <v>124</v>
      </c>
      <c r="B136" s="652" t="s">
        <v>573</v>
      </c>
      <c r="C136" s="954" t="s">
        <v>1517</v>
      </c>
      <c r="D136" s="954" t="s">
        <v>792</v>
      </c>
      <c r="E136" s="654"/>
      <c r="F136" s="655"/>
      <c r="G136" s="656" t="s">
        <v>1512</v>
      </c>
      <c r="H136" s="653"/>
      <c r="I136" s="653"/>
      <c r="J136" s="665" t="s">
        <v>614</v>
      </c>
      <c r="K136" s="1038" t="s">
        <v>613</v>
      </c>
      <c r="L136" s="1039"/>
      <c r="M136" s="1038"/>
      <c r="N136" s="1040"/>
      <c r="O136" s="1043"/>
      <c r="P136" s="1038"/>
      <c r="Q136" s="1038"/>
      <c r="R136" s="1038"/>
      <c r="S136" s="1038"/>
      <c r="T136" s="1038"/>
      <c r="U136" s="1038"/>
      <c r="V136" s="1038"/>
      <c r="W136" s="1038"/>
      <c r="X136" s="1039"/>
      <c r="Y136" s="1038"/>
      <c r="Z136" s="47"/>
      <c r="AA136" s="186"/>
      <c r="AB136" s="1038"/>
      <c r="AC136" s="47"/>
      <c r="AD136" s="186"/>
      <c r="AE136" s="79"/>
      <c r="AF136" s="682" t="s">
        <v>2181</v>
      </c>
    </row>
    <row r="137" spans="1:39" s="70" customFormat="1" ht="30" customHeight="1" x14ac:dyDescent="0.25">
      <c r="A137" s="542">
        <v>125</v>
      </c>
      <c r="B137" s="652" t="s">
        <v>573</v>
      </c>
      <c r="C137" s="954" t="s">
        <v>1517</v>
      </c>
      <c r="D137" s="954" t="s">
        <v>792</v>
      </c>
      <c r="E137" s="654"/>
      <c r="F137" s="655"/>
      <c r="G137" s="656" t="s">
        <v>2190</v>
      </c>
      <c r="H137" s="653"/>
      <c r="I137" s="653"/>
      <c r="J137" s="665" t="s">
        <v>614</v>
      </c>
      <c r="K137" s="1038" t="s">
        <v>613</v>
      </c>
      <c r="L137" s="591"/>
      <c r="M137" s="592"/>
      <c r="N137" s="589"/>
      <c r="O137" s="592"/>
      <c r="P137" s="588"/>
      <c r="Q137" s="588"/>
      <c r="R137" s="588"/>
      <c r="S137" s="588"/>
      <c r="T137" s="588"/>
      <c r="U137" s="588"/>
      <c r="V137" s="588"/>
      <c r="W137" s="588"/>
      <c r="X137" s="593"/>
      <c r="Y137" s="588"/>
      <c r="Z137" s="594"/>
      <c r="AA137" s="595"/>
      <c r="AB137" s="588"/>
      <c r="AC137" s="594"/>
      <c r="AD137" s="595"/>
      <c r="AE137" s="79"/>
      <c r="AF137" s="682" t="s">
        <v>2181</v>
      </c>
    </row>
    <row r="138" spans="1:39" s="70" customFormat="1" ht="30" customHeight="1" x14ac:dyDescent="0.25">
      <c r="A138" s="542">
        <v>126</v>
      </c>
      <c r="B138" s="586"/>
      <c r="C138" s="587"/>
      <c r="D138" s="588"/>
      <c r="E138" s="588"/>
      <c r="F138" s="589"/>
      <c r="G138" s="590"/>
      <c r="H138" s="587"/>
      <c r="I138" s="587"/>
      <c r="J138" s="588"/>
      <c r="K138" s="588"/>
      <c r="L138" s="591"/>
      <c r="M138" s="592"/>
      <c r="N138" s="589"/>
      <c r="O138" s="592"/>
      <c r="P138" s="588"/>
      <c r="Q138" s="588"/>
      <c r="R138" s="588"/>
      <c r="S138" s="588"/>
      <c r="T138" s="588"/>
      <c r="U138" s="588"/>
      <c r="V138" s="588"/>
      <c r="W138" s="588"/>
      <c r="X138" s="593"/>
      <c r="Y138" s="588"/>
      <c r="Z138" s="594"/>
      <c r="AA138" s="595"/>
      <c r="AB138" s="588"/>
      <c r="AC138" s="594"/>
      <c r="AD138" s="595"/>
      <c r="AE138" s="79"/>
      <c r="AF138" s="682"/>
    </row>
    <row r="139" spans="1:39" s="70" customFormat="1" ht="30" customHeight="1" x14ac:dyDescent="0.25">
      <c r="A139" s="542">
        <v>127</v>
      </c>
      <c r="B139" s="586"/>
      <c r="C139" s="587"/>
      <c r="D139" s="588"/>
      <c r="E139" s="588"/>
      <c r="F139" s="589"/>
      <c r="G139" s="590"/>
      <c r="H139" s="587"/>
      <c r="I139" s="587"/>
      <c r="J139" s="588"/>
      <c r="K139" s="588"/>
      <c r="L139" s="591"/>
      <c r="M139" s="592"/>
      <c r="N139" s="589"/>
      <c r="O139" s="592"/>
      <c r="P139" s="588"/>
      <c r="Q139" s="588"/>
      <c r="R139" s="588"/>
      <c r="S139" s="588"/>
      <c r="T139" s="588"/>
      <c r="U139" s="588"/>
      <c r="V139" s="588"/>
      <c r="W139" s="588"/>
      <c r="X139" s="593"/>
      <c r="Y139" s="588"/>
      <c r="Z139" s="594"/>
      <c r="AA139" s="595"/>
      <c r="AB139" s="588"/>
      <c r="AC139" s="594"/>
      <c r="AD139" s="595"/>
      <c r="AE139" s="79"/>
      <c r="AF139" s="682"/>
    </row>
    <row r="140" spans="1:39" s="70" customFormat="1" ht="30" customHeight="1" x14ac:dyDescent="0.25">
      <c r="A140" s="542">
        <v>128</v>
      </c>
      <c r="B140" s="586"/>
      <c r="C140" s="588"/>
      <c r="D140" s="588"/>
      <c r="E140" s="588"/>
      <c r="F140" s="589"/>
      <c r="G140" s="590"/>
      <c r="H140" s="587"/>
      <c r="I140" s="587"/>
      <c r="J140" s="588"/>
      <c r="K140" s="588"/>
      <c r="L140" s="591"/>
      <c r="M140" s="592"/>
      <c r="N140" s="589"/>
      <c r="O140" s="592"/>
      <c r="P140" s="588"/>
      <c r="Q140" s="588"/>
      <c r="R140" s="588"/>
      <c r="S140" s="588"/>
      <c r="T140" s="588"/>
      <c r="U140" s="588"/>
      <c r="V140" s="588"/>
      <c r="W140" s="588"/>
      <c r="X140" s="593"/>
      <c r="Y140" s="588"/>
      <c r="Z140" s="594"/>
      <c r="AA140" s="595"/>
      <c r="AB140" s="588"/>
      <c r="AC140" s="594"/>
      <c r="AD140" s="595"/>
      <c r="AE140" s="79"/>
      <c r="AF140" s="682"/>
    </row>
    <row r="141" spans="1:39" s="70" customFormat="1" ht="30" customHeight="1" x14ac:dyDescent="0.25">
      <c r="A141" s="542">
        <v>129</v>
      </c>
      <c r="B141" s="586"/>
      <c r="C141" s="588"/>
      <c r="D141" s="588"/>
      <c r="E141" s="587"/>
      <c r="F141" s="589"/>
      <c r="G141" s="590"/>
      <c r="H141" s="588"/>
      <c r="I141" s="587"/>
      <c r="J141" s="588"/>
      <c r="K141" s="588"/>
      <c r="L141" s="593"/>
      <c r="M141" s="588"/>
      <c r="N141" s="589"/>
      <c r="O141" s="592"/>
      <c r="P141" s="588"/>
      <c r="Q141" s="588"/>
      <c r="R141" s="588"/>
      <c r="S141" s="588"/>
      <c r="T141" s="588"/>
      <c r="U141" s="588"/>
      <c r="V141" s="588"/>
      <c r="W141" s="588"/>
      <c r="X141" s="593"/>
      <c r="Y141" s="588"/>
      <c r="Z141" s="594"/>
      <c r="AA141" s="595"/>
      <c r="AB141" s="588"/>
      <c r="AC141" s="594"/>
      <c r="AD141" s="595"/>
      <c r="AE141" s="79"/>
      <c r="AF141" s="682"/>
    </row>
    <row r="142" spans="1:39" ht="30" customHeight="1" thickBot="1" x14ac:dyDescent="0.3">
      <c r="A142" s="543">
        <v>130</v>
      </c>
      <c r="B142" s="596"/>
      <c r="C142" s="597"/>
      <c r="D142" s="597"/>
      <c r="E142" s="597"/>
      <c r="F142" s="598"/>
      <c r="G142" s="599"/>
      <c r="H142" s="597"/>
      <c r="I142" s="600"/>
      <c r="J142" s="597"/>
      <c r="K142" s="597"/>
      <c r="L142" s="601"/>
      <c r="M142" s="597"/>
      <c r="N142" s="598"/>
      <c r="O142" s="602"/>
      <c r="P142" s="597"/>
      <c r="Q142" s="597"/>
      <c r="R142" s="597"/>
      <c r="S142" s="597"/>
      <c r="T142" s="597"/>
      <c r="U142" s="597"/>
      <c r="V142" s="597"/>
      <c r="W142" s="597"/>
      <c r="X142" s="597"/>
      <c r="Y142" s="597"/>
      <c r="Z142" s="603"/>
      <c r="AA142" s="604"/>
      <c r="AB142" s="597"/>
      <c r="AC142" s="603"/>
      <c r="AD142" s="604"/>
      <c r="AF142" s="686"/>
    </row>
    <row r="143" spans="1:39" ht="20.100000000000001" customHeight="1" x14ac:dyDescent="0.25">
      <c r="G143" s="37"/>
      <c r="AH143" s="70"/>
      <c r="AI143" s="70"/>
      <c r="AJ143" s="70"/>
      <c r="AK143" s="70"/>
      <c r="AL143" s="70"/>
      <c r="AM143" s="70"/>
    </row>
    <row r="144" spans="1:39" ht="14.25" x14ac:dyDescent="0.25">
      <c r="C144" s="69"/>
      <c r="G144" s="37"/>
      <c r="AH144" s="70"/>
      <c r="AI144" s="70"/>
      <c r="AJ144" s="70"/>
      <c r="AK144" s="70"/>
      <c r="AL144" s="70"/>
      <c r="AM144" s="70"/>
    </row>
    <row r="145" spans="7:39" ht="14.25" x14ac:dyDescent="0.25">
      <c r="G145" s="37"/>
      <c r="AH145" s="70"/>
      <c r="AI145" s="70"/>
      <c r="AJ145" s="70"/>
      <c r="AK145" s="70"/>
      <c r="AL145" s="70"/>
      <c r="AM145" s="70"/>
    </row>
    <row r="146" spans="7:39" ht="14.25" x14ac:dyDescent="0.25">
      <c r="G146" s="37"/>
      <c r="AH146" s="70"/>
      <c r="AI146" s="70"/>
      <c r="AJ146" s="70"/>
      <c r="AK146" s="70"/>
      <c r="AL146" s="70"/>
      <c r="AM146" s="70"/>
    </row>
    <row r="147" spans="7:39" ht="14.25" x14ac:dyDescent="0.25">
      <c r="G147" s="37"/>
      <c r="AH147" s="70"/>
      <c r="AI147" s="70"/>
      <c r="AJ147" s="70"/>
      <c r="AK147" s="70"/>
      <c r="AL147" s="70"/>
      <c r="AM147" s="70"/>
    </row>
    <row r="148" spans="7:39" ht="14.25" x14ac:dyDescent="0.25">
      <c r="G148" s="37"/>
      <c r="AH148" s="70"/>
      <c r="AI148" s="70"/>
      <c r="AJ148" s="70"/>
      <c r="AK148" s="70"/>
      <c r="AL148" s="70"/>
      <c r="AM148" s="70"/>
    </row>
    <row r="149" spans="7:39" ht="14.25" x14ac:dyDescent="0.25">
      <c r="G149" s="37"/>
      <c r="AH149" s="70"/>
      <c r="AI149" s="70"/>
      <c r="AJ149" s="70"/>
      <c r="AK149" s="70"/>
      <c r="AL149" s="70"/>
      <c r="AM149" s="70"/>
    </row>
    <row r="150" spans="7:39" ht="14.25" x14ac:dyDescent="0.25">
      <c r="AH150" s="70"/>
      <c r="AI150" s="70"/>
      <c r="AJ150" s="70"/>
      <c r="AK150" s="70"/>
      <c r="AL150" s="70"/>
      <c r="AM150" s="70"/>
    </row>
    <row r="151" spans="7:39" ht="14.25" x14ac:dyDescent="0.25">
      <c r="AH151" s="70"/>
      <c r="AI151" s="70"/>
      <c r="AJ151" s="70"/>
      <c r="AK151" s="70"/>
      <c r="AL151" s="70"/>
      <c r="AM151" s="70"/>
    </row>
  </sheetData>
  <autoFilter ref="B12:AD142" xr:uid="{00000000-0009-0000-0000-000001000000}"/>
  <mergeCells count="62">
    <mergeCell ref="AF87:AF88"/>
    <mergeCell ref="AF10:AF12"/>
    <mergeCell ref="A10:A12"/>
    <mergeCell ref="A3:F3"/>
    <mergeCell ref="A2:F2"/>
    <mergeCell ref="P87:P88"/>
    <mergeCell ref="Q87:Q88"/>
    <mergeCell ref="R87:R88"/>
    <mergeCell ref="S87:S88"/>
    <mergeCell ref="K87:K88"/>
    <mergeCell ref="L87:L88"/>
    <mergeCell ref="M87:M88"/>
    <mergeCell ref="T87:T88"/>
    <mergeCell ref="U87:U88"/>
    <mergeCell ref="B10:M10"/>
    <mergeCell ref="N10:W10"/>
    <mergeCell ref="A1:F1"/>
    <mergeCell ref="V87:V88"/>
    <mergeCell ref="S11:S12"/>
    <mergeCell ref="T11:W11"/>
    <mergeCell ref="B87:B88"/>
    <mergeCell ref="C87:C88"/>
    <mergeCell ref="D87:D88"/>
    <mergeCell ref="E87:E88"/>
    <mergeCell ref="F87:F88"/>
    <mergeCell ref="G87:G88"/>
    <mergeCell ref="H87:H88"/>
    <mergeCell ref="I87:I88"/>
    <mergeCell ref="J87:J88"/>
    <mergeCell ref="W87:W88"/>
    <mergeCell ref="N87:N88"/>
    <mergeCell ref="O87:O88"/>
    <mergeCell ref="B11:D12"/>
    <mergeCell ref="E11:E12"/>
    <mergeCell ref="F11:F12"/>
    <mergeCell ref="G11:G12"/>
    <mergeCell ref="H11:H12"/>
    <mergeCell ref="O11:P11"/>
    <mergeCell ref="Q11:Q12"/>
    <mergeCell ref="R11:R12"/>
    <mergeCell ref="AB11:AB12"/>
    <mergeCell ref="I11:I12"/>
    <mergeCell ref="J11:J12"/>
    <mergeCell ref="K11:K12"/>
    <mergeCell ref="L11:L12"/>
    <mergeCell ref="M11:M12"/>
    <mergeCell ref="X10:AC10"/>
    <mergeCell ref="AD10:AD12"/>
    <mergeCell ref="G2:Z3"/>
    <mergeCell ref="G1:Z1"/>
    <mergeCell ref="AC1:AD1"/>
    <mergeCell ref="AC3:AD3"/>
    <mergeCell ref="AC2:AD2"/>
    <mergeCell ref="AA1:AB1"/>
    <mergeCell ref="AA2:AB2"/>
    <mergeCell ref="AA3:AB3"/>
    <mergeCell ref="Z11:Z12"/>
    <mergeCell ref="AA11:AA12"/>
    <mergeCell ref="AC11:AC12"/>
    <mergeCell ref="Y11:Y12"/>
    <mergeCell ref="X11:X12"/>
    <mergeCell ref="N11:N12"/>
  </mergeCells>
  <conditionalFormatting sqref="Q31:W31 P101:W101 O112:W116 O118:W119 O89:W92 O13:W30 O84:W87 O32:W47 O105:W110 O94:W100 O102:W103 O142:W142 O50:W82 O121:W127 O129:W136">
    <cfRule type="cellIs" dxfId="191" priority="65" operator="equal">
      <formula>"à compléter"</formula>
    </cfRule>
    <cfRule type="cellIs" dxfId="190" priority="66" operator="equal">
      <formula>"NA"</formula>
    </cfRule>
    <cfRule type="cellIs" dxfId="189" priority="67" operator="equal">
      <formula>"non"</formula>
    </cfRule>
    <cfRule type="cellIs" dxfId="188" priority="68" operator="equal">
      <formula>"oui"</formula>
    </cfRule>
  </conditionalFormatting>
  <conditionalFormatting sqref="O93:W93">
    <cfRule type="cellIs" dxfId="187" priority="61" operator="equal">
      <formula>"à compléter"</formula>
    </cfRule>
    <cfRule type="cellIs" dxfId="186" priority="62" operator="equal">
      <formula>"NA"</formula>
    </cfRule>
    <cfRule type="cellIs" dxfId="185" priority="63" operator="equal">
      <formula>"non"</formula>
    </cfRule>
    <cfRule type="cellIs" dxfId="184" priority="64" operator="equal">
      <formula>"oui"</formula>
    </cfRule>
  </conditionalFormatting>
  <conditionalFormatting sqref="P120">
    <cfRule type="cellIs" dxfId="183" priority="57" operator="equal">
      <formula>"à compléter"</formula>
    </cfRule>
    <cfRule type="cellIs" dxfId="182" priority="58" operator="equal">
      <formula>"NA"</formula>
    </cfRule>
    <cfRule type="cellIs" dxfId="181" priority="59" operator="equal">
      <formula>"non"</formula>
    </cfRule>
    <cfRule type="cellIs" dxfId="180" priority="60" operator="equal">
      <formula>"oui"</formula>
    </cfRule>
  </conditionalFormatting>
  <conditionalFormatting sqref="O101">
    <cfRule type="cellIs" dxfId="179" priority="53" operator="equal">
      <formula>"à compléter"</formula>
    </cfRule>
    <cfRule type="cellIs" dxfId="178" priority="54" operator="equal">
      <formula>"NA"</formula>
    </cfRule>
    <cfRule type="cellIs" dxfId="177" priority="55" operator="equal">
      <formula>"non"</formula>
    </cfRule>
    <cfRule type="cellIs" dxfId="176" priority="56" operator="equal">
      <formula>"oui"</formula>
    </cfRule>
  </conditionalFormatting>
  <conditionalFormatting sqref="O117:P117">
    <cfRule type="cellIs" dxfId="175" priority="49" operator="equal">
      <formula>"à compléter"</formula>
    </cfRule>
    <cfRule type="cellIs" dxfId="174" priority="50" operator="equal">
      <formula>"NA"</formula>
    </cfRule>
    <cfRule type="cellIs" dxfId="173" priority="51" operator="equal">
      <formula>"non"</formula>
    </cfRule>
    <cfRule type="cellIs" dxfId="172" priority="52" operator="equal">
      <formula>"oui"</formula>
    </cfRule>
  </conditionalFormatting>
  <conditionalFormatting sqref="Q117:W117">
    <cfRule type="cellIs" dxfId="171" priority="45" operator="equal">
      <formula>"à compléter"</formula>
    </cfRule>
    <cfRule type="cellIs" dxfId="170" priority="46" operator="equal">
      <formula>"NA"</formula>
    </cfRule>
    <cfRule type="cellIs" dxfId="169" priority="47" operator="equal">
      <formula>"non"</formula>
    </cfRule>
    <cfRule type="cellIs" dxfId="168" priority="48" operator="equal">
      <formula>"oui"</formula>
    </cfRule>
  </conditionalFormatting>
  <conditionalFormatting sqref="Q120:W120">
    <cfRule type="cellIs" dxfId="167" priority="41" operator="equal">
      <formula>"à compléter"</formula>
    </cfRule>
    <cfRule type="cellIs" dxfId="166" priority="42" operator="equal">
      <formula>"NA"</formula>
    </cfRule>
    <cfRule type="cellIs" dxfId="165" priority="43" operator="equal">
      <formula>"non"</formula>
    </cfRule>
    <cfRule type="cellIs" dxfId="164" priority="44" operator="equal">
      <formula>"oui"</formula>
    </cfRule>
  </conditionalFormatting>
  <conditionalFormatting sqref="O111 Q111:W111">
    <cfRule type="cellIs" dxfId="163" priority="37" operator="equal">
      <formula>"à compléter"</formula>
    </cfRule>
    <cfRule type="cellIs" dxfId="162" priority="38" operator="equal">
      <formula>"NA"</formula>
    </cfRule>
    <cfRule type="cellIs" dxfId="161" priority="39" operator="equal">
      <formula>"non"</formula>
    </cfRule>
    <cfRule type="cellIs" dxfId="160" priority="40" operator="equal">
      <formula>"oui"</formula>
    </cfRule>
  </conditionalFormatting>
  <conditionalFormatting sqref="O120">
    <cfRule type="cellIs" dxfId="159" priority="33" operator="equal">
      <formula>"à compléter"</formula>
    </cfRule>
    <cfRule type="cellIs" dxfId="158" priority="34" operator="equal">
      <formula>"NA"</formula>
    </cfRule>
    <cfRule type="cellIs" dxfId="157" priority="35" operator="equal">
      <formula>"non"</formula>
    </cfRule>
    <cfRule type="cellIs" dxfId="156" priority="36" operator="equal">
      <formula>"oui"</formula>
    </cfRule>
  </conditionalFormatting>
  <conditionalFormatting sqref="P111">
    <cfRule type="cellIs" dxfId="155" priority="29" operator="equal">
      <formula>"à compléter"</formula>
    </cfRule>
    <cfRule type="cellIs" dxfId="154" priority="30" operator="equal">
      <formula>"NA"</formula>
    </cfRule>
    <cfRule type="cellIs" dxfId="153" priority="31" operator="equal">
      <formula>"non"</formula>
    </cfRule>
    <cfRule type="cellIs" dxfId="152" priority="32" operator="equal">
      <formula>"oui"</formula>
    </cfRule>
  </conditionalFormatting>
  <conditionalFormatting sqref="O31:P31">
    <cfRule type="cellIs" dxfId="151" priority="25" operator="equal">
      <formula>"à compléter"</formula>
    </cfRule>
    <cfRule type="cellIs" dxfId="150" priority="26" operator="equal">
      <formula>"NA"</formula>
    </cfRule>
    <cfRule type="cellIs" dxfId="149" priority="27" operator="equal">
      <formula>"non"</formula>
    </cfRule>
    <cfRule type="cellIs" dxfId="148" priority="28" operator="equal">
      <formula>"oui"</formula>
    </cfRule>
  </conditionalFormatting>
  <conditionalFormatting sqref="O83:W83">
    <cfRule type="cellIs" dxfId="147" priority="21" operator="equal">
      <formula>"à compléter"</formula>
    </cfRule>
    <cfRule type="cellIs" dxfId="146" priority="22" operator="equal">
      <formula>"NA"</formula>
    </cfRule>
    <cfRule type="cellIs" dxfId="145" priority="23" operator="equal">
      <formula>"non"</formula>
    </cfRule>
    <cfRule type="cellIs" dxfId="144" priority="24" operator="equal">
      <formula>"oui"</formula>
    </cfRule>
  </conditionalFormatting>
  <conditionalFormatting sqref="O104:W104">
    <cfRule type="cellIs" dxfId="143" priority="17" operator="equal">
      <formula>"à compléter"</formula>
    </cfRule>
    <cfRule type="cellIs" dxfId="142" priority="18" operator="equal">
      <formula>"NA"</formula>
    </cfRule>
    <cfRule type="cellIs" dxfId="141" priority="19" operator="equal">
      <formula>"non"</formula>
    </cfRule>
    <cfRule type="cellIs" dxfId="140" priority="20" operator="equal">
      <formula>"oui"</formula>
    </cfRule>
  </conditionalFormatting>
  <conditionalFormatting sqref="O48:W49">
    <cfRule type="cellIs" dxfId="139" priority="9" operator="equal">
      <formula>"à compléter"</formula>
    </cfRule>
    <cfRule type="cellIs" dxfId="138" priority="10" operator="equal">
      <formula>"NA"</formula>
    </cfRule>
    <cfRule type="cellIs" dxfId="137" priority="11" operator="equal">
      <formula>"non"</formula>
    </cfRule>
    <cfRule type="cellIs" dxfId="136" priority="12" operator="equal">
      <formula>"oui"</formula>
    </cfRule>
  </conditionalFormatting>
  <conditionalFormatting sqref="O136:W141">
    <cfRule type="cellIs" dxfId="135" priority="5" operator="equal">
      <formula>"à compléter"</formula>
    </cfRule>
    <cfRule type="cellIs" dxfId="134" priority="6" operator="equal">
      <formula>"NA"</formula>
    </cfRule>
    <cfRule type="cellIs" dxfId="133" priority="7" operator="equal">
      <formula>"non"</formula>
    </cfRule>
    <cfRule type="cellIs" dxfId="132" priority="8" operator="equal">
      <formula>"oui"</formula>
    </cfRule>
  </conditionalFormatting>
  <conditionalFormatting sqref="O128:W128">
    <cfRule type="cellIs" dxfId="131" priority="1" operator="equal">
      <formula>"à compléter"</formula>
    </cfRule>
    <cfRule type="cellIs" dxfId="130" priority="2" operator="equal">
      <formula>"NA"</formula>
    </cfRule>
    <cfRule type="cellIs" dxfId="129" priority="3" operator="equal">
      <formula>"non"</formula>
    </cfRule>
    <cfRule type="cellIs" dxfId="128" priority="4" operator="equal">
      <formula>"oui"</formula>
    </cfRule>
  </conditionalFormatting>
  <hyperlinks>
    <hyperlink ref="Z53" r:id="rId1" display="Rapport n°A A8514392/1001" xr:uid="{BBDD1345-D14E-42DC-AD5D-DE813F0D9E64}"/>
    <hyperlink ref="Z97" r:id="rId2" display="Rapport R01565_06002_1a" xr:uid="{C31B29EE-99C6-462B-BDBA-AB6671007B9E}"/>
    <hyperlink ref="Z92" r:id="rId3" display="Rapport R01565_06002_1a" xr:uid="{5FBF535E-DB81-4E6F-9556-81664D2A041F}"/>
    <hyperlink ref="Z18" r:id="rId4" display="Rapport R01565_06002_2a" xr:uid="{D0C059D4-859E-4291-A1AC-235269C572F3}"/>
    <hyperlink ref="Z81" r:id="rId5" display="Rapport R01565_06002_3a" xr:uid="{A5EFE934-80B3-4C98-9FA4-9922DD6675FF}"/>
    <hyperlink ref="Z25" r:id="rId6" display="Rapport R01565_06002_5a" xr:uid="{9B199F93-EDC5-4C01-B094-ECFA69EFD559}"/>
    <hyperlink ref="Z63" r:id="rId7" display="Rapport R01565_06002_6a" xr:uid="{F79CD820-8539-446C-8497-5B8A724312B2}"/>
    <hyperlink ref="Z22" r:id="rId8" display="Rapport R01565_06002_7a" xr:uid="{71B9E860-249D-4490-9FFF-64F6C52D0F8B}"/>
    <hyperlink ref="Z87" r:id="rId9" display="Rapport N°A7007723 /0901" xr:uid="{D0539DCA-8D82-4E49-A01D-4DBBDE588958}"/>
    <hyperlink ref="Z70" r:id="rId10" display="B8414178-1801 R 001" xr:uid="{06F0A462-672C-4B8B-84B4-4F9F3A430C6B}"/>
    <hyperlink ref="Z77" r:id="rId11" display="Rapport R01565_06002_4a" xr:uid="{B1B11E01-840C-4C50-B12A-AA3259B157EF}"/>
    <hyperlink ref="Z15" r:id="rId12" display="Rapport R01565_06002_2a" xr:uid="{B0E64B0E-D4FB-4C14-BE96-81C38C3835DF}"/>
    <hyperlink ref="Z20" r:id="rId13" display="Rapport R01565_06002_2a" xr:uid="{AD410361-48D2-4292-BA22-FDE4D7415D82}"/>
    <hyperlink ref="Z28" r:id="rId14" display="Rapport R01565_06002_7a" xr:uid="{6A14589C-C694-4046-9864-2C902CA282BB}"/>
    <hyperlink ref="Z59" r:id="rId15" display="Rapport R01565_06002_2a" xr:uid="{76AA4BA1-E1A0-440E-B8D1-396BA929E244}"/>
    <hyperlink ref="Z88" r:id="rId16" display="Rapport R01565_06002_2a" xr:uid="{02D4BA41-3A20-4A93-885C-2F90DF4CE89E}"/>
    <hyperlink ref="Z29" r:id="rId17" display="Rapport R01565_06002_5a" xr:uid="{20C049B6-21BE-466E-A34B-9993D08D4A91}"/>
    <hyperlink ref="Z51" r:id="rId18" display="Rapport R01565_06002_5a" xr:uid="{D82AAAF4-9BB9-4E0D-9CBB-FD014A553732}"/>
    <hyperlink ref="Z56" r:id="rId19" display="Rapport R01565_06002_5a" xr:uid="{01114B1D-B602-4268-8FB9-3348C3A535A9}"/>
    <hyperlink ref="Z93" r:id="rId20" display="Rapport R01565_06002_2a" xr:uid="{5A6CC443-4D89-444C-8321-FCC88154B56D}"/>
    <hyperlink ref="Z67" r:id="rId21" display="Rapport R01565_06002_6a" xr:uid="{936E8A92-DAE1-4119-A82B-4CA3B7F94A2B}"/>
    <hyperlink ref="Z79:Z80" r:id="rId22" display="Rapport R01565_06002_4a" xr:uid="{78049C53-298D-4BF8-89EF-4E3DD1BC035F}"/>
    <hyperlink ref="Z89" r:id="rId23" display="Rapport R01565_06002_3a" xr:uid="{3370B6FD-3264-40B8-BE26-92443C66CC5E}"/>
    <hyperlink ref="Z96" r:id="rId24" display="Rapport R01565_06002_3a" xr:uid="{037389D2-B8D7-4666-87F4-A0918DB9A7F9}"/>
    <hyperlink ref="Z94:Z95" r:id="rId25" display="Rapport R01565_06002_1a" xr:uid="{5EE8ABC2-862C-4459-80D4-141D616D09DA}"/>
    <hyperlink ref="AF19" r:id="rId26" display="Sortie du parc. Bon de ferraillage au 25/07/2018" xr:uid="{E2F84E5E-B238-4A01-B230-D0163D8BD4C5}"/>
    <hyperlink ref="AF97" r:id="rId27" xr:uid="{78FF4F40-7DED-49E4-BDF1-F4ABD8D52EE6}"/>
    <hyperlink ref="AF36" r:id="rId28" display="Sortie du parc. Bon de ferraillage au 05/01/2018" xr:uid="{CA51633C-B0B4-4F1D-9214-247C5CF37E3B}"/>
    <hyperlink ref="AF72" r:id="rId29" display="Sortie du parc. Bon de ferraillage au 25/07/2017" xr:uid="{6FB4517A-35D9-4A39-84F2-9D2745DA9F9A}"/>
    <hyperlink ref="AF35" r:id="rId30" xr:uid="{5837AC77-8FF9-4E12-837C-23366AB779E9}"/>
    <hyperlink ref="AF36" r:id="rId31" display="Sortie du parc. Bon de ferraillage au 05/01/2018" xr:uid="{31CE9740-D498-41C6-8BEE-3CCEBA70BD06}"/>
    <hyperlink ref="AF72" r:id="rId32" display="Sortie du parc. Bon de ferraillage au 25/07/2017" xr:uid="{4ADA1F1F-449A-4F80-9580-EC92932BC0A8}"/>
    <hyperlink ref="AF97" r:id="rId33" xr:uid="{108A614B-5CAF-495E-93B3-8DFCB17729C6}"/>
    <hyperlink ref="AF19" r:id="rId34" display="Sortie du parc. Bon de ferraillage au 25/07/2018" xr:uid="{AB5E1D45-C519-4279-85B8-0D1C1BBB6E19}"/>
    <hyperlink ref="AF31" r:id="rId35" display="Sortie du parc. Bon de ferraillage au 25/07/2018 (sortie immob le 12/09/2018)" xr:uid="{F1D7AADF-4A68-4D57-BF01-5172150F3917}"/>
    <hyperlink ref="AF21" r:id="rId36" display="Sortie du parc. Bon de ferraillage au 25/07/2018" xr:uid="{8F3BE18C-C17E-4944-A396-B47A126ED358}"/>
    <hyperlink ref="AF21" r:id="rId37" display="Sortie du parc. Bon de ferraillage au 25/07/2018 (sortie immob le 14/03/2018)" xr:uid="{7B749967-BE04-4082-9BAA-C7EEF15C0240}"/>
    <hyperlink ref="AF78" r:id="rId38" xr:uid="{01432335-4C2F-46FF-A072-C42DF7E43D57}"/>
    <hyperlink ref="AF106" r:id="rId39" xr:uid="{18D5074D-B349-42FC-96B4-066D43BFDFC8}"/>
    <hyperlink ref="AF82" r:id="rId40" xr:uid="{DA6D74F7-6FEB-4036-B18D-314D5E3E8910}"/>
    <hyperlink ref="AF105" r:id="rId41" display="Sortie du parc. Bon de ferraillage 08/10/2018" xr:uid="{4BE76EC0-9D33-405D-AFE1-83D4D18A34C0}"/>
    <hyperlink ref="AF105:AF106" r:id="rId42" display="Sortie du parc. Bon de ferraillage 08/10/2017" xr:uid="{89F45845-ACAC-47F4-9255-657BA0D470AA}"/>
    <hyperlink ref="AC70" r:id="rId43" xr:uid="{5F621516-97F3-40B3-88EF-BCF27B823E45}"/>
    <hyperlink ref="AC29" r:id="rId44" xr:uid="{5544BF1D-3AC1-429B-BF31-72D83BCBD555}"/>
    <hyperlink ref="AC15" r:id="rId45" xr:uid="{E74A3447-40E9-4094-8A61-05686820AD44}"/>
  </hyperlinks>
  <printOptions horizontalCentered="1" verticalCentered="1"/>
  <pageMargins left="0.19685039370078741" right="0.19685039370078741" top="0.19685039370078741" bottom="0.19685039370078741" header="0.15748031496062992" footer="0.15748031496062992"/>
  <pageSetup paperSize="8" scale="19" fitToHeight="2" orientation="portrait" r:id="rId46"/>
  <headerFooter alignWithMargins="0"/>
  <ignoredErrors>
    <ignoredError sqref="N35 E38 L129:L131 N125" numberStoredAsText="1"/>
  </ignoredErrors>
  <legacyDrawing r:id="rId47"/>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8">
    <pageSetUpPr fitToPage="1"/>
  </sheetPr>
  <dimension ref="A1:FJ1930"/>
  <sheetViews>
    <sheetView showGridLines="0" zoomScale="60" zoomScaleNormal="60" zoomScaleSheetLayoutView="65" workbookViewId="0">
      <pane xSplit="7" ySplit="12" topLeftCell="H13" activePane="bottomRight" state="frozenSplit"/>
      <selection pane="topRight" activeCell="H1" sqref="H1"/>
      <selection pane="bottomLeft" activeCell="A8" sqref="A8"/>
      <selection pane="bottomRight" activeCell="H13" sqref="H13"/>
    </sheetView>
  </sheetViews>
  <sheetFormatPr baseColWidth="10" defaultColWidth="11.42578125" defaultRowHeight="69.95" customHeight="1" x14ac:dyDescent="0.3"/>
  <cols>
    <col min="1" max="1" width="4.7109375" style="148" customWidth="1"/>
    <col min="2" max="2" width="16.140625" style="947" customWidth="1"/>
    <col min="3" max="3" width="15.42578125" style="148" customWidth="1"/>
    <col min="4" max="4" width="55.28515625" style="148" customWidth="1"/>
    <col min="5" max="6" width="18.7109375" style="148" customWidth="1"/>
    <col min="7" max="7" width="15.42578125" style="147" customWidth="1"/>
    <col min="8" max="18" width="14.7109375" style="148" customWidth="1"/>
    <col min="19" max="22" width="16.5703125" style="148" customWidth="1"/>
    <col min="23" max="23" width="16.28515625" style="148" customWidth="1"/>
    <col min="24" max="24" width="16.28515625" style="157" customWidth="1"/>
    <col min="25" max="26" width="15.7109375" style="157" customWidth="1"/>
    <col min="27" max="30" width="14.7109375" style="148" customWidth="1"/>
    <col min="31" max="31" width="14" style="148" customWidth="1"/>
    <col min="32" max="32" width="15.7109375" style="148" customWidth="1"/>
    <col min="33" max="33" width="15.7109375" style="156" customWidth="1"/>
    <col min="34" max="43" width="15.7109375" style="148" customWidth="1"/>
    <col min="44" max="48" width="15.7109375" style="147" customWidth="1"/>
    <col min="49" max="49" width="15.7109375" customWidth="1"/>
    <col min="50" max="52" width="15.7109375" style="148" customWidth="1"/>
    <col min="53" max="53" width="17.7109375" style="148" customWidth="1"/>
    <col min="54" max="63" width="15.7109375" style="148" customWidth="1"/>
    <col min="64" max="64" width="15.7109375" style="9" customWidth="1"/>
    <col min="65" max="118" width="15.7109375" style="148" customWidth="1"/>
    <col min="119" max="293" width="11.42578125" style="148"/>
    <col min="294" max="294" width="8.140625" style="148" customWidth="1"/>
    <col min="295" max="295" width="10.7109375" style="148" customWidth="1"/>
    <col min="296" max="296" width="17.140625" style="148" customWidth="1"/>
    <col min="297" max="297" width="15.85546875" style="148" customWidth="1"/>
    <col min="298" max="298" width="11.28515625" style="148" customWidth="1"/>
    <col min="299" max="299" width="9.85546875" style="148" customWidth="1"/>
    <col min="300" max="300" width="38.28515625" style="148" customWidth="1"/>
    <col min="301" max="301" width="46.28515625" style="148" customWidth="1"/>
    <col min="302" max="302" width="16.42578125" style="148" customWidth="1"/>
    <col min="303" max="303" width="11.140625" style="148" customWidth="1"/>
    <col min="304" max="305" width="12.7109375" style="148" customWidth="1"/>
    <col min="306" max="306" width="12.5703125" style="148" customWidth="1"/>
    <col min="307" max="307" width="10" style="148" customWidth="1"/>
    <col min="308" max="308" width="12.7109375" style="148" customWidth="1"/>
    <col min="309" max="316" width="11.42578125" style="148"/>
    <col min="317" max="317" width="13.140625" style="148" customWidth="1"/>
    <col min="318" max="318" width="14.140625" style="148" customWidth="1"/>
    <col min="319" max="319" width="15.85546875" style="148" customWidth="1"/>
    <col min="320" max="320" width="23.28515625" style="148" customWidth="1"/>
    <col min="321" max="549" width="11.42578125" style="148"/>
    <col min="550" max="550" width="8.140625" style="148" customWidth="1"/>
    <col min="551" max="551" width="10.7109375" style="148" customWidth="1"/>
    <col min="552" max="552" width="17.140625" style="148" customWidth="1"/>
    <col min="553" max="553" width="15.85546875" style="148" customWidth="1"/>
    <col min="554" max="554" width="11.28515625" style="148" customWidth="1"/>
    <col min="555" max="555" width="9.85546875" style="148" customWidth="1"/>
    <col min="556" max="556" width="38.28515625" style="148" customWidth="1"/>
    <col min="557" max="557" width="46.28515625" style="148" customWidth="1"/>
    <col min="558" max="558" width="16.42578125" style="148" customWidth="1"/>
    <col min="559" max="559" width="11.140625" style="148" customWidth="1"/>
    <col min="560" max="561" width="12.7109375" style="148" customWidth="1"/>
    <col min="562" max="562" width="12.5703125" style="148" customWidth="1"/>
    <col min="563" max="563" width="10" style="148" customWidth="1"/>
    <col min="564" max="564" width="12.7109375" style="148" customWidth="1"/>
    <col min="565" max="572" width="11.42578125" style="148"/>
    <col min="573" max="573" width="13.140625" style="148" customWidth="1"/>
    <col min="574" max="574" width="14.140625" style="148" customWidth="1"/>
    <col min="575" max="575" width="15.85546875" style="148" customWidth="1"/>
    <col min="576" max="576" width="23.28515625" style="148" customWidth="1"/>
    <col min="577" max="805" width="11.42578125" style="148"/>
    <col min="806" max="806" width="8.140625" style="148" customWidth="1"/>
    <col min="807" max="807" width="10.7109375" style="148" customWidth="1"/>
    <col min="808" max="808" width="17.140625" style="148" customWidth="1"/>
    <col min="809" max="809" width="15.85546875" style="148" customWidth="1"/>
    <col min="810" max="810" width="11.28515625" style="148" customWidth="1"/>
    <col min="811" max="811" width="9.85546875" style="148" customWidth="1"/>
    <col min="812" max="812" width="38.28515625" style="148" customWidth="1"/>
    <col min="813" max="813" width="46.28515625" style="148" customWidth="1"/>
    <col min="814" max="814" width="16.42578125" style="148" customWidth="1"/>
    <col min="815" max="815" width="11.140625" style="148" customWidth="1"/>
    <col min="816" max="817" width="12.7109375" style="148" customWidth="1"/>
    <col min="818" max="818" width="12.5703125" style="148" customWidth="1"/>
    <col min="819" max="819" width="10" style="148" customWidth="1"/>
    <col min="820" max="820" width="12.7109375" style="148" customWidth="1"/>
    <col min="821" max="828" width="11.42578125" style="148"/>
    <col min="829" max="829" width="13.140625" style="148" customWidth="1"/>
    <col min="830" max="830" width="14.140625" style="148" customWidth="1"/>
    <col min="831" max="831" width="15.85546875" style="148" customWidth="1"/>
    <col min="832" max="832" width="23.28515625" style="148" customWidth="1"/>
    <col min="833" max="1061" width="11.42578125" style="148"/>
    <col min="1062" max="1062" width="8.140625" style="148" customWidth="1"/>
    <col min="1063" max="1063" width="10.7109375" style="148" customWidth="1"/>
    <col min="1064" max="1064" width="17.140625" style="148" customWidth="1"/>
    <col min="1065" max="1065" width="15.85546875" style="148" customWidth="1"/>
    <col min="1066" max="1066" width="11.28515625" style="148" customWidth="1"/>
    <col min="1067" max="1067" width="9.85546875" style="148" customWidth="1"/>
    <col min="1068" max="1068" width="38.28515625" style="148" customWidth="1"/>
    <col min="1069" max="1069" width="46.28515625" style="148" customWidth="1"/>
    <col min="1070" max="1070" width="16.42578125" style="148" customWidth="1"/>
    <col min="1071" max="1071" width="11.140625" style="148" customWidth="1"/>
    <col min="1072" max="1073" width="12.7109375" style="148" customWidth="1"/>
    <col min="1074" max="1074" width="12.5703125" style="148" customWidth="1"/>
    <col min="1075" max="1075" width="10" style="148" customWidth="1"/>
    <col min="1076" max="1076" width="12.7109375" style="148" customWidth="1"/>
    <col min="1077" max="1084" width="11.42578125" style="148"/>
    <col min="1085" max="1085" width="13.140625" style="148" customWidth="1"/>
    <col min="1086" max="1086" width="14.140625" style="148" customWidth="1"/>
    <col min="1087" max="1087" width="15.85546875" style="148" customWidth="1"/>
    <col min="1088" max="1088" width="23.28515625" style="148" customWidth="1"/>
    <col min="1089" max="1317" width="11.42578125" style="148"/>
    <col min="1318" max="1318" width="8.140625" style="148" customWidth="1"/>
    <col min="1319" max="1319" width="10.7109375" style="148" customWidth="1"/>
    <col min="1320" max="1320" width="17.140625" style="148" customWidth="1"/>
    <col min="1321" max="1321" width="15.85546875" style="148" customWidth="1"/>
    <col min="1322" max="1322" width="11.28515625" style="148" customWidth="1"/>
    <col min="1323" max="1323" width="9.85546875" style="148" customWidth="1"/>
    <col min="1324" max="1324" width="38.28515625" style="148" customWidth="1"/>
    <col min="1325" max="1325" width="46.28515625" style="148" customWidth="1"/>
    <col min="1326" max="1326" width="16.42578125" style="148" customWidth="1"/>
    <col min="1327" max="1327" width="11.140625" style="148" customWidth="1"/>
    <col min="1328" max="1329" width="12.7109375" style="148" customWidth="1"/>
    <col min="1330" max="1330" width="12.5703125" style="148" customWidth="1"/>
    <col min="1331" max="1331" width="10" style="148" customWidth="1"/>
    <col min="1332" max="1332" width="12.7109375" style="148" customWidth="1"/>
    <col min="1333" max="1340" width="11.42578125" style="148"/>
    <col min="1341" max="1341" width="13.140625" style="148" customWidth="1"/>
    <col min="1342" max="1342" width="14.140625" style="148" customWidth="1"/>
    <col min="1343" max="1343" width="15.85546875" style="148" customWidth="1"/>
    <col min="1344" max="1344" width="23.28515625" style="148" customWidth="1"/>
    <col min="1345" max="1573" width="11.42578125" style="148"/>
    <col min="1574" max="1574" width="8.140625" style="148" customWidth="1"/>
    <col min="1575" max="1575" width="10.7109375" style="148" customWidth="1"/>
    <col min="1576" max="1576" width="17.140625" style="148" customWidth="1"/>
    <col min="1577" max="1577" width="15.85546875" style="148" customWidth="1"/>
    <col min="1578" max="1578" width="11.28515625" style="148" customWidth="1"/>
    <col min="1579" max="1579" width="9.85546875" style="148" customWidth="1"/>
    <col min="1580" max="1580" width="38.28515625" style="148" customWidth="1"/>
    <col min="1581" max="1581" width="46.28515625" style="148" customWidth="1"/>
    <col min="1582" max="1582" width="16.42578125" style="148" customWidth="1"/>
    <col min="1583" max="1583" width="11.140625" style="148" customWidth="1"/>
    <col min="1584" max="1585" width="12.7109375" style="148" customWidth="1"/>
    <col min="1586" max="1586" width="12.5703125" style="148" customWidth="1"/>
    <col min="1587" max="1587" width="10" style="148" customWidth="1"/>
    <col min="1588" max="1588" width="12.7109375" style="148" customWidth="1"/>
    <col min="1589" max="1596" width="11.42578125" style="148"/>
    <col min="1597" max="1597" width="13.140625" style="148" customWidth="1"/>
    <col min="1598" max="1598" width="14.140625" style="148" customWidth="1"/>
    <col min="1599" max="1599" width="15.85546875" style="148" customWidth="1"/>
    <col min="1600" max="1600" width="23.28515625" style="148" customWidth="1"/>
    <col min="1601" max="1829" width="11.42578125" style="148"/>
    <col min="1830" max="1830" width="8.140625" style="148" customWidth="1"/>
    <col min="1831" max="1831" width="10.7109375" style="148" customWidth="1"/>
    <col min="1832" max="1832" width="17.140625" style="148" customWidth="1"/>
    <col min="1833" max="1833" width="15.85546875" style="148" customWidth="1"/>
    <col min="1834" max="1834" width="11.28515625" style="148" customWidth="1"/>
    <col min="1835" max="1835" width="9.85546875" style="148" customWidth="1"/>
    <col min="1836" max="1836" width="38.28515625" style="148" customWidth="1"/>
    <col min="1837" max="1837" width="46.28515625" style="148" customWidth="1"/>
    <col min="1838" max="1838" width="16.42578125" style="148" customWidth="1"/>
    <col min="1839" max="1839" width="11.140625" style="148" customWidth="1"/>
    <col min="1840" max="1841" width="12.7109375" style="148" customWidth="1"/>
    <col min="1842" max="1842" width="12.5703125" style="148" customWidth="1"/>
    <col min="1843" max="1843" width="10" style="148" customWidth="1"/>
    <col min="1844" max="1844" width="12.7109375" style="148" customWidth="1"/>
    <col min="1845" max="1852" width="11.42578125" style="148"/>
    <col min="1853" max="1853" width="13.140625" style="148" customWidth="1"/>
    <col min="1854" max="1854" width="14.140625" style="148" customWidth="1"/>
    <col min="1855" max="1855" width="15.85546875" style="148" customWidth="1"/>
    <col min="1856" max="1856" width="23.28515625" style="148" customWidth="1"/>
    <col min="1857" max="2085" width="11.42578125" style="148"/>
    <col min="2086" max="2086" width="8.140625" style="148" customWidth="1"/>
    <col min="2087" max="2087" width="10.7109375" style="148" customWidth="1"/>
    <col min="2088" max="2088" width="17.140625" style="148" customWidth="1"/>
    <col min="2089" max="2089" width="15.85546875" style="148" customWidth="1"/>
    <col min="2090" max="2090" width="11.28515625" style="148" customWidth="1"/>
    <col min="2091" max="2091" width="9.85546875" style="148" customWidth="1"/>
    <col min="2092" max="2092" width="38.28515625" style="148" customWidth="1"/>
    <col min="2093" max="2093" width="46.28515625" style="148" customWidth="1"/>
    <col min="2094" max="2094" width="16.42578125" style="148" customWidth="1"/>
    <col min="2095" max="2095" width="11.140625" style="148" customWidth="1"/>
    <col min="2096" max="2097" width="12.7109375" style="148" customWidth="1"/>
    <col min="2098" max="2098" width="12.5703125" style="148" customWidth="1"/>
    <col min="2099" max="2099" width="10" style="148" customWidth="1"/>
    <col min="2100" max="2100" width="12.7109375" style="148" customWidth="1"/>
    <col min="2101" max="2108" width="11.42578125" style="148"/>
    <col min="2109" max="2109" width="13.140625" style="148" customWidth="1"/>
    <col min="2110" max="2110" width="14.140625" style="148" customWidth="1"/>
    <col min="2111" max="2111" width="15.85546875" style="148" customWidth="1"/>
    <col min="2112" max="2112" width="23.28515625" style="148" customWidth="1"/>
    <col min="2113" max="2341" width="11.42578125" style="148"/>
    <col min="2342" max="2342" width="8.140625" style="148" customWidth="1"/>
    <col min="2343" max="2343" width="10.7109375" style="148" customWidth="1"/>
    <col min="2344" max="2344" width="17.140625" style="148" customWidth="1"/>
    <col min="2345" max="2345" width="15.85546875" style="148" customWidth="1"/>
    <col min="2346" max="2346" width="11.28515625" style="148" customWidth="1"/>
    <col min="2347" max="2347" width="9.85546875" style="148" customWidth="1"/>
    <col min="2348" max="2348" width="38.28515625" style="148" customWidth="1"/>
    <col min="2349" max="2349" width="46.28515625" style="148" customWidth="1"/>
    <col min="2350" max="2350" width="16.42578125" style="148" customWidth="1"/>
    <col min="2351" max="2351" width="11.140625" style="148" customWidth="1"/>
    <col min="2352" max="2353" width="12.7109375" style="148" customWidth="1"/>
    <col min="2354" max="2354" width="12.5703125" style="148" customWidth="1"/>
    <col min="2355" max="2355" width="10" style="148" customWidth="1"/>
    <col min="2356" max="2356" width="12.7109375" style="148" customWidth="1"/>
    <col min="2357" max="2364" width="11.42578125" style="148"/>
    <col min="2365" max="2365" width="13.140625" style="148" customWidth="1"/>
    <col min="2366" max="2366" width="14.140625" style="148" customWidth="1"/>
    <col min="2367" max="2367" width="15.85546875" style="148" customWidth="1"/>
    <col min="2368" max="2368" width="23.28515625" style="148" customWidth="1"/>
    <col min="2369" max="2597" width="11.42578125" style="148"/>
    <col min="2598" max="2598" width="8.140625" style="148" customWidth="1"/>
    <col min="2599" max="2599" width="10.7109375" style="148" customWidth="1"/>
    <col min="2600" max="2600" width="17.140625" style="148" customWidth="1"/>
    <col min="2601" max="2601" width="15.85546875" style="148" customWidth="1"/>
    <col min="2602" max="2602" width="11.28515625" style="148" customWidth="1"/>
    <col min="2603" max="2603" width="9.85546875" style="148" customWidth="1"/>
    <col min="2604" max="2604" width="38.28515625" style="148" customWidth="1"/>
    <col min="2605" max="2605" width="46.28515625" style="148" customWidth="1"/>
    <col min="2606" max="2606" width="16.42578125" style="148" customWidth="1"/>
    <col min="2607" max="2607" width="11.140625" style="148" customWidth="1"/>
    <col min="2608" max="2609" width="12.7109375" style="148" customWidth="1"/>
    <col min="2610" max="2610" width="12.5703125" style="148" customWidth="1"/>
    <col min="2611" max="2611" width="10" style="148" customWidth="1"/>
    <col min="2612" max="2612" width="12.7109375" style="148" customWidth="1"/>
    <col min="2613" max="2620" width="11.42578125" style="148"/>
    <col min="2621" max="2621" width="13.140625" style="148" customWidth="1"/>
    <col min="2622" max="2622" width="14.140625" style="148" customWidth="1"/>
    <col min="2623" max="2623" width="15.85546875" style="148" customWidth="1"/>
    <col min="2624" max="2624" width="23.28515625" style="148" customWidth="1"/>
    <col min="2625" max="2853" width="11.42578125" style="148"/>
    <col min="2854" max="2854" width="8.140625" style="148" customWidth="1"/>
    <col min="2855" max="2855" width="10.7109375" style="148" customWidth="1"/>
    <col min="2856" max="2856" width="17.140625" style="148" customWidth="1"/>
    <col min="2857" max="2857" width="15.85546875" style="148" customWidth="1"/>
    <col min="2858" max="2858" width="11.28515625" style="148" customWidth="1"/>
    <col min="2859" max="2859" width="9.85546875" style="148" customWidth="1"/>
    <col min="2860" max="2860" width="38.28515625" style="148" customWidth="1"/>
    <col min="2861" max="2861" width="46.28515625" style="148" customWidth="1"/>
    <col min="2862" max="2862" width="16.42578125" style="148" customWidth="1"/>
    <col min="2863" max="2863" width="11.140625" style="148" customWidth="1"/>
    <col min="2864" max="2865" width="12.7109375" style="148" customWidth="1"/>
    <col min="2866" max="2866" width="12.5703125" style="148" customWidth="1"/>
    <col min="2867" max="2867" width="10" style="148" customWidth="1"/>
    <col min="2868" max="2868" width="12.7109375" style="148" customWidth="1"/>
    <col min="2869" max="2876" width="11.42578125" style="148"/>
    <col min="2877" max="2877" width="13.140625" style="148" customWidth="1"/>
    <col min="2878" max="2878" width="14.140625" style="148" customWidth="1"/>
    <col min="2879" max="2879" width="15.85546875" style="148" customWidth="1"/>
    <col min="2880" max="2880" width="23.28515625" style="148" customWidth="1"/>
    <col min="2881" max="3109" width="11.42578125" style="148"/>
    <col min="3110" max="3110" width="8.140625" style="148" customWidth="1"/>
    <col min="3111" max="3111" width="10.7109375" style="148" customWidth="1"/>
    <col min="3112" max="3112" width="17.140625" style="148" customWidth="1"/>
    <col min="3113" max="3113" width="15.85546875" style="148" customWidth="1"/>
    <col min="3114" max="3114" width="11.28515625" style="148" customWidth="1"/>
    <col min="3115" max="3115" width="9.85546875" style="148" customWidth="1"/>
    <col min="3116" max="3116" width="38.28515625" style="148" customWidth="1"/>
    <col min="3117" max="3117" width="46.28515625" style="148" customWidth="1"/>
    <col min="3118" max="3118" width="16.42578125" style="148" customWidth="1"/>
    <col min="3119" max="3119" width="11.140625" style="148" customWidth="1"/>
    <col min="3120" max="3121" width="12.7109375" style="148" customWidth="1"/>
    <col min="3122" max="3122" width="12.5703125" style="148" customWidth="1"/>
    <col min="3123" max="3123" width="10" style="148" customWidth="1"/>
    <col min="3124" max="3124" width="12.7109375" style="148" customWidth="1"/>
    <col min="3125" max="3132" width="11.42578125" style="148"/>
    <col min="3133" max="3133" width="13.140625" style="148" customWidth="1"/>
    <col min="3134" max="3134" width="14.140625" style="148" customWidth="1"/>
    <col min="3135" max="3135" width="15.85546875" style="148" customWidth="1"/>
    <col min="3136" max="3136" width="23.28515625" style="148" customWidth="1"/>
    <col min="3137" max="3365" width="11.42578125" style="148"/>
    <col min="3366" max="3366" width="8.140625" style="148" customWidth="1"/>
    <col min="3367" max="3367" width="10.7109375" style="148" customWidth="1"/>
    <col min="3368" max="3368" width="17.140625" style="148" customWidth="1"/>
    <col min="3369" max="3369" width="15.85546875" style="148" customWidth="1"/>
    <col min="3370" max="3370" width="11.28515625" style="148" customWidth="1"/>
    <col min="3371" max="3371" width="9.85546875" style="148" customWidth="1"/>
    <col min="3372" max="3372" width="38.28515625" style="148" customWidth="1"/>
    <col min="3373" max="3373" width="46.28515625" style="148" customWidth="1"/>
    <col min="3374" max="3374" width="16.42578125" style="148" customWidth="1"/>
    <col min="3375" max="3375" width="11.140625" style="148" customWidth="1"/>
    <col min="3376" max="3377" width="12.7109375" style="148" customWidth="1"/>
    <col min="3378" max="3378" width="12.5703125" style="148" customWidth="1"/>
    <col min="3379" max="3379" width="10" style="148" customWidth="1"/>
    <col min="3380" max="3380" width="12.7109375" style="148" customWidth="1"/>
    <col min="3381" max="3388" width="11.42578125" style="148"/>
    <col min="3389" max="3389" width="13.140625" style="148" customWidth="1"/>
    <col min="3390" max="3390" width="14.140625" style="148" customWidth="1"/>
    <col min="3391" max="3391" width="15.85546875" style="148" customWidth="1"/>
    <col min="3392" max="3392" width="23.28515625" style="148" customWidth="1"/>
    <col min="3393" max="3621" width="11.42578125" style="148"/>
    <col min="3622" max="3622" width="8.140625" style="148" customWidth="1"/>
    <col min="3623" max="3623" width="10.7109375" style="148" customWidth="1"/>
    <col min="3624" max="3624" width="17.140625" style="148" customWidth="1"/>
    <col min="3625" max="3625" width="15.85546875" style="148" customWidth="1"/>
    <col min="3626" max="3626" width="11.28515625" style="148" customWidth="1"/>
    <col min="3627" max="3627" width="9.85546875" style="148" customWidth="1"/>
    <col min="3628" max="3628" width="38.28515625" style="148" customWidth="1"/>
    <col min="3629" max="3629" width="46.28515625" style="148" customWidth="1"/>
    <col min="3630" max="3630" width="16.42578125" style="148" customWidth="1"/>
    <col min="3631" max="3631" width="11.140625" style="148" customWidth="1"/>
    <col min="3632" max="3633" width="12.7109375" style="148" customWidth="1"/>
    <col min="3634" max="3634" width="12.5703125" style="148" customWidth="1"/>
    <col min="3635" max="3635" width="10" style="148" customWidth="1"/>
    <col min="3636" max="3636" width="12.7109375" style="148" customWidth="1"/>
    <col min="3637" max="3644" width="11.42578125" style="148"/>
    <col min="3645" max="3645" width="13.140625" style="148" customWidth="1"/>
    <col min="3646" max="3646" width="14.140625" style="148" customWidth="1"/>
    <col min="3647" max="3647" width="15.85546875" style="148" customWidth="1"/>
    <col min="3648" max="3648" width="23.28515625" style="148" customWidth="1"/>
    <col min="3649" max="3877" width="11.42578125" style="148"/>
    <col min="3878" max="3878" width="8.140625" style="148" customWidth="1"/>
    <col min="3879" max="3879" width="10.7109375" style="148" customWidth="1"/>
    <col min="3880" max="3880" width="17.140625" style="148" customWidth="1"/>
    <col min="3881" max="3881" width="15.85546875" style="148" customWidth="1"/>
    <col min="3882" max="3882" width="11.28515625" style="148" customWidth="1"/>
    <col min="3883" max="3883" width="9.85546875" style="148" customWidth="1"/>
    <col min="3884" max="3884" width="38.28515625" style="148" customWidth="1"/>
    <col min="3885" max="3885" width="46.28515625" style="148" customWidth="1"/>
    <col min="3886" max="3886" width="16.42578125" style="148" customWidth="1"/>
    <col min="3887" max="3887" width="11.140625" style="148" customWidth="1"/>
    <col min="3888" max="3889" width="12.7109375" style="148" customWidth="1"/>
    <col min="3890" max="3890" width="12.5703125" style="148" customWidth="1"/>
    <col min="3891" max="3891" width="10" style="148" customWidth="1"/>
    <col min="3892" max="3892" width="12.7109375" style="148" customWidth="1"/>
    <col min="3893" max="3900" width="11.42578125" style="148"/>
    <col min="3901" max="3901" width="13.140625" style="148" customWidth="1"/>
    <col min="3902" max="3902" width="14.140625" style="148" customWidth="1"/>
    <col min="3903" max="3903" width="15.85546875" style="148" customWidth="1"/>
    <col min="3904" max="3904" width="23.28515625" style="148" customWidth="1"/>
    <col min="3905" max="4133" width="11.42578125" style="148"/>
    <col min="4134" max="4134" width="8.140625" style="148" customWidth="1"/>
    <col min="4135" max="4135" width="10.7109375" style="148" customWidth="1"/>
    <col min="4136" max="4136" width="17.140625" style="148" customWidth="1"/>
    <col min="4137" max="4137" width="15.85546875" style="148" customWidth="1"/>
    <col min="4138" max="4138" width="11.28515625" style="148" customWidth="1"/>
    <col min="4139" max="4139" width="9.85546875" style="148" customWidth="1"/>
    <col min="4140" max="4140" width="38.28515625" style="148" customWidth="1"/>
    <col min="4141" max="4141" width="46.28515625" style="148" customWidth="1"/>
    <col min="4142" max="4142" width="16.42578125" style="148" customWidth="1"/>
    <col min="4143" max="4143" width="11.140625" style="148" customWidth="1"/>
    <col min="4144" max="4145" width="12.7109375" style="148" customWidth="1"/>
    <col min="4146" max="4146" width="12.5703125" style="148" customWidth="1"/>
    <col min="4147" max="4147" width="10" style="148" customWidth="1"/>
    <col min="4148" max="4148" width="12.7109375" style="148" customWidth="1"/>
    <col min="4149" max="4156" width="11.42578125" style="148"/>
    <col min="4157" max="4157" width="13.140625" style="148" customWidth="1"/>
    <col min="4158" max="4158" width="14.140625" style="148" customWidth="1"/>
    <col min="4159" max="4159" width="15.85546875" style="148" customWidth="1"/>
    <col min="4160" max="4160" width="23.28515625" style="148" customWidth="1"/>
    <col min="4161" max="4389" width="11.42578125" style="148"/>
    <col min="4390" max="4390" width="8.140625" style="148" customWidth="1"/>
    <col min="4391" max="4391" width="10.7109375" style="148" customWidth="1"/>
    <col min="4392" max="4392" width="17.140625" style="148" customWidth="1"/>
    <col min="4393" max="4393" width="15.85546875" style="148" customWidth="1"/>
    <col min="4394" max="4394" width="11.28515625" style="148" customWidth="1"/>
    <col min="4395" max="4395" width="9.85546875" style="148" customWidth="1"/>
    <col min="4396" max="4396" width="38.28515625" style="148" customWidth="1"/>
    <col min="4397" max="4397" width="46.28515625" style="148" customWidth="1"/>
    <col min="4398" max="4398" width="16.42578125" style="148" customWidth="1"/>
    <col min="4399" max="4399" width="11.140625" style="148" customWidth="1"/>
    <col min="4400" max="4401" width="12.7109375" style="148" customWidth="1"/>
    <col min="4402" max="4402" width="12.5703125" style="148" customWidth="1"/>
    <col min="4403" max="4403" width="10" style="148" customWidth="1"/>
    <col min="4404" max="4404" width="12.7109375" style="148" customWidth="1"/>
    <col min="4405" max="4412" width="11.42578125" style="148"/>
    <col min="4413" max="4413" width="13.140625" style="148" customWidth="1"/>
    <col min="4414" max="4414" width="14.140625" style="148" customWidth="1"/>
    <col min="4415" max="4415" width="15.85546875" style="148" customWidth="1"/>
    <col min="4416" max="4416" width="23.28515625" style="148" customWidth="1"/>
    <col min="4417" max="4645" width="11.42578125" style="148"/>
    <col min="4646" max="4646" width="8.140625" style="148" customWidth="1"/>
    <col min="4647" max="4647" width="10.7109375" style="148" customWidth="1"/>
    <col min="4648" max="4648" width="17.140625" style="148" customWidth="1"/>
    <col min="4649" max="4649" width="15.85546875" style="148" customWidth="1"/>
    <col min="4650" max="4650" width="11.28515625" style="148" customWidth="1"/>
    <col min="4651" max="4651" width="9.85546875" style="148" customWidth="1"/>
    <col min="4652" max="4652" width="38.28515625" style="148" customWidth="1"/>
    <col min="4653" max="4653" width="46.28515625" style="148" customWidth="1"/>
    <col min="4654" max="4654" width="16.42578125" style="148" customWidth="1"/>
    <col min="4655" max="4655" width="11.140625" style="148" customWidth="1"/>
    <col min="4656" max="4657" width="12.7109375" style="148" customWidth="1"/>
    <col min="4658" max="4658" width="12.5703125" style="148" customWidth="1"/>
    <col min="4659" max="4659" width="10" style="148" customWidth="1"/>
    <col min="4660" max="4660" width="12.7109375" style="148" customWidth="1"/>
    <col min="4661" max="4668" width="11.42578125" style="148"/>
    <col min="4669" max="4669" width="13.140625" style="148" customWidth="1"/>
    <col min="4670" max="4670" width="14.140625" style="148" customWidth="1"/>
    <col min="4671" max="4671" width="15.85546875" style="148" customWidth="1"/>
    <col min="4672" max="4672" width="23.28515625" style="148" customWidth="1"/>
    <col min="4673" max="4901" width="11.42578125" style="148"/>
    <col min="4902" max="4902" width="8.140625" style="148" customWidth="1"/>
    <col min="4903" max="4903" width="10.7109375" style="148" customWidth="1"/>
    <col min="4904" max="4904" width="17.140625" style="148" customWidth="1"/>
    <col min="4905" max="4905" width="15.85546875" style="148" customWidth="1"/>
    <col min="4906" max="4906" width="11.28515625" style="148" customWidth="1"/>
    <col min="4907" max="4907" width="9.85546875" style="148" customWidth="1"/>
    <col min="4908" max="4908" width="38.28515625" style="148" customWidth="1"/>
    <col min="4909" max="4909" width="46.28515625" style="148" customWidth="1"/>
    <col min="4910" max="4910" width="16.42578125" style="148" customWidth="1"/>
    <col min="4911" max="4911" width="11.140625" style="148" customWidth="1"/>
    <col min="4912" max="4913" width="12.7109375" style="148" customWidth="1"/>
    <col min="4914" max="4914" width="12.5703125" style="148" customWidth="1"/>
    <col min="4915" max="4915" width="10" style="148" customWidth="1"/>
    <col min="4916" max="4916" width="12.7109375" style="148" customWidth="1"/>
    <col min="4917" max="4924" width="11.42578125" style="148"/>
    <col min="4925" max="4925" width="13.140625" style="148" customWidth="1"/>
    <col min="4926" max="4926" width="14.140625" style="148" customWidth="1"/>
    <col min="4927" max="4927" width="15.85546875" style="148" customWidth="1"/>
    <col min="4928" max="4928" width="23.28515625" style="148" customWidth="1"/>
    <col min="4929" max="5157" width="11.42578125" style="148"/>
    <col min="5158" max="5158" width="8.140625" style="148" customWidth="1"/>
    <col min="5159" max="5159" width="10.7109375" style="148" customWidth="1"/>
    <col min="5160" max="5160" width="17.140625" style="148" customWidth="1"/>
    <col min="5161" max="5161" width="15.85546875" style="148" customWidth="1"/>
    <col min="5162" max="5162" width="11.28515625" style="148" customWidth="1"/>
    <col min="5163" max="5163" width="9.85546875" style="148" customWidth="1"/>
    <col min="5164" max="5164" width="38.28515625" style="148" customWidth="1"/>
    <col min="5165" max="5165" width="46.28515625" style="148" customWidth="1"/>
    <col min="5166" max="5166" width="16.42578125" style="148" customWidth="1"/>
    <col min="5167" max="5167" width="11.140625" style="148" customWidth="1"/>
    <col min="5168" max="5169" width="12.7109375" style="148" customWidth="1"/>
    <col min="5170" max="5170" width="12.5703125" style="148" customWidth="1"/>
    <col min="5171" max="5171" width="10" style="148" customWidth="1"/>
    <col min="5172" max="5172" width="12.7109375" style="148" customWidth="1"/>
    <col min="5173" max="5180" width="11.42578125" style="148"/>
    <col min="5181" max="5181" width="13.140625" style="148" customWidth="1"/>
    <col min="5182" max="5182" width="14.140625" style="148" customWidth="1"/>
    <col min="5183" max="5183" width="15.85546875" style="148" customWidth="1"/>
    <col min="5184" max="5184" width="23.28515625" style="148" customWidth="1"/>
    <col min="5185" max="5413" width="11.42578125" style="148"/>
    <col min="5414" max="5414" width="8.140625" style="148" customWidth="1"/>
    <col min="5415" max="5415" width="10.7109375" style="148" customWidth="1"/>
    <col min="5416" max="5416" width="17.140625" style="148" customWidth="1"/>
    <col min="5417" max="5417" width="15.85546875" style="148" customWidth="1"/>
    <col min="5418" max="5418" width="11.28515625" style="148" customWidth="1"/>
    <col min="5419" max="5419" width="9.85546875" style="148" customWidth="1"/>
    <col min="5420" max="5420" width="38.28515625" style="148" customWidth="1"/>
    <col min="5421" max="5421" width="46.28515625" style="148" customWidth="1"/>
    <col min="5422" max="5422" width="16.42578125" style="148" customWidth="1"/>
    <col min="5423" max="5423" width="11.140625" style="148" customWidth="1"/>
    <col min="5424" max="5425" width="12.7109375" style="148" customWidth="1"/>
    <col min="5426" max="5426" width="12.5703125" style="148" customWidth="1"/>
    <col min="5427" max="5427" width="10" style="148" customWidth="1"/>
    <col min="5428" max="5428" width="12.7109375" style="148" customWidth="1"/>
    <col min="5429" max="5436" width="11.42578125" style="148"/>
    <col min="5437" max="5437" width="13.140625" style="148" customWidth="1"/>
    <col min="5438" max="5438" width="14.140625" style="148" customWidth="1"/>
    <col min="5439" max="5439" width="15.85546875" style="148" customWidth="1"/>
    <col min="5440" max="5440" width="23.28515625" style="148" customWidth="1"/>
    <col min="5441" max="5669" width="11.42578125" style="148"/>
    <col min="5670" max="5670" width="8.140625" style="148" customWidth="1"/>
    <col min="5671" max="5671" width="10.7109375" style="148" customWidth="1"/>
    <col min="5672" max="5672" width="17.140625" style="148" customWidth="1"/>
    <col min="5673" max="5673" width="15.85546875" style="148" customWidth="1"/>
    <col min="5674" max="5674" width="11.28515625" style="148" customWidth="1"/>
    <col min="5675" max="5675" width="9.85546875" style="148" customWidth="1"/>
    <col min="5676" max="5676" width="38.28515625" style="148" customWidth="1"/>
    <col min="5677" max="5677" width="46.28515625" style="148" customWidth="1"/>
    <col min="5678" max="5678" width="16.42578125" style="148" customWidth="1"/>
    <col min="5679" max="5679" width="11.140625" style="148" customWidth="1"/>
    <col min="5680" max="5681" width="12.7109375" style="148" customWidth="1"/>
    <col min="5682" max="5682" width="12.5703125" style="148" customWidth="1"/>
    <col min="5683" max="5683" width="10" style="148" customWidth="1"/>
    <col min="5684" max="5684" width="12.7109375" style="148" customWidth="1"/>
    <col min="5685" max="5692" width="11.42578125" style="148"/>
    <col min="5693" max="5693" width="13.140625" style="148" customWidth="1"/>
    <col min="5694" max="5694" width="14.140625" style="148" customWidth="1"/>
    <col min="5695" max="5695" width="15.85546875" style="148" customWidth="1"/>
    <col min="5696" max="5696" width="23.28515625" style="148" customWidth="1"/>
    <col min="5697" max="5925" width="11.42578125" style="148"/>
    <col min="5926" max="5926" width="8.140625" style="148" customWidth="1"/>
    <col min="5927" max="5927" width="10.7109375" style="148" customWidth="1"/>
    <col min="5928" max="5928" width="17.140625" style="148" customWidth="1"/>
    <col min="5929" max="5929" width="15.85546875" style="148" customWidth="1"/>
    <col min="5930" max="5930" width="11.28515625" style="148" customWidth="1"/>
    <col min="5931" max="5931" width="9.85546875" style="148" customWidth="1"/>
    <col min="5932" max="5932" width="38.28515625" style="148" customWidth="1"/>
    <col min="5933" max="5933" width="46.28515625" style="148" customWidth="1"/>
    <col min="5934" max="5934" width="16.42578125" style="148" customWidth="1"/>
    <col min="5935" max="5935" width="11.140625" style="148" customWidth="1"/>
    <col min="5936" max="5937" width="12.7109375" style="148" customWidth="1"/>
    <col min="5938" max="5938" width="12.5703125" style="148" customWidth="1"/>
    <col min="5939" max="5939" width="10" style="148" customWidth="1"/>
    <col min="5940" max="5940" width="12.7109375" style="148" customWidth="1"/>
    <col min="5941" max="5948" width="11.42578125" style="148"/>
    <col min="5949" max="5949" width="13.140625" style="148" customWidth="1"/>
    <col min="5950" max="5950" width="14.140625" style="148" customWidth="1"/>
    <col min="5951" max="5951" width="15.85546875" style="148" customWidth="1"/>
    <col min="5952" max="5952" width="23.28515625" style="148" customWidth="1"/>
    <col min="5953" max="6181" width="11.42578125" style="148"/>
    <col min="6182" max="6182" width="8.140625" style="148" customWidth="1"/>
    <col min="6183" max="6183" width="10.7109375" style="148" customWidth="1"/>
    <col min="6184" max="6184" width="17.140625" style="148" customWidth="1"/>
    <col min="6185" max="6185" width="15.85546875" style="148" customWidth="1"/>
    <col min="6186" max="6186" width="11.28515625" style="148" customWidth="1"/>
    <col min="6187" max="6187" width="9.85546875" style="148" customWidth="1"/>
    <col min="6188" max="6188" width="38.28515625" style="148" customWidth="1"/>
    <col min="6189" max="6189" width="46.28515625" style="148" customWidth="1"/>
    <col min="6190" max="6190" width="16.42578125" style="148" customWidth="1"/>
    <col min="6191" max="6191" width="11.140625" style="148" customWidth="1"/>
    <col min="6192" max="6193" width="12.7109375" style="148" customWidth="1"/>
    <col min="6194" max="6194" width="12.5703125" style="148" customWidth="1"/>
    <col min="6195" max="6195" width="10" style="148" customWidth="1"/>
    <col min="6196" max="6196" width="12.7109375" style="148" customWidth="1"/>
    <col min="6197" max="6204" width="11.42578125" style="148"/>
    <col min="6205" max="6205" width="13.140625" style="148" customWidth="1"/>
    <col min="6206" max="6206" width="14.140625" style="148" customWidth="1"/>
    <col min="6207" max="6207" width="15.85546875" style="148" customWidth="1"/>
    <col min="6208" max="6208" width="23.28515625" style="148" customWidth="1"/>
    <col min="6209" max="6437" width="11.42578125" style="148"/>
    <col min="6438" max="6438" width="8.140625" style="148" customWidth="1"/>
    <col min="6439" max="6439" width="10.7109375" style="148" customWidth="1"/>
    <col min="6440" max="6440" width="17.140625" style="148" customWidth="1"/>
    <col min="6441" max="6441" width="15.85546875" style="148" customWidth="1"/>
    <col min="6442" max="6442" width="11.28515625" style="148" customWidth="1"/>
    <col min="6443" max="6443" width="9.85546875" style="148" customWidth="1"/>
    <col min="6444" max="6444" width="38.28515625" style="148" customWidth="1"/>
    <col min="6445" max="6445" width="46.28515625" style="148" customWidth="1"/>
    <col min="6446" max="6446" width="16.42578125" style="148" customWidth="1"/>
    <col min="6447" max="6447" width="11.140625" style="148" customWidth="1"/>
    <col min="6448" max="6449" width="12.7109375" style="148" customWidth="1"/>
    <col min="6450" max="6450" width="12.5703125" style="148" customWidth="1"/>
    <col min="6451" max="6451" width="10" style="148" customWidth="1"/>
    <col min="6452" max="6452" width="12.7109375" style="148" customWidth="1"/>
    <col min="6453" max="6460" width="11.42578125" style="148"/>
    <col min="6461" max="6461" width="13.140625" style="148" customWidth="1"/>
    <col min="6462" max="6462" width="14.140625" style="148" customWidth="1"/>
    <col min="6463" max="6463" width="15.85546875" style="148" customWidth="1"/>
    <col min="6464" max="6464" width="23.28515625" style="148" customWidth="1"/>
    <col min="6465" max="6693" width="11.42578125" style="148"/>
    <col min="6694" max="6694" width="8.140625" style="148" customWidth="1"/>
    <col min="6695" max="6695" width="10.7109375" style="148" customWidth="1"/>
    <col min="6696" max="6696" width="17.140625" style="148" customWidth="1"/>
    <col min="6697" max="6697" width="15.85546875" style="148" customWidth="1"/>
    <col min="6698" max="6698" width="11.28515625" style="148" customWidth="1"/>
    <col min="6699" max="6699" width="9.85546875" style="148" customWidth="1"/>
    <col min="6700" max="6700" width="38.28515625" style="148" customWidth="1"/>
    <col min="6701" max="6701" width="46.28515625" style="148" customWidth="1"/>
    <col min="6702" max="6702" width="16.42578125" style="148" customWidth="1"/>
    <col min="6703" max="6703" width="11.140625" style="148" customWidth="1"/>
    <col min="6704" max="6705" width="12.7109375" style="148" customWidth="1"/>
    <col min="6706" max="6706" width="12.5703125" style="148" customWidth="1"/>
    <col min="6707" max="6707" width="10" style="148" customWidth="1"/>
    <col min="6708" max="6708" width="12.7109375" style="148" customWidth="1"/>
    <col min="6709" max="6716" width="11.42578125" style="148"/>
    <col min="6717" max="6717" width="13.140625" style="148" customWidth="1"/>
    <col min="6718" max="6718" width="14.140625" style="148" customWidth="1"/>
    <col min="6719" max="6719" width="15.85546875" style="148" customWidth="1"/>
    <col min="6720" max="6720" width="23.28515625" style="148" customWidth="1"/>
    <col min="6721" max="6949" width="11.42578125" style="148"/>
    <col min="6950" max="6950" width="8.140625" style="148" customWidth="1"/>
    <col min="6951" max="6951" width="10.7109375" style="148" customWidth="1"/>
    <col min="6952" max="6952" width="17.140625" style="148" customWidth="1"/>
    <col min="6953" max="6953" width="15.85546875" style="148" customWidth="1"/>
    <col min="6954" max="6954" width="11.28515625" style="148" customWidth="1"/>
    <col min="6955" max="6955" width="9.85546875" style="148" customWidth="1"/>
    <col min="6956" max="6956" width="38.28515625" style="148" customWidth="1"/>
    <col min="6957" max="6957" width="46.28515625" style="148" customWidth="1"/>
    <col min="6958" max="6958" width="16.42578125" style="148" customWidth="1"/>
    <col min="6959" max="6959" width="11.140625" style="148" customWidth="1"/>
    <col min="6960" max="6961" width="12.7109375" style="148" customWidth="1"/>
    <col min="6962" max="6962" width="12.5703125" style="148" customWidth="1"/>
    <col min="6963" max="6963" width="10" style="148" customWidth="1"/>
    <col min="6964" max="6964" width="12.7109375" style="148" customWidth="1"/>
    <col min="6965" max="6972" width="11.42578125" style="148"/>
    <col min="6973" max="6973" width="13.140625" style="148" customWidth="1"/>
    <col min="6974" max="6974" width="14.140625" style="148" customWidth="1"/>
    <col min="6975" max="6975" width="15.85546875" style="148" customWidth="1"/>
    <col min="6976" max="6976" width="23.28515625" style="148" customWidth="1"/>
    <col min="6977" max="7205" width="11.42578125" style="148"/>
    <col min="7206" max="7206" width="8.140625" style="148" customWidth="1"/>
    <col min="7207" max="7207" width="10.7109375" style="148" customWidth="1"/>
    <col min="7208" max="7208" width="17.140625" style="148" customWidth="1"/>
    <col min="7209" max="7209" width="15.85546875" style="148" customWidth="1"/>
    <col min="7210" max="7210" width="11.28515625" style="148" customWidth="1"/>
    <col min="7211" max="7211" width="9.85546875" style="148" customWidth="1"/>
    <col min="7212" max="7212" width="38.28515625" style="148" customWidth="1"/>
    <col min="7213" max="7213" width="46.28515625" style="148" customWidth="1"/>
    <col min="7214" max="7214" width="16.42578125" style="148" customWidth="1"/>
    <col min="7215" max="7215" width="11.140625" style="148" customWidth="1"/>
    <col min="7216" max="7217" width="12.7109375" style="148" customWidth="1"/>
    <col min="7218" max="7218" width="12.5703125" style="148" customWidth="1"/>
    <col min="7219" max="7219" width="10" style="148" customWidth="1"/>
    <col min="7220" max="7220" width="12.7109375" style="148" customWidth="1"/>
    <col min="7221" max="7228" width="11.42578125" style="148"/>
    <col min="7229" max="7229" width="13.140625" style="148" customWidth="1"/>
    <col min="7230" max="7230" width="14.140625" style="148" customWidth="1"/>
    <col min="7231" max="7231" width="15.85546875" style="148" customWidth="1"/>
    <col min="7232" max="7232" width="23.28515625" style="148" customWidth="1"/>
    <col min="7233" max="7461" width="11.42578125" style="148"/>
    <col min="7462" max="7462" width="8.140625" style="148" customWidth="1"/>
    <col min="7463" max="7463" width="10.7109375" style="148" customWidth="1"/>
    <col min="7464" max="7464" width="17.140625" style="148" customWidth="1"/>
    <col min="7465" max="7465" width="15.85546875" style="148" customWidth="1"/>
    <col min="7466" max="7466" width="11.28515625" style="148" customWidth="1"/>
    <col min="7467" max="7467" width="9.85546875" style="148" customWidth="1"/>
    <col min="7468" max="7468" width="38.28515625" style="148" customWidth="1"/>
    <col min="7469" max="7469" width="46.28515625" style="148" customWidth="1"/>
    <col min="7470" max="7470" width="16.42578125" style="148" customWidth="1"/>
    <col min="7471" max="7471" width="11.140625" style="148" customWidth="1"/>
    <col min="7472" max="7473" width="12.7109375" style="148" customWidth="1"/>
    <col min="7474" max="7474" width="12.5703125" style="148" customWidth="1"/>
    <col min="7475" max="7475" width="10" style="148" customWidth="1"/>
    <col min="7476" max="7476" width="12.7109375" style="148" customWidth="1"/>
    <col min="7477" max="7484" width="11.42578125" style="148"/>
    <col min="7485" max="7485" width="13.140625" style="148" customWidth="1"/>
    <col min="7486" max="7486" width="14.140625" style="148" customWidth="1"/>
    <col min="7487" max="7487" width="15.85546875" style="148" customWidth="1"/>
    <col min="7488" max="7488" width="23.28515625" style="148" customWidth="1"/>
    <col min="7489" max="7717" width="11.42578125" style="148"/>
    <col min="7718" max="7718" width="8.140625" style="148" customWidth="1"/>
    <col min="7719" max="7719" width="10.7109375" style="148" customWidth="1"/>
    <col min="7720" max="7720" width="17.140625" style="148" customWidth="1"/>
    <col min="7721" max="7721" width="15.85546875" style="148" customWidth="1"/>
    <col min="7722" max="7722" width="11.28515625" style="148" customWidth="1"/>
    <col min="7723" max="7723" width="9.85546875" style="148" customWidth="1"/>
    <col min="7724" max="7724" width="38.28515625" style="148" customWidth="1"/>
    <col min="7725" max="7725" width="46.28515625" style="148" customWidth="1"/>
    <col min="7726" max="7726" width="16.42578125" style="148" customWidth="1"/>
    <col min="7727" max="7727" width="11.140625" style="148" customWidth="1"/>
    <col min="7728" max="7729" width="12.7109375" style="148" customWidth="1"/>
    <col min="7730" max="7730" width="12.5703125" style="148" customWidth="1"/>
    <col min="7731" max="7731" width="10" style="148" customWidth="1"/>
    <col min="7732" max="7732" width="12.7109375" style="148" customWidth="1"/>
    <col min="7733" max="7740" width="11.42578125" style="148"/>
    <col min="7741" max="7741" width="13.140625" style="148" customWidth="1"/>
    <col min="7742" max="7742" width="14.140625" style="148" customWidth="1"/>
    <col min="7743" max="7743" width="15.85546875" style="148" customWidth="1"/>
    <col min="7744" max="7744" width="23.28515625" style="148" customWidth="1"/>
    <col min="7745" max="7973" width="11.42578125" style="148"/>
    <col min="7974" max="7974" width="8.140625" style="148" customWidth="1"/>
    <col min="7975" max="7975" width="10.7109375" style="148" customWidth="1"/>
    <col min="7976" max="7976" width="17.140625" style="148" customWidth="1"/>
    <col min="7977" max="7977" width="15.85546875" style="148" customWidth="1"/>
    <col min="7978" max="7978" width="11.28515625" style="148" customWidth="1"/>
    <col min="7979" max="7979" width="9.85546875" style="148" customWidth="1"/>
    <col min="7980" max="7980" width="38.28515625" style="148" customWidth="1"/>
    <col min="7981" max="7981" width="46.28515625" style="148" customWidth="1"/>
    <col min="7982" max="7982" width="16.42578125" style="148" customWidth="1"/>
    <col min="7983" max="7983" width="11.140625" style="148" customWidth="1"/>
    <col min="7984" max="7985" width="12.7109375" style="148" customWidth="1"/>
    <col min="7986" max="7986" width="12.5703125" style="148" customWidth="1"/>
    <col min="7987" max="7987" width="10" style="148" customWidth="1"/>
    <col min="7988" max="7988" width="12.7109375" style="148" customWidth="1"/>
    <col min="7989" max="7996" width="11.42578125" style="148"/>
    <col min="7997" max="7997" width="13.140625" style="148" customWidth="1"/>
    <col min="7998" max="7998" width="14.140625" style="148" customWidth="1"/>
    <col min="7999" max="7999" width="15.85546875" style="148" customWidth="1"/>
    <col min="8000" max="8000" width="23.28515625" style="148" customWidth="1"/>
    <col min="8001" max="8229" width="11.42578125" style="148"/>
    <col min="8230" max="8230" width="8.140625" style="148" customWidth="1"/>
    <col min="8231" max="8231" width="10.7109375" style="148" customWidth="1"/>
    <col min="8232" max="8232" width="17.140625" style="148" customWidth="1"/>
    <col min="8233" max="8233" width="15.85546875" style="148" customWidth="1"/>
    <col min="8234" max="8234" width="11.28515625" style="148" customWidth="1"/>
    <col min="8235" max="8235" width="9.85546875" style="148" customWidth="1"/>
    <col min="8236" max="8236" width="38.28515625" style="148" customWidth="1"/>
    <col min="8237" max="8237" width="46.28515625" style="148" customWidth="1"/>
    <col min="8238" max="8238" width="16.42578125" style="148" customWidth="1"/>
    <col min="8239" max="8239" width="11.140625" style="148" customWidth="1"/>
    <col min="8240" max="8241" width="12.7109375" style="148" customWidth="1"/>
    <col min="8242" max="8242" width="12.5703125" style="148" customWidth="1"/>
    <col min="8243" max="8243" width="10" style="148" customWidth="1"/>
    <col min="8244" max="8244" width="12.7109375" style="148" customWidth="1"/>
    <col min="8245" max="8252" width="11.42578125" style="148"/>
    <col min="8253" max="8253" width="13.140625" style="148" customWidth="1"/>
    <col min="8254" max="8254" width="14.140625" style="148" customWidth="1"/>
    <col min="8255" max="8255" width="15.85546875" style="148" customWidth="1"/>
    <col min="8256" max="8256" width="23.28515625" style="148" customWidth="1"/>
    <col min="8257" max="8485" width="11.42578125" style="148"/>
    <col min="8486" max="8486" width="8.140625" style="148" customWidth="1"/>
    <col min="8487" max="8487" width="10.7109375" style="148" customWidth="1"/>
    <col min="8488" max="8488" width="17.140625" style="148" customWidth="1"/>
    <col min="8489" max="8489" width="15.85546875" style="148" customWidth="1"/>
    <col min="8490" max="8490" width="11.28515625" style="148" customWidth="1"/>
    <col min="8491" max="8491" width="9.85546875" style="148" customWidth="1"/>
    <col min="8492" max="8492" width="38.28515625" style="148" customWidth="1"/>
    <col min="8493" max="8493" width="46.28515625" style="148" customWidth="1"/>
    <col min="8494" max="8494" width="16.42578125" style="148" customWidth="1"/>
    <col min="8495" max="8495" width="11.140625" style="148" customWidth="1"/>
    <col min="8496" max="8497" width="12.7109375" style="148" customWidth="1"/>
    <col min="8498" max="8498" width="12.5703125" style="148" customWidth="1"/>
    <col min="8499" max="8499" width="10" style="148" customWidth="1"/>
    <col min="8500" max="8500" width="12.7109375" style="148" customWidth="1"/>
    <col min="8501" max="8508" width="11.42578125" style="148"/>
    <col min="8509" max="8509" width="13.140625" style="148" customWidth="1"/>
    <col min="8510" max="8510" width="14.140625" style="148" customWidth="1"/>
    <col min="8511" max="8511" width="15.85546875" style="148" customWidth="1"/>
    <col min="8512" max="8512" width="23.28515625" style="148" customWidth="1"/>
    <col min="8513" max="8741" width="11.42578125" style="148"/>
    <col min="8742" max="8742" width="8.140625" style="148" customWidth="1"/>
    <col min="8743" max="8743" width="10.7109375" style="148" customWidth="1"/>
    <col min="8744" max="8744" width="17.140625" style="148" customWidth="1"/>
    <col min="8745" max="8745" width="15.85546875" style="148" customWidth="1"/>
    <col min="8746" max="8746" width="11.28515625" style="148" customWidth="1"/>
    <col min="8747" max="8747" width="9.85546875" style="148" customWidth="1"/>
    <col min="8748" max="8748" width="38.28515625" style="148" customWidth="1"/>
    <col min="8749" max="8749" width="46.28515625" style="148" customWidth="1"/>
    <col min="8750" max="8750" width="16.42578125" style="148" customWidth="1"/>
    <col min="8751" max="8751" width="11.140625" style="148" customWidth="1"/>
    <col min="8752" max="8753" width="12.7109375" style="148" customWidth="1"/>
    <col min="8754" max="8754" width="12.5703125" style="148" customWidth="1"/>
    <col min="8755" max="8755" width="10" style="148" customWidth="1"/>
    <col min="8756" max="8756" width="12.7109375" style="148" customWidth="1"/>
    <col min="8757" max="8764" width="11.42578125" style="148"/>
    <col min="8765" max="8765" width="13.140625" style="148" customWidth="1"/>
    <col min="8766" max="8766" width="14.140625" style="148" customWidth="1"/>
    <col min="8767" max="8767" width="15.85546875" style="148" customWidth="1"/>
    <col min="8768" max="8768" width="23.28515625" style="148" customWidth="1"/>
    <col min="8769" max="8997" width="11.42578125" style="148"/>
    <col min="8998" max="8998" width="8.140625" style="148" customWidth="1"/>
    <col min="8999" max="8999" width="10.7109375" style="148" customWidth="1"/>
    <col min="9000" max="9000" width="17.140625" style="148" customWidth="1"/>
    <col min="9001" max="9001" width="15.85546875" style="148" customWidth="1"/>
    <col min="9002" max="9002" width="11.28515625" style="148" customWidth="1"/>
    <col min="9003" max="9003" width="9.85546875" style="148" customWidth="1"/>
    <col min="9004" max="9004" width="38.28515625" style="148" customWidth="1"/>
    <col min="9005" max="9005" width="46.28515625" style="148" customWidth="1"/>
    <col min="9006" max="9006" width="16.42578125" style="148" customWidth="1"/>
    <col min="9007" max="9007" width="11.140625" style="148" customWidth="1"/>
    <col min="9008" max="9009" width="12.7109375" style="148" customWidth="1"/>
    <col min="9010" max="9010" width="12.5703125" style="148" customWidth="1"/>
    <col min="9011" max="9011" width="10" style="148" customWidth="1"/>
    <col min="9012" max="9012" width="12.7109375" style="148" customWidth="1"/>
    <col min="9013" max="9020" width="11.42578125" style="148"/>
    <col min="9021" max="9021" width="13.140625" style="148" customWidth="1"/>
    <col min="9022" max="9022" width="14.140625" style="148" customWidth="1"/>
    <col min="9023" max="9023" width="15.85546875" style="148" customWidth="1"/>
    <col min="9024" max="9024" width="23.28515625" style="148" customWidth="1"/>
    <col min="9025" max="9253" width="11.42578125" style="148"/>
    <col min="9254" max="9254" width="8.140625" style="148" customWidth="1"/>
    <col min="9255" max="9255" width="10.7109375" style="148" customWidth="1"/>
    <col min="9256" max="9256" width="17.140625" style="148" customWidth="1"/>
    <col min="9257" max="9257" width="15.85546875" style="148" customWidth="1"/>
    <col min="9258" max="9258" width="11.28515625" style="148" customWidth="1"/>
    <col min="9259" max="9259" width="9.85546875" style="148" customWidth="1"/>
    <col min="9260" max="9260" width="38.28515625" style="148" customWidth="1"/>
    <col min="9261" max="9261" width="46.28515625" style="148" customWidth="1"/>
    <col min="9262" max="9262" width="16.42578125" style="148" customWidth="1"/>
    <col min="9263" max="9263" width="11.140625" style="148" customWidth="1"/>
    <col min="9264" max="9265" width="12.7109375" style="148" customWidth="1"/>
    <col min="9266" max="9266" width="12.5703125" style="148" customWidth="1"/>
    <col min="9267" max="9267" width="10" style="148" customWidth="1"/>
    <col min="9268" max="9268" width="12.7109375" style="148" customWidth="1"/>
    <col min="9269" max="9276" width="11.42578125" style="148"/>
    <col min="9277" max="9277" width="13.140625" style="148" customWidth="1"/>
    <col min="9278" max="9278" width="14.140625" style="148" customWidth="1"/>
    <col min="9279" max="9279" width="15.85546875" style="148" customWidth="1"/>
    <col min="9280" max="9280" width="23.28515625" style="148" customWidth="1"/>
    <col min="9281" max="9509" width="11.42578125" style="148"/>
    <col min="9510" max="9510" width="8.140625" style="148" customWidth="1"/>
    <col min="9511" max="9511" width="10.7109375" style="148" customWidth="1"/>
    <col min="9512" max="9512" width="17.140625" style="148" customWidth="1"/>
    <col min="9513" max="9513" width="15.85546875" style="148" customWidth="1"/>
    <col min="9514" max="9514" width="11.28515625" style="148" customWidth="1"/>
    <col min="9515" max="9515" width="9.85546875" style="148" customWidth="1"/>
    <col min="9516" max="9516" width="38.28515625" style="148" customWidth="1"/>
    <col min="9517" max="9517" width="46.28515625" style="148" customWidth="1"/>
    <col min="9518" max="9518" width="16.42578125" style="148" customWidth="1"/>
    <col min="9519" max="9519" width="11.140625" style="148" customWidth="1"/>
    <col min="9520" max="9521" width="12.7109375" style="148" customWidth="1"/>
    <col min="9522" max="9522" width="12.5703125" style="148" customWidth="1"/>
    <col min="9523" max="9523" width="10" style="148" customWidth="1"/>
    <col min="9524" max="9524" width="12.7109375" style="148" customWidth="1"/>
    <col min="9525" max="9532" width="11.42578125" style="148"/>
    <col min="9533" max="9533" width="13.140625" style="148" customWidth="1"/>
    <col min="9534" max="9534" width="14.140625" style="148" customWidth="1"/>
    <col min="9535" max="9535" width="15.85546875" style="148" customWidth="1"/>
    <col min="9536" max="9536" width="23.28515625" style="148" customWidth="1"/>
    <col min="9537" max="9765" width="11.42578125" style="148"/>
    <col min="9766" max="9766" width="8.140625" style="148" customWidth="1"/>
    <col min="9767" max="9767" width="10.7109375" style="148" customWidth="1"/>
    <col min="9768" max="9768" width="17.140625" style="148" customWidth="1"/>
    <col min="9769" max="9769" width="15.85546875" style="148" customWidth="1"/>
    <col min="9770" max="9770" width="11.28515625" style="148" customWidth="1"/>
    <col min="9771" max="9771" width="9.85546875" style="148" customWidth="1"/>
    <col min="9772" max="9772" width="38.28515625" style="148" customWidth="1"/>
    <col min="9773" max="9773" width="46.28515625" style="148" customWidth="1"/>
    <col min="9774" max="9774" width="16.42578125" style="148" customWidth="1"/>
    <col min="9775" max="9775" width="11.140625" style="148" customWidth="1"/>
    <col min="9776" max="9777" width="12.7109375" style="148" customWidth="1"/>
    <col min="9778" max="9778" width="12.5703125" style="148" customWidth="1"/>
    <col min="9779" max="9779" width="10" style="148" customWidth="1"/>
    <col min="9780" max="9780" width="12.7109375" style="148" customWidth="1"/>
    <col min="9781" max="9788" width="11.42578125" style="148"/>
    <col min="9789" max="9789" width="13.140625" style="148" customWidth="1"/>
    <col min="9790" max="9790" width="14.140625" style="148" customWidth="1"/>
    <col min="9791" max="9791" width="15.85546875" style="148" customWidth="1"/>
    <col min="9792" max="9792" width="23.28515625" style="148" customWidth="1"/>
    <col min="9793" max="10021" width="11.42578125" style="148"/>
    <col min="10022" max="10022" width="8.140625" style="148" customWidth="1"/>
    <col min="10023" max="10023" width="10.7109375" style="148" customWidth="1"/>
    <col min="10024" max="10024" width="17.140625" style="148" customWidth="1"/>
    <col min="10025" max="10025" width="15.85546875" style="148" customWidth="1"/>
    <col min="10026" max="10026" width="11.28515625" style="148" customWidth="1"/>
    <col min="10027" max="10027" width="9.85546875" style="148" customWidth="1"/>
    <col min="10028" max="10028" width="38.28515625" style="148" customWidth="1"/>
    <col min="10029" max="10029" width="46.28515625" style="148" customWidth="1"/>
    <col min="10030" max="10030" width="16.42578125" style="148" customWidth="1"/>
    <col min="10031" max="10031" width="11.140625" style="148" customWidth="1"/>
    <col min="10032" max="10033" width="12.7109375" style="148" customWidth="1"/>
    <col min="10034" max="10034" width="12.5703125" style="148" customWidth="1"/>
    <col min="10035" max="10035" width="10" style="148" customWidth="1"/>
    <col min="10036" max="10036" width="12.7109375" style="148" customWidth="1"/>
    <col min="10037" max="10044" width="11.42578125" style="148"/>
    <col min="10045" max="10045" width="13.140625" style="148" customWidth="1"/>
    <col min="10046" max="10046" width="14.140625" style="148" customWidth="1"/>
    <col min="10047" max="10047" width="15.85546875" style="148" customWidth="1"/>
    <col min="10048" max="10048" width="23.28515625" style="148" customWidth="1"/>
    <col min="10049" max="10277" width="11.42578125" style="148"/>
    <col min="10278" max="10278" width="8.140625" style="148" customWidth="1"/>
    <col min="10279" max="10279" width="10.7109375" style="148" customWidth="1"/>
    <col min="10280" max="10280" width="17.140625" style="148" customWidth="1"/>
    <col min="10281" max="10281" width="15.85546875" style="148" customWidth="1"/>
    <col min="10282" max="10282" width="11.28515625" style="148" customWidth="1"/>
    <col min="10283" max="10283" width="9.85546875" style="148" customWidth="1"/>
    <col min="10284" max="10284" width="38.28515625" style="148" customWidth="1"/>
    <col min="10285" max="10285" width="46.28515625" style="148" customWidth="1"/>
    <col min="10286" max="10286" width="16.42578125" style="148" customWidth="1"/>
    <col min="10287" max="10287" width="11.140625" style="148" customWidth="1"/>
    <col min="10288" max="10289" width="12.7109375" style="148" customWidth="1"/>
    <col min="10290" max="10290" width="12.5703125" style="148" customWidth="1"/>
    <col min="10291" max="10291" width="10" style="148" customWidth="1"/>
    <col min="10292" max="10292" width="12.7109375" style="148" customWidth="1"/>
    <col min="10293" max="10300" width="11.42578125" style="148"/>
    <col min="10301" max="10301" width="13.140625" style="148" customWidth="1"/>
    <col min="10302" max="10302" width="14.140625" style="148" customWidth="1"/>
    <col min="10303" max="10303" width="15.85546875" style="148" customWidth="1"/>
    <col min="10304" max="10304" width="23.28515625" style="148" customWidth="1"/>
    <col min="10305" max="10533" width="11.42578125" style="148"/>
    <col min="10534" max="10534" width="8.140625" style="148" customWidth="1"/>
    <col min="10535" max="10535" width="10.7109375" style="148" customWidth="1"/>
    <col min="10536" max="10536" width="17.140625" style="148" customWidth="1"/>
    <col min="10537" max="10537" width="15.85546875" style="148" customWidth="1"/>
    <col min="10538" max="10538" width="11.28515625" style="148" customWidth="1"/>
    <col min="10539" max="10539" width="9.85546875" style="148" customWidth="1"/>
    <col min="10540" max="10540" width="38.28515625" style="148" customWidth="1"/>
    <col min="10541" max="10541" width="46.28515625" style="148" customWidth="1"/>
    <col min="10542" max="10542" width="16.42578125" style="148" customWidth="1"/>
    <col min="10543" max="10543" width="11.140625" style="148" customWidth="1"/>
    <col min="10544" max="10545" width="12.7109375" style="148" customWidth="1"/>
    <col min="10546" max="10546" width="12.5703125" style="148" customWidth="1"/>
    <col min="10547" max="10547" width="10" style="148" customWidth="1"/>
    <col min="10548" max="10548" width="12.7109375" style="148" customWidth="1"/>
    <col min="10549" max="10556" width="11.42578125" style="148"/>
    <col min="10557" max="10557" width="13.140625" style="148" customWidth="1"/>
    <col min="10558" max="10558" width="14.140625" style="148" customWidth="1"/>
    <col min="10559" max="10559" width="15.85546875" style="148" customWidth="1"/>
    <col min="10560" max="10560" width="23.28515625" style="148" customWidth="1"/>
    <col min="10561" max="10789" width="11.42578125" style="148"/>
    <col min="10790" max="10790" width="8.140625" style="148" customWidth="1"/>
    <col min="10791" max="10791" width="10.7109375" style="148" customWidth="1"/>
    <col min="10792" max="10792" width="17.140625" style="148" customWidth="1"/>
    <col min="10793" max="10793" width="15.85546875" style="148" customWidth="1"/>
    <col min="10794" max="10794" width="11.28515625" style="148" customWidth="1"/>
    <col min="10795" max="10795" width="9.85546875" style="148" customWidth="1"/>
    <col min="10796" max="10796" width="38.28515625" style="148" customWidth="1"/>
    <col min="10797" max="10797" width="46.28515625" style="148" customWidth="1"/>
    <col min="10798" max="10798" width="16.42578125" style="148" customWidth="1"/>
    <col min="10799" max="10799" width="11.140625" style="148" customWidth="1"/>
    <col min="10800" max="10801" width="12.7109375" style="148" customWidth="1"/>
    <col min="10802" max="10802" width="12.5703125" style="148" customWidth="1"/>
    <col min="10803" max="10803" width="10" style="148" customWidth="1"/>
    <col min="10804" max="10804" width="12.7109375" style="148" customWidth="1"/>
    <col min="10805" max="10812" width="11.42578125" style="148"/>
    <col min="10813" max="10813" width="13.140625" style="148" customWidth="1"/>
    <col min="10814" max="10814" width="14.140625" style="148" customWidth="1"/>
    <col min="10815" max="10815" width="15.85546875" style="148" customWidth="1"/>
    <col min="10816" max="10816" width="23.28515625" style="148" customWidth="1"/>
    <col min="10817" max="11045" width="11.42578125" style="148"/>
    <col min="11046" max="11046" width="8.140625" style="148" customWidth="1"/>
    <col min="11047" max="11047" width="10.7109375" style="148" customWidth="1"/>
    <col min="11048" max="11048" width="17.140625" style="148" customWidth="1"/>
    <col min="11049" max="11049" width="15.85546875" style="148" customWidth="1"/>
    <col min="11050" max="11050" width="11.28515625" style="148" customWidth="1"/>
    <col min="11051" max="11051" width="9.85546875" style="148" customWidth="1"/>
    <col min="11052" max="11052" width="38.28515625" style="148" customWidth="1"/>
    <col min="11053" max="11053" width="46.28515625" style="148" customWidth="1"/>
    <col min="11054" max="11054" width="16.42578125" style="148" customWidth="1"/>
    <col min="11055" max="11055" width="11.140625" style="148" customWidth="1"/>
    <col min="11056" max="11057" width="12.7109375" style="148" customWidth="1"/>
    <col min="11058" max="11058" width="12.5703125" style="148" customWidth="1"/>
    <col min="11059" max="11059" width="10" style="148" customWidth="1"/>
    <col min="11060" max="11060" width="12.7109375" style="148" customWidth="1"/>
    <col min="11061" max="11068" width="11.42578125" style="148"/>
    <col min="11069" max="11069" width="13.140625" style="148" customWidth="1"/>
    <col min="11070" max="11070" width="14.140625" style="148" customWidth="1"/>
    <col min="11071" max="11071" width="15.85546875" style="148" customWidth="1"/>
    <col min="11072" max="11072" width="23.28515625" style="148" customWidth="1"/>
    <col min="11073" max="11301" width="11.42578125" style="148"/>
    <col min="11302" max="11302" width="8.140625" style="148" customWidth="1"/>
    <col min="11303" max="11303" width="10.7109375" style="148" customWidth="1"/>
    <col min="11304" max="11304" width="17.140625" style="148" customWidth="1"/>
    <col min="11305" max="11305" width="15.85546875" style="148" customWidth="1"/>
    <col min="11306" max="11306" width="11.28515625" style="148" customWidth="1"/>
    <col min="11307" max="11307" width="9.85546875" style="148" customWidth="1"/>
    <col min="11308" max="11308" width="38.28515625" style="148" customWidth="1"/>
    <col min="11309" max="11309" width="46.28515625" style="148" customWidth="1"/>
    <col min="11310" max="11310" width="16.42578125" style="148" customWidth="1"/>
    <col min="11311" max="11311" width="11.140625" style="148" customWidth="1"/>
    <col min="11312" max="11313" width="12.7109375" style="148" customWidth="1"/>
    <col min="11314" max="11314" width="12.5703125" style="148" customWidth="1"/>
    <col min="11315" max="11315" width="10" style="148" customWidth="1"/>
    <col min="11316" max="11316" width="12.7109375" style="148" customWidth="1"/>
    <col min="11317" max="11324" width="11.42578125" style="148"/>
    <col min="11325" max="11325" width="13.140625" style="148" customWidth="1"/>
    <col min="11326" max="11326" width="14.140625" style="148" customWidth="1"/>
    <col min="11327" max="11327" width="15.85546875" style="148" customWidth="1"/>
    <col min="11328" max="11328" width="23.28515625" style="148" customWidth="1"/>
    <col min="11329" max="11557" width="11.42578125" style="148"/>
    <col min="11558" max="11558" width="8.140625" style="148" customWidth="1"/>
    <col min="11559" max="11559" width="10.7109375" style="148" customWidth="1"/>
    <col min="11560" max="11560" width="17.140625" style="148" customWidth="1"/>
    <col min="11561" max="11561" width="15.85546875" style="148" customWidth="1"/>
    <col min="11562" max="11562" width="11.28515625" style="148" customWidth="1"/>
    <col min="11563" max="11563" width="9.85546875" style="148" customWidth="1"/>
    <col min="11564" max="11564" width="38.28515625" style="148" customWidth="1"/>
    <col min="11565" max="11565" width="46.28515625" style="148" customWidth="1"/>
    <col min="11566" max="11566" width="16.42578125" style="148" customWidth="1"/>
    <col min="11567" max="11567" width="11.140625" style="148" customWidth="1"/>
    <col min="11568" max="11569" width="12.7109375" style="148" customWidth="1"/>
    <col min="11570" max="11570" width="12.5703125" style="148" customWidth="1"/>
    <col min="11571" max="11571" width="10" style="148" customWidth="1"/>
    <col min="11572" max="11572" width="12.7109375" style="148" customWidth="1"/>
    <col min="11573" max="11580" width="11.42578125" style="148"/>
    <col min="11581" max="11581" width="13.140625" style="148" customWidth="1"/>
    <col min="11582" max="11582" width="14.140625" style="148" customWidth="1"/>
    <col min="11583" max="11583" width="15.85546875" style="148" customWidth="1"/>
    <col min="11584" max="11584" width="23.28515625" style="148" customWidth="1"/>
    <col min="11585" max="11813" width="11.42578125" style="148"/>
    <col min="11814" max="11814" width="8.140625" style="148" customWidth="1"/>
    <col min="11815" max="11815" width="10.7109375" style="148" customWidth="1"/>
    <col min="11816" max="11816" width="17.140625" style="148" customWidth="1"/>
    <col min="11817" max="11817" width="15.85546875" style="148" customWidth="1"/>
    <col min="11818" max="11818" width="11.28515625" style="148" customWidth="1"/>
    <col min="11819" max="11819" width="9.85546875" style="148" customWidth="1"/>
    <col min="11820" max="11820" width="38.28515625" style="148" customWidth="1"/>
    <col min="11821" max="11821" width="46.28515625" style="148" customWidth="1"/>
    <col min="11822" max="11822" width="16.42578125" style="148" customWidth="1"/>
    <col min="11823" max="11823" width="11.140625" style="148" customWidth="1"/>
    <col min="11824" max="11825" width="12.7109375" style="148" customWidth="1"/>
    <col min="11826" max="11826" width="12.5703125" style="148" customWidth="1"/>
    <col min="11827" max="11827" width="10" style="148" customWidth="1"/>
    <col min="11828" max="11828" width="12.7109375" style="148" customWidth="1"/>
    <col min="11829" max="11836" width="11.42578125" style="148"/>
    <col min="11837" max="11837" width="13.140625" style="148" customWidth="1"/>
    <col min="11838" max="11838" width="14.140625" style="148" customWidth="1"/>
    <col min="11839" max="11839" width="15.85546875" style="148" customWidth="1"/>
    <col min="11840" max="11840" width="23.28515625" style="148" customWidth="1"/>
    <col min="11841" max="12069" width="11.42578125" style="148"/>
    <col min="12070" max="12070" width="8.140625" style="148" customWidth="1"/>
    <col min="12071" max="12071" width="10.7109375" style="148" customWidth="1"/>
    <col min="12072" max="12072" width="17.140625" style="148" customWidth="1"/>
    <col min="12073" max="12073" width="15.85546875" style="148" customWidth="1"/>
    <col min="12074" max="12074" width="11.28515625" style="148" customWidth="1"/>
    <col min="12075" max="12075" width="9.85546875" style="148" customWidth="1"/>
    <col min="12076" max="12076" width="38.28515625" style="148" customWidth="1"/>
    <col min="12077" max="12077" width="46.28515625" style="148" customWidth="1"/>
    <col min="12078" max="12078" width="16.42578125" style="148" customWidth="1"/>
    <col min="12079" max="12079" width="11.140625" style="148" customWidth="1"/>
    <col min="12080" max="12081" width="12.7109375" style="148" customWidth="1"/>
    <col min="12082" max="12082" width="12.5703125" style="148" customWidth="1"/>
    <col min="12083" max="12083" width="10" style="148" customWidth="1"/>
    <col min="12084" max="12084" width="12.7109375" style="148" customWidth="1"/>
    <col min="12085" max="12092" width="11.42578125" style="148"/>
    <col min="12093" max="12093" width="13.140625" style="148" customWidth="1"/>
    <col min="12094" max="12094" width="14.140625" style="148" customWidth="1"/>
    <col min="12095" max="12095" width="15.85546875" style="148" customWidth="1"/>
    <col min="12096" max="12096" width="23.28515625" style="148" customWidth="1"/>
    <col min="12097" max="12325" width="11.42578125" style="148"/>
    <col min="12326" max="12326" width="8.140625" style="148" customWidth="1"/>
    <col min="12327" max="12327" width="10.7109375" style="148" customWidth="1"/>
    <col min="12328" max="12328" width="17.140625" style="148" customWidth="1"/>
    <col min="12329" max="12329" width="15.85546875" style="148" customWidth="1"/>
    <col min="12330" max="12330" width="11.28515625" style="148" customWidth="1"/>
    <col min="12331" max="12331" width="9.85546875" style="148" customWidth="1"/>
    <col min="12332" max="12332" width="38.28515625" style="148" customWidth="1"/>
    <col min="12333" max="12333" width="46.28515625" style="148" customWidth="1"/>
    <col min="12334" max="12334" width="16.42578125" style="148" customWidth="1"/>
    <col min="12335" max="12335" width="11.140625" style="148" customWidth="1"/>
    <col min="12336" max="12337" width="12.7109375" style="148" customWidth="1"/>
    <col min="12338" max="12338" width="12.5703125" style="148" customWidth="1"/>
    <col min="12339" max="12339" width="10" style="148" customWidth="1"/>
    <col min="12340" max="12340" width="12.7109375" style="148" customWidth="1"/>
    <col min="12341" max="12348" width="11.42578125" style="148"/>
    <col min="12349" max="12349" width="13.140625" style="148" customWidth="1"/>
    <col min="12350" max="12350" width="14.140625" style="148" customWidth="1"/>
    <col min="12351" max="12351" width="15.85546875" style="148" customWidth="1"/>
    <col min="12352" max="12352" width="23.28515625" style="148" customWidth="1"/>
    <col min="12353" max="12581" width="11.42578125" style="148"/>
    <col min="12582" max="12582" width="8.140625" style="148" customWidth="1"/>
    <col min="12583" max="12583" width="10.7109375" style="148" customWidth="1"/>
    <col min="12584" max="12584" width="17.140625" style="148" customWidth="1"/>
    <col min="12585" max="12585" width="15.85546875" style="148" customWidth="1"/>
    <col min="12586" max="12586" width="11.28515625" style="148" customWidth="1"/>
    <col min="12587" max="12587" width="9.85546875" style="148" customWidth="1"/>
    <col min="12588" max="12588" width="38.28515625" style="148" customWidth="1"/>
    <col min="12589" max="12589" width="46.28515625" style="148" customWidth="1"/>
    <col min="12590" max="12590" width="16.42578125" style="148" customWidth="1"/>
    <col min="12591" max="12591" width="11.140625" style="148" customWidth="1"/>
    <col min="12592" max="12593" width="12.7109375" style="148" customWidth="1"/>
    <col min="12594" max="12594" width="12.5703125" style="148" customWidth="1"/>
    <col min="12595" max="12595" width="10" style="148" customWidth="1"/>
    <col min="12596" max="12596" width="12.7109375" style="148" customWidth="1"/>
    <col min="12597" max="12604" width="11.42578125" style="148"/>
    <col min="12605" max="12605" width="13.140625" style="148" customWidth="1"/>
    <col min="12606" max="12606" width="14.140625" style="148" customWidth="1"/>
    <col min="12607" max="12607" width="15.85546875" style="148" customWidth="1"/>
    <col min="12608" max="12608" width="23.28515625" style="148" customWidth="1"/>
    <col min="12609" max="12837" width="11.42578125" style="148"/>
    <col min="12838" max="12838" width="8.140625" style="148" customWidth="1"/>
    <col min="12839" max="12839" width="10.7109375" style="148" customWidth="1"/>
    <col min="12840" max="12840" width="17.140625" style="148" customWidth="1"/>
    <col min="12841" max="12841" width="15.85546875" style="148" customWidth="1"/>
    <col min="12842" max="12842" width="11.28515625" style="148" customWidth="1"/>
    <col min="12843" max="12843" width="9.85546875" style="148" customWidth="1"/>
    <col min="12844" max="12844" width="38.28515625" style="148" customWidth="1"/>
    <col min="12845" max="12845" width="46.28515625" style="148" customWidth="1"/>
    <col min="12846" max="12846" width="16.42578125" style="148" customWidth="1"/>
    <col min="12847" max="12847" width="11.140625" style="148" customWidth="1"/>
    <col min="12848" max="12849" width="12.7109375" style="148" customWidth="1"/>
    <col min="12850" max="12850" width="12.5703125" style="148" customWidth="1"/>
    <col min="12851" max="12851" width="10" style="148" customWidth="1"/>
    <col min="12852" max="12852" width="12.7109375" style="148" customWidth="1"/>
    <col min="12853" max="12860" width="11.42578125" style="148"/>
    <col min="12861" max="12861" width="13.140625" style="148" customWidth="1"/>
    <col min="12862" max="12862" width="14.140625" style="148" customWidth="1"/>
    <col min="12863" max="12863" width="15.85546875" style="148" customWidth="1"/>
    <col min="12864" max="12864" width="23.28515625" style="148" customWidth="1"/>
    <col min="12865" max="13093" width="11.42578125" style="148"/>
    <col min="13094" max="13094" width="8.140625" style="148" customWidth="1"/>
    <col min="13095" max="13095" width="10.7109375" style="148" customWidth="1"/>
    <col min="13096" max="13096" width="17.140625" style="148" customWidth="1"/>
    <col min="13097" max="13097" width="15.85546875" style="148" customWidth="1"/>
    <col min="13098" max="13098" width="11.28515625" style="148" customWidth="1"/>
    <col min="13099" max="13099" width="9.85546875" style="148" customWidth="1"/>
    <col min="13100" max="13100" width="38.28515625" style="148" customWidth="1"/>
    <col min="13101" max="13101" width="46.28515625" style="148" customWidth="1"/>
    <col min="13102" max="13102" width="16.42578125" style="148" customWidth="1"/>
    <col min="13103" max="13103" width="11.140625" style="148" customWidth="1"/>
    <col min="13104" max="13105" width="12.7109375" style="148" customWidth="1"/>
    <col min="13106" max="13106" width="12.5703125" style="148" customWidth="1"/>
    <col min="13107" max="13107" width="10" style="148" customWidth="1"/>
    <col min="13108" max="13108" width="12.7109375" style="148" customWidth="1"/>
    <col min="13109" max="13116" width="11.42578125" style="148"/>
    <col min="13117" max="13117" width="13.140625" style="148" customWidth="1"/>
    <col min="13118" max="13118" width="14.140625" style="148" customWidth="1"/>
    <col min="13119" max="13119" width="15.85546875" style="148" customWidth="1"/>
    <col min="13120" max="13120" width="23.28515625" style="148" customWidth="1"/>
    <col min="13121" max="13349" width="11.42578125" style="148"/>
    <col min="13350" max="13350" width="8.140625" style="148" customWidth="1"/>
    <col min="13351" max="13351" width="10.7109375" style="148" customWidth="1"/>
    <col min="13352" max="13352" width="17.140625" style="148" customWidth="1"/>
    <col min="13353" max="13353" width="15.85546875" style="148" customWidth="1"/>
    <col min="13354" max="13354" width="11.28515625" style="148" customWidth="1"/>
    <col min="13355" max="13355" width="9.85546875" style="148" customWidth="1"/>
    <col min="13356" max="13356" width="38.28515625" style="148" customWidth="1"/>
    <col min="13357" max="13357" width="46.28515625" style="148" customWidth="1"/>
    <col min="13358" max="13358" width="16.42578125" style="148" customWidth="1"/>
    <col min="13359" max="13359" width="11.140625" style="148" customWidth="1"/>
    <col min="13360" max="13361" width="12.7109375" style="148" customWidth="1"/>
    <col min="13362" max="13362" width="12.5703125" style="148" customWidth="1"/>
    <col min="13363" max="13363" width="10" style="148" customWidth="1"/>
    <col min="13364" max="13364" width="12.7109375" style="148" customWidth="1"/>
    <col min="13365" max="13372" width="11.42578125" style="148"/>
    <col min="13373" max="13373" width="13.140625" style="148" customWidth="1"/>
    <col min="13374" max="13374" width="14.140625" style="148" customWidth="1"/>
    <col min="13375" max="13375" width="15.85546875" style="148" customWidth="1"/>
    <col min="13376" max="13376" width="23.28515625" style="148" customWidth="1"/>
    <col min="13377" max="13605" width="11.42578125" style="148"/>
    <col min="13606" max="13606" width="8.140625" style="148" customWidth="1"/>
    <col min="13607" max="13607" width="10.7109375" style="148" customWidth="1"/>
    <col min="13608" max="13608" width="17.140625" style="148" customWidth="1"/>
    <col min="13609" max="13609" width="15.85546875" style="148" customWidth="1"/>
    <col min="13610" max="13610" width="11.28515625" style="148" customWidth="1"/>
    <col min="13611" max="13611" width="9.85546875" style="148" customWidth="1"/>
    <col min="13612" max="13612" width="38.28515625" style="148" customWidth="1"/>
    <col min="13613" max="13613" width="46.28515625" style="148" customWidth="1"/>
    <col min="13614" max="13614" width="16.42578125" style="148" customWidth="1"/>
    <col min="13615" max="13615" width="11.140625" style="148" customWidth="1"/>
    <col min="13616" max="13617" width="12.7109375" style="148" customWidth="1"/>
    <col min="13618" max="13618" width="12.5703125" style="148" customWidth="1"/>
    <col min="13619" max="13619" width="10" style="148" customWidth="1"/>
    <col min="13620" max="13620" width="12.7109375" style="148" customWidth="1"/>
    <col min="13621" max="13628" width="11.42578125" style="148"/>
    <col min="13629" max="13629" width="13.140625" style="148" customWidth="1"/>
    <col min="13630" max="13630" width="14.140625" style="148" customWidth="1"/>
    <col min="13631" max="13631" width="15.85546875" style="148" customWidth="1"/>
    <col min="13632" max="13632" width="23.28515625" style="148" customWidth="1"/>
    <col min="13633" max="13861" width="11.42578125" style="148"/>
    <col min="13862" max="13862" width="8.140625" style="148" customWidth="1"/>
    <col min="13863" max="13863" width="10.7109375" style="148" customWidth="1"/>
    <col min="13864" max="13864" width="17.140625" style="148" customWidth="1"/>
    <col min="13865" max="13865" width="15.85546875" style="148" customWidth="1"/>
    <col min="13866" max="13866" width="11.28515625" style="148" customWidth="1"/>
    <col min="13867" max="13867" width="9.85546875" style="148" customWidth="1"/>
    <col min="13868" max="13868" width="38.28515625" style="148" customWidth="1"/>
    <col min="13869" max="13869" width="46.28515625" style="148" customWidth="1"/>
    <col min="13870" max="13870" width="16.42578125" style="148" customWidth="1"/>
    <col min="13871" max="13871" width="11.140625" style="148" customWidth="1"/>
    <col min="13872" max="13873" width="12.7109375" style="148" customWidth="1"/>
    <col min="13874" max="13874" width="12.5703125" style="148" customWidth="1"/>
    <col min="13875" max="13875" width="10" style="148" customWidth="1"/>
    <col min="13876" max="13876" width="12.7109375" style="148" customWidth="1"/>
    <col min="13877" max="13884" width="11.42578125" style="148"/>
    <col min="13885" max="13885" width="13.140625" style="148" customWidth="1"/>
    <col min="13886" max="13886" width="14.140625" style="148" customWidth="1"/>
    <col min="13887" max="13887" width="15.85546875" style="148" customWidth="1"/>
    <col min="13888" max="13888" width="23.28515625" style="148" customWidth="1"/>
    <col min="13889" max="14117" width="11.42578125" style="148"/>
    <col min="14118" max="14118" width="8.140625" style="148" customWidth="1"/>
    <col min="14119" max="14119" width="10.7109375" style="148" customWidth="1"/>
    <col min="14120" max="14120" width="17.140625" style="148" customWidth="1"/>
    <col min="14121" max="14121" width="15.85546875" style="148" customWidth="1"/>
    <col min="14122" max="14122" width="11.28515625" style="148" customWidth="1"/>
    <col min="14123" max="14123" width="9.85546875" style="148" customWidth="1"/>
    <col min="14124" max="14124" width="38.28515625" style="148" customWidth="1"/>
    <col min="14125" max="14125" width="46.28515625" style="148" customWidth="1"/>
    <col min="14126" max="14126" width="16.42578125" style="148" customWidth="1"/>
    <col min="14127" max="14127" width="11.140625" style="148" customWidth="1"/>
    <col min="14128" max="14129" width="12.7109375" style="148" customWidth="1"/>
    <col min="14130" max="14130" width="12.5703125" style="148" customWidth="1"/>
    <col min="14131" max="14131" width="10" style="148" customWidth="1"/>
    <col min="14132" max="14132" width="12.7109375" style="148" customWidth="1"/>
    <col min="14133" max="14140" width="11.42578125" style="148"/>
    <col min="14141" max="14141" width="13.140625" style="148" customWidth="1"/>
    <col min="14142" max="14142" width="14.140625" style="148" customWidth="1"/>
    <col min="14143" max="14143" width="15.85546875" style="148" customWidth="1"/>
    <col min="14144" max="14144" width="23.28515625" style="148" customWidth="1"/>
    <col min="14145" max="14373" width="11.42578125" style="148"/>
    <col min="14374" max="14374" width="8.140625" style="148" customWidth="1"/>
    <col min="14375" max="14375" width="10.7109375" style="148" customWidth="1"/>
    <col min="14376" max="14376" width="17.140625" style="148" customWidth="1"/>
    <col min="14377" max="14377" width="15.85546875" style="148" customWidth="1"/>
    <col min="14378" max="14378" width="11.28515625" style="148" customWidth="1"/>
    <col min="14379" max="14379" width="9.85546875" style="148" customWidth="1"/>
    <col min="14380" max="14380" width="38.28515625" style="148" customWidth="1"/>
    <col min="14381" max="14381" width="46.28515625" style="148" customWidth="1"/>
    <col min="14382" max="14382" width="16.42578125" style="148" customWidth="1"/>
    <col min="14383" max="14383" width="11.140625" style="148" customWidth="1"/>
    <col min="14384" max="14385" width="12.7109375" style="148" customWidth="1"/>
    <col min="14386" max="14386" width="12.5703125" style="148" customWidth="1"/>
    <col min="14387" max="14387" width="10" style="148" customWidth="1"/>
    <col min="14388" max="14388" width="12.7109375" style="148" customWidth="1"/>
    <col min="14389" max="14396" width="11.42578125" style="148"/>
    <col min="14397" max="14397" width="13.140625" style="148" customWidth="1"/>
    <col min="14398" max="14398" width="14.140625" style="148" customWidth="1"/>
    <col min="14399" max="14399" width="15.85546875" style="148" customWidth="1"/>
    <col min="14400" max="14400" width="23.28515625" style="148" customWidth="1"/>
    <col min="14401" max="14629" width="11.42578125" style="148"/>
    <col min="14630" max="14630" width="8.140625" style="148" customWidth="1"/>
    <col min="14631" max="14631" width="10.7109375" style="148" customWidth="1"/>
    <col min="14632" max="14632" width="17.140625" style="148" customWidth="1"/>
    <col min="14633" max="14633" width="15.85546875" style="148" customWidth="1"/>
    <col min="14634" max="14634" width="11.28515625" style="148" customWidth="1"/>
    <col min="14635" max="14635" width="9.85546875" style="148" customWidth="1"/>
    <col min="14636" max="14636" width="38.28515625" style="148" customWidth="1"/>
    <col min="14637" max="14637" width="46.28515625" style="148" customWidth="1"/>
    <col min="14638" max="14638" width="16.42578125" style="148" customWidth="1"/>
    <col min="14639" max="14639" width="11.140625" style="148" customWidth="1"/>
    <col min="14640" max="14641" width="12.7109375" style="148" customWidth="1"/>
    <col min="14642" max="14642" width="12.5703125" style="148" customWidth="1"/>
    <col min="14643" max="14643" width="10" style="148" customWidth="1"/>
    <col min="14644" max="14644" width="12.7109375" style="148" customWidth="1"/>
    <col min="14645" max="14652" width="11.42578125" style="148"/>
    <col min="14653" max="14653" width="13.140625" style="148" customWidth="1"/>
    <col min="14654" max="14654" width="14.140625" style="148" customWidth="1"/>
    <col min="14655" max="14655" width="15.85546875" style="148" customWidth="1"/>
    <col min="14656" max="14656" width="23.28515625" style="148" customWidth="1"/>
    <col min="14657" max="14885" width="11.42578125" style="148"/>
    <col min="14886" max="14886" width="8.140625" style="148" customWidth="1"/>
    <col min="14887" max="14887" width="10.7109375" style="148" customWidth="1"/>
    <col min="14888" max="14888" width="17.140625" style="148" customWidth="1"/>
    <col min="14889" max="14889" width="15.85546875" style="148" customWidth="1"/>
    <col min="14890" max="14890" width="11.28515625" style="148" customWidth="1"/>
    <col min="14891" max="14891" width="9.85546875" style="148" customWidth="1"/>
    <col min="14892" max="14892" width="38.28515625" style="148" customWidth="1"/>
    <col min="14893" max="14893" width="46.28515625" style="148" customWidth="1"/>
    <col min="14894" max="14894" width="16.42578125" style="148" customWidth="1"/>
    <col min="14895" max="14895" width="11.140625" style="148" customWidth="1"/>
    <col min="14896" max="14897" width="12.7109375" style="148" customWidth="1"/>
    <col min="14898" max="14898" width="12.5703125" style="148" customWidth="1"/>
    <col min="14899" max="14899" width="10" style="148" customWidth="1"/>
    <col min="14900" max="14900" width="12.7109375" style="148" customWidth="1"/>
    <col min="14901" max="14908" width="11.42578125" style="148"/>
    <col min="14909" max="14909" width="13.140625" style="148" customWidth="1"/>
    <col min="14910" max="14910" width="14.140625" style="148" customWidth="1"/>
    <col min="14911" max="14911" width="15.85546875" style="148" customWidth="1"/>
    <col min="14912" max="14912" width="23.28515625" style="148" customWidth="1"/>
    <col min="14913" max="15141" width="11.42578125" style="148"/>
    <col min="15142" max="15142" width="8.140625" style="148" customWidth="1"/>
    <col min="15143" max="15143" width="10.7109375" style="148" customWidth="1"/>
    <col min="15144" max="15144" width="17.140625" style="148" customWidth="1"/>
    <col min="15145" max="15145" width="15.85546875" style="148" customWidth="1"/>
    <col min="15146" max="15146" width="11.28515625" style="148" customWidth="1"/>
    <col min="15147" max="15147" width="9.85546875" style="148" customWidth="1"/>
    <col min="15148" max="15148" width="38.28515625" style="148" customWidth="1"/>
    <col min="15149" max="15149" width="46.28515625" style="148" customWidth="1"/>
    <col min="15150" max="15150" width="16.42578125" style="148" customWidth="1"/>
    <col min="15151" max="15151" width="11.140625" style="148" customWidth="1"/>
    <col min="15152" max="15153" width="12.7109375" style="148" customWidth="1"/>
    <col min="15154" max="15154" width="12.5703125" style="148" customWidth="1"/>
    <col min="15155" max="15155" width="10" style="148" customWidth="1"/>
    <col min="15156" max="15156" width="12.7109375" style="148" customWidth="1"/>
    <col min="15157" max="15164" width="11.42578125" style="148"/>
    <col min="15165" max="15165" width="13.140625" style="148" customWidth="1"/>
    <col min="15166" max="15166" width="14.140625" style="148" customWidth="1"/>
    <col min="15167" max="15167" width="15.85546875" style="148" customWidth="1"/>
    <col min="15168" max="15168" width="23.28515625" style="148" customWidth="1"/>
    <col min="15169" max="15397" width="11.42578125" style="148"/>
    <col min="15398" max="15398" width="8.140625" style="148" customWidth="1"/>
    <col min="15399" max="15399" width="10.7109375" style="148" customWidth="1"/>
    <col min="15400" max="15400" width="17.140625" style="148" customWidth="1"/>
    <col min="15401" max="15401" width="15.85546875" style="148" customWidth="1"/>
    <col min="15402" max="15402" width="11.28515625" style="148" customWidth="1"/>
    <col min="15403" max="15403" width="9.85546875" style="148" customWidth="1"/>
    <col min="15404" max="15404" width="38.28515625" style="148" customWidth="1"/>
    <col min="15405" max="15405" width="46.28515625" style="148" customWidth="1"/>
    <col min="15406" max="15406" width="16.42578125" style="148" customWidth="1"/>
    <col min="15407" max="15407" width="11.140625" style="148" customWidth="1"/>
    <col min="15408" max="15409" width="12.7109375" style="148" customWidth="1"/>
    <col min="15410" max="15410" width="12.5703125" style="148" customWidth="1"/>
    <col min="15411" max="15411" width="10" style="148" customWidth="1"/>
    <col min="15412" max="15412" width="12.7109375" style="148" customWidth="1"/>
    <col min="15413" max="15420" width="11.42578125" style="148"/>
    <col min="15421" max="15421" width="13.140625" style="148" customWidth="1"/>
    <col min="15422" max="15422" width="14.140625" style="148" customWidth="1"/>
    <col min="15423" max="15423" width="15.85546875" style="148" customWidth="1"/>
    <col min="15424" max="15424" width="23.28515625" style="148" customWidth="1"/>
    <col min="15425" max="15653" width="11.42578125" style="148"/>
    <col min="15654" max="15654" width="8.140625" style="148" customWidth="1"/>
    <col min="15655" max="15655" width="10.7109375" style="148" customWidth="1"/>
    <col min="15656" max="15656" width="17.140625" style="148" customWidth="1"/>
    <col min="15657" max="15657" width="15.85546875" style="148" customWidth="1"/>
    <col min="15658" max="15658" width="11.28515625" style="148" customWidth="1"/>
    <col min="15659" max="15659" width="9.85546875" style="148" customWidth="1"/>
    <col min="15660" max="15660" width="38.28515625" style="148" customWidth="1"/>
    <col min="15661" max="15661" width="46.28515625" style="148" customWidth="1"/>
    <col min="15662" max="15662" width="16.42578125" style="148" customWidth="1"/>
    <col min="15663" max="15663" width="11.140625" style="148" customWidth="1"/>
    <col min="15664" max="15665" width="12.7109375" style="148" customWidth="1"/>
    <col min="15666" max="15666" width="12.5703125" style="148" customWidth="1"/>
    <col min="15667" max="15667" width="10" style="148" customWidth="1"/>
    <col min="15668" max="15668" width="12.7109375" style="148" customWidth="1"/>
    <col min="15669" max="15676" width="11.42578125" style="148"/>
    <col min="15677" max="15677" width="13.140625" style="148" customWidth="1"/>
    <col min="15678" max="15678" width="14.140625" style="148" customWidth="1"/>
    <col min="15679" max="15679" width="15.85546875" style="148" customWidth="1"/>
    <col min="15680" max="15680" width="23.28515625" style="148" customWidth="1"/>
    <col min="15681" max="15909" width="11.42578125" style="148"/>
    <col min="15910" max="15910" width="8.140625" style="148" customWidth="1"/>
    <col min="15911" max="15911" width="10.7109375" style="148" customWidth="1"/>
    <col min="15912" max="15912" width="17.140625" style="148" customWidth="1"/>
    <col min="15913" max="15913" width="15.85546875" style="148" customWidth="1"/>
    <col min="15914" max="15914" width="11.28515625" style="148" customWidth="1"/>
    <col min="15915" max="15915" width="9.85546875" style="148" customWidth="1"/>
    <col min="15916" max="15916" width="38.28515625" style="148" customWidth="1"/>
    <col min="15917" max="15917" width="46.28515625" style="148" customWidth="1"/>
    <col min="15918" max="15918" width="16.42578125" style="148" customWidth="1"/>
    <col min="15919" max="15919" width="11.140625" style="148" customWidth="1"/>
    <col min="15920" max="15921" width="12.7109375" style="148" customWidth="1"/>
    <col min="15922" max="15922" width="12.5703125" style="148" customWidth="1"/>
    <col min="15923" max="15923" width="10" style="148" customWidth="1"/>
    <col min="15924" max="15924" width="12.7109375" style="148" customWidth="1"/>
    <col min="15925" max="15932" width="11.42578125" style="148"/>
    <col min="15933" max="15933" width="13.140625" style="148" customWidth="1"/>
    <col min="15934" max="15934" width="14.140625" style="148" customWidth="1"/>
    <col min="15935" max="15935" width="15.85546875" style="148" customWidth="1"/>
    <col min="15936" max="15936" width="23.28515625" style="148" customWidth="1"/>
    <col min="15937" max="16165" width="11.42578125" style="148"/>
    <col min="16166" max="16166" width="8.140625" style="148" customWidth="1"/>
    <col min="16167" max="16167" width="10.7109375" style="148" customWidth="1"/>
    <col min="16168" max="16168" width="17.140625" style="148" customWidth="1"/>
    <col min="16169" max="16169" width="15.85546875" style="148" customWidth="1"/>
    <col min="16170" max="16170" width="11.28515625" style="148" customWidth="1"/>
    <col min="16171" max="16171" width="9.85546875" style="148" customWidth="1"/>
    <col min="16172" max="16172" width="38.28515625" style="148" customWidth="1"/>
    <col min="16173" max="16173" width="46.28515625" style="148" customWidth="1"/>
    <col min="16174" max="16174" width="16.42578125" style="148" customWidth="1"/>
    <col min="16175" max="16175" width="11.140625" style="148" customWidth="1"/>
    <col min="16176" max="16177" width="12.7109375" style="148" customWidth="1"/>
    <col min="16178" max="16178" width="12.5703125" style="148" customWidth="1"/>
    <col min="16179" max="16179" width="10" style="148" customWidth="1"/>
    <col min="16180" max="16180" width="12.7109375" style="148" customWidth="1"/>
    <col min="16181" max="16188" width="11.42578125" style="148"/>
    <col min="16189" max="16189" width="13.140625" style="148" customWidth="1"/>
    <col min="16190" max="16190" width="14.140625" style="148" customWidth="1"/>
    <col min="16191" max="16191" width="15.85546875" style="148" customWidth="1"/>
    <col min="16192" max="16192" width="23.28515625" style="148" customWidth="1"/>
    <col min="16193" max="16384" width="11.42578125" style="148"/>
  </cols>
  <sheetData>
    <row r="1" spans="1:74" s="145" customFormat="1" ht="108" customHeight="1" thickBot="1" x14ac:dyDescent="0.3">
      <c r="A1" s="1471"/>
      <c r="B1" s="1472"/>
      <c r="C1" s="1472"/>
      <c r="D1" s="1473"/>
      <c r="E1" s="1463" t="s">
        <v>470</v>
      </c>
      <c r="F1" s="1464"/>
      <c r="G1" s="1464"/>
      <c r="H1" s="1464"/>
      <c r="I1" s="1464"/>
      <c r="J1" s="1464"/>
      <c r="K1" s="1464"/>
      <c r="L1" s="1464"/>
      <c r="M1" s="1464"/>
      <c r="N1" s="1464"/>
      <c r="O1" s="1464"/>
      <c r="P1" s="1464"/>
      <c r="Q1" s="1464"/>
      <c r="R1" s="1464"/>
      <c r="S1" s="1464"/>
      <c r="T1" s="1464"/>
      <c r="U1" s="1464"/>
      <c r="V1" s="1464"/>
      <c r="W1" s="1464"/>
      <c r="X1" s="1464"/>
      <c r="Y1" s="1464"/>
      <c r="Z1" s="1464"/>
      <c r="AA1" s="1465"/>
      <c r="AB1" s="1156"/>
      <c r="AC1" s="1156"/>
      <c r="AD1" s="1156"/>
      <c r="AE1" s="1156"/>
      <c r="AF1" s="1156"/>
      <c r="AG1" s="1157"/>
    </row>
    <row r="2" spans="1:74" s="145" customFormat="1" ht="24" customHeight="1" x14ac:dyDescent="0.25">
      <c r="A2" s="1468" t="s">
        <v>2936</v>
      </c>
      <c r="B2" s="1469"/>
      <c r="C2" s="1469"/>
      <c r="D2" s="1470"/>
      <c r="E2" s="1459" t="s">
        <v>2940</v>
      </c>
      <c r="F2" s="1460"/>
      <c r="G2" s="1460"/>
      <c r="H2" s="1460"/>
      <c r="I2" s="1460"/>
      <c r="J2" s="1460"/>
      <c r="K2" s="1460"/>
      <c r="L2" s="1460"/>
      <c r="M2" s="1460"/>
      <c r="N2" s="1460"/>
      <c r="O2" s="1460"/>
      <c r="P2" s="1460"/>
      <c r="Q2" s="1460"/>
      <c r="R2" s="1460"/>
      <c r="S2" s="1460"/>
      <c r="T2" s="1460"/>
      <c r="U2" s="1460"/>
      <c r="V2" s="1460"/>
      <c r="W2" s="1460"/>
      <c r="X2" s="1460"/>
      <c r="Y2" s="1460"/>
      <c r="Z2" s="1460"/>
      <c r="AA2" s="1461"/>
      <c r="AB2" s="142"/>
      <c r="AC2" s="1434"/>
      <c r="AD2" s="1435"/>
      <c r="AE2" s="144"/>
      <c r="AF2" s="1429"/>
      <c r="AG2" s="1168"/>
    </row>
    <row r="3" spans="1:74" s="145" customFormat="1" ht="24" customHeight="1" thickBot="1" x14ac:dyDescent="0.3">
      <c r="A3" s="1454" t="s">
        <v>472</v>
      </c>
      <c r="B3" s="1455"/>
      <c r="C3" s="1455"/>
      <c r="D3" s="1456"/>
      <c r="E3" s="1177"/>
      <c r="F3" s="1178"/>
      <c r="G3" s="1178"/>
      <c r="H3" s="1178"/>
      <c r="I3" s="1178"/>
      <c r="J3" s="1178"/>
      <c r="K3" s="1178"/>
      <c r="L3" s="1178"/>
      <c r="M3" s="1178"/>
      <c r="N3" s="1178"/>
      <c r="O3" s="1178"/>
      <c r="P3" s="1178"/>
      <c r="Q3" s="1178"/>
      <c r="R3" s="1178"/>
      <c r="S3" s="1178"/>
      <c r="T3" s="1178"/>
      <c r="U3" s="1178"/>
      <c r="V3" s="1178"/>
      <c r="W3" s="1178"/>
      <c r="X3" s="1178"/>
      <c r="Y3" s="1178"/>
      <c r="Z3" s="1178"/>
      <c r="AA3" s="1462"/>
      <c r="AB3" s="143"/>
      <c r="AC3" s="1436"/>
      <c r="AD3" s="1437"/>
      <c r="AE3" s="530"/>
      <c r="AF3" s="1430"/>
      <c r="AG3" s="1170"/>
    </row>
    <row r="4" spans="1:74" ht="29.25" customHeight="1" x14ac:dyDescent="0.3">
      <c r="A4" s="146"/>
      <c r="E4" s="789" t="s">
        <v>2925</v>
      </c>
      <c r="F4" s="223"/>
      <c r="G4" s="237"/>
      <c r="H4" s="146"/>
      <c r="O4" s="146"/>
      <c r="P4" s="146"/>
      <c r="Q4" s="146"/>
      <c r="R4" s="146"/>
      <c r="S4" s="146"/>
      <c r="T4" s="146"/>
      <c r="U4" s="146"/>
      <c r="V4" s="146"/>
      <c r="W4" s="146"/>
      <c r="Z4" s="149"/>
      <c r="AA4" s="790" t="s">
        <v>2135</v>
      </c>
      <c r="AB4" s="146"/>
      <c r="AC4" s="150"/>
      <c r="BB4" s="261"/>
      <c r="BL4" s="148"/>
    </row>
    <row r="5" spans="1:74" s="66" customFormat="1" ht="18" x14ac:dyDescent="0.25">
      <c r="A5" s="67"/>
      <c r="B5" s="69"/>
      <c r="C5" s="67"/>
      <c r="D5" s="67"/>
      <c r="E5" s="67"/>
      <c r="F5" s="67"/>
      <c r="G5" s="702"/>
      <c r="H5" s="529"/>
      <c r="I5" s="68"/>
      <c r="J5" s="146"/>
      <c r="K5" s="146"/>
      <c r="L5" s="146"/>
      <c r="M5" s="237"/>
      <c r="N5" s="40"/>
      <c r="O5" s="40"/>
      <c r="P5" s="67"/>
      <c r="Q5" s="67"/>
      <c r="R5" s="67"/>
      <c r="S5" s="67"/>
      <c r="T5" s="67"/>
      <c r="U5" s="67"/>
      <c r="V5" s="67"/>
      <c r="W5" s="67"/>
      <c r="Y5" s="606"/>
      <c r="Z5" s="572"/>
      <c r="AB5" s="582"/>
    </row>
    <row r="6" spans="1:74" s="66" customFormat="1" ht="18" x14ac:dyDescent="0.25">
      <c r="A6" s="67"/>
      <c r="B6" s="69"/>
      <c r="C6" s="726"/>
      <c r="D6" s="727" t="s">
        <v>2143</v>
      </c>
      <c r="E6" s="67"/>
      <c r="F6" s="67"/>
      <c r="G6" s="702"/>
      <c r="H6" s="529"/>
      <c r="I6" s="68"/>
      <c r="J6" s="146"/>
      <c r="K6" s="146"/>
      <c r="L6" s="146"/>
      <c r="M6" s="237"/>
      <c r="N6" s="40"/>
      <c r="O6" s="40"/>
      <c r="P6" s="67"/>
      <c r="Q6" s="67"/>
      <c r="R6" s="67"/>
      <c r="S6" s="67"/>
      <c r="T6" s="67"/>
      <c r="U6" s="67"/>
      <c r="V6" s="67"/>
      <c r="W6" s="67"/>
      <c r="Y6" s="606"/>
      <c r="Z6" s="572"/>
      <c r="AB6" s="582"/>
    </row>
    <row r="7" spans="1:74" s="66" customFormat="1" ht="18" x14ac:dyDescent="0.25">
      <c r="A7" s="67"/>
      <c r="B7" s="69"/>
      <c r="C7" s="321"/>
      <c r="D7" s="727" t="s">
        <v>2128</v>
      </c>
      <c r="E7" s="67"/>
      <c r="F7" s="67"/>
      <c r="G7" s="702"/>
      <c r="H7" s="529"/>
      <c r="I7" s="68"/>
      <c r="J7" s="146"/>
      <c r="K7" s="146"/>
      <c r="L7" s="146"/>
      <c r="M7" s="237"/>
      <c r="N7" s="40"/>
      <c r="O7" s="40"/>
      <c r="P7" s="67"/>
      <c r="Q7" s="67"/>
      <c r="R7" s="67"/>
      <c r="S7" s="67"/>
      <c r="T7" s="67"/>
      <c r="U7" s="67"/>
      <c r="V7" s="67"/>
      <c r="W7" s="67"/>
      <c r="Y7" s="606"/>
      <c r="Z7" s="572"/>
      <c r="AB7" s="582"/>
    </row>
    <row r="8" spans="1:74" s="66" customFormat="1" ht="18" x14ac:dyDescent="0.25">
      <c r="A8" s="67"/>
      <c r="B8" s="69"/>
      <c r="C8" s="310"/>
      <c r="D8" s="727" t="s">
        <v>2129</v>
      </c>
      <c r="E8" s="67"/>
      <c r="F8" s="67"/>
      <c r="G8" s="702"/>
      <c r="H8" s="529"/>
      <c r="I8" s="68"/>
      <c r="J8" s="146"/>
      <c r="K8" s="146"/>
      <c r="L8" s="146"/>
      <c r="M8" s="237"/>
      <c r="N8" s="40"/>
      <c r="O8" s="40"/>
      <c r="P8" s="67"/>
      <c r="Q8" s="67"/>
      <c r="R8" s="67"/>
      <c r="S8" s="67"/>
      <c r="T8" s="67"/>
      <c r="U8" s="67"/>
      <c r="V8" s="67"/>
      <c r="W8" s="67"/>
      <c r="Y8" s="606"/>
      <c r="Z8" s="572"/>
      <c r="AB8" s="582"/>
    </row>
    <row r="9" spans="1:74" s="66" customFormat="1" ht="18.75" thickBot="1" x14ac:dyDescent="0.3">
      <c r="A9" s="67"/>
      <c r="B9" s="69"/>
      <c r="C9" s="67"/>
      <c r="D9" s="67"/>
      <c r="E9" s="67"/>
      <c r="F9" s="67"/>
      <c r="G9" s="702"/>
      <c r="H9" s="529"/>
      <c r="I9" s="68"/>
      <c r="J9" s="146"/>
      <c r="K9" s="146"/>
      <c r="L9" s="146"/>
      <c r="M9" s="237"/>
      <c r="N9" s="40"/>
      <c r="O9" s="40"/>
      <c r="P9" s="67"/>
      <c r="Q9" s="67"/>
      <c r="R9" s="67"/>
      <c r="S9" s="67"/>
      <c r="T9" s="67"/>
      <c r="U9" s="67"/>
      <c r="V9" s="67"/>
      <c r="W9" s="67"/>
      <c r="Y9" s="606"/>
      <c r="Z9" s="572"/>
      <c r="AB9" s="582"/>
    </row>
    <row r="10" spans="1:74" ht="30" customHeight="1" x14ac:dyDescent="0.3">
      <c r="A10" s="1453" t="s">
        <v>1408</v>
      </c>
      <c r="B10" s="1418" t="s">
        <v>366</v>
      </c>
      <c r="C10" s="1189" t="s">
        <v>813</v>
      </c>
      <c r="D10" s="1386"/>
      <c r="E10" s="1190"/>
      <c r="F10" s="1190"/>
      <c r="G10" s="1191"/>
      <c r="H10" s="1189" t="s">
        <v>866</v>
      </c>
      <c r="I10" s="1190"/>
      <c r="J10" s="1190"/>
      <c r="K10" s="1190"/>
      <c r="L10" s="1190"/>
      <c r="M10" s="1190"/>
      <c r="N10" s="1190"/>
      <c r="O10" s="1190"/>
      <c r="P10" s="1190"/>
      <c r="Q10" s="1190"/>
      <c r="R10" s="1190"/>
      <c r="S10" s="1190"/>
      <c r="T10" s="1190"/>
      <c r="U10" s="1191"/>
      <c r="V10" s="1150" t="s">
        <v>931</v>
      </c>
      <c r="W10" s="1150" t="s">
        <v>929</v>
      </c>
      <c r="X10" s="1150" t="s">
        <v>930</v>
      </c>
      <c r="Y10" s="1150" t="s">
        <v>873</v>
      </c>
      <c r="Z10" s="1150" t="s">
        <v>818</v>
      </c>
      <c r="AA10" s="1150" t="s">
        <v>1417</v>
      </c>
      <c r="AB10" s="1385" t="s">
        <v>819</v>
      </c>
      <c r="AC10" s="1386"/>
      <c r="AD10" s="1386"/>
      <c r="AE10" s="1386"/>
      <c r="AF10" s="1386"/>
      <c r="AG10" s="1387"/>
      <c r="AI10" s="1316" t="s">
        <v>920</v>
      </c>
      <c r="AJ10" s="1317"/>
      <c r="AL10" s="1411" t="s">
        <v>871</v>
      </c>
      <c r="AM10" s="1412"/>
      <c r="AN10" s="1412"/>
      <c r="AO10" s="1412"/>
      <c r="AP10" s="1412"/>
      <c r="AQ10" s="1413"/>
      <c r="AR10" s="156"/>
      <c r="AS10" s="1324" t="s">
        <v>924</v>
      </c>
      <c r="AT10" s="1325"/>
      <c r="AU10" s="288"/>
      <c r="AV10" s="1311" t="s">
        <v>817</v>
      </c>
      <c r="AW10" s="1312"/>
      <c r="AX10" s="1312"/>
      <c r="AY10" s="1312"/>
      <c r="AZ10" s="1312"/>
      <c r="BA10" s="1313"/>
      <c r="BC10" s="1449" t="s">
        <v>900</v>
      </c>
      <c r="BD10" s="1450"/>
      <c r="BE10" s="1450"/>
      <c r="BF10" s="1450"/>
      <c r="BG10" s="1450"/>
      <c r="BH10" s="1450"/>
      <c r="BI10" s="1451"/>
      <c r="BL10" s="148"/>
    </row>
    <row r="11" spans="1:74" ht="30" customHeight="1" x14ac:dyDescent="0.3">
      <c r="A11" s="1453"/>
      <c r="B11" s="1419"/>
      <c r="C11" s="1369" t="s">
        <v>0</v>
      </c>
      <c r="D11" s="1196" t="s">
        <v>921</v>
      </c>
      <c r="E11" s="1379" t="s">
        <v>922</v>
      </c>
      <c r="F11" s="1380"/>
      <c r="G11" s="1423" t="s">
        <v>923</v>
      </c>
      <c r="H11" s="1396" t="s">
        <v>28</v>
      </c>
      <c r="I11" s="1397"/>
      <c r="J11" s="1396" t="s">
        <v>30</v>
      </c>
      <c r="K11" s="1397"/>
      <c r="L11" s="1396" t="s">
        <v>823</v>
      </c>
      <c r="M11" s="1397"/>
      <c r="N11" s="1396" t="s">
        <v>29</v>
      </c>
      <c r="O11" s="1397"/>
      <c r="P11" s="1396" t="s">
        <v>814</v>
      </c>
      <c r="Q11" s="1397"/>
      <c r="R11" s="1396" t="s">
        <v>32</v>
      </c>
      <c r="S11" s="1397"/>
      <c r="T11" s="1396" t="s">
        <v>1382</v>
      </c>
      <c r="U11" s="1397"/>
      <c r="V11" s="1151"/>
      <c r="W11" s="1151"/>
      <c r="X11" s="1151"/>
      <c r="Y11" s="1151"/>
      <c r="Z11" s="1151"/>
      <c r="AA11" s="1151"/>
      <c r="AB11" s="1388"/>
      <c r="AC11" s="1389"/>
      <c r="AD11" s="1389"/>
      <c r="AE11" s="1389"/>
      <c r="AF11" s="1389"/>
      <c r="AG11" s="1390"/>
      <c r="AI11" s="1318"/>
      <c r="AJ11" s="1319"/>
      <c r="AL11" s="1414" t="s">
        <v>872</v>
      </c>
      <c r="AM11" s="1415"/>
      <c r="AN11" s="1415"/>
      <c r="AO11" s="1394" t="s">
        <v>822</v>
      </c>
      <c r="AP11" s="1394"/>
      <c r="AQ11" s="1319"/>
      <c r="AR11" s="266"/>
      <c r="AS11" s="1326"/>
      <c r="AT11" s="1327"/>
      <c r="AU11" s="288"/>
      <c r="AV11" s="1318" t="s">
        <v>477</v>
      </c>
      <c r="AW11" s="1394" t="s">
        <v>476</v>
      </c>
      <c r="AX11" s="1394" t="s">
        <v>816</v>
      </c>
      <c r="AY11" s="1340" t="s">
        <v>933</v>
      </c>
      <c r="AZ11" s="1342" t="s">
        <v>934</v>
      </c>
      <c r="BA11" s="1314" t="s">
        <v>1407</v>
      </c>
      <c r="BC11" s="1466" t="s">
        <v>931</v>
      </c>
      <c r="BD11" s="1423" t="s">
        <v>815</v>
      </c>
      <c r="BE11" s="1423" t="s">
        <v>815</v>
      </c>
      <c r="BF11" s="1423" t="s">
        <v>901</v>
      </c>
      <c r="BG11" s="1423" t="s">
        <v>873</v>
      </c>
      <c r="BH11" s="1457" t="s">
        <v>818</v>
      </c>
      <c r="BI11" s="1447" t="s">
        <v>1417</v>
      </c>
      <c r="BL11" s="148"/>
    </row>
    <row r="12" spans="1:74" ht="72.75" customHeight="1" thickBot="1" x14ac:dyDescent="0.35">
      <c r="A12" s="1453"/>
      <c r="B12" s="1420"/>
      <c r="C12" s="1370"/>
      <c r="D12" s="1328"/>
      <c r="E12" s="1381"/>
      <c r="F12" s="1382"/>
      <c r="G12" s="1424"/>
      <c r="H12" s="235" t="s">
        <v>867</v>
      </c>
      <c r="I12" s="235" t="s">
        <v>868</v>
      </c>
      <c r="J12" s="235" t="s">
        <v>867</v>
      </c>
      <c r="K12" s="235" t="s">
        <v>868</v>
      </c>
      <c r="L12" s="235" t="s">
        <v>867</v>
      </c>
      <c r="M12" s="235" t="s">
        <v>868</v>
      </c>
      <c r="N12" s="235" t="s">
        <v>867</v>
      </c>
      <c r="O12" s="235" t="s">
        <v>868</v>
      </c>
      <c r="P12" s="235" t="s">
        <v>867</v>
      </c>
      <c r="Q12" s="235" t="s">
        <v>868</v>
      </c>
      <c r="R12" s="235" t="s">
        <v>867</v>
      </c>
      <c r="S12" s="235" t="s">
        <v>868</v>
      </c>
      <c r="T12" s="434" t="s">
        <v>867</v>
      </c>
      <c r="U12" s="434" t="s">
        <v>868</v>
      </c>
      <c r="V12" s="1328"/>
      <c r="W12" s="1328"/>
      <c r="X12" s="1328"/>
      <c r="Y12" s="1328"/>
      <c r="Z12" s="1328"/>
      <c r="AA12" s="1328"/>
      <c r="AB12" s="1388"/>
      <c r="AC12" s="1389"/>
      <c r="AD12" s="1389"/>
      <c r="AE12" s="1389"/>
      <c r="AF12" s="1389"/>
      <c r="AG12" s="1390"/>
      <c r="AI12" s="1320"/>
      <c r="AJ12" s="1321"/>
      <c r="AL12" s="357" t="s">
        <v>476</v>
      </c>
      <c r="AM12" s="358" t="s">
        <v>898</v>
      </c>
      <c r="AN12" s="358" t="s">
        <v>477</v>
      </c>
      <c r="AO12" s="359" t="s">
        <v>476</v>
      </c>
      <c r="AP12" s="359" t="s">
        <v>910</v>
      </c>
      <c r="AQ12" s="360" t="s">
        <v>477</v>
      </c>
      <c r="AR12" s="266"/>
      <c r="AS12" s="366" t="s">
        <v>476</v>
      </c>
      <c r="AT12" s="367" t="s">
        <v>477</v>
      </c>
      <c r="AU12" s="288"/>
      <c r="AV12" s="1320"/>
      <c r="AW12" s="1395"/>
      <c r="AX12" s="1395"/>
      <c r="AY12" s="1341"/>
      <c r="AZ12" s="1343"/>
      <c r="BA12" s="1315"/>
      <c r="BC12" s="1467"/>
      <c r="BD12" s="1452"/>
      <c r="BE12" s="1452"/>
      <c r="BF12" s="1452"/>
      <c r="BG12" s="1452"/>
      <c r="BH12" s="1458"/>
      <c r="BI12" s="1448"/>
      <c r="BK12" s="1310"/>
      <c r="BL12" s="1310"/>
      <c r="BM12" s="1310"/>
      <c r="BN12" s="1310"/>
      <c r="BO12" s="1310"/>
      <c r="BP12" s="1310"/>
      <c r="BQ12" s="1310"/>
      <c r="BR12" s="1310"/>
      <c r="BS12" s="1310"/>
      <c r="BT12" s="1310"/>
      <c r="BU12" s="1310"/>
      <c r="BV12" s="1310"/>
    </row>
    <row r="13" spans="1:74" ht="30" customHeight="1" x14ac:dyDescent="0.3">
      <c r="A13" s="545">
        <f>IF('Invt Machines'!A13="","",'Invt Machines'!A13)</f>
        <v>1</v>
      </c>
      <c r="B13" s="948">
        <f>IF('Invt Machines'!D13="","",'Invt Machines'!D13)</f>
        <v>16</v>
      </c>
      <c r="C13" s="284" t="str">
        <f>IF('Invt Machines'!E13="","",'Invt Machines'!E13)</f>
        <v>PE500</v>
      </c>
      <c r="D13" s="101" t="str">
        <f>IF('Invt Machines'!G13="","",'Invt Machines'!G13)</f>
        <v>ARMAY BOREY</v>
      </c>
      <c r="E13" s="1357" t="str">
        <f>IF('Invt Machines'!H13="","",'Invt Machines'!H13)</f>
        <v>ARMAY BOREY</v>
      </c>
      <c r="F13" s="1358" t="str">
        <f>IF('Invt Machines'!I13="","",'Invt Machines'!I13)</f>
        <v>Perceuse</v>
      </c>
      <c r="G13" s="293" t="s">
        <v>476</v>
      </c>
      <c r="H13" s="160"/>
      <c r="I13" s="160"/>
      <c r="J13" s="160"/>
      <c r="K13" s="160"/>
      <c r="L13" s="160"/>
      <c r="M13" s="160"/>
      <c r="N13" s="160"/>
      <c r="O13" s="160"/>
      <c r="P13" s="161"/>
      <c r="Q13" s="161"/>
      <c r="R13" s="161"/>
      <c r="S13" s="161"/>
      <c r="T13" s="161"/>
      <c r="U13" s="161"/>
      <c r="V13" s="377" t="s">
        <v>477</v>
      </c>
      <c r="W13" s="377" t="s">
        <v>476</v>
      </c>
      <c r="X13" s="377" t="s">
        <v>477</v>
      </c>
      <c r="Y13" s="377" t="s">
        <v>514</v>
      </c>
      <c r="Z13" s="154" t="s">
        <v>1416</v>
      </c>
      <c r="AA13" s="154" t="s">
        <v>1419</v>
      </c>
      <c r="AB13" s="1391" t="str">
        <f>IF('Invt Machines'!AF13="","",'Invt Machines'!AF13)</f>
        <v/>
      </c>
      <c r="AC13" s="1392" t="str">
        <f>IF('Invt Machines'!AE13="","",'Invt Machines'!AE13)</f>
        <v/>
      </c>
      <c r="AD13" s="1392" t="str">
        <f>IF('Invt Machines'!AF13="","",'Invt Machines'!AF13)</f>
        <v/>
      </c>
      <c r="AE13" s="1392" t="str">
        <f>IF('Invt Machines'!AG13="","",'Invt Machines'!AG13)</f>
        <v/>
      </c>
      <c r="AF13" s="1392" t="str">
        <f>IF('Invt Machines'!AH13="","",'Invt Machines'!AH13)</f>
        <v/>
      </c>
      <c r="AG13" s="1393" t="str">
        <f>IF('Invt Machines'!AI13="","",'Invt Machines'!AI13)</f>
        <v/>
      </c>
      <c r="AH13" s="336"/>
      <c r="AI13" s="290">
        <f t="shared" ref="AI13:AI44" si="0">IF(G13="oui",1,0)</f>
        <v>1</v>
      </c>
      <c r="AJ13" s="292">
        <f t="shared" ref="AJ13:AJ44" si="1">IF(G13="non",1,0)</f>
        <v>0</v>
      </c>
      <c r="AL13" s="290">
        <f t="shared" ref="AL13:AL44" si="2">IF(W13="oui",1,0)</f>
        <v>1</v>
      </c>
      <c r="AM13" s="291">
        <f t="shared" ref="AM13:AM44" si="3">IF(W13="Partielle",1,0)</f>
        <v>0</v>
      </c>
      <c r="AN13" s="291">
        <f t="shared" ref="AN13:AN44" si="4">IF(W13="non",1,0)</f>
        <v>0</v>
      </c>
      <c r="AO13" s="291">
        <f t="shared" ref="AO13:AO44" si="5">IF(X13="oui",1,0)</f>
        <v>0</v>
      </c>
      <c r="AP13" s="291">
        <f t="shared" ref="AP13:AP44" si="6">IF(X13="A finaliser",1,0)</f>
        <v>0</v>
      </c>
      <c r="AQ13" s="292">
        <f t="shared" ref="AQ13:AQ44" si="7">IF(X13="non",1,0)</f>
        <v>1</v>
      </c>
      <c r="AR13" s="156"/>
      <c r="AS13" s="368">
        <f t="shared" ref="AS13:AS44" si="8">IF(Y13="oui",1,0)</f>
        <v>0</v>
      </c>
      <c r="AT13" s="351">
        <f t="shared" ref="AT13:AT44" si="9">IF(Y13="non",1,0)</f>
        <v>0</v>
      </c>
      <c r="AU13" s="148"/>
      <c r="AV13" s="290">
        <f t="shared" ref="AV13:AV44" si="10">IF(Z13="non",1,0)</f>
        <v>0</v>
      </c>
      <c r="AW13" s="291">
        <f t="shared" ref="AW13:AW44" si="11">IF(Z13="oui",1,0)</f>
        <v>0</v>
      </c>
      <c r="AX13" s="291">
        <f>IF(Z13="V.C.M. à réaliser",1,0)</f>
        <v>1</v>
      </c>
      <c r="AY13" s="291">
        <f>IF(AA13="S/O",1,0)</f>
        <v>0</v>
      </c>
      <c r="AZ13" s="535">
        <f>IF(AA13="Sortie / P",1,0)</f>
        <v>0</v>
      </c>
      <c r="BA13" s="540">
        <f t="shared" ref="BA13:BA44" si="12">IF(AND(V13="oui",AZ13=1),1,0)</f>
        <v>0</v>
      </c>
      <c r="BC13" s="362"/>
      <c r="BD13" s="363"/>
      <c r="BE13" s="363"/>
      <c r="BF13" s="363"/>
      <c r="BG13" s="382"/>
      <c r="BH13" s="565"/>
      <c r="BI13" s="569"/>
      <c r="BK13" s="1310"/>
      <c r="BL13" s="1310"/>
      <c r="BM13" s="1310"/>
      <c r="BN13" s="1310"/>
      <c r="BO13" s="1310"/>
      <c r="BP13" s="1310"/>
      <c r="BQ13" s="1310"/>
      <c r="BR13" s="1310"/>
      <c r="BS13" s="1310"/>
      <c r="BT13" s="1310"/>
      <c r="BU13" s="1310"/>
      <c r="BV13" s="1310"/>
    </row>
    <row r="14" spans="1:74" ht="30" customHeight="1" x14ac:dyDescent="0.3">
      <c r="A14" s="545">
        <f>IF('Invt Machines'!A14="","",'Invt Machines'!A14)</f>
        <v>2</v>
      </c>
      <c r="B14" s="948">
        <f>IF('Invt Machines'!D14="","",'Invt Machines'!D14)</f>
        <v>16</v>
      </c>
      <c r="C14" s="96">
        <f>IF('Invt Machines'!E14="","",'Invt Machines'!E14)</f>
        <v>742</v>
      </c>
      <c r="D14" s="101" t="str">
        <f>IF('Invt Machines'!G14="","",'Invt Machines'!G14)</f>
        <v>MONTAGE C11 N° 118</v>
      </c>
      <c r="E14" s="1357" t="str">
        <f>IF('Invt Machines'!H14="","",'Invt Machines'!H14)</f>
        <v>RKS</v>
      </c>
      <c r="F14" s="1358" t="str">
        <f>IF('Invt Machines'!I14="","",'Invt Machines'!I14)</f>
        <v>Table de montage</v>
      </c>
      <c r="G14" s="293" t="s">
        <v>476</v>
      </c>
      <c r="H14" s="160"/>
      <c r="I14" s="160"/>
      <c r="J14" s="160"/>
      <c r="K14" s="160"/>
      <c r="L14" s="160"/>
      <c r="M14" s="160"/>
      <c r="N14" s="160"/>
      <c r="O14" s="160"/>
      <c r="P14" s="161"/>
      <c r="Q14" s="161"/>
      <c r="R14" s="161"/>
      <c r="S14" s="161"/>
      <c r="T14" s="161"/>
      <c r="U14" s="161"/>
      <c r="V14" s="377" t="s">
        <v>477</v>
      </c>
      <c r="W14" s="377" t="s">
        <v>476</v>
      </c>
      <c r="X14" s="377" t="s">
        <v>477</v>
      </c>
      <c r="Y14" s="377" t="s">
        <v>514</v>
      </c>
      <c r="Z14" s="154" t="s">
        <v>1416</v>
      </c>
      <c r="AA14" s="154" t="s">
        <v>1419</v>
      </c>
      <c r="AB14" s="1329" t="str">
        <f>IF('Invt Machines'!AF14="","",'Invt Machines'!AF14)</f>
        <v/>
      </c>
      <c r="AC14" s="1330" t="str">
        <f>IF('Invt Machines'!AE14="","",'Invt Machines'!AE14)</f>
        <v/>
      </c>
      <c r="AD14" s="1330" t="str">
        <f>IF('Invt Machines'!AF14="","",'Invt Machines'!AF14)</f>
        <v/>
      </c>
      <c r="AE14" s="1330" t="str">
        <f>IF('Invt Machines'!AG14="","",'Invt Machines'!AG14)</f>
        <v/>
      </c>
      <c r="AF14" s="1330" t="str">
        <f>IF('Invt Machines'!AH14="","",'Invt Machines'!AH14)</f>
        <v/>
      </c>
      <c r="AG14" s="1331" t="str">
        <f>IF('Invt Machines'!AI14="","",'Invt Machines'!AI14)</f>
        <v/>
      </c>
      <c r="AH14" s="336"/>
      <c r="AI14" s="151">
        <f t="shared" si="0"/>
        <v>1</v>
      </c>
      <c r="AJ14" s="152">
        <f t="shared" si="1"/>
        <v>0</v>
      </c>
      <c r="AL14" s="151">
        <f t="shared" si="2"/>
        <v>1</v>
      </c>
      <c r="AM14" s="153">
        <f t="shared" si="3"/>
        <v>0</v>
      </c>
      <c r="AN14" s="153">
        <f t="shared" si="4"/>
        <v>0</v>
      </c>
      <c r="AO14" s="153">
        <f t="shared" si="5"/>
        <v>0</v>
      </c>
      <c r="AP14" s="153">
        <f t="shared" si="6"/>
        <v>0</v>
      </c>
      <c r="AQ14" s="152">
        <f t="shared" si="7"/>
        <v>1</v>
      </c>
      <c r="AR14" s="156"/>
      <c r="AS14" s="151">
        <f t="shared" si="8"/>
        <v>0</v>
      </c>
      <c r="AT14" s="152">
        <f t="shared" si="9"/>
        <v>0</v>
      </c>
      <c r="AU14" s="148"/>
      <c r="AV14" s="151">
        <f t="shared" si="10"/>
        <v>0</v>
      </c>
      <c r="AW14" s="153">
        <f t="shared" si="11"/>
        <v>0</v>
      </c>
      <c r="AX14" s="532">
        <f t="shared" ref="AX14:AX77" si="13">IF(Z14="V.C.M. à réaliser",1,0)</f>
        <v>1</v>
      </c>
      <c r="AY14" s="153">
        <f t="shared" ref="AY14:AY45" si="14">IF(Z14="S/O",1,0)</f>
        <v>0</v>
      </c>
      <c r="AZ14" s="536">
        <f t="shared" ref="AZ14:AZ77" si="15">IF(AA14="Sortie / P",1,0)</f>
        <v>0</v>
      </c>
      <c r="BA14" s="538">
        <f t="shared" si="12"/>
        <v>0</v>
      </c>
      <c r="BC14" s="941" t="s">
        <v>476</v>
      </c>
      <c r="BD14" s="942" t="s">
        <v>476</v>
      </c>
      <c r="BE14" s="942" t="s">
        <v>476</v>
      </c>
      <c r="BF14" s="942" t="s">
        <v>476</v>
      </c>
      <c r="BG14" s="964" t="s">
        <v>514</v>
      </c>
      <c r="BH14" s="964" t="s">
        <v>514</v>
      </c>
      <c r="BI14" s="965" t="s">
        <v>514</v>
      </c>
      <c r="BK14" s="1310"/>
      <c r="BL14" s="1310"/>
      <c r="BM14" s="1310"/>
      <c r="BN14" s="1310"/>
      <c r="BO14" s="1310"/>
      <c r="BP14" s="1310"/>
      <c r="BQ14" s="1310"/>
      <c r="BR14" s="1310"/>
      <c r="BS14" s="1310"/>
      <c r="BT14" s="1310"/>
      <c r="BU14" s="1310"/>
      <c r="BV14" s="1310"/>
    </row>
    <row r="15" spans="1:74" ht="48" customHeight="1" thickBot="1" x14ac:dyDescent="0.35">
      <c r="A15" s="545">
        <f>IF('Invt Machines'!A15="","",'Invt Machines'!A15)</f>
        <v>3</v>
      </c>
      <c r="B15" s="948">
        <f>IF('Invt Machines'!D15="","",'Invt Machines'!D15)</f>
        <v>16</v>
      </c>
      <c r="C15" s="96">
        <f>IF('Invt Machines'!E15="","",'Invt Machines'!E15)</f>
        <v>742</v>
      </c>
      <c r="D15" s="101" t="str">
        <f>IF('Invt Machines'!G15="","",'Invt Machines'!G15)</f>
        <v>MONTAGE C11 N° 126</v>
      </c>
      <c r="E15" s="1357" t="str">
        <f>IF('Invt Machines'!H15="","",'Invt Machines'!H15)</f>
        <v>RKS</v>
      </c>
      <c r="F15" s="1358" t="str">
        <f>IF('Invt Machines'!I15="","",'Invt Machines'!I15)</f>
        <v>Table de montage</v>
      </c>
      <c r="G15" s="293" t="s">
        <v>476</v>
      </c>
      <c r="H15" s="160">
        <v>2</v>
      </c>
      <c r="I15" s="160">
        <v>0</v>
      </c>
      <c r="J15" s="160">
        <v>1</v>
      </c>
      <c r="K15" s="160">
        <v>0</v>
      </c>
      <c r="L15" s="160">
        <v>2</v>
      </c>
      <c r="M15" s="160">
        <v>0</v>
      </c>
      <c r="N15" s="160">
        <v>0</v>
      </c>
      <c r="O15" s="160">
        <v>0</v>
      </c>
      <c r="P15" s="161">
        <v>1</v>
      </c>
      <c r="Q15" s="161">
        <v>0</v>
      </c>
      <c r="R15" s="161">
        <v>0</v>
      </c>
      <c r="S15" s="161">
        <v>0</v>
      </c>
      <c r="T15" s="161">
        <v>0</v>
      </c>
      <c r="U15" s="161">
        <v>0</v>
      </c>
      <c r="V15" s="377" t="s">
        <v>476</v>
      </c>
      <c r="W15" s="377" t="s">
        <v>476</v>
      </c>
      <c r="X15" s="377" t="s">
        <v>477</v>
      </c>
      <c r="Y15" s="377" t="s">
        <v>514</v>
      </c>
      <c r="Z15" s="154" t="s">
        <v>477</v>
      </c>
      <c r="AA15" s="154" t="s">
        <v>1419</v>
      </c>
      <c r="AB15" s="1329" t="str">
        <f>IF('Invt Machines'!AF15="","",'Invt Machines'!AF15)</f>
        <v>Chiffrage en cours.
Communiquer le schéma électrique au prochain tiers expert afin qu'il valide les fonctions de sécurité.</v>
      </c>
      <c r="AC15" s="1330" t="str">
        <f>IF('Invt Machines'!AE15="","",'Invt Machines'!AE15)</f>
        <v/>
      </c>
      <c r="AD15" s="1330" t="str">
        <f>IF('Invt Machines'!AF15="","",'Invt Machines'!AF15)</f>
        <v>Chiffrage en cours.
Communiquer le schéma électrique au prochain tiers expert afin qu'il valide les fonctions de sécurité.</v>
      </c>
      <c r="AE15" s="1330" t="str">
        <f>IF('Invt Machines'!AG15="","",'Invt Machines'!AG15)</f>
        <v/>
      </c>
      <c r="AF15" s="1330" t="str">
        <f>IF('Invt Machines'!AH15="","",'Invt Machines'!AH15)</f>
        <v/>
      </c>
      <c r="AG15" s="1331" t="str">
        <f>IF('Invt Machines'!AI15="","",'Invt Machines'!AI15)</f>
        <v/>
      </c>
      <c r="AH15" s="336"/>
      <c r="AI15" s="151">
        <f t="shared" si="0"/>
        <v>1</v>
      </c>
      <c r="AJ15" s="152">
        <f t="shared" si="1"/>
        <v>0</v>
      </c>
      <c r="AL15" s="151">
        <f t="shared" si="2"/>
        <v>1</v>
      </c>
      <c r="AM15" s="153">
        <f t="shared" si="3"/>
        <v>0</v>
      </c>
      <c r="AN15" s="153">
        <f t="shared" si="4"/>
        <v>0</v>
      </c>
      <c r="AO15" s="153">
        <f t="shared" si="5"/>
        <v>0</v>
      </c>
      <c r="AP15" s="153">
        <f t="shared" si="6"/>
        <v>0</v>
      </c>
      <c r="AQ15" s="152">
        <f t="shared" si="7"/>
        <v>1</v>
      </c>
      <c r="AR15" s="156"/>
      <c r="AS15" s="151">
        <f t="shared" si="8"/>
        <v>0</v>
      </c>
      <c r="AT15" s="152">
        <f t="shared" si="9"/>
        <v>0</v>
      </c>
      <c r="AU15" s="148"/>
      <c r="AV15" s="151">
        <f t="shared" si="10"/>
        <v>1</v>
      </c>
      <c r="AW15" s="153">
        <f t="shared" si="11"/>
        <v>0</v>
      </c>
      <c r="AX15" s="532">
        <f t="shared" si="13"/>
        <v>0</v>
      </c>
      <c r="AY15" s="153">
        <f t="shared" si="14"/>
        <v>0</v>
      </c>
      <c r="AZ15" s="536">
        <f t="shared" si="15"/>
        <v>0</v>
      </c>
      <c r="BA15" s="538">
        <f t="shared" si="12"/>
        <v>0</v>
      </c>
      <c r="BC15" s="357" t="s">
        <v>477</v>
      </c>
      <c r="BD15" s="942" t="s">
        <v>477</v>
      </c>
      <c r="BE15" s="942" t="s">
        <v>477</v>
      </c>
      <c r="BF15" s="942" t="s">
        <v>477</v>
      </c>
      <c r="BG15" s="964" t="s">
        <v>822</v>
      </c>
      <c r="BH15" s="566" t="s">
        <v>935</v>
      </c>
      <c r="BI15" s="365" t="s">
        <v>1419</v>
      </c>
      <c r="BK15" s="1310"/>
      <c r="BL15" s="1310"/>
      <c r="BM15" s="1310"/>
      <c r="BN15" s="1310"/>
      <c r="BO15" s="1310"/>
      <c r="BP15" s="1310"/>
      <c r="BQ15" s="1310"/>
      <c r="BR15" s="1310"/>
      <c r="BS15" s="1310"/>
      <c r="BT15" s="1310"/>
      <c r="BU15" s="1310"/>
      <c r="BV15" s="1310"/>
    </row>
    <row r="16" spans="1:74" ht="30" customHeight="1" thickBot="1" x14ac:dyDescent="0.35">
      <c r="A16" s="545">
        <f>IF('Invt Machines'!A16="","",'Invt Machines'!A16)</f>
        <v>4</v>
      </c>
      <c r="B16" s="949">
        <f>IF('Invt Machines'!D16="","",'Invt Machines'!D16)</f>
        <v>16</v>
      </c>
      <c r="C16" s="321">
        <f>IF('Invt Machines'!E16="","",'Invt Machines'!E16)</f>
        <v>252</v>
      </c>
      <c r="D16" s="301" t="str">
        <f>IF('Invt Machines'!G16="","",'Invt Machines'!G16)</f>
        <v>TFF100</v>
      </c>
      <c r="E16" s="1374" t="str">
        <f>IF('Invt Machines'!H16="","",'Invt Machines'!H16)</f>
        <v>BERTHIEZ</v>
      </c>
      <c r="F16" s="1375" t="str">
        <f>IF('Invt Machines'!I16="","",'Invt Machines'!I16)</f>
        <v>Tour</v>
      </c>
      <c r="G16" s="302" t="s">
        <v>476</v>
      </c>
      <c r="H16" s="285"/>
      <c r="I16" s="285"/>
      <c r="J16" s="285"/>
      <c r="K16" s="285"/>
      <c r="L16" s="285"/>
      <c r="M16" s="285"/>
      <c r="N16" s="285"/>
      <c r="O16" s="285"/>
      <c r="P16" s="286"/>
      <c r="Q16" s="286"/>
      <c r="R16" s="286"/>
      <c r="S16" s="286"/>
      <c r="T16" s="286"/>
      <c r="U16" s="286"/>
      <c r="V16" s="378" t="s">
        <v>477</v>
      </c>
      <c r="W16" s="378" t="s">
        <v>477</v>
      </c>
      <c r="X16" s="378" t="s">
        <v>477</v>
      </c>
      <c r="Y16" s="378" t="s">
        <v>821</v>
      </c>
      <c r="Z16" s="490" t="s">
        <v>1416</v>
      </c>
      <c r="AA16" s="168" t="s">
        <v>1418</v>
      </c>
      <c r="AB16" s="1376" t="str">
        <f>IF('Invt Machines'!AF16="","",'Invt Machines'!AF16)</f>
        <v>non concernée du fait du projet de la sortir du parc</v>
      </c>
      <c r="AC16" s="1377" t="str">
        <f>IF('Invt Machines'!AE16="","",'Invt Machines'!AE16)</f>
        <v/>
      </c>
      <c r="AD16" s="1377" t="str">
        <f>IF('Invt Machines'!AF16="","",'Invt Machines'!AF16)</f>
        <v>non concernée du fait du projet de la sortir du parc</v>
      </c>
      <c r="AE16" s="1377" t="str">
        <f>IF('Invt Machines'!AG16="","",'Invt Machines'!AG16)</f>
        <v/>
      </c>
      <c r="AF16" s="1377" t="str">
        <f>IF('Invt Machines'!AH16="","",'Invt Machines'!AH16)</f>
        <v/>
      </c>
      <c r="AG16" s="1378" t="str">
        <f>IF('Invt Machines'!AI16="","",'Invt Machines'!AI16)</f>
        <v/>
      </c>
      <c r="AH16" s="337"/>
      <c r="AI16" s="151">
        <f t="shared" si="0"/>
        <v>1</v>
      </c>
      <c r="AJ16" s="152">
        <f t="shared" si="1"/>
        <v>0</v>
      </c>
      <c r="AL16" s="151">
        <f t="shared" si="2"/>
        <v>0</v>
      </c>
      <c r="AM16" s="153">
        <f t="shared" si="3"/>
        <v>0</v>
      </c>
      <c r="AN16" s="153">
        <f t="shared" si="4"/>
        <v>1</v>
      </c>
      <c r="AO16" s="153">
        <f t="shared" si="5"/>
        <v>0</v>
      </c>
      <c r="AP16" s="153">
        <f t="shared" si="6"/>
        <v>0</v>
      </c>
      <c r="AQ16" s="152">
        <f t="shared" si="7"/>
        <v>1</v>
      </c>
      <c r="AR16" s="156"/>
      <c r="AS16" s="151">
        <f t="shared" si="8"/>
        <v>0</v>
      </c>
      <c r="AT16" s="152">
        <f t="shared" si="9"/>
        <v>0</v>
      </c>
      <c r="AU16" s="148"/>
      <c r="AV16" s="151">
        <f t="shared" si="10"/>
        <v>0</v>
      </c>
      <c r="AW16" s="153">
        <f t="shared" si="11"/>
        <v>0</v>
      </c>
      <c r="AX16" s="532">
        <f t="shared" si="13"/>
        <v>1</v>
      </c>
      <c r="AY16" s="153">
        <f t="shared" si="14"/>
        <v>0</v>
      </c>
      <c r="AZ16" s="536">
        <f t="shared" si="15"/>
        <v>0</v>
      </c>
      <c r="BA16" s="538">
        <f t="shared" si="12"/>
        <v>0</v>
      </c>
      <c r="BC16" s="288"/>
      <c r="BD16" s="357" t="s">
        <v>821</v>
      </c>
      <c r="BE16" s="942" t="s">
        <v>898</v>
      </c>
      <c r="BF16" s="942" t="s">
        <v>910</v>
      </c>
      <c r="BG16" s="942" t="s">
        <v>476</v>
      </c>
      <c r="BH16" s="566" t="s">
        <v>476</v>
      </c>
      <c r="BI16" s="365" t="s">
        <v>1418</v>
      </c>
      <c r="BK16" s="1310"/>
      <c r="BL16" s="1310"/>
      <c r="BM16" s="1310"/>
      <c r="BN16" s="1310"/>
      <c r="BO16" s="1310"/>
      <c r="BP16" s="1310"/>
      <c r="BQ16" s="1310"/>
      <c r="BR16" s="1310"/>
      <c r="BS16" s="1310"/>
      <c r="BT16" s="1310"/>
      <c r="BU16" s="1310"/>
      <c r="BV16" s="1310"/>
    </row>
    <row r="17" spans="1:74" ht="30" customHeight="1" thickBot="1" x14ac:dyDescent="0.35">
      <c r="A17" s="545">
        <f>IF('Invt Machines'!A17="","",'Invt Machines'!A17)</f>
        <v>5</v>
      </c>
      <c r="B17" s="949">
        <f>IF('Invt Machines'!D17="","",'Invt Machines'!D17)</f>
        <v>16</v>
      </c>
      <c r="C17" s="321">
        <f>IF('Invt Machines'!E17="","",'Invt Machines'!E17)</f>
        <v>3322</v>
      </c>
      <c r="D17" s="301" t="str">
        <f>IF('Invt Machines'!G17="","",'Invt Machines'!G17)</f>
        <v>UNIPORT</v>
      </c>
      <c r="E17" s="1374" t="str">
        <f>IF('Invt Machines'!H17="","",'Invt Machines'!H17)</f>
        <v>UNISIGN</v>
      </c>
      <c r="F17" s="1375" t="str">
        <f>IF('Invt Machines'!I17="","",'Invt Machines'!I17)</f>
        <v>Perceuse</v>
      </c>
      <c r="G17" s="302" t="s">
        <v>476</v>
      </c>
      <c r="H17" s="285"/>
      <c r="I17" s="285"/>
      <c r="J17" s="285"/>
      <c r="K17" s="285"/>
      <c r="L17" s="285"/>
      <c r="M17" s="285"/>
      <c r="N17" s="285"/>
      <c r="O17" s="285"/>
      <c r="P17" s="286"/>
      <c r="Q17" s="286"/>
      <c r="R17" s="286"/>
      <c r="S17" s="286"/>
      <c r="T17" s="286"/>
      <c r="U17" s="286"/>
      <c r="V17" s="378" t="s">
        <v>477</v>
      </c>
      <c r="W17" s="378" t="s">
        <v>477</v>
      </c>
      <c r="X17" s="378" t="s">
        <v>477</v>
      </c>
      <c r="Y17" s="378" t="s">
        <v>821</v>
      </c>
      <c r="Z17" s="490" t="s">
        <v>1416</v>
      </c>
      <c r="AA17" s="168" t="s">
        <v>1418</v>
      </c>
      <c r="AB17" s="1376" t="str">
        <f>IF('Invt Machines'!AF17="","",'Invt Machines'!AF17)</f>
        <v>non concernée du fait du projet de la sortir du parc</v>
      </c>
      <c r="AC17" s="1377" t="str">
        <f>IF('Invt Machines'!AE17="","",'Invt Machines'!AE17)</f>
        <v/>
      </c>
      <c r="AD17" s="1377" t="str">
        <f>IF('Invt Machines'!AF17="","",'Invt Machines'!AF17)</f>
        <v>non concernée du fait du projet de la sortir du parc</v>
      </c>
      <c r="AE17" s="1377" t="str">
        <f>IF('Invt Machines'!AG17="","",'Invt Machines'!AG17)</f>
        <v/>
      </c>
      <c r="AF17" s="1377" t="str">
        <f>IF('Invt Machines'!AH17="","",'Invt Machines'!AH17)</f>
        <v/>
      </c>
      <c r="AG17" s="1378" t="str">
        <f>IF('Invt Machines'!AI17="","",'Invt Machines'!AI17)</f>
        <v/>
      </c>
      <c r="AH17" s="337"/>
      <c r="AI17" s="151">
        <f t="shared" si="0"/>
        <v>1</v>
      </c>
      <c r="AJ17" s="152">
        <f t="shared" si="1"/>
        <v>0</v>
      </c>
      <c r="AL17" s="151">
        <f t="shared" si="2"/>
        <v>0</v>
      </c>
      <c r="AM17" s="153">
        <f t="shared" si="3"/>
        <v>0</v>
      </c>
      <c r="AN17" s="153">
        <f t="shared" si="4"/>
        <v>1</v>
      </c>
      <c r="AO17" s="153">
        <f t="shared" si="5"/>
        <v>0</v>
      </c>
      <c r="AP17" s="153">
        <f t="shared" si="6"/>
        <v>0</v>
      </c>
      <c r="AQ17" s="152">
        <f t="shared" si="7"/>
        <v>1</v>
      </c>
      <c r="AR17" s="156"/>
      <c r="AS17" s="151">
        <f t="shared" si="8"/>
        <v>0</v>
      </c>
      <c r="AT17" s="152">
        <f t="shared" si="9"/>
        <v>0</v>
      </c>
      <c r="AU17" s="148"/>
      <c r="AV17" s="151">
        <f t="shared" si="10"/>
        <v>0</v>
      </c>
      <c r="AW17" s="153">
        <f t="shared" si="11"/>
        <v>0</v>
      </c>
      <c r="AX17" s="532">
        <f t="shared" si="13"/>
        <v>1</v>
      </c>
      <c r="AY17" s="153">
        <f t="shared" si="14"/>
        <v>0</v>
      </c>
      <c r="AZ17" s="536">
        <f t="shared" si="15"/>
        <v>0</v>
      </c>
      <c r="BA17" s="538">
        <f t="shared" si="12"/>
        <v>0</v>
      </c>
      <c r="BC17" s="288"/>
      <c r="BD17" s="288"/>
      <c r="BE17" s="357" t="s">
        <v>821</v>
      </c>
      <c r="BF17" s="358" t="s">
        <v>821</v>
      </c>
      <c r="BG17" s="942" t="s">
        <v>477</v>
      </c>
      <c r="BH17" s="567" t="s">
        <v>1416</v>
      </c>
      <c r="BI17" s="376" t="s">
        <v>936</v>
      </c>
      <c r="BK17" s="1310"/>
      <c r="BL17" s="1310"/>
      <c r="BM17" s="1310"/>
      <c r="BN17" s="1310"/>
      <c r="BO17" s="1310"/>
      <c r="BP17" s="1310"/>
      <c r="BQ17" s="1310"/>
      <c r="BR17" s="1310"/>
      <c r="BS17" s="1310"/>
      <c r="BT17" s="1310"/>
      <c r="BU17" s="1310"/>
      <c r="BV17" s="1310"/>
    </row>
    <row r="18" spans="1:74" ht="30" customHeight="1" thickBot="1" x14ac:dyDescent="0.35">
      <c r="A18" s="545">
        <f>IF('Invt Machines'!A18="","",'Invt Machines'!A18)</f>
        <v>6</v>
      </c>
      <c r="B18" s="948">
        <f>IF('Invt Machines'!D18="","",'Invt Machines'!D18)</f>
        <v>16</v>
      </c>
      <c r="C18" s="96">
        <f>IF('Invt Machines'!E18="","",'Invt Machines'!E18)</f>
        <v>353</v>
      </c>
      <c r="D18" s="101" t="str">
        <f>IF('Invt Machines'!G18="","",'Invt Machines'!G18)</f>
        <v>FOUR SAT</v>
      </c>
      <c r="E18" s="1357" t="str">
        <f>IF('Invt Machines'!H18="","",'Invt Machines'!H18)</f>
        <v>SAT</v>
      </c>
      <c r="F18" s="1358" t="str">
        <f>IF('Invt Machines'!I18="","",'Invt Machines'!I18)</f>
        <v>Four</v>
      </c>
      <c r="G18" s="293" t="s">
        <v>476</v>
      </c>
      <c r="H18" s="160">
        <v>2</v>
      </c>
      <c r="I18" s="160">
        <v>0</v>
      </c>
      <c r="J18" s="160">
        <v>2</v>
      </c>
      <c r="K18" s="160">
        <v>0</v>
      </c>
      <c r="L18" s="160">
        <v>2</v>
      </c>
      <c r="M18" s="160">
        <v>0</v>
      </c>
      <c r="N18" s="160">
        <v>0</v>
      </c>
      <c r="O18" s="160">
        <v>0</v>
      </c>
      <c r="P18" s="161">
        <v>0</v>
      </c>
      <c r="Q18" s="161">
        <v>0</v>
      </c>
      <c r="R18" s="161">
        <v>0</v>
      </c>
      <c r="S18" s="161">
        <v>0</v>
      </c>
      <c r="T18" s="161">
        <v>0</v>
      </c>
      <c r="U18" s="161">
        <v>0</v>
      </c>
      <c r="V18" s="377" t="s">
        <v>476</v>
      </c>
      <c r="W18" s="377" t="s">
        <v>476</v>
      </c>
      <c r="X18" s="377" t="s">
        <v>477</v>
      </c>
      <c r="Y18" s="377" t="s">
        <v>514</v>
      </c>
      <c r="Z18" s="154" t="s">
        <v>477</v>
      </c>
      <c r="AA18" s="154" t="s">
        <v>1419</v>
      </c>
      <c r="AB18" s="1329" t="str">
        <f>IF('Invt Machines'!AF18="","",'Invt Machines'!AF18)</f>
        <v/>
      </c>
      <c r="AC18" s="1330" t="str">
        <f>IF('Invt Machines'!AE18="","",'Invt Machines'!AE18)</f>
        <v/>
      </c>
      <c r="AD18" s="1330" t="str">
        <f>IF('Invt Machines'!AF18="","",'Invt Machines'!AF18)</f>
        <v/>
      </c>
      <c r="AE18" s="1330" t="str">
        <f>IF('Invt Machines'!AG18="","",'Invt Machines'!AG18)</f>
        <v/>
      </c>
      <c r="AF18" s="1330" t="str">
        <f>IF('Invt Machines'!AH18="","",'Invt Machines'!AH18)</f>
        <v/>
      </c>
      <c r="AG18" s="1331" t="str">
        <f>IF('Invt Machines'!AI18="","",'Invt Machines'!AI18)</f>
        <v/>
      </c>
      <c r="AH18" s="338"/>
      <c r="AI18" s="151">
        <f t="shared" si="0"/>
        <v>1</v>
      </c>
      <c r="AJ18" s="152">
        <f t="shared" si="1"/>
        <v>0</v>
      </c>
      <c r="AL18" s="151">
        <f t="shared" si="2"/>
        <v>1</v>
      </c>
      <c r="AM18" s="153">
        <f t="shared" si="3"/>
        <v>0</v>
      </c>
      <c r="AN18" s="153">
        <f t="shared" si="4"/>
        <v>0</v>
      </c>
      <c r="AO18" s="153">
        <f t="shared" si="5"/>
        <v>0</v>
      </c>
      <c r="AP18" s="153">
        <f t="shared" si="6"/>
        <v>0</v>
      </c>
      <c r="AQ18" s="152">
        <f t="shared" si="7"/>
        <v>1</v>
      </c>
      <c r="AR18" s="156"/>
      <c r="AS18" s="151">
        <f t="shared" si="8"/>
        <v>0</v>
      </c>
      <c r="AT18" s="152">
        <f t="shared" si="9"/>
        <v>0</v>
      </c>
      <c r="AU18" s="148"/>
      <c r="AV18" s="151">
        <f t="shared" si="10"/>
        <v>1</v>
      </c>
      <c r="AW18" s="153">
        <f t="shared" si="11"/>
        <v>0</v>
      </c>
      <c r="AX18" s="532">
        <f t="shared" si="13"/>
        <v>0</v>
      </c>
      <c r="AY18" s="153">
        <f t="shared" si="14"/>
        <v>0</v>
      </c>
      <c r="AZ18" s="536">
        <f t="shared" si="15"/>
        <v>0</v>
      </c>
      <c r="BA18" s="538">
        <f t="shared" si="12"/>
        <v>0</v>
      </c>
      <c r="BC18" s="288"/>
      <c r="BD18" s="288"/>
      <c r="BE18" s="288"/>
      <c r="BF18" s="288"/>
      <c r="BG18" s="942" t="s">
        <v>898</v>
      </c>
      <c r="BH18" s="361" t="s">
        <v>477</v>
      </c>
      <c r="BI18" s="944"/>
      <c r="BL18" s="148"/>
    </row>
    <row r="19" spans="1:74" ht="30" customHeight="1" thickBot="1" x14ac:dyDescent="0.35">
      <c r="A19" s="545">
        <f>IF('Invt Machines'!A19="","",'Invt Machines'!A19)</f>
        <v>7</v>
      </c>
      <c r="B19" s="934">
        <f>IF('Invt Machines'!D19="","",'Invt Machines'!D19)</f>
        <v>16</v>
      </c>
      <c r="C19" s="310">
        <f>IF('Invt Machines'!E19="","",'Invt Machines'!E19)</f>
        <v>401</v>
      </c>
      <c r="D19" s="311" t="str">
        <f>IF('Invt Machines'!G19="","",'Invt Machines'!G19)</f>
        <v>L1500</v>
      </c>
      <c r="E19" s="1442" t="str">
        <f>IF('Invt Machines'!H19="","",'Invt Machines'!H19)</f>
        <v>LIEBHERR</v>
      </c>
      <c r="F19" s="1443" t="str">
        <f>IF('Invt Machines'!I19="","",'Invt Machines'!I19)</f>
        <v>Tailleuse</v>
      </c>
      <c r="G19" s="312" t="s">
        <v>476</v>
      </c>
      <c r="H19" s="306"/>
      <c r="I19" s="306"/>
      <c r="J19" s="306"/>
      <c r="K19" s="306"/>
      <c r="L19" s="306"/>
      <c r="M19" s="306"/>
      <c r="N19" s="306"/>
      <c r="O19" s="306"/>
      <c r="P19" s="307"/>
      <c r="Q19" s="307"/>
      <c r="R19" s="307"/>
      <c r="S19" s="307"/>
      <c r="T19" s="307"/>
      <c r="U19" s="307"/>
      <c r="V19" s="379" t="s">
        <v>477</v>
      </c>
      <c r="W19" s="379" t="s">
        <v>477</v>
      </c>
      <c r="X19" s="379" t="s">
        <v>477</v>
      </c>
      <c r="Y19" s="379" t="s">
        <v>821</v>
      </c>
      <c r="Z19" s="570" t="s">
        <v>1416</v>
      </c>
      <c r="AA19" s="168" t="s">
        <v>936</v>
      </c>
      <c r="AB19" s="1371" t="str">
        <f>IF('Invt Machines'!AF19="","",'Invt Machines'!AF19)</f>
        <v>Sortie du parc. Bon de ferraillage au 25/07/2018 (sortie immob le 14/03/2018)</v>
      </c>
      <c r="AC19" s="1372" t="str">
        <f>IF('Invt Machines'!AE19="","",'Invt Machines'!AE19)</f>
        <v/>
      </c>
      <c r="AD19" s="1372" t="str">
        <f>IF('Invt Machines'!AF19="","",'Invt Machines'!AF19)</f>
        <v>Sortie du parc. Bon de ferraillage au 25/07/2018 (sortie immob le 14/03/2018)</v>
      </c>
      <c r="AE19" s="1372" t="str">
        <f>IF('Invt Machines'!AG19="","",'Invt Machines'!AG19)</f>
        <v/>
      </c>
      <c r="AF19" s="1372" t="str">
        <f>IF('Invt Machines'!AH19="","",'Invt Machines'!AH19)</f>
        <v/>
      </c>
      <c r="AG19" s="1373" t="str">
        <f>IF('Invt Machines'!AI19="","",'Invt Machines'!AI19)</f>
        <v/>
      </c>
      <c r="AH19" s="337"/>
      <c r="AI19" s="151">
        <f t="shared" si="0"/>
        <v>1</v>
      </c>
      <c r="AJ19" s="152">
        <f t="shared" si="1"/>
        <v>0</v>
      </c>
      <c r="AL19" s="151">
        <f t="shared" si="2"/>
        <v>0</v>
      </c>
      <c r="AM19" s="153">
        <f t="shared" si="3"/>
        <v>0</v>
      </c>
      <c r="AN19" s="153">
        <f t="shared" si="4"/>
        <v>1</v>
      </c>
      <c r="AO19" s="153">
        <f t="shared" si="5"/>
        <v>0</v>
      </c>
      <c r="AP19" s="153">
        <f t="shared" si="6"/>
        <v>0</v>
      </c>
      <c r="AQ19" s="152">
        <f t="shared" si="7"/>
        <v>1</v>
      </c>
      <c r="AR19" s="156"/>
      <c r="AS19" s="151">
        <f t="shared" si="8"/>
        <v>0</v>
      </c>
      <c r="AT19" s="152">
        <f t="shared" si="9"/>
        <v>0</v>
      </c>
      <c r="AU19" s="148"/>
      <c r="AV19" s="151">
        <f t="shared" si="10"/>
        <v>0</v>
      </c>
      <c r="AW19" s="153">
        <f t="shared" si="11"/>
        <v>0</v>
      </c>
      <c r="AX19" s="532">
        <f t="shared" si="13"/>
        <v>1</v>
      </c>
      <c r="AY19" s="153">
        <f t="shared" si="14"/>
        <v>0</v>
      </c>
      <c r="AZ19" s="536">
        <f t="shared" si="15"/>
        <v>1</v>
      </c>
      <c r="BA19" s="538">
        <f t="shared" si="12"/>
        <v>0</v>
      </c>
      <c r="BG19" s="361" t="s">
        <v>821</v>
      </c>
      <c r="BH19" s="288"/>
      <c r="BL19" s="148"/>
    </row>
    <row r="20" spans="1:74" ht="50.25" customHeight="1" x14ac:dyDescent="0.3">
      <c r="A20" s="545">
        <f>IF('Invt Machines'!A20="","",'Invt Machines'!A20)</f>
        <v>8</v>
      </c>
      <c r="B20" s="1022">
        <f>IF('Invt Machines'!D20="","",'Invt Machines'!D20)</f>
        <v>16</v>
      </c>
      <c r="C20" s="1026">
        <f>IF('Invt Machines'!E20="","",'Invt Machines'!E20)</f>
        <v>712</v>
      </c>
      <c r="D20" s="311" t="str">
        <f>IF('Invt Machines'!G20="","",'Invt Machines'!G20)</f>
        <v>MONTAGE C13 N° 135</v>
      </c>
      <c r="E20" s="1442" t="str">
        <f>IF('Invt Machines'!H20="","",'Invt Machines'!H20)</f>
        <v>SKF</v>
      </c>
      <c r="F20" s="1443" t="str">
        <f>IF('Invt Machines'!I20="","",'Invt Machines'!I20)</f>
        <v>Table de montage</v>
      </c>
      <c r="G20" s="1021" t="s">
        <v>476</v>
      </c>
      <c r="H20" s="306">
        <v>3</v>
      </c>
      <c r="I20" s="306">
        <v>3</v>
      </c>
      <c r="J20" s="306">
        <v>3</v>
      </c>
      <c r="K20" s="306">
        <v>3</v>
      </c>
      <c r="L20" s="306">
        <v>1</v>
      </c>
      <c r="M20" s="306">
        <v>1</v>
      </c>
      <c r="N20" s="306">
        <v>1</v>
      </c>
      <c r="O20" s="306">
        <v>1</v>
      </c>
      <c r="P20" s="307">
        <v>0</v>
      </c>
      <c r="Q20" s="307">
        <v>0</v>
      </c>
      <c r="R20" s="307">
        <v>0</v>
      </c>
      <c r="S20" s="307">
        <v>0</v>
      </c>
      <c r="T20" s="307">
        <v>0</v>
      </c>
      <c r="U20" s="307">
        <v>0</v>
      </c>
      <c r="V20" s="379" t="s">
        <v>476</v>
      </c>
      <c r="W20" s="379" t="s">
        <v>476</v>
      </c>
      <c r="X20" s="379" t="s">
        <v>477</v>
      </c>
      <c r="Y20" s="379" t="s">
        <v>821</v>
      </c>
      <c r="Z20" s="490" t="s">
        <v>477</v>
      </c>
      <c r="AA20" s="154" t="s">
        <v>936</v>
      </c>
      <c r="AB20" s="1351" t="str">
        <f>IF('Invt Machines'!AF20="","",'Invt Machines'!AF20)</f>
        <v>Sortie du parc. Bon de ferraillage au 19/12/2018</v>
      </c>
      <c r="AC20" s="1352" t="str">
        <f>IF('Invt Machines'!AE20="","",'Invt Machines'!AE20)</f>
        <v/>
      </c>
      <c r="AD20" s="1352" t="str">
        <f>IF('Invt Machines'!AF20="","",'Invt Machines'!AF20)</f>
        <v>Sortie du parc. Bon de ferraillage au 19/12/2018</v>
      </c>
      <c r="AE20" s="1352" t="str">
        <f>IF('Invt Machines'!AG20="","",'Invt Machines'!AG20)</f>
        <v/>
      </c>
      <c r="AF20" s="1352" t="str">
        <f>IF('Invt Machines'!AH20="","",'Invt Machines'!AH20)</f>
        <v/>
      </c>
      <c r="AG20" s="1353" t="str">
        <f>IF('Invt Machines'!AI20="","",'Invt Machines'!AI20)</f>
        <v/>
      </c>
      <c r="AH20" s="339"/>
      <c r="AI20" s="151">
        <f t="shared" si="0"/>
        <v>1</v>
      </c>
      <c r="AJ20" s="152">
        <f t="shared" si="1"/>
        <v>0</v>
      </c>
      <c r="AL20" s="151">
        <f t="shared" si="2"/>
        <v>1</v>
      </c>
      <c r="AM20" s="153">
        <f t="shared" si="3"/>
        <v>0</v>
      </c>
      <c r="AN20" s="153">
        <f t="shared" si="4"/>
        <v>0</v>
      </c>
      <c r="AO20" s="153">
        <f t="shared" si="5"/>
        <v>0</v>
      </c>
      <c r="AP20" s="153">
        <f t="shared" si="6"/>
        <v>0</v>
      </c>
      <c r="AQ20" s="152">
        <f t="shared" si="7"/>
        <v>1</v>
      </c>
      <c r="AR20" s="156"/>
      <c r="AS20" s="151">
        <f t="shared" si="8"/>
        <v>0</v>
      </c>
      <c r="AT20" s="152">
        <f t="shared" si="9"/>
        <v>0</v>
      </c>
      <c r="AU20" s="148"/>
      <c r="AV20" s="151">
        <f t="shared" si="10"/>
        <v>1</v>
      </c>
      <c r="AW20" s="153">
        <f t="shared" si="11"/>
        <v>0</v>
      </c>
      <c r="AX20" s="532">
        <f t="shared" si="13"/>
        <v>0</v>
      </c>
      <c r="AY20" s="153">
        <f t="shared" si="14"/>
        <v>0</v>
      </c>
      <c r="AZ20" s="536">
        <f t="shared" si="15"/>
        <v>1</v>
      </c>
      <c r="BA20" s="538">
        <f t="shared" si="12"/>
        <v>1</v>
      </c>
      <c r="BL20" s="148"/>
    </row>
    <row r="21" spans="1:74" ht="30" customHeight="1" x14ac:dyDescent="0.3">
      <c r="A21" s="545">
        <f>IF('Invt Machines'!A21="","",'Invt Machines'!A21)</f>
        <v>9</v>
      </c>
      <c r="B21" s="934">
        <f>IF('Invt Machines'!D21="","",'Invt Machines'!D21)</f>
        <v>16</v>
      </c>
      <c r="C21" s="310">
        <f>IF('Invt Machines'!E21="","",'Invt Machines'!E21)</f>
        <v>311</v>
      </c>
      <c r="D21" s="311" t="str">
        <f>IF('Invt Machines'!G21="","",'Invt Machines'!G21)</f>
        <v>EMA piste</v>
      </c>
      <c r="E21" s="1442" t="str">
        <f>IF('Invt Machines'!H21="","",'Invt Machines'!H21)</f>
        <v>EMA</v>
      </c>
      <c r="F21" s="1443" t="str">
        <f>IF('Invt Machines'!I21="","",'Invt Machines'!I21)</f>
        <v>Trempe piste</v>
      </c>
      <c r="G21" s="573" t="s">
        <v>476</v>
      </c>
      <c r="H21" s="306"/>
      <c r="I21" s="306"/>
      <c r="J21" s="306"/>
      <c r="K21" s="306"/>
      <c r="L21" s="306"/>
      <c r="M21" s="306"/>
      <c r="N21" s="306"/>
      <c r="O21" s="306"/>
      <c r="P21" s="307"/>
      <c r="Q21" s="307"/>
      <c r="R21" s="307"/>
      <c r="S21" s="307"/>
      <c r="T21" s="307"/>
      <c r="U21" s="307"/>
      <c r="V21" s="379" t="s">
        <v>477</v>
      </c>
      <c r="W21" s="379" t="s">
        <v>477</v>
      </c>
      <c r="X21" s="379" t="s">
        <v>477</v>
      </c>
      <c r="Y21" s="379" t="s">
        <v>821</v>
      </c>
      <c r="Z21" s="490" t="s">
        <v>1416</v>
      </c>
      <c r="AA21" s="168" t="s">
        <v>936</v>
      </c>
      <c r="AB21" s="1371" t="str">
        <f>IF('Invt Machines'!AF21="","",'Invt Machines'!AF21)</f>
        <v>Sortie du parc. Bon de ferraillage au 25/07/2018 (sortie immob le 12/09/2018)</v>
      </c>
      <c r="AC21" s="1372" t="str">
        <f>IF('Invt Machines'!AE21="","",'Invt Machines'!AE21)</f>
        <v/>
      </c>
      <c r="AD21" s="1372" t="str">
        <f>IF('Invt Machines'!AF21="","",'Invt Machines'!AF21)</f>
        <v>Sortie du parc. Bon de ferraillage au 25/07/2018 (sortie immob le 12/09/2018)</v>
      </c>
      <c r="AE21" s="1372" t="str">
        <f>IF('Invt Machines'!AG21="","",'Invt Machines'!AG21)</f>
        <v/>
      </c>
      <c r="AF21" s="1372" t="str">
        <f>IF('Invt Machines'!AH21="","",'Invt Machines'!AH21)</f>
        <v/>
      </c>
      <c r="AG21" s="1373" t="str">
        <f>IF('Invt Machines'!AI21="","",'Invt Machines'!AI21)</f>
        <v/>
      </c>
      <c r="AH21" s="337"/>
      <c r="AI21" s="151">
        <f t="shared" si="0"/>
        <v>1</v>
      </c>
      <c r="AJ21" s="152">
        <f t="shared" si="1"/>
        <v>0</v>
      </c>
      <c r="AL21" s="151">
        <f t="shared" si="2"/>
        <v>0</v>
      </c>
      <c r="AM21" s="153">
        <f t="shared" si="3"/>
        <v>0</v>
      </c>
      <c r="AN21" s="153">
        <f t="shared" si="4"/>
        <v>1</v>
      </c>
      <c r="AO21" s="153">
        <f t="shared" si="5"/>
        <v>0</v>
      </c>
      <c r="AP21" s="153">
        <f t="shared" si="6"/>
        <v>0</v>
      </c>
      <c r="AQ21" s="152">
        <f t="shared" si="7"/>
        <v>1</v>
      </c>
      <c r="AR21" s="156"/>
      <c r="AS21" s="151">
        <f t="shared" si="8"/>
        <v>0</v>
      </c>
      <c r="AT21" s="152">
        <f t="shared" si="9"/>
        <v>0</v>
      </c>
      <c r="AU21" s="148"/>
      <c r="AV21" s="151">
        <f t="shared" si="10"/>
        <v>0</v>
      </c>
      <c r="AW21" s="153">
        <f t="shared" si="11"/>
        <v>0</v>
      </c>
      <c r="AX21" s="532">
        <f t="shared" si="13"/>
        <v>1</v>
      </c>
      <c r="AY21" s="153">
        <f t="shared" si="14"/>
        <v>0</v>
      </c>
      <c r="AZ21" s="536">
        <f t="shared" si="15"/>
        <v>1</v>
      </c>
      <c r="BA21" s="538">
        <f t="shared" si="12"/>
        <v>0</v>
      </c>
      <c r="BL21" s="148"/>
    </row>
    <row r="22" spans="1:74" ht="30" customHeight="1" x14ac:dyDescent="0.3">
      <c r="A22" s="545">
        <f>IF('Invt Machines'!A22="","",'Invt Machines'!A22)</f>
        <v>10</v>
      </c>
      <c r="B22" s="933">
        <f>IF('Invt Machines'!D22="","",'Invt Machines'!D22)</f>
        <v>16</v>
      </c>
      <c r="C22" s="96" t="str">
        <f>IF('Invt Machines'!E22="","",'Invt Machines'!E22)</f>
        <v>313</v>
      </c>
      <c r="D22" s="101" t="str">
        <f>IF('Invt Machines'!G22="","",'Invt Machines'!G22)</f>
        <v>EMA  Denture</v>
      </c>
      <c r="E22" s="1357" t="str">
        <f>IF('Invt Machines'!H22="","",'Invt Machines'!H22)</f>
        <v>EMA</v>
      </c>
      <c r="F22" s="1358" t="str">
        <f>IF('Invt Machines'!I22="","",'Invt Machines'!I22)</f>
        <v>Trempe denture</v>
      </c>
      <c r="G22" s="293" t="s">
        <v>476</v>
      </c>
      <c r="H22" s="160">
        <v>2</v>
      </c>
      <c r="I22" s="160">
        <v>0</v>
      </c>
      <c r="J22" s="160">
        <v>2</v>
      </c>
      <c r="K22" s="160">
        <v>0</v>
      </c>
      <c r="L22" s="160">
        <v>0</v>
      </c>
      <c r="M22" s="160">
        <v>0</v>
      </c>
      <c r="N22" s="160">
        <v>1</v>
      </c>
      <c r="O22" s="160">
        <v>0</v>
      </c>
      <c r="P22" s="161">
        <v>0</v>
      </c>
      <c r="Q22" s="161">
        <v>0</v>
      </c>
      <c r="R22" s="161">
        <v>4</v>
      </c>
      <c r="S22" s="161">
        <v>3</v>
      </c>
      <c r="T22" s="161">
        <v>0</v>
      </c>
      <c r="U22" s="161">
        <v>0</v>
      </c>
      <c r="V22" s="377" t="s">
        <v>476</v>
      </c>
      <c r="W22" s="377" t="s">
        <v>476</v>
      </c>
      <c r="X22" s="377" t="s">
        <v>477</v>
      </c>
      <c r="Y22" s="377" t="s">
        <v>514</v>
      </c>
      <c r="Z22" s="154" t="s">
        <v>477</v>
      </c>
      <c r="AA22" s="154" t="s">
        <v>1419</v>
      </c>
      <c r="AB22" s="1329" t="str">
        <f>IF('Invt Machines'!AF22="","",'Invt Machines'!AF22)</f>
        <v/>
      </c>
      <c r="AC22" s="1330" t="str">
        <f>IF('Invt Machines'!AE22="","",'Invt Machines'!AE22)</f>
        <v/>
      </c>
      <c r="AD22" s="1330" t="str">
        <f>IF('Invt Machines'!AF22="","",'Invt Machines'!AF22)</f>
        <v/>
      </c>
      <c r="AE22" s="1330" t="str">
        <f>IF('Invt Machines'!AG22="","",'Invt Machines'!AG22)</f>
        <v/>
      </c>
      <c r="AF22" s="1330" t="str">
        <f>IF('Invt Machines'!AH22="","",'Invt Machines'!AH22)</f>
        <v/>
      </c>
      <c r="AG22" s="1331" t="str">
        <f>IF('Invt Machines'!AI22="","",'Invt Machines'!AI22)</f>
        <v/>
      </c>
      <c r="AH22" s="338"/>
      <c r="AI22" s="151">
        <f t="shared" si="0"/>
        <v>1</v>
      </c>
      <c r="AJ22" s="152">
        <f t="shared" si="1"/>
        <v>0</v>
      </c>
      <c r="AL22" s="151">
        <f t="shared" si="2"/>
        <v>1</v>
      </c>
      <c r="AM22" s="153">
        <f t="shared" si="3"/>
        <v>0</v>
      </c>
      <c r="AN22" s="153">
        <f t="shared" si="4"/>
        <v>0</v>
      </c>
      <c r="AO22" s="153">
        <f t="shared" si="5"/>
        <v>0</v>
      </c>
      <c r="AP22" s="153">
        <f t="shared" si="6"/>
        <v>0</v>
      </c>
      <c r="AQ22" s="152">
        <f t="shared" si="7"/>
        <v>1</v>
      </c>
      <c r="AR22" s="156"/>
      <c r="AS22" s="151">
        <f t="shared" si="8"/>
        <v>0</v>
      </c>
      <c r="AT22" s="152">
        <f t="shared" si="9"/>
        <v>0</v>
      </c>
      <c r="AU22" s="148"/>
      <c r="AV22" s="151">
        <f t="shared" si="10"/>
        <v>1</v>
      </c>
      <c r="AW22" s="153">
        <f t="shared" si="11"/>
        <v>0</v>
      </c>
      <c r="AX22" s="532">
        <f t="shared" si="13"/>
        <v>0</v>
      </c>
      <c r="AY22" s="153">
        <f t="shared" si="14"/>
        <v>0</v>
      </c>
      <c r="AZ22" s="536">
        <f t="shared" si="15"/>
        <v>0</v>
      </c>
      <c r="BA22" s="538">
        <f t="shared" si="12"/>
        <v>0</v>
      </c>
      <c r="BL22" s="148"/>
    </row>
    <row r="23" spans="1:74" ht="30" customHeight="1" x14ac:dyDescent="0.3">
      <c r="A23" s="545">
        <f>IF('Invt Machines'!A23="","",'Invt Machines'!A23)</f>
        <v>11</v>
      </c>
      <c r="B23" s="933">
        <f>IF('Invt Machines'!D23="","",'Invt Machines'!D23)</f>
        <v>16</v>
      </c>
      <c r="C23" s="96">
        <f>IF('Invt Machines'!E23="","",'Invt Machines'!E23)</f>
        <v>316</v>
      </c>
      <c r="D23" s="101" t="str">
        <f>IF('Invt Machines'!G23="","",'Invt Machines'!G23)</f>
        <v>EMA Denture</v>
      </c>
      <c r="E23" s="1357" t="str">
        <f>IF('Invt Machines'!H23="","",'Invt Machines'!H23)</f>
        <v>EMA</v>
      </c>
      <c r="F23" s="1358" t="str">
        <f>IF('Invt Machines'!I23="","",'Invt Machines'!I23)</f>
        <v>Trempe denture</v>
      </c>
      <c r="G23" s="293" t="s">
        <v>476</v>
      </c>
      <c r="H23" s="160"/>
      <c r="I23" s="160"/>
      <c r="J23" s="160"/>
      <c r="K23" s="160"/>
      <c r="L23" s="160"/>
      <c r="M23" s="160"/>
      <c r="N23" s="160"/>
      <c r="O23" s="160"/>
      <c r="P23" s="161"/>
      <c r="Q23" s="161"/>
      <c r="R23" s="161"/>
      <c r="S23" s="161"/>
      <c r="T23" s="161"/>
      <c r="U23" s="161"/>
      <c r="V23" s="377" t="s">
        <v>477</v>
      </c>
      <c r="W23" s="377" t="s">
        <v>476</v>
      </c>
      <c r="X23" s="377" t="s">
        <v>477</v>
      </c>
      <c r="Y23" s="377" t="s">
        <v>514</v>
      </c>
      <c r="Z23" s="154" t="s">
        <v>1416</v>
      </c>
      <c r="AA23" s="154" t="s">
        <v>1419</v>
      </c>
      <c r="AB23" s="1329" t="str">
        <f>IF('Invt Machines'!AF23="","",'Invt Machines'!AF23)</f>
        <v/>
      </c>
      <c r="AC23" s="1330" t="str">
        <f>IF('Invt Machines'!AE23="","",'Invt Machines'!AE23)</f>
        <v/>
      </c>
      <c r="AD23" s="1330" t="str">
        <f>IF('Invt Machines'!AF23="","",'Invt Machines'!AF23)</f>
        <v/>
      </c>
      <c r="AE23" s="1330" t="str">
        <f>IF('Invt Machines'!AG23="","",'Invt Machines'!AG23)</f>
        <v/>
      </c>
      <c r="AF23" s="1330" t="str">
        <f>IF('Invt Machines'!AH23="","",'Invt Machines'!AH23)</f>
        <v/>
      </c>
      <c r="AG23" s="1331" t="str">
        <f>IF('Invt Machines'!AI23="","",'Invt Machines'!AI23)</f>
        <v/>
      </c>
      <c r="AH23" s="336"/>
      <c r="AI23" s="151">
        <f t="shared" si="0"/>
        <v>1</v>
      </c>
      <c r="AJ23" s="152">
        <f t="shared" si="1"/>
        <v>0</v>
      </c>
      <c r="AL23" s="151">
        <f t="shared" si="2"/>
        <v>1</v>
      </c>
      <c r="AM23" s="153">
        <f t="shared" si="3"/>
        <v>0</v>
      </c>
      <c r="AN23" s="153">
        <f t="shared" si="4"/>
        <v>0</v>
      </c>
      <c r="AO23" s="153">
        <f t="shared" si="5"/>
        <v>0</v>
      </c>
      <c r="AP23" s="153">
        <f t="shared" si="6"/>
        <v>0</v>
      </c>
      <c r="AQ23" s="152">
        <f t="shared" si="7"/>
        <v>1</v>
      </c>
      <c r="AR23" s="156"/>
      <c r="AS23" s="151">
        <f t="shared" si="8"/>
        <v>0</v>
      </c>
      <c r="AT23" s="152">
        <f t="shared" si="9"/>
        <v>0</v>
      </c>
      <c r="AU23" s="148"/>
      <c r="AV23" s="151">
        <f t="shared" si="10"/>
        <v>0</v>
      </c>
      <c r="AW23" s="153">
        <f t="shared" si="11"/>
        <v>0</v>
      </c>
      <c r="AX23" s="532">
        <f t="shared" si="13"/>
        <v>1</v>
      </c>
      <c r="AY23" s="153">
        <f t="shared" si="14"/>
        <v>0</v>
      </c>
      <c r="AZ23" s="536">
        <f t="shared" si="15"/>
        <v>0</v>
      </c>
      <c r="BA23" s="538">
        <f t="shared" si="12"/>
        <v>0</v>
      </c>
      <c r="BL23" s="148"/>
    </row>
    <row r="24" spans="1:74" ht="30" customHeight="1" x14ac:dyDescent="0.3">
      <c r="A24" s="545">
        <f>IF('Invt Machines'!A24="","",'Invt Machines'!A24)</f>
        <v>12</v>
      </c>
      <c r="B24" s="948">
        <f>IF('Invt Machines'!D24="","",'Invt Machines'!D24)</f>
        <v>16</v>
      </c>
      <c r="C24" s="96">
        <f>IF('Invt Machines'!E24="","",'Invt Machines'!E24)</f>
        <v>412</v>
      </c>
      <c r="D24" s="101" t="str">
        <f>IF('Invt Machines'!G24="","",'Invt Machines'!G24)</f>
        <v>L2000</v>
      </c>
      <c r="E24" s="1357" t="str">
        <f>IF('Invt Machines'!H24="","",'Invt Machines'!H24)</f>
        <v>LIEBHERR</v>
      </c>
      <c r="F24" s="1358" t="str">
        <f>IF('Invt Machines'!I24="","",'Invt Machines'!I24)</f>
        <v>Tailleuse</v>
      </c>
      <c r="G24" s="293" t="s">
        <v>476</v>
      </c>
      <c r="H24" s="160"/>
      <c r="I24" s="160"/>
      <c r="J24" s="160"/>
      <c r="K24" s="160"/>
      <c r="L24" s="160"/>
      <c r="M24" s="160"/>
      <c r="N24" s="160"/>
      <c r="O24" s="160"/>
      <c r="P24" s="161"/>
      <c r="Q24" s="161"/>
      <c r="R24" s="161"/>
      <c r="S24" s="161"/>
      <c r="T24" s="161"/>
      <c r="U24" s="161"/>
      <c r="V24" s="377" t="s">
        <v>477</v>
      </c>
      <c r="W24" s="377" t="s">
        <v>476</v>
      </c>
      <c r="X24" s="377" t="s">
        <v>477</v>
      </c>
      <c r="Y24" s="377" t="s">
        <v>514</v>
      </c>
      <c r="Z24" s="154" t="s">
        <v>1416</v>
      </c>
      <c r="AA24" s="154" t="s">
        <v>1419</v>
      </c>
      <c r="AB24" s="1329" t="str">
        <f>IF('Invt Machines'!AF24="","",'Invt Machines'!AF24)</f>
        <v/>
      </c>
      <c r="AC24" s="1330" t="str">
        <f>IF('Invt Machines'!AE24="","",'Invt Machines'!AE24)</f>
        <v/>
      </c>
      <c r="AD24" s="1330" t="str">
        <f>IF('Invt Machines'!AF24="","",'Invt Machines'!AF24)</f>
        <v/>
      </c>
      <c r="AE24" s="1330" t="str">
        <f>IF('Invt Machines'!AG24="","",'Invt Machines'!AG24)</f>
        <v/>
      </c>
      <c r="AF24" s="1330" t="str">
        <f>IF('Invt Machines'!AH24="","",'Invt Machines'!AH24)</f>
        <v/>
      </c>
      <c r="AG24" s="1331" t="str">
        <f>IF('Invt Machines'!AI24="","",'Invt Machines'!AI24)</f>
        <v/>
      </c>
      <c r="AH24" s="336"/>
      <c r="AI24" s="151">
        <f t="shared" si="0"/>
        <v>1</v>
      </c>
      <c r="AJ24" s="152">
        <f t="shared" si="1"/>
        <v>0</v>
      </c>
      <c r="AL24" s="151">
        <f t="shared" si="2"/>
        <v>1</v>
      </c>
      <c r="AM24" s="153">
        <f t="shared" si="3"/>
        <v>0</v>
      </c>
      <c r="AN24" s="153">
        <f t="shared" si="4"/>
        <v>0</v>
      </c>
      <c r="AO24" s="153">
        <f t="shared" si="5"/>
        <v>0</v>
      </c>
      <c r="AP24" s="153">
        <f t="shared" si="6"/>
        <v>0</v>
      </c>
      <c r="AQ24" s="152">
        <f t="shared" si="7"/>
        <v>1</v>
      </c>
      <c r="AR24" s="156"/>
      <c r="AS24" s="151">
        <f t="shared" si="8"/>
        <v>0</v>
      </c>
      <c r="AT24" s="152">
        <f t="shared" si="9"/>
        <v>0</v>
      </c>
      <c r="AU24" s="148"/>
      <c r="AV24" s="151">
        <f t="shared" si="10"/>
        <v>0</v>
      </c>
      <c r="AW24" s="153">
        <f t="shared" si="11"/>
        <v>0</v>
      </c>
      <c r="AX24" s="532">
        <f t="shared" si="13"/>
        <v>1</v>
      </c>
      <c r="AY24" s="153">
        <f t="shared" si="14"/>
        <v>0</v>
      </c>
      <c r="AZ24" s="536">
        <f t="shared" si="15"/>
        <v>0</v>
      </c>
      <c r="BA24" s="538">
        <f t="shared" si="12"/>
        <v>0</v>
      </c>
      <c r="BL24" s="148"/>
    </row>
    <row r="25" spans="1:74" ht="30" customHeight="1" x14ac:dyDescent="0.3">
      <c r="A25" s="545">
        <f>IF('Invt Machines'!A25="","",'Invt Machines'!A25)</f>
        <v>13</v>
      </c>
      <c r="B25" s="948">
        <f>IF('Invt Machines'!D25="","",'Invt Machines'!D25)</f>
        <v>16</v>
      </c>
      <c r="C25" s="96" t="str">
        <f>IF('Invt Machines'!E25="","",'Invt Machines'!E25)</f>
        <v>413</v>
      </c>
      <c r="D25" s="101" t="str">
        <f>IF('Invt Machines'!G25="","",'Invt Machines'!G25)</f>
        <v>LS2000</v>
      </c>
      <c r="E25" s="1357" t="str">
        <f>IF('Invt Machines'!H25="","",'Invt Machines'!H25)</f>
        <v>LIEBHERR</v>
      </c>
      <c r="F25" s="1358" t="str">
        <f>IF('Invt Machines'!I25="","",'Invt Machines'!I25)</f>
        <v>Tailleuse</v>
      </c>
      <c r="G25" s="293" t="s">
        <v>476</v>
      </c>
      <c r="H25" s="160">
        <v>2</v>
      </c>
      <c r="I25" s="160">
        <v>0</v>
      </c>
      <c r="J25" s="160">
        <v>1</v>
      </c>
      <c r="K25" s="160">
        <v>0</v>
      </c>
      <c r="L25" s="160">
        <v>0</v>
      </c>
      <c r="M25" s="160">
        <v>0</v>
      </c>
      <c r="N25" s="160">
        <v>1</v>
      </c>
      <c r="O25" s="160">
        <v>0</v>
      </c>
      <c r="P25" s="161">
        <v>0</v>
      </c>
      <c r="Q25" s="161">
        <v>0</v>
      </c>
      <c r="R25" s="161">
        <v>0</v>
      </c>
      <c r="S25" s="161">
        <v>0</v>
      </c>
      <c r="T25" s="161">
        <v>0</v>
      </c>
      <c r="U25" s="161">
        <v>0</v>
      </c>
      <c r="V25" s="377" t="s">
        <v>476</v>
      </c>
      <c r="W25" s="377" t="s">
        <v>476</v>
      </c>
      <c r="X25" s="377" t="s">
        <v>477</v>
      </c>
      <c r="Y25" s="377" t="s">
        <v>514</v>
      </c>
      <c r="Z25" s="154" t="s">
        <v>477</v>
      </c>
      <c r="AA25" s="154" t="s">
        <v>1419</v>
      </c>
      <c r="AB25" s="1329" t="str">
        <f>IF('Invt Machines'!AF25="","",'Invt Machines'!AF25)</f>
        <v/>
      </c>
      <c r="AC25" s="1330" t="str">
        <f>IF('Invt Machines'!AE25="","",'Invt Machines'!AE25)</f>
        <v/>
      </c>
      <c r="AD25" s="1330" t="str">
        <f>IF('Invt Machines'!AF25="","",'Invt Machines'!AF25)</f>
        <v/>
      </c>
      <c r="AE25" s="1330" t="str">
        <f>IF('Invt Machines'!AG25="","",'Invt Machines'!AG25)</f>
        <v/>
      </c>
      <c r="AF25" s="1330" t="str">
        <f>IF('Invt Machines'!AH25="","",'Invt Machines'!AH25)</f>
        <v/>
      </c>
      <c r="AG25" s="1331" t="str">
        <f>IF('Invt Machines'!AI25="","",'Invt Machines'!AI25)</f>
        <v/>
      </c>
      <c r="AH25" s="340"/>
      <c r="AI25" s="151">
        <f t="shared" si="0"/>
        <v>1</v>
      </c>
      <c r="AJ25" s="152">
        <f t="shared" si="1"/>
        <v>0</v>
      </c>
      <c r="AL25" s="151">
        <f t="shared" si="2"/>
        <v>1</v>
      </c>
      <c r="AM25" s="153">
        <f t="shared" si="3"/>
        <v>0</v>
      </c>
      <c r="AN25" s="153">
        <f t="shared" si="4"/>
        <v>0</v>
      </c>
      <c r="AO25" s="153">
        <f t="shared" si="5"/>
        <v>0</v>
      </c>
      <c r="AP25" s="153">
        <f t="shared" si="6"/>
        <v>0</v>
      </c>
      <c r="AQ25" s="152">
        <f t="shared" si="7"/>
        <v>1</v>
      </c>
      <c r="AR25" s="156"/>
      <c r="AS25" s="151">
        <f t="shared" si="8"/>
        <v>0</v>
      </c>
      <c r="AT25" s="152">
        <f t="shared" si="9"/>
        <v>0</v>
      </c>
      <c r="AU25" s="148"/>
      <c r="AV25" s="151">
        <f t="shared" si="10"/>
        <v>1</v>
      </c>
      <c r="AW25" s="153">
        <f t="shared" si="11"/>
        <v>0</v>
      </c>
      <c r="AX25" s="532">
        <f t="shared" si="13"/>
        <v>0</v>
      </c>
      <c r="AY25" s="153">
        <f t="shared" si="14"/>
        <v>0</v>
      </c>
      <c r="AZ25" s="536">
        <f t="shared" si="15"/>
        <v>0</v>
      </c>
      <c r="BA25" s="538">
        <f t="shared" si="12"/>
        <v>0</v>
      </c>
      <c r="BL25" s="148"/>
    </row>
    <row r="26" spans="1:74" ht="30" customHeight="1" x14ac:dyDescent="0.3">
      <c r="A26" s="545">
        <f>IF('Invt Machines'!A26="","",'Invt Machines'!A26)</f>
        <v>14</v>
      </c>
      <c r="B26" s="933">
        <f>IF('Invt Machines'!D26="","",'Invt Machines'!D26)</f>
        <v>16</v>
      </c>
      <c r="C26" s="96">
        <f>IF('Invt Machines'!E26="","",'Invt Machines'!E26)</f>
        <v>3270</v>
      </c>
      <c r="D26" s="101" t="str">
        <f>IF('Invt Machines'!G26="","",'Invt Machines'!G26)</f>
        <v>SCHIESS CN</v>
      </c>
      <c r="E26" s="1359" t="str">
        <f>IF('Invt Machines'!H26="","",'Invt Machines'!H26)</f>
        <v>SCHIESS</v>
      </c>
      <c r="F26" s="1360" t="str">
        <f>IF('Invt Machines'!I26="","",'Invt Machines'!I26)</f>
        <v>Tailleuse</v>
      </c>
      <c r="G26" s="293" t="s">
        <v>476</v>
      </c>
      <c r="H26" s="160"/>
      <c r="I26" s="160"/>
      <c r="J26" s="160"/>
      <c r="K26" s="160"/>
      <c r="L26" s="160"/>
      <c r="M26" s="160"/>
      <c r="N26" s="160"/>
      <c r="O26" s="160"/>
      <c r="P26" s="161"/>
      <c r="Q26" s="161"/>
      <c r="R26" s="161"/>
      <c r="S26" s="161"/>
      <c r="T26" s="161"/>
      <c r="U26" s="161"/>
      <c r="V26" s="377" t="s">
        <v>477</v>
      </c>
      <c r="W26" s="377" t="s">
        <v>476</v>
      </c>
      <c r="X26" s="377" t="s">
        <v>477</v>
      </c>
      <c r="Y26" s="377" t="s">
        <v>514</v>
      </c>
      <c r="Z26" s="154" t="s">
        <v>1416</v>
      </c>
      <c r="AA26" s="154" t="s">
        <v>1419</v>
      </c>
      <c r="AB26" s="1329" t="str">
        <f>IF('Invt Machines'!AF26="","",'Invt Machines'!AF26)</f>
        <v/>
      </c>
      <c r="AC26" s="1330" t="str">
        <f>IF('Invt Machines'!AE26="","",'Invt Machines'!AE26)</f>
        <v/>
      </c>
      <c r="AD26" s="1330" t="str">
        <f>IF('Invt Machines'!AF26="","",'Invt Machines'!AF26)</f>
        <v/>
      </c>
      <c r="AE26" s="1330" t="str">
        <f>IF('Invt Machines'!AG26="","",'Invt Machines'!AG26)</f>
        <v/>
      </c>
      <c r="AF26" s="1330" t="str">
        <f>IF('Invt Machines'!AH26="","",'Invt Machines'!AH26)</f>
        <v/>
      </c>
      <c r="AG26" s="1331" t="str">
        <f>IF('Invt Machines'!AI26="","",'Invt Machines'!AI26)</f>
        <v/>
      </c>
      <c r="AH26" s="336"/>
      <c r="AI26" s="151">
        <f t="shared" si="0"/>
        <v>1</v>
      </c>
      <c r="AJ26" s="152">
        <f t="shared" si="1"/>
        <v>0</v>
      </c>
      <c r="AL26" s="151">
        <f t="shared" si="2"/>
        <v>1</v>
      </c>
      <c r="AM26" s="153">
        <f t="shared" si="3"/>
        <v>0</v>
      </c>
      <c r="AN26" s="153">
        <f t="shared" si="4"/>
        <v>0</v>
      </c>
      <c r="AO26" s="153">
        <f t="shared" si="5"/>
        <v>0</v>
      </c>
      <c r="AP26" s="153">
        <f t="shared" si="6"/>
        <v>0</v>
      </c>
      <c r="AQ26" s="152">
        <f t="shared" si="7"/>
        <v>1</v>
      </c>
      <c r="AR26" s="156"/>
      <c r="AS26" s="151">
        <f t="shared" si="8"/>
        <v>0</v>
      </c>
      <c r="AT26" s="152">
        <f t="shared" si="9"/>
        <v>0</v>
      </c>
      <c r="AU26" s="148"/>
      <c r="AV26" s="151">
        <f t="shared" si="10"/>
        <v>0</v>
      </c>
      <c r="AW26" s="153">
        <f t="shared" si="11"/>
        <v>0</v>
      </c>
      <c r="AX26" s="532">
        <f t="shared" si="13"/>
        <v>1</v>
      </c>
      <c r="AY26" s="153">
        <f t="shared" si="14"/>
        <v>0</v>
      </c>
      <c r="AZ26" s="536">
        <f t="shared" si="15"/>
        <v>0</v>
      </c>
      <c r="BA26" s="538">
        <f t="shared" si="12"/>
        <v>0</v>
      </c>
      <c r="BL26" s="148"/>
    </row>
    <row r="27" spans="1:74" ht="30" customHeight="1" x14ac:dyDescent="0.3">
      <c r="A27" s="545">
        <f>IF('Invt Machines'!A27="","",'Invt Machines'!A27)</f>
        <v>15</v>
      </c>
      <c r="B27" s="933">
        <f>IF('Invt Machines'!D27="","",'Invt Machines'!D27)</f>
        <v>16</v>
      </c>
      <c r="C27" s="96">
        <f>IF('Invt Machines'!E27="","",'Invt Machines'!E27)</f>
        <v>3069</v>
      </c>
      <c r="D27" s="101" t="str">
        <f>IF('Invt Machines'!G27="","",'Invt Machines'!G27)</f>
        <v>AC15</v>
      </c>
      <c r="E27" s="1357" t="str">
        <f>IF('Invt Machines'!H27="","",'Invt Machines'!H27)</f>
        <v>PIETRO CARNAGHI</v>
      </c>
      <c r="F27" s="1358" t="str">
        <f>IF('Invt Machines'!I27="","",'Invt Machines'!I27)</f>
        <v>Tour vertical / perceuse</v>
      </c>
      <c r="G27" s="293" t="s">
        <v>476</v>
      </c>
      <c r="H27" s="160"/>
      <c r="I27" s="160"/>
      <c r="J27" s="160"/>
      <c r="K27" s="160"/>
      <c r="L27" s="160"/>
      <c r="M27" s="160"/>
      <c r="N27" s="160"/>
      <c r="O27" s="160"/>
      <c r="P27" s="161"/>
      <c r="Q27" s="161"/>
      <c r="R27" s="161"/>
      <c r="S27" s="161"/>
      <c r="T27" s="161"/>
      <c r="U27" s="161"/>
      <c r="V27" s="377" t="s">
        <v>477</v>
      </c>
      <c r="W27" s="377" t="s">
        <v>476</v>
      </c>
      <c r="X27" s="377" t="s">
        <v>477</v>
      </c>
      <c r="Y27" s="377" t="s">
        <v>514</v>
      </c>
      <c r="Z27" s="154" t="s">
        <v>1416</v>
      </c>
      <c r="AA27" s="154" t="s">
        <v>1419</v>
      </c>
      <c r="AB27" s="1329" t="str">
        <f>IF('Invt Machines'!AF27="","",'Invt Machines'!AF27)</f>
        <v/>
      </c>
      <c r="AC27" s="1330" t="str">
        <f>IF('Invt Machines'!AE27="","",'Invt Machines'!AE27)</f>
        <v/>
      </c>
      <c r="AD27" s="1330" t="str">
        <f>IF('Invt Machines'!AF27="","",'Invt Machines'!AF27)</f>
        <v/>
      </c>
      <c r="AE27" s="1330" t="str">
        <f>IF('Invt Machines'!AG27="","",'Invt Machines'!AG27)</f>
        <v/>
      </c>
      <c r="AF27" s="1330" t="str">
        <f>IF('Invt Machines'!AH27="","",'Invt Machines'!AH27)</f>
        <v/>
      </c>
      <c r="AG27" s="1331" t="str">
        <f>IF('Invt Machines'!AI27="","",'Invt Machines'!AI27)</f>
        <v/>
      </c>
      <c r="AH27" s="336"/>
      <c r="AI27" s="151">
        <f t="shared" si="0"/>
        <v>1</v>
      </c>
      <c r="AJ27" s="152">
        <f t="shared" si="1"/>
        <v>0</v>
      </c>
      <c r="AL27" s="151">
        <f t="shared" si="2"/>
        <v>1</v>
      </c>
      <c r="AM27" s="153">
        <f t="shared" si="3"/>
        <v>0</v>
      </c>
      <c r="AN27" s="153">
        <f t="shared" si="4"/>
        <v>0</v>
      </c>
      <c r="AO27" s="153">
        <f t="shared" si="5"/>
        <v>0</v>
      </c>
      <c r="AP27" s="153">
        <f t="shared" si="6"/>
        <v>0</v>
      </c>
      <c r="AQ27" s="152">
        <f t="shared" si="7"/>
        <v>1</v>
      </c>
      <c r="AR27" s="156"/>
      <c r="AS27" s="151">
        <f t="shared" si="8"/>
        <v>0</v>
      </c>
      <c r="AT27" s="152">
        <f t="shared" si="9"/>
        <v>0</v>
      </c>
      <c r="AU27" s="148"/>
      <c r="AV27" s="151">
        <f t="shared" si="10"/>
        <v>0</v>
      </c>
      <c r="AW27" s="153">
        <f t="shared" si="11"/>
        <v>0</v>
      </c>
      <c r="AX27" s="532">
        <f t="shared" si="13"/>
        <v>1</v>
      </c>
      <c r="AY27" s="153">
        <f t="shared" si="14"/>
        <v>0</v>
      </c>
      <c r="AZ27" s="536">
        <f t="shared" si="15"/>
        <v>0</v>
      </c>
      <c r="BA27" s="538">
        <f t="shared" si="12"/>
        <v>0</v>
      </c>
      <c r="BL27" s="148"/>
    </row>
    <row r="28" spans="1:74" ht="30" customHeight="1" x14ac:dyDescent="0.3">
      <c r="A28" s="545">
        <f>IF('Invt Machines'!A28="","",'Invt Machines'!A28)</f>
        <v>16</v>
      </c>
      <c r="B28" s="933">
        <f>IF('Invt Machines'!D28="","",'Invt Machines'!D28)</f>
        <v>16</v>
      </c>
      <c r="C28" s="96" t="str">
        <f>IF('Invt Machines'!E28="","",'Invt Machines'!E28)</f>
        <v>73</v>
      </c>
      <c r="D28" s="101" t="str">
        <f>IF('Invt Machines'!G28="","",'Invt Machines'!G28)</f>
        <v>AC20</v>
      </c>
      <c r="E28" s="1357" t="str">
        <f>IF('Invt Machines'!H28="","",'Invt Machines'!H28)</f>
        <v>PIETRO CARNAGHI</v>
      </c>
      <c r="F28" s="1358" t="str">
        <f>IF('Invt Machines'!I28="","",'Invt Machines'!I28)</f>
        <v>Tour vertical / perceuse</v>
      </c>
      <c r="G28" s="293" t="s">
        <v>476</v>
      </c>
      <c r="H28" s="160">
        <v>1</v>
      </c>
      <c r="I28" s="160">
        <v>1</v>
      </c>
      <c r="J28" s="160">
        <v>1</v>
      </c>
      <c r="K28" s="160">
        <v>0</v>
      </c>
      <c r="L28" s="160">
        <v>0</v>
      </c>
      <c r="M28" s="160">
        <v>0</v>
      </c>
      <c r="N28" s="160">
        <v>1</v>
      </c>
      <c r="O28" s="160">
        <v>0</v>
      </c>
      <c r="P28" s="161">
        <v>1</v>
      </c>
      <c r="Q28" s="161">
        <v>1</v>
      </c>
      <c r="R28" s="161">
        <v>1</v>
      </c>
      <c r="S28" s="161">
        <v>1</v>
      </c>
      <c r="T28" s="161">
        <v>0</v>
      </c>
      <c r="U28" s="161">
        <v>0</v>
      </c>
      <c r="V28" s="377" t="s">
        <v>476</v>
      </c>
      <c r="W28" s="377" t="s">
        <v>476</v>
      </c>
      <c r="X28" s="377" t="s">
        <v>477</v>
      </c>
      <c r="Y28" s="377" t="s">
        <v>476</v>
      </c>
      <c r="Z28" s="154" t="s">
        <v>477</v>
      </c>
      <c r="AA28" s="154" t="s">
        <v>1419</v>
      </c>
      <c r="AB28" s="1329" t="str">
        <f>IF('Invt Machines'!AF28="","",'Invt Machines'!AF28)</f>
        <v>Un rétrofit a été réalisé en juillet 2017 et intègre la levée des réserves et une réception par un bureau de contrôle</v>
      </c>
      <c r="AC28" s="1330" t="str">
        <f>IF('Invt Machines'!AE28="","",'Invt Machines'!AE28)</f>
        <v/>
      </c>
      <c r="AD28" s="1330" t="str">
        <f>IF('Invt Machines'!AF28="","",'Invt Machines'!AF28)</f>
        <v>Un rétrofit a été réalisé en juillet 2017 et intègre la levée des réserves et une réception par un bureau de contrôle</v>
      </c>
      <c r="AE28" s="1330" t="str">
        <f>IF('Invt Machines'!AG28="","",'Invt Machines'!AG28)</f>
        <v/>
      </c>
      <c r="AF28" s="1330" t="str">
        <f>IF('Invt Machines'!AH28="","",'Invt Machines'!AH28)</f>
        <v/>
      </c>
      <c r="AG28" s="1331" t="str">
        <f>IF('Invt Machines'!AI28="","",'Invt Machines'!AI28)</f>
        <v/>
      </c>
      <c r="AH28" s="338"/>
      <c r="AI28" s="151">
        <f t="shared" si="0"/>
        <v>1</v>
      </c>
      <c r="AJ28" s="152">
        <f t="shared" si="1"/>
        <v>0</v>
      </c>
      <c r="AL28" s="151">
        <f t="shared" si="2"/>
        <v>1</v>
      </c>
      <c r="AM28" s="153">
        <f t="shared" si="3"/>
        <v>0</v>
      </c>
      <c r="AN28" s="153">
        <f t="shared" si="4"/>
        <v>0</v>
      </c>
      <c r="AO28" s="153">
        <f t="shared" si="5"/>
        <v>0</v>
      </c>
      <c r="AP28" s="153">
        <f t="shared" si="6"/>
        <v>0</v>
      </c>
      <c r="AQ28" s="152">
        <f t="shared" si="7"/>
        <v>1</v>
      </c>
      <c r="AR28" s="156"/>
      <c r="AS28" s="151">
        <f t="shared" si="8"/>
        <v>1</v>
      </c>
      <c r="AT28" s="152">
        <f t="shared" si="9"/>
        <v>0</v>
      </c>
      <c r="AU28" s="148"/>
      <c r="AV28" s="151">
        <f t="shared" si="10"/>
        <v>1</v>
      </c>
      <c r="AW28" s="153">
        <f t="shared" si="11"/>
        <v>0</v>
      </c>
      <c r="AX28" s="532">
        <f t="shared" si="13"/>
        <v>0</v>
      </c>
      <c r="AY28" s="153">
        <f t="shared" si="14"/>
        <v>0</v>
      </c>
      <c r="AZ28" s="536">
        <f t="shared" si="15"/>
        <v>0</v>
      </c>
      <c r="BA28" s="538">
        <f t="shared" si="12"/>
        <v>0</v>
      </c>
      <c r="BL28" s="148"/>
    </row>
    <row r="29" spans="1:74" ht="41.25" customHeight="1" x14ac:dyDescent="0.3">
      <c r="A29" s="545">
        <f>IF('Invt Machines'!A29="","",'Invt Machines'!A29)</f>
        <v>17</v>
      </c>
      <c r="B29" s="933">
        <f>IF('Invt Machines'!D29="","",'Invt Machines'!D29)</f>
        <v>16</v>
      </c>
      <c r="C29" s="96" t="str">
        <f>IF('Invt Machines'!E29="","",'Invt Machines'!E29)</f>
        <v>3116</v>
      </c>
      <c r="D29" s="101" t="str">
        <f>IF('Invt Machines'!G29="","",'Invt Machines'!G29)</f>
        <v>AC20</v>
      </c>
      <c r="E29" s="1357" t="str">
        <f>IF('Invt Machines'!H29="","",'Invt Machines'!H29)</f>
        <v>PIETRO CARNAGHI</v>
      </c>
      <c r="F29" s="1358" t="str">
        <f>IF('Invt Machines'!I29="","",'Invt Machines'!I29)</f>
        <v>Tour vertical / perceuse</v>
      </c>
      <c r="G29" s="293" t="s">
        <v>476</v>
      </c>
      <c r="H29" s="160">
        <v>1</v>
      </c>
      <c r="I29" s="160">
        <v>0</v>
      </c>
      <c r="J29" s="160">
        <v>1</v>
      </c>
      <c r="K29" s="160">
        <v>0</v>
      </c>
      <c r="L29" s="160">
        <v>0</v>
      </c>
      <c r="M29" s="160">
        <v>0</v>
      </c>
      <c r="N29" s="160">
        <v>2</v>
      </c>
      <c r="O29" s="160">
        <v>0</v>
      </c>
      <c r="P29" s="161">
        <v>1</v>
      </c>
      <c r="Q29" s="161">
        <v>1</v>
      </c>
      <c r="R29" s="161">
        <v>1</v>
      </c>
      <c r="S29" s="161">
        <v>1</v>
      </c>
      <c r="T29" s="161">
        <v>0</v>
      </c>
      <c r="U29" s="161">
        <v>0</v>
      </c>
      <c r="V29" s="377" t="s">
        <v>476</v>
      </c>
      <c r="W29" s="377" t="s">
        <v>476</v>
      </c>
      <c r="X29" s="377" t="s">
        <v>477</v>
      </c>
      <c r="Y29" s="377" t="s">
        <v>514</v>
      </c>
      <c r="Z29" s="154" t="s">
        <v>477</v>
      </c>
      <c r="AA29" s="154" t="s">
        <v>1419</v>
      </c>
      <c r="AB29" s="1329" t="str">
        <f>IF('Invt Machines'!AF29="","",'Invt Machines'!AF29)</f>
        <v>Chiffrage en cours.
Communiquer le schéma électrique au prochain tiers expert afin qu'il valide les fonctions de sécurité.</v>
      </c>
      <c r="AC29" s="1330" t="str">
        <f>IF('Invt Machines'!AE29="","",'Invt Machines'!AE29)</f>
        <v/>
      </c>
      <c r="AD29" s="1330" t="str">
        <f>IF('Invt Machines'!AF29="","",'Invt Machines'!AF29)</f>
        <v>Chiffrage en cours.
Communiquer le schéma électrique au prochain tiers expert afin qu'il valide les fonctions de sécurité.</v>
      </c>
      <c r="AE29" s="1330" t="str">
        <f>IF('Invt Machines'!AG29="","",'Invt Machines'!AG29)</f>
        <v/>
      </c>
      <c r="AF29" s="1330" t="str">
        <f>IF('Invt Machines'!AH29="","",'Invt Machines'!AH29)</f>
        <v/>
      </c>
      <c r="AG29" s="1331" t="str">
        <f>IF('Invt Machines'!AI29="","",'Invt Machines'!AI29)</f>
        <v/>
      </c>
      <c r="AH29" s="340"/>
      <c r="AI29" s="151">
        <f t="shared" si="0"/>
        <v>1</v>
      </c>
      <c r="AJ29" s="152">
        <f t="shared" si="1"/>
        <v>0</v>
      </c>
      <c r="AL29" s="151">
        <f t="shared" si="2"/>
        <v>1</v>
      </c>
      <c r="AM29" s="153">
        <f t="shared" si="3"/>
        <v>0</v>
      </c>
      <c r="AN29" s="153">
        <f t="shared" si="4"/>
        <v>0</v>
      </c>
      <c r="AO29" s="153">
        <f t="shared" si="5"/>
        <v>0</v>
      </c>
      <c r="AP29" s="153">
        <f t="shared" si="6"/>
        <v>0</v>
      </c>
      <c r="AQ29" s="152">
        <f t="shared" si="7"/>
        <v>1</v>
      </c>
      <c r="AR29" s="156"/>
      <c r="AS29" s="151">
        <f t="shared" si="8"/>
        <v>0</v>
      </c>
      <c r="AT29" s="152">
        <f t="shared" si="9"/>
        <v>0</v>
      </c>
      <c r="AU29" s="148"/>
      <c r="AV29" s="151">
        <f t="shared" si="10"/>
        <v>1</v>
      </c>
      <c r="AW29" s="153">
        <f t="shared" si="11"/>
        <v>0</v>
      </c>
      <c r="AX29" s="532">
        <f t="shared" si="13"/>
        <v>0</v>
      </c>
      <c r="AY29" s="153">
        <f t="shared" si="14"/>
        <v>0</v>
      </c>
      <c r="AZ29" s="536">
        <f t="shared" si="15"/>
        <v>0</v>
      </c>
      <c r="BA29" s="538">
        <f t="shared" si="12"/>
        <v>0</v>
      </c>
      <c r="BL29" s="148"/>
    </row>
    <row r="30" spans="1:74" ht="30" customHeight="1" x14ac:dyDescent="0.3">
      <c r="A30" s="545">
        <f>IF('Invt Machines'!A30="","",'Invt Machines'!A30)</f>
        <v>18</v>
      </c>
      <c r="B30" s="933">
        <f>IF('Invt Machines'!D30="","",'Invt Machines'!D30)</f>
        <v>16</v>
      </c>
      <c r="C30" s="96">
        <f>IF('Invt Machines'!E30="","",'Invt Machines'!E30)</f>
        <v>3265</v>
      </c>
      <c r="D30" s="101" t="str">
        <f>IF('Invt Machines'!G30="","",'Invt Machines'!G30)</f>
        <v>AC20</v>
      </c>
      <c r="E30" s="1357" t="str">
        <f>IF('Invt Machines'!H30="","",'Invt Machines'!H30)</f>
        <v>PIETRO CARNAGHI</v>
      </c>
      <c r="F30" s="1358" t="str">
        <f>IF('Invt Machines'!I30="","",'Invt Machines'!I30)</f>
        <v>Tour vertical / perceuse</v>
      </c>
      <c r="G30" s="293" t="s">
        <v>476</v>
      </c>
      <c r="H30" s="160"/>
      <c r="I30" s="160"/>
      <c r="J30" s="160"/>
      <c r="K30" s="160"/>
      <c r="L30" s="160"/>
      <c r="M30" s="160"/>
      <c r="N30" s="160"/>
      <c r="O30" s="160"/>
      <c r="P30" s="161"/>
      <c r="Q30" s="161"/>
      <c r="R30" s="161"/>
      <c r="S30" s="161"/>
      <c r="T30" s="161"/>
      <c r="U30" s="161"/>
      <c r="V30" s="377" t="s">
        <v>477</v>
      </c>
      <c r="W30" s="377" t="s">
        <v>477</v>
      </c>
      <c r="X30" s="377" t="s">
        <v>476</v>
      </c>
      <c r="Y30" s="377" t="s">
        <v>514</v>
      </c>
      <c r="Z30" s="154" t="s">
        <v>1416</v>
      </c>
      <c r="AA30" s="154" t="s">
        <v>1419</v>
      </c>
      <c r="AB30" s="1329" t="str">
        <f>IF('Invt Machines'!AF30="","",'Invt Machines'!AF30)</f>
        <v>Un rétrofit est prévu en juillet 2018 et intègrera la levée des réserves et une réception par un bureau de contrôle</v>
      </c>
      <c r="AC30" s="1330" t="str">
        <f>IF('Invt Machines'!AE30="","",'Invt Machines'!AE30)</f>
        <v/>
      </c>
      <c r="AD30" s="1330" t="str">
        <f>IF('Invt Machines'!AF30="","",'Invt Machines'!AF30)</f>
        <v>Un rétrofit est prévu en juillet 2018 et intègrera la levée des réserves et une réception par un bureau de contrôle</v>
      </c>
      <c r="AE30" s="1330" t="str">
        <f>IF('Invt Machines'!AG30="","",'Invt Machines'!AG30)</f>
        <v/>
      </c>
      <c r="AF30" s="1330" t="str">
        <f>IF('Invt Machines'!AH30="","",'Invt Machines'!AH30)</f>
        <v/>
      </c>
      <c r="AG30" s="1331" t="str">
        <f>IF('Invt Machines'!AI30="","",'Invt Machines'!AI30)</f>
        <v/>
      </c>
      <c r="AH30" s="336"/>
      <c r="AI30" s="151">
        <f t="shared" si="0"/>
        <v>1</v>
      </c>
      <c r="AJ30" s="152">
        <f t="shared" si="1"/>
        <v>0</v>
      </c>
      <c r="AL30" s="151">
        <f t="shared" si="2"/>
        <v>0</v>
      </c>
      <c r="AM30" s="153">
        <f t="shared" si="3"/>
        <v>0</v>
      </c>
      <c r="AN30" s="153">
        <f t="shared" si="4"/>
        <v>1</v>
      </c>
      <c r="AO30" s="153">
        <f t="shared" si="5"/>
        <v>1</v>
      </c>
      <c r="AP30" s="153">
        <f t="shared" si="6"/>
        <v>0</v>
      </c>
      <c r="AQ30" s="152">
        <f t="shared" si="7"/>
        <v>0</v>
      </c>
      <c r="AR30" s="156"/>
      <c r="AS30" s="151">
        <f t="shared" si="8"/>
        <v>0</v>
      </c>
      <c r="AT30" s="152">
        <f t="shared" si="9"/>
        <v>0</v>
      </c>
      <c r="AU30" s="148"/>
      <c r="AV30" s="151">
        <f t="shared" si="10"/>
        <v>0</v>
      </c>
      <c r="AW30" s="153">
        <f t="shared" si="11"/>
        <v>0</v>
      </c>
      <c r="AX30" s="532">
        <f t="shared" si="13"/>
        <v>1</v>
      </c>
      <c r="AY30" s="153">
        <f t="shared" si="14"/>
        <v>0</v>
      </c>
      <c r="AZ30" s="536">
        <f t="shared" si="15"/>
        <v>0</v>
      </c>
      <c r="BA30" s="538">
        <f t="shared" si="12"/>
        <v>0</v>
      </c>
      <c r="BL30" s="148"/>
    </row>
    <row r="31" spans="1:74" ht="30" customHeight="1" x14ac:dyDescent="0.3">
      <c r="A31" s="545">
        <f>IF('Invt Machines'!A31="","",'Invt Machines'!A31)</f>
        <v>19</v>
      </c>
      <c r="B31" s="934">
        <f>IF('Invt Machines'!D31="","",'Invt Machines'!D31)</f>
        <v>16</v>
      </c>
      <c r="C31" s="310">
        <f>IF('Invt Machines'!E31="","",'Invt Machines'!E31)</f>
        <v>702</v>
      </c>
      <c r="D31" s="311" t="str">
        <f>IF('Invt Machines'!G31="","",'Invt Machines'!G31)</f>
        <v>MACHINE A LAVER</v>
      </c>
      <c r="E31" s="1442" t="str">
        <f>IF('Invt Machines'!H31="","",'Invt Machines'!H31)</f>
        <v>SEMAME</v>
      </c>
      <c r="F31" s="1443" t="str">
        <f>IF('Invt Machines'!I31="","",'Invt Machines'!I31)</f>
        <v>Machine à laver</v>
      </c>
      <c r="G31" s="573" t="s">
        <v>476</v>
      </c>
      <c r="H31" s="306"/>
      <c r="I31" s="306"/>
      <c r="J31" s="306"/>
      <c r="K31" s="306"/>
      <c r="L31" s="306"/>
      <c r="M31" s="306"/>
      <c r="N31" s="306"/>
      <c r="O31" s="306"/>
      <c r="P31" s="307"/>
      <c r="Q31" s="307"/>
      <c r="R31" s="307"/>
      <c r="S31" s="307"/>
      <c r="T31" s="307"/>
      <c r="U31" s="307"/>
      <c r="V31" s="379" t="s">
        <v>477</v>
      </c>
      <c r="W31" s="379" t="s">
        <v>477</v>
      </c>
      <c r="X31" s="379" t="s">
        <v>477</v>
      </c>
      <c r="Y31" s="379" t="s">
        <v>821</v>
      </c>
      <c r="Z31" s="570" t="s">
        <v>1416</v>
      </c>
      <c r="AA31" s="168" t="s">
        <v>936</v>
      </c>
      <c r="AB31" s="1431" t="str">
        <f>IF('Invt Machines'!AF31="","",'Invt Machines'!AF31)</f>
        <v>Sortie du parc. Bon de ferraillage au 01/09/2018 (sortie immob le 12/09/2018)</v>
      </c>
      <c r="AC31" s="1432" t="str">
        <f>IF('Invt Machines'!AE31="","",'Invt Machines'!AE31)</f>
        <v/>
      </c>
      <c r="AD31" s="1432" t="str">
        <f>IF('Invt Machines'!AF31="","",'Invt Machines'!AF31)</f>
        <v>Sortie du parc. Bon de ferraillage au 01/09/2018 (sortie immob le 12/09/2018)</v>
      </c>
      <c r="AE31" s="1432" t="str">
        <f>IF('Invt Machines'!AG31="","",'Invt Machines'!AG31)</f>
        <v/>
      </c>
      <c r="AF31" s="1432" t="str">
        <f>IF('Invt Machines'!AH31="","",'Invt Machines'!AH31)</f>
        <v/>
      </c>
      <c r="AG31" s="1433" t="str">
        <f>IF('Invt Machines'!AI31="","",'Invt Machines'!AI31)</f>
        <v/>
      </c>
      <c r="AH31" s="337"/>
      <c r="AI31" s="151">
        <f t="shared" si="0"/>
        <v>1</v>
      </c>
      <c r="AJ31" s="152">
        <f t="shared" si="1"/>
        <v>0</v>
      </c>
      <c r="AL31" s="151">
        <f t="shared" si="2"/>
        <v>0</v>
      </c>
      <c r="AM31" s="153">
        <f t="shared" si="3"/>
        <v>0</v>
      </c>
      <c r="AN31" s="153">
        <f t="shared" si="4"/>
        <v>1</v>
      </c>
      <c r="AO31" s="153">
        <f t="shared" si="5"/>
        <v>0</v>
      </c>
      <c r="AP31" s="153">
        <f t="shared" si="6"/>
        <v>0</v>
      </c>
      <c r="AQ31" s="152">
        <f t="shared" si="7"/>
        <v>1</v>
      </c>
      <c r="AR31" s="156"/>
      <c r="AS31" s="151">
        <f t="shared" si="8"/>
        <v>0</v>
      </c>
      <c r="AT31" s="152">
        <f t="shared" si="9"/>
        <v>0</v>
      </c>
      <c r="AU31" s="148"/>
      <c r="AV31" s="151">
        <f t="shared" si="10"/>
        <v>0</v>
      </c>
      <c r="AW31" s="153">
        <f t="shared" si="11"/>
        <v>0</v>
      </c>
      <c r="AX31" s="532">
        <f t="shared" si="13"/>
        <v>1</v>
      </c>
      <c r="AY31" s="153">
        <f t="shared" si="14"/>
        <v>0</v>
      </c>
      <c r="AZ31" s="536">
        <f t="shared" si="15"/>
        <v>1</v>
      </c>
      <c r="BA31" s="538">
        <f t="shared" si="12"/>
        <v>0</v>
      </c>
      <c r="BL31" s="148"/>
    </row>
    <row r="32" spans="1:74" ht="30" customHeight="1" x14ac:dyDescent="0.3">
      <c r="A32" s="545">
        <f>IF('Invt Machines'!A32="","",'Invt Machines'!A32)</f>
        <v>20</v>
      </c>
      <c r="B32" s="933">
        <f>IF('Invt Machines'!D32="","",'Invt Machines'!D32)</f>
        <v>16</v>
      </c>
      <c r="C32" s="96">
        <f>IF('Invt Machines'!E32="","",'Invt Machines'!E32)</f>
        <v>712</v>
      </c>
      <c r="D32" s="101" t="str">
        <f>IF('Invt Machines'!G32="","",'Invt Machines'!G32)</f>
        <v>MONTAGE C13 N° 134</v>
      </c>
      <c r="E32" s="1357" t="str">
        <f>IF('Invt Machines'!H32="","",'Invt Machines'!H32)</f>
        <v>AS2i</v>
      </c>
      <c r="F32" s="1358" t="str">
        <f>IF('Invt Machines'!I32="","",'Invt Machines'!I32)</f>
        <v>Table de montage</v>
      </c>
      <c r="G32" s="293" t="s">
        <v>476</v>
      </c>
      <c r="H32" s="160"/>
      <c r="I32" s="160"/>
      <c r="J32" s="160"/>
      <c r="K32" s="160"/>
      <c r="L32" s="160"/>
      <c r="M32" s="160"/>
      <c r="N32" s="160"/>
      <c r="O32" s="160"/>
      <c r="P32" s="161"/>
      <c r="Q32" s="161"/>
      <c r="R32" s="161"/>
      <c r="S32" s="161"/>
      <c r="T32" s="161"/>
      <c r="U32" s="161"/>
      <c r="V32" s="377" t="s">
        <v>477</v>
      </c>
      <c r="W32" s="377" t="s">
        <v>476</v>
      </c>
      <c r="X32" s="377" t="s">
        <v>477</v>
      </c>
      <c r="Y32" s="377" t="s">
        <v>514</v>
      </c>
      <c r="Z32" s="154" t="s">
        <v>1416</v>
      </c>
      <c r="AA32" s="154" t="s">
        <v>1419</v>
      </c>
      <c r="AB32" s="1329" t="str">
        <f>IF('Invt Machines'!AF32="","",'Invt Machines'!AF32)</f>
        <v/>
      </c>
      <c r="AC32" s="1330" t="str">
        <f>IF('Invt Machines'!AE32="","",'Invt Machines'!AE32)</f>
        <v/>
      </c>
      <c r="AD32" s="1330" t="str">
        <f>IF('Invt Machines'!AF32="","",'Invt Machines'!AF32)</f>
        <v/>
      </c>
      <c r="AE32" s="1330" t="str">
        <f>IF('Invt Machines'!AG32="","",'Invt Machines'!AG32)</f>
        <v/>
      </c>
      <c r="AF32" s="1330" t="str">
        <f>IF('Invt Machines'!AH32="","",'Invt Machines'!AH32)</f>
        <v/>
      </c>
      <c r="AG32" s="1331" t="str">
        <f>IF('Invt Machines'!AI32="","",'Invt Machines'!AI32)</f>
        <v/>
      </c>
      <c r="AH32" s="341"/>
      <c r="AI32" s="151">
        <f t="shared" si="0"/>
        <v>1</v>
      </c>
      <c r="AJ32" s="152">
        <f t="shared" si="1"/>
        <v>0</v>
      </c>
      <c r="AL32" s="151">
        <f t="shared" si="2"/>
        <v>1</v>
      </c>
      <c r="AM32" s="153">
        <f t="shared" si="3"/>
        <v>0</v>
      </c>
      <c r="AN32" s="153">
        <f t="shared" si="4"/>
        <v>0</v>
      </c>
      <c r="AO32" s="153">
        <f t="shared" si="5"/>
        <v>0</v>
      </c>
      <c r="AP32" s="153">
        <f t="shared" si="6"/>
        <v>0</v>
      </c>
      <c r="AQ32" s="152">
        <f t="shared" si="7"/>
        <v>1</v>
      </c>
      <c r="AR32" s="156"/>
      <c r="AS32" s="151">
        <f t="shared" si="8"/>
        <v>0</v>
      </c>
      <c r="AT32" s="152">
        <f t="shared" si="9"/>
        <v>0</v>
      </c>
      <c r="AU32" s="148"/>
      <c r="AV32" s="151">
        <f t="shared" si="10"/>
        <v>0</v>
      </c>
      <c r="AW32" s="153">
        <f t="shared" si="11"/>
        <v>0</v>
      </c>
      <c r="AX32" s="532">
        <f t="shared" si="13"/>
        <v>1</v>
      </c>
      <c r="AY32" s="153">
        <f t="shared" si="14"/>
        <v>0</v>
      </c>
      <c r="AZ32" s="536">
        <f t="shared" si="15"/>
        <v>0</v>
      </c>
      <c r="BA32" s="538">
        <f t="shared" si="12"/>
        <v>0</v>
      </c>
      <c r="BL32" s="148"/>
    </row>
    <row r="33" spans="1:64" ht="30" customHeight="1" x14ac:dyDescent="0.3">
      <c r="A33" s="545">
        <f>IF('Invt Machines'!A33="","",'Invt Machines'!A33)</f>
        <v>21</v>
      </c>
      <c r="B33" s="935">
        <f>IF('Invt Machines'!D33="","",'Invt Machines'!D33)</f>
        <v>16</v>
      </c>
      <c r="C33" s="753" t="str">
        <f>IF('Invt Machines'!E33="","",'Invt Machines'!E33)</f>
        <v>0014.1</v>
      </c>
      <c r="D33" s="797" t="str">
        <f>IF('Invt Machines'!G33="","",'Invt Machines'!G33)</f>
        <v>POSTE EBAVURAGE</v>
      </c>
      <c r="E33" s="1361" t="str">
        <f>IF('Invt Machines'!H33="","",'Invt Machines'!H33)</f>
        <v>?</v>
      </c>
      <c r="F33" s="1362" t="str">
        <f>IF('Invt Machines'!I33="","",'Invt Machines'!I33)</f>
        <v>Ebavurage</v>
      </c>
      <c r="G33" s="796" t="s">
        <v>477</v>
      </c>
      <c r="H33" s="798"/>
      <c r="I33" s="798"/>
      <c r="J33" s="798"/>
      <c r="K33" s="798"/>
      <c r="L33" s="798"/>
      <c r="M33" s="798"/>
      <c r="N33" s="798"/>
      <c r="O33" s="798"/>
      <c r="P33" s="799"/>
      <c r="Q33" s="799"/>
      <c r="R33" s="799"/>
      <c r="S33" s="799"/>
      <c r="T33" s="799"/>
      <c r="U33" s="799"/>
      <c r="V33" s="800" t="s">
        <v>477</v>
      </c>
      <c r="W33" s="800" t="s">
        <v>477</v>
      </c>
      <c r="X33" s="800" t="s">
        <v>477</v>
      </c>
      <c r="Y33" s="800" t="s">
        <v>821</v>
      </c>
      <c r="Z33" s="154" t="s">
        <v>935</v>
      </c>
      <c r="AA33" s="801" t="s">
        <v>1419</v>
      </c>
      <c r="AB33" s="1354" t="str">
        <f>IF('Invt Machines'!AF33="","",'Invt Machines'!AF33)</f>
        <v>Pas opportun selon bureau de contrôle, outil portatif / mobile avec CE en série</v>
      </c>
      <c r="AC33" s="1355" t="str">
        <f>IF('Invt Machines'!AE33="","",'Invt Machines'!AE33)</f>
        <v/>
      </c>
      <c r="AD33" s="1355" t="str">
        <f>IF('Invt Machines'!AF33="","",'Invt Machines'!AF33)</f>
        <v>Pas opportun selon bureau de contrôle, outil portatif / mobile avec CE en série</v>
      </c>
      <c r="AE33" s="1355" t="str">
        <f>IF('Invt Machines'!AG33="","",'Invt Machines'!AG33)</f>
        <v/>
      </c>
      <c r="AF33" s="1355" t="str">
        <f>IF('Invt Machines'!AH33="","",'Invt Machines'!AH33)</f>
        <v/>
      </c>
      <c r="AG33" s="1356" t="str">
        <f>IF('Invt Machines'!AI33="","",'Invt Machines'!AI33)</f>
        <v/>
      </c>
      <c r="AH33" s="341"/>
      <c r="AI33" s="151">
        <f t="shared" si="0"/>
        <v>0</v>
      </c>
      <c r="AJ33" s="152">
        <f t="shared" si="1"/>
        <v>1</v>
      </c>
      <c r="AL33" s="151">
        <f t="shared" si="2"/>
        <v>0</v>
      </c>
      <c r="AM33" s="153">
        <f t="shared" si="3"/>
        <v>0</v>
      </c>
      <c r="AN33" s="153">
        <f t="shared" si="4"/>
        <v>1</v>
      </c>
      <c r="AO33" s="153">
        <f t="shared" si="5"/>
        <v>0</v>
      </c>
      <c r="AP33" s="153">
        <f t="shared" si="6"/>
        <v>0</v>
      </c>
      <c r="AQ33" s="152">
        <f t="shared" si="7"/>
        <v>1</v>
      </c>
      <c r="AR33" s="156"/>
      <c r="AS33" s="151">
        <f t="shared" si="8"/>
        <v>0</v>
      </c>
      <c r="AT33" s="152">
        <f t="shared" si="9"/>
        <v>0</v>
      </c>
      <c r="AU33" s="148"/>
      <c r="AV33" s="151">
        <f t="shared" si="10"/>
        <v>0</v>
      </c>
      <c r="AW33" s="153">
        <f t="shared" si="11"/>
        <v>0</v>
      </c>
      <c r="AX33" s="532">
        <f t="shared" si="13"/>
        <v>0</v>
      </c>
      <c r="AY33" s="153">
        <f t="shared" si="14"/>
        <v>1</v>
      </c>
      <c r="AZ33" s="536">
        <f t="shared" si="15"/>
        <v>0</v>
      </c>
      <c r="BA33" s="538">
        <f t="shared" si="12"/>
        <v>0</v>
      </c>
      <c r="BL33" s="148"/>
    </row>
    <row r="34" spans="1:64" ht="30" customHeight="1" x14ac:dyDescent="0.3">
      <c r="A34" s="545">
        <f>IF('Invt Machines'!A34="","",'Invt Machines'!A34)</f>
        <v>22</v>
      </c>
      <c r="B34" s="933">
        <f>IF('Invt Machines'!D34="","",'Invt Machines'!D34)</f>
        <v>16</v>
      </c>
      <c r="C34" s="129" t="str">
        <f>IF('Invt Machines'!E34="","",'Invt Machines'!E34)</f>
        <v>013</v>
      </c>
      <c r="D34" s="101" t="str">
        <f>IF('Invt Machines'!G34="","",'Invt Machines'!G34)</f>
        <v>POSTE DE REDRESSAGE</v>
      </c>
      <c r="E34" s="1357" t="str">
        <f>IF('Invt Machines'!H34="","",'Invt Machines'!H34)</f>
        <v>SKF</v>
      </c>
      <c r="F34" s="1358" t="str">
        <f>IF('Invt Machines'!I34="","",'Invt Machines'!I34)</f>
        <v>Redressage</v>
      </c>
      <c r="G34" s="293" t="s">
        <v>476</v>
      </c>
      <c r="H34" s="160"/>
      <c r="I34" s="160"/>
      <c r="J34" s="160"/>
      <c r="K34" s="160"/>
      <c r="L34" s="160"/>
      <c r="M34" s="160"/>
      <c r="N34" s="160"/>
      <c r="O34" s="160"/>
      <c r="P34" s="161"/>
      <c r="Q34" s="161"/>
      <c r="R34" s="161"/>
      <c r="S34" s="161"/>
      <c r="T34" s="161"/>
      <c r="U34" s="161"/>
      <c r="V34" s="377" t="s">
        <v>477</v>
      </c>
      <c r="W34" s="377" t="s">
        <v>476</v>
      </c>
      <c r="X34" s="377" t="s">
        <v>477</v>
      </c>
      <c r="Y34" s="377" t="s">
        <v>514</v>
      </c>
      <c r="Z34" s="154" t="s">
        <v>1416</v>
      </c>
      <c r="AA34" s="154" t="s">
        <v>1419</v>
      </c>
      <c r="AB34" s="1329" t="str">
        <f>IF('Invt Machines'!AF34="","",'Invt Machines'!AF34)</f>
        <v/>
      </c>
      <c r="AC34" s="1330" t="str">
        <f>IF('Invt Machines'!AE34="","",'Invt Machines'!AE34)</f>
        <v/>
      </c>
      <c r="AD34" s="1330" t="str">
        <f>IF('Invt Machines'!AF34="","",'Invt Machines'!AF34)</f>
        <v/>
      </c>
      <c r="AE34" s="1330" t="str">
        <f>IF('Invt Machines'!AG34="","",'Invt Machines'!AG34)</f>
        <v/>
      </c>
      <c r="AF34" s="1330" t="str">
        <f>IF('Invt Machines'!AH34="","",'Invt Machines'!AH34)</f>
        <v/>
      </c>
      <c r="AG34" s="1331" t="str">
        <f>IF('Invt Machines'!AI34="","",'Invt Machines'!AI34)</f>
        <v/>
      </c>
      <c r="AH34" s="341"/>
      <c r="AI34" s="151">
        <f t="shared" si="0"/>
        <v>1</v>
      </c>
      <c r="AJ34" s="152">
        <f t="shared" si="1"/>
        <v>0</v>
      </c>
      <c r="AL34" s="151">
        <f t="shared" si="2"/>
        <v>1</v>
      </c>
      <c r="AM34" s="153">
        <f t="shared" si="3"/>
        <v>0</v>
      </c>
      <c r="AN34" s="153">
        <f t="shared" si="4"/>
        <v>0</v>
      </c>
      <c r="AO34" s="153">
        <f t="shared" si="5"/>
        <v>0</v>
      </c>
      <c r="AP34" s="153">
        <f t="shared" si="6"/>
        <v>0</v>
      </c>
      <c r="AQ34" s="152">
        <f t="shared" si="7"/>
        <v>1</v>
      </c>
      <c r="AR34" s="156"/>
      <c r="AS34" s="151">
        <f t="shared" si="8"/>
        <v>0</v>
      </c>
      <c r="AT34" s="152">
        <f t="shared" si="9"/>
        <v>0</v>
      </c>
      <c r="AU34" s="148"/>
      <c r="AV34" s="151">
        <f t="shared" si="10"/>
        <v>0</v>
      </c>
      <c r="AW34" s="153">
        <f t="shared" si="11"/>
        <v>0</v>
      </c>
      <c r="AX34" s="532">
        <f t="shared" si="13"/>
        <v>1</v>
      </c>
      <c r="AY34" s="153">
        <f t="shared" si="14"/>
        <v>0</v>
      </c>
      <c r="AZ34" s="536">
        <f t="shared" si="15"/>
        <v>0</v>
      </c>
      <c r="BA34" s="538">
        <f t="shared" si="12"/>
        <v>0</v>
      </c>
      <c r="BL34" s="148"/>
    </row>
    <row r="35" spans="1:64" ht="30" customHeight="1" x14ac:dyDescent="0.3">
      <c r="A35" s="545">
        <f>IF('Invt Machines'!A35="","",'Invt Machines'!A35)</f>
        <v>23</v>
      </c>
      <c r="B35" s="934">
        <f>IF('Invt Machines'!D35="","",'Invt Machines'!D35)</f>
        <v>16</v>
      </c>
      <c r="C35" s="310">
        <f>IF('Invt Machines'!E35="","",'Invt Machines'!E35)</f>
        <v>585</v>
      </c>
      <c r="D35" s="311" t="str">
        <f>IF('Invt Machines'!G35="","",'Invt Machines'!G35)</f>
        <v>BRAS TARAUDEUR</v>
      </c>
      <c r="E35" s="1442" t="str">
        <f>IF('Invt Machines'!H35="","",'Invt Machines'!H35)</f>
        <v>POWERTOOLS</v>
      </c>
      <c r="F35" s="1443" t="str">
        <f>IF('Invt Machines'!I35="","",'Invt Machines'!I35)</f>
        <v>Bras taraudeur</v>
      </c>
      <c r="G35" s="430" t="s">
        <v>476</v>
      </c>
      <c r="H35" s="306"/>
      <c r="I35" s="306"/>
      <c r="J35" s="306"/>
      <c r="K35" s="306"/>
      <c r="L35" s="306"/>
      <c r="M35" s="306"/>
      <c r="N35" s="306"/>
      <c r="O35" s="306"/>
      <c r="P35" s="307"/>
      <c r="Q35" s="307"/>
      <c r="R35" s="307"/>
      <c r="S35" s="307"/>
      <c r="T35" s="307"/>
      <c r="U35" s="307"/>
      <c r="V35" s="379" t="s">
        <v>477</v>
      </c>
      <c r="W35" s="379" t="s">
        <v>477</v>
      </c>
      <c r="X35" s="379" t="s">
        <v>477</v>
      </c>
      <c r="Y35" s="379" t="s">
        <v>821</v>
      </c>
      <c r="Z35" s="570" t="s">
        <v>1416</v>
      </c>
      <c r="AA35" s="168" t="s">
        <v>936</v>
      </c>
      <c r="AB35" s="1371" t="str">
        <f>IF('Invt Machines'!AF35="","",'Invt Machines'!AF35)</f>
        <v>Sortie du parc. Bon de ferraillage au 29/08/2018</v>
      </c>
      <c r="AC35" s="1372" t="str">
        <f>IF('Invt Machines'!AE35="","",'Invt Machines'!AE35)</f>
        <v/>
      </c>
      <c r="AD35" s="1372" t="str">
        <f>IF('Invt Machines'!AF35="","",'Invt Machines'!AF35)</f>
        <v>Sortie du parc. Bon de ferraillage au 29/08/2018</v>
      </c>
      <c r="AE35" s="1372" t="str">
        <f>IF('Invt Machines'!AG35="","",'Invt Machines'!AG35)</f>
        <v/>
      </c>
      <c r="AF35" s="1372" t="str">
        <f>IF('Invt Machines'!AH35="","",'Invt Machines'!AH35)</f>
        <v/>
      </c>
      <c r="AG35" s="1373" t="str">
        <f>IF('Invt Machines'!AI35="","",'Invt Machines'!AI35)</f>
        <v/>
      </c>
      <c r="AH35" s="340"/>
      <c r="AI35" s="151">
        <f t="shared" si="0"/>
        <v>1</v>
      </c>
      <c r="AJ35" s="152">
        <f t="shared" si="1"/>
        <v>0</v>
      </c>
      <c r="AL35" s="151">
        <f t="shared" si="2"/>
        <v>0</v>
      </c>
      <c r="AM35" s="153">
        <f t="shared" si="3"/>
        <v>0</v>
      </c>
      <c r="AN35" s="153">
        <f t="shared" si="4"/>
        <v>1</v>
      </c>
      <c r="AO35" s="153">
        <f t="shared" si="5"/>
        <v>0</v>
      </c>
      <c r="AP35" s="153">
        <f t="shared" si="6"/>
        <v>0</v>
      </c>
      <c r="AQ35" s="152">
        <f t="shared" si="7"/>
        <v>1</v>
      </c>
      <c r="AR35" s="156"/>
      <c r="AS35" s="151">
        <f t="shared" si="8"/>
        <v>0</v>
      </c>
      <c r="AT35" s="152">
        <f t="shared" si="9"/>
        <v>0</v>
      </c>
      <c r="AU35" s="148"/>
      <c r="AV35" s="151">
        <f t="shared" si="10"/>
        <v>0</v>
      </c>
      <c r="AW35" s="153">
        <f t="shared" si="11"/>
        <v>0</v>
      </c>
      <c r="AX35" s="532">
        <f t="shared" si="13"/>
        <v>1</v>
      </c>
      <c r="AY35" s="153">
        <f t="shared" si="14"/>
        <v>0</v>
      </c>
      <c r="AZ35" s="536">
        <f t="shared" si="15"/>
        <v>1</v>
      </c>
      <c r="BA35" s="538">
        <f t="shared" si="12"/>
        <v>0</v>
      </c>
      <c r="BL35" s="148"/>
    </row>
    <row r="36" spans="1:64" ht="30" customHeight="1" x14ac:dyDescent="0.3">
      <c r="A36" s="545">
        <f>IF('Invt Machines'!A36="","",'Invt Machines'!A36)</f>
        <v>24</v>
      </c>
      <c r="B36" s="934">
        <f>IF('Invt Machines'!D36="","",'Invt Machines'!D36)</f>
        <v>16</v>
      </c>
      <c r="C36" s="310">
        <f>IF('Invt Machines'!E36="","",'Invt Machines'!E36)</f>
        <v>561</v>
      </c>
      <c r="D36" s="311" t="str">
        <f>IF('Invt Machines'!G36="","",'Invt Machines'!G36)</f>
        <v>CHOMIENNE</v>
      </c>
      <c r="E36" s="1442" t="str">
        <f>IF('Invt Machines'!H36="","",'Invt Machines'!H36)</f>
        <v>CHOMIENNE</v>
      </c>
      <c r="F36" s="1443" t="str">
        <f>IF('Invt Machines'!I36="","",'Invt Machines'!I36)</f>
        <v>Perceuse</v>
      </c>
      <c r="G36" s="312" t="s">
        <v>476</v>
      </c>
      <c r="H36" s="306"/>
      <c r="I36" s="306"/>
      <c r="J36" s="306"/>
      <c r="K36" s="306"/>
      <c r="L36" s="306"/>
      <c r="M36" s="306"/>
      <c r="N36" s="306"/>
      <c r="O36" s="306"/>
      <c r="P36" s="307"/>
      <c r="Q36" s="307"/>
      <c r="R36" s="307"/>
      <c r="S36" s="307"/>
      <c r="T36" s="307"/>
      <c r="U36" s="307"/>
      <c r="V36" s="379" t="s">
        <v>477</v>
      </c>
      <c r="W36" s="379" t="s">
        <v>477</v>
      </c>
      <c r="X36" s="379" t="s">
        <v>477</v>
      </c>
      <c r="Y36" s="379" t="s">
        <v>821</v>
      </c>
      <c r="Z36" s="570" t="s">
        <v>1416</v>
      </c>
      <c r="AA36" s="168" t="s">
        <v>936</v>
      </c>
      <c r="AB36" s="1371" t="str">
        <f>IF('Invt Machines'!AF36="","",'Invt Machines'!AF36)</f>
        <v>Sortie du parc. Bon de ferraillage au 05/01/2018 (sortie immob le 25/01/2018)</v>
      </c>
      <c r="AC36" s="1372" t="str">
        <f>IF('Invt Machines'!AE36="","",'Invt Machines'!AE36)</f>
        <v/>
      </c>
      <c r="AD36" s="1372" t="str">
        <f>IF('Invt Machines'!AF36="","",'Invt Machines'!AF36)</f>
        <v>Sortie du parc. Bon de ferraillage au 05/01/2018 (sortie immob le 25/01/2018)</v>
      </c>
      <c r="AE36" s="1372" t="str">
        <f>IF('Invt Machines'!AG36="","",'Invt Machines'!AG36)</f>
        <v/>
      </c>
      <c r="AF36" s="1372" t="str">
        <f>IF('Invt Machines'!AH36="","",'Invt Machines'!AH36)</f>
        <v/>
      </c>
      <c r="AG36" s="1373" t="str">
        <f>IF('Invt Machines'!AI36="","",'Invt Machines'!AI36)</f>
        <v/>
      </c>
      <c r="AH36" s="337"/>
      <c r="AI36" s="151">
        <f t="shared" si="0"/>
        <v>1</v>
      </c>
      <c r="AJ36" s="152">
        <f t="shared" si="1"/>
        <v>0</v>
      </c>
      <c r="AL36" s="151">
        <f t="shared" si="2"/>
        <v>0</v>
      </c>
      <c r="AM36" s="153">
        <f t="shared" si="3"/>
        <v>0</v>
      </c>
      <c r="AN36" s="153">
        <f t="shared" si="4"/>
        <v>1</v>
      </c>
      <c r="AO36" s="153">
        <f t="shared" si="5"/>
        <v>0</v>
      </c>
      <c r="AP36" s="153">
        <f t="shared" si="6"/>
        <v>0</v>
      </c>
      <c r="AQ36" s="152">
        <f t="shared" si="7"/>
        <v>1</v>
      </c>
      <c r="AR36" s="156"/>
      <c r="AS36" s="151">
        <f t="shared" si="8"/>
        <v>0</v>
      </c>
      <c r="AT36" s="152">
        <f t="shared" si="9"/>
        <v>0</v>
      </c>
      <c r="AU36" s="148"/>
      <c r="AV36" s="151">
        <f t="shared" si="10"/>
        <v>0</v>
      </c>
      <c r="AW36" s="153">
        <f t="shared" si="11"/>
        <v>0</v>
      </c>
      <c r="AX36" s="532">
        <f t="shared" si="13"/>
        <v>1</v>
      </c>
      <c r="AY36" s="153">
        <f t="shared" si="14"/>
        <v>0</v>
      </c>
      <c r="AZ36" s="536">
        <f t="shared" si="15"/>
        <v>1</v>
      </c>
      <c r="BA36" s="538">
        <f t="shared" si="12"/>
        <v>0</v>
      </c>
      <c r="BL36" s="148"/>
    </row>
    <row r="37" spans="1:64" ht="30" customHeight="1" x14ac:dyDescent="0.3">
      <c r="A37" s="545">
        <f>IF('Invt Machines'!A37="","",'Invt Machines'!A37)</f>
        <v>25</v>
      </c>
      <c r="B37" s="948">
        <f>IF('Invt Machines'!D37="","",'Invt Machines'!D37)</f>
        <v>16</v>
      </c>
      <c r="C37" s="96">
        <f>IF('Invt Machines'!E37="","",'Invt Machines'!E37)</f>
        <v>7221</v>
      </c>
      <c r="D37" s="101" t="str">
        <f>IF('Invt Machines'!G37="","",'Invt Machines'!G37)</f>
        <v>CINTREUSE JONCS</v>
      </c>
      <c r="E37" s="1357" t="str">
        <f>IF('Invt Machines'!H37="","",'Invt Machines'!H37)</f>
        <v>?</v>
      </c>
      <c r="F37" s="1358" t="str">
        <f>IF('Invt Machines'!I37="","",'Invt Machines'!I37)</f>
        <v>Cintreuse</v>
      </c>
      <c r="G37" s="293" t="s">
        <v>476</v>
      </c>
      <c r="H37" s="160">
        <v>5</v>
      </c>
      <c r="I37" s="160">
        <v>0</v>
      </c>
      <c r="J37" s="160">
        <v>1</v>
      </c>
      <c r="K37" s="160">
        <v>0</v>
      </c>
      <c r="L37" s="160">
        <v>2</v>
      </c>
      <c r="M37" s="160">
        <v>0</v>
      </c>
      <c r="N37" s="160">
        <v>4</v>
      </c>
      <c r="O37" s="160">
        <v>0</v>
      </c>
      <c r="P37" s="161">
        <v>1</v>
      </c>
      <c r="Q37" s="161">
        <v>0</v>
      </c>
      <c r="R37" s="161">
        <v>1</v>
      </c>
      <c r="S37" s="161">
        <v>0</v>
      </c>
      <c r="T37" s="161">
        <v>0</v>
      </c>
      <c r="U37" s="161">
        <v>0</v>
      </c>
      <c r="V37" s="377" t="s">
        <v>477</v>
      </c>
      <c r="W37" s="377" t="s">
        <v>476</v>
      </c>
      <c r="X37" s="377" t="s">
        <v>477</v>
      </c>
      <c r="Y37" s="377" t="s">
        <v>514</v>
      </c>
      <c r="Z37" s="154" t="s">
        <v>477</v>
      </c>
      <c r="AA37" s="154" t="s">
        <v>1419</v>
      </c>
      <c r="AB37" s="1329" t="str">
        <f>IF('Invt Machines'!AF37="","",'Invt Machines'!AF37)</f>
        <v/>
      </c>
      <c r="AC37" s="1330" t="str">
        <f>IF('Invt Machines'!AE37="","",'Invt Machines'!AE37)</f>
        <v/>
      </c>
      <c r="AD37" s="1330" t="str">
        <f>IF('Invt Machines'!AF37="","",'Invt Machines'!AF37)</f>
        <v/>
      </c>
      <c r="AE37" s="1330" t="str">
        <f>IF('Invt Machines'!AG37="","",'Invt Machines'!AG37)</f>
        <v/>
      </c>
      <c r="AF37" s="1330" t="str">
        <f>IF('Invt Machines'!AH37="","",'Invt Machines'!AH37)</f>
        <v/>
      </c>
      <c r="AG37" s="1331" t="str">
        <f>IF('Invt Machines'!AI37="","",'Invt Machines'!AI37)</f>
        <v/>
      </c>
      <c r="AH37" s="336"/>
      <c r="AI37" s="151">
        <f t="shared" si="0"/>
        <v>1</v>
      </c>
      <c r="AJ37" s="152">
        <f t="shared" si="1"/>
        <v>0</v>
      </c>
      <c r="AL37" s="151">
        <f t="shared" si="2"/>
        <v>1</v>
      </c>
      <c r="AM37" s="153">
        <f t="shared" si="3"/>
        <v>0</v>
      </c>
      <c r="AN37" s="153">
        <f t="shared" si="4"/>
        <v>0</v>
      </c>
      <c r="AO37" s="153">
        <f t="shared" si="5"/>
        <v>0</v>
      </c>
      <c r="AP37" s="153">
        <f t="shared" si="6"/>
        <v>0</v>
      </c>
      <c r="AQ37" s="152">
        <f t="shared" si="7"/>
        <v>1</v>
      </c>
      <c r="AR37" s="156"/>
      <c r="AS37" s="151">
        <f t="shared" si="8"/>
        <v>0</v>
      </c>
      <c r="AT37" s="152">
        <f t="shared" si="9"/>
        <v>0</v>
      </c>
      <c r="AU37" s="148"/>
      <c r="AV37" s="151">
        <f t="shared" si="10"/>
        <v>1</v>
      </c>
      <c r="AW37" s="153">
        <f t="shared" si="11"/>
        <v>0</v>
      </c>
      <c r="AX37" s="532">
        <f t="shared" si="13"/>
        <v>0</v>
      </c>
      <c r="AY37" s="153">
        <f t="shared" si="14"/>
        <v>0</v>
      </c>
      <c r="AZ37" s="536">
        <f t="shared" si="15"/>
        <v>0</v>
      </c>
      <c r="BA37" s="538">
        <f t="shared" si="12"/>
        <v>0</v>
      </c>
      <c r="BL37" s="148"/>
    </row>
    <row r="38" spans="1:64" ht="30" customHeight="1" x14ac:dyDescent="0.3">
      <c r="A38" s="545">
        <f>IF('Invt Machines'!A38="","",'Invt Machines'!A38)</f>
        <v>26</v>
      </c>
      <c r="B38" s="948">
        <f>IF('Invt Machines'!D38="","",'Invt Machines'!D38)</f>
        <v>16</v>
      </c>
      <c r="C38" s="96" t="str">
        <f>IF('Invt Machines'!E38="","",'Invt Machines'!E38)</f>
        <v>048</v>
      </c>
      <c r="D38" s="101" t="str">
        <f>IF('Invt Machines'!G38="","",'Invt Machines'!G38)</f>
        <v>TRONCONNEUSE JONCS</v>
      </c>
      <c r="E38" s="1357" t="str">
        <f>IF('Invt Machines'!H38="","",'Invt Machines'!H38)</f>
        <v>SIDAMO</v>
      </c>
      <c r="F38" s="1358" t="str">
        <f>IF('Invt Machines'!I38="","",'Invt Machines'!I38)</f>
        <v>Tronçonneuse</v>
      </c>
      <c r="G38" s="293" t="s">
        <v>476</v>
      </c>
      <c r="H38" s="160"/>
      <c r="I38" s="160"/>
      <c r="J38" s="160"/>
      <c r="K38" s="160"/>
      <c r="L38" s="160"/>
      <c r="M38" s="160"/>
      <c r="N38" s="160"/>
      <c r="O38" s="160"/>
      <c r="P38" s="161"/>
      <c r="Q38" s="161"/>
      <c r="R38" s="161"/>
      <c r="S38" s="161"/>
      <c r="T38" s="161"/>
      <c r="U38" s="161"/>
      <c r="V38" s="377" t="s">
        <v>477</v>
      </c>
      <c r="W38" s="377" t="s">
        <v>476</v>
      </c>
      <c r="X38" s="377" t="s">
        <v>477</v>
      </c>
      <c r="Y38" s="377" t="s">
        <v>514</v>
      </c>
      <c r="Z38" s="154" t="s">
        <v>1416</v>
      </c>
      <c r="AA38" s="154" t="s">
        <v>1419</v>
      </c>
      <c r="AB38" s="1329" t="str">
        <f>IF('Invt Machines'!AF38="","",'Invt Machines'!AF38)</f>
        <v/>
      </c>
      <c r="AC38" s="1330" t="str">
        <f>IF('Invt Machines'!AE38="","",'Invt Machines'!AE38)</f>
        <v/>
      </c>
      <c r="AD38" s="1330" t="str">
        <f>IF('Invt Machines'!AF38="","",'Invt Machines'!AF38)</f>
        <v/>
      </c>
      <c r="AE38" s="1330" t="str">
        <f>IF('Invt Machines'!AG38="","",'Invt Machines'!AG38)</f>
        <v/>
      </c>
      <c r="AF38" s="1330" t="str">
        <f>IF('Invt Machines'!AH38="","",'Invt Machines'!AH38)</f>
        <v/>
      </c>
      <c r="AG38" s="1331" t="str">
        <f>IF('Invt Machines'!AI38="","",'Invt Machines'!AI38)</f>
        <v/>
      </c>
      <c r="AH38" s="336"/>
      <c r="AI38" s="151">
        <f t="shared" si="0"/>
        <v>1</v>
      </c>
      <c r="AJ38" s="152">
        <f t="shared" si="1"/>
        <v>0</v>
      </c>
      <c r="AL38" s="151">
        <f t="shared" si="2"/>
        <v>1</v>
      </c>
      <c r="AM38" s="153">
        <f t="shared" si="3"/>
        <v>0</v>
      </c>
      <c r="AN38" s="153">
        <f t="shared" si="4"/>
        <v>0</v>
      </c>
      <c r="AO38" s="153">
        <f t="shared" si="5"/>
        <v>0</v>
      </c>
      <c r="AP38" s="153">
        <f t="shared" si="6"/>
        <v>0</v>
      </c>
      <c r="AQ38" s="152">
        <f t="shared" si="7"/>
        <v>1</v>
      </c>
      <c r="AR38" s="156"/>
      <c r="AS38" s="151">
        <f t="shared" si="8"/>
        <v>0</v>
      </c>
      <c r="AT38" s="152">
        <f t="shared" si="9"/>
        <v>0</v>
      </c>
      <c r="AU38" s="148"/>
      <c r="AV38" s="151">
        <f t="shared" si="10"/>
        <v>0</v>
      </c>
      <c r="AW38" s="153">
        <f t="shared" si="11"/>
        <v>0</v>
      </c>
      <c r="AX38" s="532">
        <f t="shared" si="13"/>
        <v>1</v>
      </c>
      <c r="AY38" s="153">
        <f t="shared" si="14"/>
        <v>0</v>
      </c>
      <c r="AZ38" s="536">
        <f t="shared" si="15"/>
        <v>0</v>
      </c>
      <c r="BA38" s="538">
        <f t="shared" si="12"/>
        <v>0</v>
      </c>
      <c r="BL38" s="148"/>
    </row>
    <row r="39" spans="1:64" ht="30" customHeight="1" x14ac:dyDescent="0.3">
      <c r="A39" s="545">
        <f>IF('Invt Machines'!A39="","",'Invt Machines'!A39)</f>
        <v>27</v>
      </c>
      <c r="B39" s="948">
        <f>IF('Invt Machines'!D39="","",'Invt Machines'!D39)</f>
        <v>16</v>
      </c>
      <c r="C39" s="96">
        <f>IF('Invt Machines'!E39="","",'Invt Machines'!E39)</f>
        <v>70288</v>
      </c>
      <c r="D39" s="101" t="str">
        <f>IF('Invt Machines'!G39="","",'Invt Machines'!G39)</f>
        <v>PERCEUSE A COLONNE (PM17) JONCS</v>
      </c>
      <c r="E39" s="1357" t="str">
        <f>IF('Invt Machines'!H39="","",'Invt Machines'!H39)</f>
        <v>CINCINNATI MILACRON</v>
      </c>
      <c r="F39" s="1358" t="str">
        <f>IF('Invt Machines'!I39="","",'Invt Machines'!I39)</f>
        <v>Perceuse</v>
      </c>
      <c r="G39" s="293" t="s">
        <v>476</v>
      </c>
      <c r="H39" s="160">
        <v>2</v>
      </c>
      <c r="I39" s="160">
        <v>0</v>
      </c>
      <c r="J39" s="160">
        <v>0</v>
      </c>
      <c r="K39" s="160">
        <v>0</v>
      </c>
      <c r="L39" s="160">
        <v>2</v>
      </c>
      <c r="M39" s="160">
        <v>0</v>
      </c>
      <c r="N39" s="160">
        <v>4</v>
      </c>
      <c r="O39" s="160">
        <v>0</v>
      </c>
      <c r="P39" s="161">
        <v>1</v>
      </c>
      <c r="Q39" s="161">
        <v>0</v>
      </c>
      <c r="R39" s="161">
        <v>0</v>
      </c>
      <c r="S39" s="161">
        <v>0</v>
      </c>
      <c r="T39" s="161">
        <v>0</v>
      </c>
      <c r="U39" s="161">
        <v>0</v>
      </c>
      <c r="V39" s="377" t="s">
        <v>477</v>
      </c>
      <c r="W39" s="377" t="s">
        <v>476</v>
      </c>
      <c r="X39" s="377" t="s">
        <v>477</v>
      </c>
      <c r="Y39" s="377" t="s">
        <v>514</v>
      </c>
      <c r="Z39" s="154" t="s">
        <v>477</v>
      </c>
      <c r="AA39" s="154" t="s">
        <v>1419</v>
      </c>
      <c r="AB39" s="1329" t="str">
        <f>IF('Invt Machines'!AF39="","",'Invt Machines'!AF39)</f>
        <v/>
      </c>
      <c r="AC39" s="1330" t="str">
        <f>IF('Invt Machines'!AE39="","",'Invt Machines'!AE39)</f>
        <v/>
      </c>
      <c r="AD39" s="1330" t="str">
        <f>IF('Invt Machines'!AF39="","",'Invt Machines'!AF39)</f>
        <v/>
      </c>
      <c r="AE39" s="1330" t="str">
        <f>IF('Invt Machines'!AG39="","",'Invt Machines'!AG39)</f>
        <v/>
      </c>
      <c r="AF39" s="1330" t="str">
        <f>IF('Invt Machines'!AH39="","",'Invt Machines'!AH39)</f>
        <v/>
      </c>
      <c r="AG39" s="1331" t="str">
        <f>IF('Invt Machines'!AI39="","",'Invt Machines'!AI39)</f>
        <v/>
      </c>
      <c r="AH39" s="336"/>
      <c r="AI39" s="151">
        <f t="shared" si="0"/>
        <v>1</v>
      </c>
      <c r="AJ39" s="152">
        <f t="shared" si="1"/>
        <v>0</v>
      </c>
      <c r="AL39" s="151">
        <f t="shared" si="2"/>
        <v>1</v>
      </c>
      <c r="AM39" s="153">
        <f t="shared" si="3"/>
        <v>0</v>
      </c>
      <c r="AN39" s="153">
        <f t="shared" si="4"/>
        <v>0</v>
      </c>
      <c r="AO39" s="153">
        <f t="shared" si="5"/>
        <v>0</v>
      </c>
      <c r="AP39" s="153">
        <f t="shared" si="6"/>
        <v>0</v>
      </c>
      <c r="AQ39" s="152">
        <f t="shared" si="7"/>
        <v>1</v>
      </c>
      <c r="AR39" s="156"/>
      <c r="AS39" s="151">
        <f t="shared" si="8"/>
        <v>0</v>
      </c>
      <c r="AT39" s="152">
        <f t="shared" si="9"/>
        <v>0</v>
      </c>
      <c r="AU39" s="148"/>
      <c r="AV39" s="151">
        <f t="shared" si="10"/>
        <v>1</v>
      </c>
      <c r="AW39" s="153">
        <f t="shared" si="11"/>
        <v>0</v>
      </c>
      <c r="AX39" s="532">
        <f t="shared" si="13"/>
        <v>0</v>
      </c>
      <c r="AY39" s="153">
        <f t="shared" si="14"/>
        <v>0</v>
      </c>
      <c r="AZ39" s="536">
        <f t="shared" si="15"/>
        <v>0</v>
      </c>
      <c r="BA39" s="538">
        <f t="shared" si="12"/>
        <v>0</v>
      </c>
      <c r="BL39" s="148"/>
    </row>
    <row r="40" spans="1:64" ht="30" customHeight="1" x14ac:dyDescent="0.3">
      <c r="A40" s="545">
        <f>IF('Invt Machines'!A40="","",'Invt Machines'!A40)</f>
        <v>28</v>
      </c>
      <c r="B40" s="935">
        <f>IF('Invt Machines'!D40="","",'Invt Machines'!D40)</f>
        <v>16</v>
      </c>
      <c r="C40" s="744" t="str">
        <f>IF('Invt Machines'!E40="","",'Invt Machines'!E40)</f>
        <v/>
      </c>
      <c r="D40" s="802" t="str">
        <f>IF('Invt Machines'!G40="","",'Invt Machines'!G40)</f>
        <v>GENERATEUR D'IMPLUSION
(G100/G0-0,2-20) JONCS</v>
      </c>
      <c r="E40" s="1361" t="str">
        <f>IF('Invt Machines'!H40="","",'Invt Machines'!H40)</f>
        <v>JOLKE</v>
      </c>
      <c r="F40" s="1362" t="str">
        <f>IF('Invt Machines'!I40="","",'Invt Machines'!I40)</f>
        <v>Soudeuse Sac VCI</v>
      </c>
      <c r="G40" s="796" t="s">
        <v>477</v>
      </c>
      <c r="H40" s="798"/>
      <c r="I40" s="798"/>
      <c r="J40" s="798"/>
      <c r="K40" s="798"/>
      <c r="L40" s="798"/>
      <c r="M40" s="798"/>
      <c r="N40" s="798"/>
      <c r="O40" s="798"/>
      <c r="P40" s="799"/>
      <c r="Q40" s="799"/>
      <c r="R40" s="799"/>
      <c r="S40" s="799"/>
      <c r="T40" s="799"/>
      <c r="U40" s="799"/>
      <c r="V40" s="800" t="s">
        <v>477</v>
      </c>
      <c r="W40" s="800" t="s">
        <v>477</v>
      </c>
      <c r="X40" s="800" t="s">
        <v>477</v>
      </c>
      <c r="Y40" s="800" t="s">
        <v>821</v>
      </c>
      <c r="Z40" s="154" t="s">
        <v>935</v>
      </c>
      <c r="AA40" s="801" t="s">
        <v>1419</v>
      </c>
      <c r="AB40" s="1354" t="str">
        <f>IF('Invt Machines'!AF40="","",'Invt Machines'!AF40)</f>
        <v>Pas opportun selon bureau de contrôle, outil portatif / mobile avec CE en série</v>
      </c>
      <c r="AC40" s="1355" t="str">
        <f>IF('Invt Machines'!AE40="","",'Invt Machines'!AE40)</f>
        <v/>
      </c>
      <c r="AD40" s="1355" t="str">
        <f>IF('Invt Machines'!AF40="","",'Invt Machines'!AF40)</f>
        <v>Pas opportun selon bureau de contrôle, outil portatif / mobile avec CE en série</v>
      </c>
      <c r="AE40" s="1355" t="str">
        <f>IF('Invt Machines'!AG40="","",'Invt Machines'!AG40)</f>
        <v/>
      </c>
      <c r="AF40" s="1355" t="str">
        <f>IF('Invt Machines'!AH40="","",'Invt Machines'!AH40)</f>
        <v/>
      </c>
      <c r="AG40" s="1356" t="str">
        <f>IF('Invt Machines'!AI40="","",'Invt Machines'!AI40)</f>
        <v/>
      </c>
      <c r="AH40" s="336"/>
      <c r="AI40" s="151">
        <f t="shared" si="0"/>
        <v>0</v>
      </c>
      <c r="AJ40" s="152">
        <f t="shared" si="1"/>
        <v>1</v>
      </c>
      <c r="AL40" s="151">
        <f t="shared" si="2"/>
        <v>0</v>
      </c>
      <c r="AM40" s="153">
        <f t="shared" si="3"/>
        <v>0</v>
      </c>
      <c r="AN40" s="153">
        <f t="shared" si="4"/>
        <v>1</v>
      </c>
      <c r="AO40" s="153">
        <f t="shared" si="5"/>
        <v>0</v>
      </c>
      <c r="AP40" s="153">
        <f t="shared" si="6"/>
        <v>0</v>
      </c>
      <c r="AQ40" s="152">
        <f t="shared" si="7"/>
        <v>1</v>
      </c>
      <c r="AR40" s="156"/>
      <c r="AS40" s="151">
        <f t="shared" si="8"/>
        <v>0</v>
      </c>
      <c r="AT40" s="152">
        <f t="shared" si="9"/>
        <v>0</v>
      </c>
      <c r="AU40" s="148"/>
      <c r="AV40" s="151">
        <f t="shared" si="10"/>
        <v>0</v>
      </c>
      <c r="AW40" s="153">
        <f t="shared" si="11"/>
        <v>0</v>
      </c>
      <c r="AX40" s="532">
        <f t="shared" si="13"/>
        <v>0</v>
      </c>
      <c r="AY40" s="153">
        <f t="shared" si="14"/>
        <v>1</v>
      </c>
      <c r="AZ40" s="536">
        <f t="shared" si="15"/>
        <v>0</v>
      </c>
      <c r="BA40" s="538">
        <f t="shared" si="12"/>
        <v>0</v>
      </c>
      <c r="BL40" s="148"/>
    </row>
    <row r="41" spans="1:64" ht="30" customHeight="1" x14ac:dyDescent="0.3">
      <c r="A41" s="545">
        <f>IF('Invt Machines'!A41="","",'Invt Machines'!A41)</f>
        <v>29</v>
      </c>
      <c r="B41" s="935">
        <f>IF('Invt Machines'!D41="","",'Invt Machines'!D41)</f>
        <v>16</v>
      </c>
      <c r="C41" s="744" t="str">
        <f>IF('Invt Machines'!E41="","",'Invt Machines'!E41)</f>
        <v/>
      </c>
      <c r="D41" s="802" t="str">
        <f>IF('Invt Machines'!G41="","",'Invt Machines'!G41)</f>
        <v>PINCE A SCELLER (SZ 280) JONCS</v>
      </c>
      <c r="E41" s="1361" t="str">
        <f>IF('Invt Machines'!H41="","",'Invt Machines'!H41)</f>
        <v>JOLKE</v>
      </c>
      <c r="F41" s="1362" t="str">
        <f>IF('Invt Machines'!I41="","",'Invt Machines'!I41)</f>
        <v>Soudeuse Sac VCI</v>
      </c>
      <c r="G41" s="796" t="s">
        <v>477</v>
      </c>
      <c r="H41" s="798"/>
      <c r="I41" s="798"/>
      <c r="J41" s="798"/>
      <c r="K41" s="798"/>
      <c r="L41" s="798"/>
      <c r="M41" s="798"/>
      <c r="N41" s="798"/>
      <c r="O41" s="798"/>
      <c r="P41" s="799"/>
      <c r="Q41" s="799"/>
      <c r="R41" s="799"/>
      <c r="S41" s="799"/>
      <c r="T41" s="799"/>
      <c r="U41" s="799"/>
      <c r="V41" s="800" t="s">
        <v>477</v>
      </c>
      <c r="W41" s="800" t="s">
        <v>477</v>
      </c>
      <c r="X41" s="800" t="s">
        <v>477</v>
      </c>
      <c r="Y41" s="800" t="s">
        <v>821</v>
      </c>
      <c r="Z41" s="154" t="s">
        <v>935</v>
      </c>
      <c r="AA41" s="801" t="s">
        <v>1419</v>
      </c>
      <c r="AB41" s="1354" t="str">
        <f>IF('Invt Machines'!AF41="","",'Invt Machines'!AF41)</f>
        <v>Pas opportun selon bureau de contrôle, outil portatif / mobile avec CE en série</v>
      </c>
      <c r="AC41" s="1355" t="str">
        <f>IF('Invt Machines'!AE41="","",'Invt Machines'!AE41)</f>
        <v/>
      </c>
      <c r="AD41" s="1355" t="str">
        <f>IF('Invt Machines'!AF41="","",'Invt Machines'!AF41)</f>
        <v>Pas opportun selon bureau de contrôle, outil portatif / mobile avec CE en série</v>
      </c>
      <c r="AE41" s="1355" t="str">
        <f>IF('Invt Machines'!AG41="","",'Invt Machines'!AG41)</f>
        <v/>
      </c>
      <c r="AF41" s="1355" t="str">
        <f>IF('Invt Machines'!AH41="","",'Invt Machines'!AH41)</f>
        <v/>
      </c>
      <c r="AG41" s="1356" t="str">
        <f>IF('Invt Machines'!AI41="","",'Invt Machines'!AI41)</f>
        <v/>
      </c>
      <c r="AH41" s="336"/>
      <c r="AI41" s="151">
        <f t="shared" si="0"/>
        <v>0</v>
      </c>
      <c r="AJ41" s="152">
        <f t="shared" si="1"/>
        <v>1</v>
      </c>
      <c r="AL41" s="151">
        <f t="shared" si="2"/>
        <v>0</v>
      </c>
      <c r="AM41" s="153">
        <f t="shared" si="3"/>
        <v>0</v>
      </c>
      <c r="AN41" s="153">
        <f t="shared" si="4"/>
        <v>1</v>
      </c>
      <c r="AO41" s="153">
        <f t="shared" si="5"/>
        <v>0</v>
      </c>
      <c r="AP41" s="153">
        <f t="shared" si="6"/>
        <v>0</v>
      </c>
      <c r="AQ41" s="152">
        <f t="shared" si="7"/>
        <v>1</v>
      </c>
      <c r="AR41" s="156"/>
      <c r="AS41" s="151">
        <f t="shared" si="8"/>
        <v>0</v>
      </c>
      <c r="AT41" s="152">
        <f t="shared" si="9"/>
        <v>0</v>
      </c>
      <c r="AU41" s="148"/>
      <c r="AV41" s="151">
        <f t="shared" si="10"/>
        <v>0</v>
      </c>
      <c r="AW41" s="153">
        <f t="shared" si="11"/>
        <v>0</v>
      </c>
      <c r="AX41" s="532">
        <f t="shared" si="13"/>
        <v>0</v>
      </c>
      <c r="AY41" s="153">
        <f t="shared" si="14"/>
        <v>1</v>
      </c>
      <c r="AZ41" s="536">
        <f t="shared" si="15"/>
        <v>0</v>
      </c>
      <c r="BA41" s="538">
        <f t="shared" si="12"/>
        <v>0</v>
      </c>
      <c r="BL41" s="148"/>
    </row>
    <row r="42" spans="1:64" ht="30" customHeight="1" x14ac:dyDescent="0.3">
      <c r="A42" s="545">
        <f>IF('Invt Machines'!A42="","",'Invt Machines'!A42)</f>
        <v>30</v>
      </c>
      <c r="B42" s="1005">
        <f>IF('Invt Machines'!D42="","",'Invt Machines'!D42)</f>
        <v>16</v>
      </c>
      <c r="C42" s="744" t="str">
        <f>IF('Invt Machines'!E42="","",'Invt Machines'!E42)</f>
        <v/>
      </c>
      <c r="D42" s="802" t="str">
        <f>IF('Invt Machines'!G42="","",'Invt Machines'!G42)</f>
        <v>MEULEUSE D'ANGLE JONCS
(MODELE GWS13-125 CI)</v>
      </c>
      <c r="E42" s="1361" t="str">
        <f>IF('Invt Machines'!H42="","",'Invt Machines'!H42)</f>
        <v>BOSH</v>
      </c>
      <c r="F42" s="1362" t="str">
        <f>IF('Invt Machines'!I42="","",'Invt Machines'!I42)</f>
        <v>Meuleuse</v>
      </c>
      <c r="G42" s="1004" t="s">
        <v>477</v>
      </c>
      <c r="H42" s="798"/>
      <c r="I42" s="798"/>
      <c r="J42" s="798"/>
      <c r="K42" s="798"/>
      <c r="L42" s="798"/>
      <c r="M42" s="798"/>
      <c r="N42" s="798"/>
      <c r="O42" s="798"/>
      <c r="P42" s="799"/>
      <c r="Q42" s="799"/>
      <c r="R42" s="799"/>
      <c r="S42" s="799"/>
      <c r="T42" s="799"/>
      <c r="U42" s="799"/>
      <c r="V42" s="800" t="s">
        <v>477</v>
      </c>
      <c r="W42" s="800" t="s">
        <v>477</v>
      </c>
      <c r="X42" s="800" t="s">
        <v>477</v>
      </c>
      <c r="Y42" s="800" t="s">
        <v>514</v>
      </c>
      <c r="Z42" s="154" t="s">
        <v>935</v>
      </c>
      <c r="AA42" s="801" t="s">
        <v>1419</v>
      </c>
      <c r="AB42" s="1354" t="str">
        <f>IF('Invt Machines'!AF42="","",'Invt Machines'!AF42)</f>
        <v>Pas opportun selon bureau de contrôle, outil portatif / mobile avec CE en série</v>
      </c>
      <c r="AC42" s="1355" t="str">
        <f>IF('Invt Machines'!AE42="","",'Invt Machines'!AE42)</f>
        <v/>
      </c>
      <c r="AD42" s="1355" t="str">
        <f>IF('Invt Machines'!AF42="","",'Invt Machines'!AF42)</f>
        <v>Pas opportun selon bureau de contrôle, outil portatif / mobile avec CE en série</v>
      </c>
      <c r="AE42" s="1355" t="str">
        <f>IF('Invt Machines'!AG42="","",'Invt Machines'!AG42)</f>
        <v/>
      </c>
      <c r="AF42" s="1355" t="str">
        <f>IF('Invt Machines'!AH42="","",'Invt Machines'!AH42)</f>
        <v/>
      </c>
      <c r="AG42" s="1356" t="str">
        <f>IF('Invt Machines'!AI42="","",'Invt Machines'!AI42)</f>
        <v/>
      </c>
      <c r="AH42" s="336"/>
      <c r="AI42" s="151">
        <f t="shared" si="0"/>
        <v>0</v>
      </c>
      <c r="AJ42" s="152">
        <f t="shared" si="1"/>
        <v>1</v>
      </c>
      <c r="AL42" s="151">
        <f t="shared" si="2"/>
        <v>0</v>
      </c>
      <c r="AM42" s="153">
        <f t="shared" si="3"/>
        <v>0</v>
      </c>
      <c r="AN42" s="153">
        <f t="shared" si="4"/>
        <v>1</v>
      </c>
      <c r="AO42" s="153">
        <f t="shared" si="5"/>
        <v>0</v>
      </c>
      <c r="AP42" s="153">
        <f t="shared" si="6"/>
        <v>0</v>
      </c>
      <c r="AQ42" s="152">
        <f t="shared" si="7"/>
        <v>1</v>
      </c>
      <c r="AR42" s="156"/>
      <c r="AS42" s="151">
        <f t="shared" si="8"/>
        <v>0</v>
      </c>
      <c r="AT42" s="152">
        <f t="shared" si="9"/>
        <v>0</v>
      </c>
      <c r="AU42" s="148"/>
      <c r="AV42" s="151">
        <f t="shared" si="10"/>
        <v>0</v>
      </c>
      <c r="AW42" s="153">
        <f t="shared" si="11"/>
        <v>0</v>
      </c>
      <c r="AX42" s="532">
        <f t="shared" si="13"/>
        <v>0</v>
      </c>
      <c r="AY42" s="153">
        <f t="shared" si="14"/>
        <v>1</v>
      </c>
      <c r="AZ42" s="536">
        <f t="shared" si="15"/>
        <v>0</v>
      </c>
      <c r="BA42" s="538">
        <f t="shared" si="12"/>
        <v>0</v>
      </c>
      <c r="BD42" s="9"/>
      <c r="BL42" s="148"/>
    </row>
    <row r="43" spans="1:64" ht="30" customHeight="1" x14ac:dyDescent="0.3">
      <c r="A43" s="545">
        <f>IF('Invt Machines'!A43="","",'Invt Machines'!A43)</f>
        <v>31</v>
      </c>
      <c r="B43" s="948">
        <f>IF('Invt Machines'!D43="","",'Invt Machines'!D43)</f>
        <v>16</v>
      </c>
      <c r="C43" s="96" t="str">
        <f>IF('Invt Machines'!E43="","",'Invt Machines'!E43)</f>
        <v/>
      </c>
      <c r="D43" s="101" t="str">
        <f>IF('Invt Machines'!G43="","",'Invt Machines'!G43)</f>
        <v>DISQUEUSE D'EXTREMITE FINITION JONCS</v>
      </c>
      <c r="E43" s="1357" t="str">
        <f>IF('Invt Machines'!H43="","",'Invt Machines'!H43)</f>
        <v>SIEMENS</v>
      </c>
      <c r="F43" s="1358" t="str">
        <f>IF('Invt Machines'!I43="","",'Invt Machines'!I43)</f>
        <v>Disqueuse</v>
      </c>
      <c r="G43" s="293" t="s">
        <v>476</v>
      </c>
      <c r="H43" s="160"/>
      <c r="I43" s="160"/>
      <c r="J43" s="160"/>
      <c r="K43" s="160"/>
      <c r="L43" s="160"/>
      <c r="M43" s="160"/>
      <c r="N43" s="160"/>
      <c r="O43" s="160"/>
      <c r="P43" s="161"/>
      <c r="Q43" s="161"/>
      <c r="R43" s="161"/>
      <c r="S43" s="161"/>
      <c r="T43" s="161"/>
      <c r="U43" s="161"/>
      <c r="V43" s="377" t="s">
        <v>477</v>
      </c>
      <c r="W43" s="377" t="s">
        <v>476</v>
      </c>
      <c r="X43" s="377" t="s">
        <v>477</v>
      </c>
      <c r="Y43" s="377" t="s">
        <v>514</v>
      </c>
      <c r="Z43" s="154" t="s">
        <v>1416</v>
      </c>
      <c r="AA43" s="154" t="s">
        <v>1419</v>
      </c>
      <c r="AB43" s="1329" t="str">
        <f>IF('Invt Machines'!AF43="","",'Invt Machines'!AF43)</f>
        <v/>
      </c>
      <c r="AC43" s="1330" t="str">
        <f>IF('Invt Machines'!AE43="","",'Invt Machines'!AE43)</f>
        <v/>
      </c>
      <c r="AD43" s="1330" t="str">
        <f>IF('Invt Machines'!AF43="","",'Invt Machines'!AF43)</f>
        <v/>
      </c>
      <c r="AE43" s="1330" t="str">
        <f>IF('Invt Machines'!AG43="","",'Invt Machines'!AG43)</f>
        <v/>
      </c>
      <c r="AF43" s="1330" t="str">
        <f>IF('Invt Machines'!AH43="","",'Invt Machines'!AH43)</f>
        <v/>
      </c>
      <c r="AG43" s="1331" t="str">
        <f>IF('Invt Machines'!AI43="","",'Invt Machines'!AI43)</f>
        <v/>
      </c>
      <c r="AH43" s="336"/>
      <c r="AI43" s="151">
        <f t="shared" si="0"/>
        <v>1</v>
      </c>
      <c r="AJ43" s="152">
        <f t="shared" si="1"/>
        <v>0</v>
      </c>
      <c r="AL43" s="151">
        <f t="shared" si="2"/>
        <v>1</v>
      </c>
      <c r="AM43" s="153">
        <f t="shared" si="3"/>
        <v>0</v>
      </c>
      <c r="AN43" s="153">
        <f t="shared" si="4"/>
        <v>0</v>
      </c>
      <c r="AO43" s="153">
        <f t="shared" si="5"/>
        <v>0</v>
      </c>
      <c r="AP43" s="153">
        <f t="shared" si="6"/>
        <v>0</v>
      </c>
      <c r="AQ43" s="152">
        <f t="shared" si="7"/>
        <v>1</v>
      </c>
      <c r="AR43" s="156"/>
      <c r="AS43" s="151">
        <f t="shared" si="8"/>
        <v>0</v>
      </c>
      <c r="AT43" s="152">
        <f t="shared" si="9"/>
        <v>0</v>
      </c>
      <c r="AU43" s="148"/>
      <c r="AV43" s="151">
        <f t="shared" si="10"/>
        <v>0</v>
      </c>
      <c r="AW43" s="153">
        <f t="shared" si="11"/>
        <v>0</v>
      </c>
      <c r="AX43" s="532">
        <f t="shared" si="13"/>
        <v>1</v>
      </c>
      <c r="AY43" s="153">
        <f t="shared" si="14"/>
        <v>0</v>
      </c>
      <c r="AZ43" s="536">
        <f t="shared" si="15"/>
        <v>0</v>
      </c>
      <c r="BA43" s="538">
        <f t="shared" si="12"/>
        <v>0</v>
      </c>
      <c r="BD43" s="9"/>
      <c r="BL43" s="148"/>
    </row>
    <row r="44" spans="1:64" ht="30" customHeight="1" x14ac:dyDescent="0.3">
      <c r="A44" s="545">
        <f>IF('Invt Machines'!A44="","",'Invt Machines'!A44)</f>
        <v>32</v>
      </c>
      <c r="B44" s="948">
        <f>IF('Invt Machines'!D44="","",'Invt Machines'!D44)</f>
        <v>16</v>
      </c>
      <c r="C44" s="96" t="str">
        <f>IF('Invt Machines'!E44="","",'Invt Machines'!E44)</f>
        <v/>
      </c>
      <c r="D44" s="133" t="str">
        <f>IF('Invt Machines'!G44="","",'Invt Machines'!G44)</f>
        <v>FRAISEUSE EXTREMITE FINITION JONCS
(MODELE GGS28LC)</v>
      </c>
      <c r="E44" s="1357" t="str">
        <f>IF('Invt Machines'!H44="","",'Invt Machines'!H44)</f>
        <v>BOSH</v>
      </c>
      <c r="F44" s="1358" t="str">
        <f>IF('Invt Machines'!I44="","",'Invt Machines'!I44)</f>
        <v>Fraiseuse</v>
      </c>
      <c r="G44" s="293" t="s">
        <v>476</v>
      </c>
      <c r="H44" s="160"/>
      <c r="I44" s="160"/>
      <c r="J44" s="160"/>
      <c r="K44" s="160"/>
      <c r="L44" s="160"/>
      <c r="M44" s="160"/>
      <c r="N44" s="160"/>
      <c r="O44" s="160"/>
      <c r="P44" s="161"/>
      <c r="Q44" s="161"/>
      <c r="R44" s="161"/>
      <c r="S44" s="161"/>
      <c r="T44" s="161"/>
      <c r="U44" s="161"/>
      <c r="V44" s="377" t="s">
        <v>477</v>
      </c>
      <c r="W44" s="377" t="s">
        <v>476</v>
      </c>
      <c r="X44" s="377" t="s">
        <v>477</v>
      </c>
      <c r="Y44" s="377" t="s">
        <v>514</v>
      </c>
      <c r="Z44" s="154" t="s">
        <v>1416</v>
      </c>
      <c r="AA44" s="154" t="s">
        <v>1419</v>
      </c>
      <c r="AB44" s="1329" t="str">
        <f>IF('Invt Machines'!AF44="","",'Invt Machines'!AF44)</f>
        <v/>
      </c>
      <c r="AC44" s="1330" t="str">
        <f>IF('Invt Machines'!AE44="","",'Invt Machines'!AE44)</f>
        <v/>
      </c>
      <c r="AD44" s="1330" t="str">
        <f>IF('Invt Machines'!AF44="","",'Invt Machines'!AF44)</f>
        <v/>
      </c>
      <c r="AE44" s="1330" t="str">
        <f>IF('Invt Machines'!AG44="","",'Invt Machines'!AG44)</f>
        <v/>
      </c>
      <c r="AF44" s="1330" t="str">
        <f>IF('Invt Machines'!AH44="","",'Invt Machines'!AH44)</f>
        <v/>
      </c>
      <c r="AG44" s="1331" t="str">
        <f>IF('Invt Machines'!AI44="","",'Invt Machines'!AI44)</f>
        <v/>
      </c>
      <c r="AH44" s="336"/>
      <c r="AI44" s="151">
        <f t="shared" si="0"/>
        <v>1</v>
      </c>
      <c r="AJ44" s="152">
        <f t="shared" si="1"/>
        <v>0</v>
      </c>
      <c r="AL44" s="151">
        <f t="shared" si="2"/>
        <v>1</v>
      </c>
      <c r="AM44" s="153">
        <f t="shared" si="3"/>
        <v>0</v>
      </c>
      <c r="AN44" s="153">
        <f t="shared" si="4"/>
        <v>0</v>
      </c>
      <c r="AO44" s="153">
        <f t="shared" si="5"/>
        <v>0</v>
      </c>
      <c r="AP44" s="153">
        <f t="shared" si="6"/>
        <v>0</v>
      </c>
      <c r="AQ44" s="152">
        <f t="shared" si="7"/>
        <v>1</v>
      </c>
      <c r="AR44" s="156"/>
      <c r="AS44" s="151">
        <f t="shared" si="8"/>
        <v>0</v>
      </c>
      <c r="AT44" s="152">
        <f t="shared" si="9"/>
        <v>0</v>
      </c>
      <c r="AU44" s="148"/>
      <c r="AV44" s="151">
        <f t="shared" si="10"/>
        <v>0</v>
      </c>
      <c r="AW44" s="153">
        <f t="shared" si="11"/>
        <v>0</v>
      </c>
      <c r="AX44" s="532">
        <f t="shared" si="13"/>
        <v>1</v>
      </c>
      <c r="AY44" s="153">
        <f t="shared" si="14"/>
        <v>0</v>
      </c>
      <c r="AZ44" s="536">
        <f t="shared" si="15"/>
        <v>0</v>
      </c>
      <c r="BA44" s="538">
        <f t="shared" si="12"/>
        <v>0</v>
      </c>
      <c r="BD44" s="9"/>
      <c r="BL44" s="148"/>
    </row>
    <row r="45" spans="1:64" ht="30" customHeight="1" x14ac:dyDescent="0.3">
      <c r="A45" s="545">
        <f>IF('Invt Machines'!A45="","",'Invt Machines'!A45)</f>
        <v>33</v>
      </c>
      <c r="B45" s="943">
        <f>IF('Invt Machines'!D45="","",'Invt Machines'!D45)</f>
        <v>16</v>
      </c>
      <c r="C45" s="744" t="str">
        <f>IF('Invt Machines'!E45="","",'Invt Machines'!E45)</f>
        <v/>
      </c>
      <c r="D45" s="802" t="str">
        <f>IF('Invt Machines'!G45="","",'Invt Machines'!G45)</f>
        <v>MEULEUSE D'EXTREMITE FINITION JONCS</v>
      </c>
      <c r="E45" s="1365" t="str">
        <f>IF('Invt Machines'!H45="","",'Invt Machines'!H45)</f>
        <v>ETABLISSEMENT G. RENAULT</v>
      </c>
      <c r="F45" s="1366" t="str">
        <f>IF('Invt Machines'!I45="","",'Invt Machines'!I45)</f>
        <v>Meuleuse</v>
      </c>
      <c r="G45" s="940" t="s">
        <v>477</v>
      </c>
      <c r="H45" s="798"/>
      <c r="I45" s="798"/>
      <c r="J45" s="798"/>
      <c r="K45" s="798"/>
      <c r="L45" s="798"/>
      <c r="M45" s="798"/>
      <c r="N45" s="798"/>
      <c r="O45" s="798"/>
      <c r="P45" s="799"/>
      <c r="Q45" s="799"/>
      <c r="R45" s="799"/>
      <c r="S45" s="799"/>
      <c r="T45" s="799"/>
      <c r="U45" s="799"/>
      <c r="V45" s="800" t="s">
        <v>477</v>
      </c>
      <c r="W45" s="800" t="s">
        <v>477</v>
      </c>
      <c r="X45" s="800" t="s">
        <v>477</v>
      </c>
      <c r="Y45" s="800" t="s">
        <v>821</v>
      </c>
      <c r="Z45" s="154" t="s">
        <v>935</v>
      </c>
      <c r="AA45" s="801" t="s">
        <v>1419</v>
      </c>
      <c r="AB45" s="1354" t="str">
        <f>IF('Invt Machines'!AF45="","",'Invt Machines'!AF45)</f>
        <v>Pas opportun selon bureau de contrôle, outil portatif / mobile avec CE en série</v>
      </c>
      <c r="AC45" s="1355" t="str">
        <f>IF('Invt Machines'!AE45="","",'Invt Machines'!AE45)</f>
        <v/>
      </c>
      <c r="AD45" s="1355" t="str">
        <f>IF('Invt Machines'!AF45="","",'Invt Machines'!AF45)</f>
        <v>Pas opportun selon bureau de contrôle, outil portatif / mobile avec CE en série</v>
      </c>
      <c r="AE45" s="1355" t="str">
        <f>IF('Invt Machines'!AG45="","",'Invt Machines'!AG45)</f>
        <v/>
      </c>
      <c r="AF45" s="1355" t="str">
        <f>IF('Invt Machines'!AH45="","",'Invt Machines'!AH45)</f>
        <v/>
      </c>
      <c r="AG45" s="1356" t="str">
        <f>IF('Invt Machines'!AI45="","",'Invt Machines'!AI45)</f>
        <v/>
      </c>
      <c r="AH45" s="336"/>
      <c r="AI45" s="151">
        <f t="shared" ref="AI45:AI76" si="16">IF(G45="oui",1,0)</f>
        <v>0</v>
      </c>
      <c r="AJ45" s="152">
        <f t="shared" ref="AJ45:AJ76" si="17">IF(G45="non",1,0)</f>
        <v>1</v>
      </c>
      <c r="AL45" s="151">
        <f t="shared" ref="AL45:AL76" si="18">IF(W45="oui",1,0)</f>
        <v>0</v>
      </c>
      <c r="AM45" s="153">
        <f t="shared" ref="AM45:AM76" si="19">IF(W45="Partielle",1,0)</f>
        <v>0</v>
      </c>
      <c r="AN45" s="153">
        <f t="shared" ref="AN45:AN76" si="20">IF(W45="non",1,0)</f>
        <v>1</v>
      </c>
      <c r="AO45" s="153">
        <f t="shared" ref="AO45:AO76" si="21">IF(X45="oui",1,0)</f>
        <v>0</v>
      </c>
      <c r="AP45" s="153">
        <f t="shared" ref="AP45:AP76" si="22">IF(X45="A finaliser",1,0)</f>
        <v>0</v>
      </c>
      <c r="AQ45" s="152">
        <f t="shared" ref="AQ45:AQ76" si="23">IF(X45="non",1,0)</f>
        <v>1</v>
      </c>
      <c r="AR45" s="156"/>
      <c r="AS45" s="151">
        <f t="shared" ref="AS45:AS76" si="24">IF(Y45="oui",1,0)</f>
        <v>0</v>
      </c>
      <c r="AT45" s="152">
        <f t="shared" ref="AT45:AT76" si="25">IF(Y45="non",1,0)</f>
        <v>0</v>
      </c>
      <c r="AU45" s="148"/>
      <c r="AV45" s="151">
        <f t="shared" ref="AV45:AV76" si="26">IF(Z45="non",1,0)</f>
        <v>0</v>
      </c>
      <c r="AW45" s="153">
        <f t="shared" ref="AW45:AW76" si="27">IF(Z45="oui",1,0)</f>
        <v>0</v>
      </c>
      <c r="AX45" s="532">
        <f t="shared" si="13"/>
        <v>0</v>
      </c>
      <c r="AY45" s="153">
        <f t="shared" si="14"/>
        <v>1</v>
      </c>
      <c r="AZ45" s="536">
        <f t="shared" si="15"/>
        <v>0</v>
      </c>
      <c r="BA45" s="538">
        <f t="shared" ref="BA45:BA76" si="28">IF(AND(V45="oui",AZ45=1),1,0)</f>
        <v>0</v>
      </c>
      <c r="BD45" s="9"/>
      <c r="BL45" s="148"/>
    </row>
    <row r="46" spans="1:64" ht="30" customHeight="1" x14ac:dyDescent="0.3">
      <c r="A46" s="545">
        <f>IF('Invt Machines'!A46="","",'Invt Machines'!A46)</f>
        <v>34</v>
      </c>
      <c r="B46" s="935">
        <f>IF('Invt Machines'!D46="","",'Invt Machines'!D46)</f>
        <v>16</v>
      </c>
      <c r="C46" s="744" t="str">
        <f>IF('Invt Machines'!E46="","",'Invt Machines'!E46)</f>
        <v>762.1</v>
      </c>
      <c r="D46" s="797" t="str">
        <f>IF('Invt Machines'!G46="","",'Invt Machines'!G46)</f>
        <v>MACHINE A LAVER</v>
      </c>
      <c r="E46" s="1361" t="str">
        <f>IF('Invt Machines'!H46="","",'Invt Machines'!H46)</f>
        <v>FUCHS</v>
      </c>
      <c r="F46" s="1362" t="str">
        <f>IF('Invt Machines'!I46="","",'Invt Machines'!I46)</f>
        <v>Machine à laver</v>
      </c>
      <c r="G46" s="796" t="s">
        <v>477</v>
      </c>
      <c r="H46" s="798"/>
      <c r="I46" s="798"/>
      <c r="J46" s="798"/>
      <c r="K46" s="798"/>
      <c r="L46" s="798"/>
      <c r="M46" s="798"/>
      <c r="N46" s="798"/>
      <c r="O46" s="798"/>
      <c r="P46" s="799"/>
      <c r="Q46" s="799"/>
      <c r="R46" s="799"/>
      <c r="S46" s="799"/>
      <c r="T46" s="799"/>
      <c r="U46" s="799"/>
      <c r="V46" s="800" t="s">
        <v>477</v>
      </c>
      <c r="W46" s="800" t="s">
        <v>477</v>
      </c>
      <c r="X46" s="800" t="s">
        <v>477</v>
      </c>
      <c r="Y46" s="800" t="s">
        <v>821</v>
      </c>
      <c r="Z46" s="154" t="s">
        <v>935</v>
      </c>
      <c r="AA46" s="801" t="s">
        <v>1419</v>
      </c>
      <c r="AB46" s="1354" t="str">
        <f>IF('Invt Machines'!AF46="","",'Invt Machines'!AF46)</f>
        <v>Pas opportun selon bureau de contrôle,  machine/outil avec CE en série</v>
      </c>
      <c r="AC46" s="1355" t="str">
        <f>IF('Invt Machines'!AE46="","",'Invt Machines'!AE46)</f>
        <v/>
      </c>
      <c r="AD46" s="1355" t="str">
        <f>IF('Invt Machines'!AF46="","",'Invt Machines'!AF46)</f>
        <v>Pas opportun selon bureau de contrôle,  machine/outil avec CE en série</v>
      </c>
      <c r="AE46" s="1355" t="str">
        <f>IF('Invt Machines'!AG46="","",'Invt Machines'!AG46)</f>
        <v/>
      </c>
      <c r="AF46" s="1355" t="str">
        <f>IF('Invt Machines'!AH46="","",'Invt Machines'!AH46)</f>
        <v/>
      </c>
      <c r="AG46" s="1356" t="str">
        <f>IF('Invt Machines'!AI46="","",'Invt Machines'!AI46)</f>
        <v/>
      </c>
      <c r="AH46" s="336"/>
      <c r="AI46" s="151">
        <f t="shared" si="16"/>
        <v>0</v>
      </c>
      <c r="AJ46" s="152">
        <f t="shared" si="17"/>
        <v>1</v>
      </c>
      <c r="AL46" s="151">
        <f t="shared" si="18"/>
        <v>0</v>
      </c>
      <c r="AM46" s="153">
        <f t="shared" si="19"/>
        <v>0</v>
      </c>
      <c r="AN46" s="153">
        <f t="shared" si="20"/>
        <v>1</v>
      </c>
      <c r="AO46" s="153">
        <f t="shared" si="21"/>
        <v>0</v>
      </c>
      <c r="AP46" s="153">
        <f t="shared" si="22"/>
        <v>0</v>
      </c>
      <c r="AQ46" s="152">
        <f t="shared" si="23"/>
        <v>1</v>
      </c>
      <c r="AR46" s="156"/>
      <c r="AS46" s="151">
        <f t="shared" si="24"/>
        <v>0</v>
      </c>
      <c r="AT46" s="152">
        <f t="shared" si="25"/>
        <v>0</v>
      </c>
      <c r="AU46" s="148"/>
      <c r="AV46" s="151">
        <f t="shared" si="26"/>
        <v>0</v>
      </c>
      <c r="AW46" s="153">
        <f t="shared" si="27"/>
        <v>0</v>
      </c>
      <c r="AX46" s="532">
        <f t="shared" si="13"/>
        <v>0</v>
      </c>
      <c r="AY46" s="153">
        <f t="shared" ref="AY46:AY77" si="29">IF(Z46="S/O",1,0)</f>
        <v>1</v>
      </c>
      <c r="AZ46" s="536">
        <f t="shared" si="15"/>
        <v>0</v>
      </c>
      <c r="BA46" s="538">
        <f t="shared" si="28"/>
        <v>0</v>
      </c>
      <c r="BD46" s="9"/>
      <c r="BL46" s="148"/>
    </row>
    <row r="47" spans="1:64" ht="30" customHeight="1" x14ac:dyDescent="0.3">
      <c r="A47" s="545">
        <f>IF('Invt Machines'!A47="","",'Invt Machines'!A47)</f>
        <v>35</v>
      </c>
      <c r="B47" s="935">
        <f>IF('Invt Machines'!D47="","",'Invt Machines'!D47)</f>
        <v>16</v>
      </c>
      <c r="C47" s="744">
        <f>IF('Invt Machines'!E47="","",'Invt Machines'!E47)</f>
        <v>7116</v>
      </c>
      <c r="D47" s="797" t="str">
        <f>IF('Invt Machines'!G47="","",'Invt Machines'!G47)</f>
        <v>Magnéto</v>
      </c>
      <c r="E47" s="1361" t="str">
        <f>IF('Invt Machines'!H47="","",'Invt Machines'!H47)</f>
        <v>SREM TECHNOLOGIES</v>
      </c>
      <c r="F47" s="1362" t="str">
        <f>IF('Invt Machines'!I47="","",'Invt Machines'!I47)</f>
        <v>Contrôle par magnétoscopie</v>
      </c>
      <c r="G47" s="796" t="s">
        <v>477</v>
      </c>
      <c r="H47" s="798"/>
      <c r="I47" s="798"/>
      <c r="J47" s="798"/>
      <c r="K47" s="798"/>
      <c r="L47" s="798"/>
      <c r="M47" s="798"/>
      <c r="N47" s="798"/>
      <c r="O47" s="798"/>
      <c r="P47" s="799"/>
      <c r="Q47" s="799"/>
      <c r="R47" s="799"/>
      <c r="S47" s="799"/>
      <c r="T47" s="799"/>
      <c r="U47" s="799"/>
      <c r="V47" s="800" t="s">
        <v>477</v>
      </c>
      <c r="W47" s="800" t="s">
        <v>477</v>
      </c>
      <c r="X47" s="800" t="s">
        <v>477</v>
      </c>
      <c r="Y47" s="800" t="s">
        <v>821</v>
      </c>
      <c r="Z47" s="154" t="s">
        <v>935</v>
      </c>
      <c r="AA47" s="801" t="s">
        <v>1419</v>
      </c>
      <c r="AB47" s="1354" t="str">
        <f>IF('Invt Machines'!AF47="","",'Invt Machines'!AF47)</f>
        <v>Pas opportun selon bureau de contrôle, outil portatif / mobile avec CE en série</v>
      </c>
      <c r="AC47" s="1355" t="str">
        <f>IF('Invt Machines'!AE47="","",'Invt Machines'!AE47)</f>
        <v/>
      </c>
      <c r="AD47" s="1355" t="str">
        <f>IF('Invt Machines'!AF47="","",'Invt Machines'!AF47)</f>
        <v>Pas opportun selon bureau de contrôle, outil portatif / mobile avec CE en série</v>
      </c>
      <c r="AE47" s="1355" t="str">
        <f>IF('Invt Machines'!AG47="","",'Invt Machines'!AG47)</f>
        <v/>
      </c>
      <c r="AF47" s="1355" t="str">
        <f>IF('Invt Machines'!AH47="","",'Invt Machines'!AH47)</f>
        <v/>
      </c>
      <c r="AG47" s="1356" t="str">
        <f>IF('Invt Machines'!AI47="","",'Invt Machines'!AI47)</f>
        <v/>
      </c>
      <c r="AH47" s="336"/>
      <c r="AI47" s="151">
        <f t="shared" si="16"/>
        <v>0</v>
      </c>
      <c r="AJ47" s="152">
        <f t="shared" si="17"/>
        <v>1</v>
      </c>
      <c r="AL47" s="151">
        <f t="shared" si="18"/>
        <v>0</v>
      </c>
      <c r="AM47" s="153">
        <f t="shared" si="19"/>
        <v>0</v>
      </c>
      <c r="AN47" s="153">
        <f t="shared" si="20"/>
        <v>1</v>
      </c>
      <c r="AO47" s="153">
        <f t="shared" si="21"/>
        <v>0</v>
      </c>
      <c r="AP47" s="153">
        <f t="shared" si="22"/>
        <v>0</v>
      </c>
      <c r="AQ47" s="152">
        <f t="shared" si="23"/>
        <v>1</v>
      </c>
      <c r="AR47" s="156"/>
      <c r="AS47" s="151">
        <f t="shared" si="24"/>
        <v>0</v>
      </c>
      <c r="AT47" s="152">
        <f t="shared" si="25"/>
        <v>0</v>
      </c>
      <c r="AU47" s="148"/>
      <c r="AV47" s="151">
        <f t="shared" si="26"/>
        <v>0</v>
      </c>
      <c r="AW47" s="153">
        <f t="shared" si="27"/>
        <v>0</v>
      </c>
      <c r="AX47" s="532">
        <f t="shared" si="13"/>
        <v>0</v>
      </c>
      <c r="AY47" s="153">
        <f t="shared" si="29"/>
        <v>1</v>
      </c>
      <c r="AZ47" s="536">
        <f t="shared" si="15"/>
        <v>0</v>
      </c>
      <c r="BA47" s="538">
        <f t="shared" si="28"/>
        <v>0</v>
      </c>
      <c r="BD47" s="9"/>
      <c r="BL47" s="148"/>
    </row>
    <row r="48" spans="1:64" ht="30" customHeight="1" x14ac:dyDescent="0.3">
      <c r="A48" s="545">
        <f>IF('Invt Machines'!A48="","",'Invt Machines'!A48)</f>
        <v>36</v>
      </c>
      <c r="B48" s="948">
        <f>IF('Invt Machines'!D48="","",'Invt Machines'!D48)</f>
        <v>16</v>
      </c>
      <c r="C48" s="96" t="str">
        <f>IF('Invt Machines'!E48="","",'Invt Machines'!E48)</f>
        <v/>
      </c>
      <c r="D48" s="101" t="str">
        <f>IF('Invt Machines'!G48="","",'Invt Machines'!G48)</f>
        <v>Rouleau entrainement couronne</v>
      </c>
      <c r="E48" s="1357" t="str">
        <f>IF('Invt Machines'!H48="","",'Invt Machines'!H48)</f>
        <v>SKF</v>
      </c>
      <c r="F48" s="1358" t="str">
        <f>IF('Invt Machines'!I48="","",'Invt Machines'!I48)</f>
        <v>Contrôle par magnétoscopie</v>
      </c>
      <c r="G48" s="293" t="s">
        <v>476</v>
      </c>
      <c r="H48" s="160"/>
      <c r="I48" s="160"/>
      <c r="J48" s="160"/>
      <c r="K48" s="160"/>
      <c r="L48" s="160"/>
      <c r="M48" s="160"/>
      <c r="N48" s="160"/>
      <c r="O48" s="160"/>
      <c r="P48" s="161"/>
      <c r="Q48" s="161"/>
      <c r="R48" s="161"/>
      <c r="S48" s="161"/>
      <c r="T48" s="161"/>
      <c r="U48" s="161"/>
      <c r="V48" s="377" t="s">
        <v>477</v>
      </c>
      <c r="W48" s="377" t="s">
        <v>476</v>
      </c>
      <c r="X48" s="377" t="s">
        <v>477</v>
      </c>
      <c r="Y48" s="377" t="s">
        <v>514</v>
      </c>
      <c r="Z48" s="154" t="s">
        <v>1416</v>
      </c>
      <c r="AA48" s="154" t="s">
        <v>1419</v>
      </c>
      <c r="AB48" s="1329" t="str">
        <f>IF('Invt Machines'!AF48="","",'Invt Machines'!AF48)</f>
        <v/>
      </c>
      <c r="AC48" s="1330" t="str">
        <f>IF('Invt Machines'!AE48="","",'Invt Machines'!AE48)</f>
        <v/>
      </c>
      <c r="AD48" s="1330" t="str">
        <f>IF('Invt Machines'!AF48="","",'Invt Machines'!AF48)</f>
        <v/>
      </c>
      <c r="AE48" s="1330" t="str">
        <f>IF('Invt Machines'!AG48="","",'Invt Machines'!AG48)</f>
        <v/>
      </c>
      <c r="AF48" s="1330" t="str">
        <f>IF('Invt Machines'!AH48="","",'Invt Machines'!AH48)</f>
        <v/>
      </c>
      <c r="AG48" s="1331" t="str">
        <f>IF('Invt Machines'!AI48="","",'Invt Machines'!AI48)</f>
        <v/>
      </c>
      <c r="AH48" s="336"/>
      <c r="AI48" s="151">
        <f t="shared" si="16"/>
        <v>1</v>
      </c>
      <c r="AJ48" s="152">
        <f t="shared" si="17"/>
        <v>0</v>
      </c>
      <c r="AL48" s="151">
        <f t="shared" si="18"/>
        <v>1</v>
      </c>
      <c r="AM48" s="153">
        <f t="shared" si="19"/>
        <v>0</v>
      </c>
      <c r="AN48" s="153">
        <f t="shared" si="20"/>
        <v>0</v>
      </c>
      <c r="AO48" s="153">
        <f t="shared" si="21"/>
        <v>0</v>
      </c>
      <c r="AP48" s="153">
        <f t="shared" si="22"/>
        <v>0</v>
      </c>
      <c r="AQ48" s="152">
        <f t="shared" si="23"/>
        <v>1</v>
      </c>
      <c r="AR48" s="156"/>
      <c r="AS48" s="151">
        <f t="shared" si="24"/>
        <v>0</v>
      </c>
      <c r="AT48" s="152">
        <f t="shared" si="25"/>
        <v>0</v>
      </c>
      <c r="AU48" s="148"/>
      <c r="AV48" s="151">
        <f t="shared" si="26"/>
        <v>0</v>
      </c>
      <c r="AW48" s="153">
        <f t="shared" si="27"/>
        <v>0</v>
      </c>
      <c r="AX48" s="532">
        <f t="shared" si="13"/>
        <v>1</v>
      </c>
      <c r="AY48" s="153">
        <f t="shared" si="29"/>
        <v>0</v>
      </c>
      <c r="AZ48" s="536">
        <f t="shared" si="15"/>
        <v>0</v>
      </c>
      <c r="BA48" s="538">
        <f t="shared" si="28"/>
        <v>0</v>
      </c>
      <c r="BD48" s="9"/>
      <c r="BL48" s="148"/>
    </row>
    <row r="49" spans="1:64" ht="30" customHeight="1" x14ac:dyDescent="0.3">
      <c r="A49" s="545">
        <f>IF('Invt Machines'!A49="","",'Invt Machines'!A49)</f>
        <v>37</v>
      </c>
      <c r="B49" s="933">
        <f>IF('Invt Machines'!D49="","",'Invt Machines'!D49)</f>
        <v>16</v>
      </c>
      <c r="C49" s="96">
        <f>IF('Invt Machines'!E49="","",'Invt Machines'!E49)</f>
        <v>762</v>
      </c>
      <c r="D49" s="101" t="str">
        <f>IF('Invt Machines'!G49="","",'Invt Machines'!G49)</f>
        <v>MONTAGE C16 (inclinaison motorisée)</v>
      </c>
      <c r="E49" s="1357" t="str">
        <f>IF('Invt Machines'!H49="","",'Invt Machines'!H49)</f>
        <v>INA</v>
      </c>
      <c r="F49" s="1358" t="str">
        <f>IF('Invt Machines'!I49="","",'Invt Machines'!I49)</f>
        <v>Table de montage</v>
      </c>
      <c r="G49" s="293" t="s">
        <v>476</v>
      </c>
      <c r="H49" s="160"/>
      <c r="I49" s="160"/>
      <c r="J49" s="160"/>
      <c r="K49" s="160"/>
      <c r="L49" s="160"/>
      <c r="M49" s="160"/>
      <c r="N49" s="160"/>
      <c r="O49" s="160"/>
      <c r="P49" s="161"/>
      <c r="Q49" s="161"/>
      <c r="R49" s="161"/>
      <c r="S49" s="161"/>
      <c r="T49" s="161"/>
      <c r="U49" s="161"/>
      <c r="V49" s="377" t="s">
        <v>477</v>
      </c>
      <c r="W49" s="377" t="s">
        <v>476</v>
      </c>
      <c r="X49" s="377" t="s">
        <v>477</v>
      </c>
      <c r="Y49" s="377" t="s">
        <v>514</v>
      </c>
      <c r="Z49" s="154" t="s">
        <v>1416</v>
      </c>
      <c r="AA49" s="154" t="s">
        <v>1419</v>
      </c>
      <c r="AB49" s="1329" t="str">
        <f>IF('Invt Machines'!AF49="","",'Invt Machines'!AF49)</f>
        <v/>
      </c>
      <c r="AC49" s="1330" t="str">
        <f>IF('Invt Machines'!AE49="","",'Invt Machines'!AE49)</f>
        <v/>
      </c>
      <c r="AD49" s="1330" t="str">
        <f>IF('Invt Machines'!AF49="","",'Invt Machines'!AF49)</f>
        <v/>
      </c>
      <c r="AE49" s="1330" t="str">
        <f>IF('Invt Machines'!AG49="","",'Invt Machines'!AG49)</f>
        <v/>
      </c>
      <c r="AF49" s="1330" t="str">
        <f>IF('Invt Machines'!AH49="","",'Invt Machines'!AH49)</f>
        <v/>
      </c>
      <c r="AG49" s="1331" t="str">
        <f>IF('Invt Machines'!AI49="","",'Invt Machines'!AI49)</f>
        <v/>
      </c>
      <c r="AH49" s="341"/>
      <c r="AI49" s="151">
        <f t="shared" si="16"/>
        <v>1</v>
      </c>
      <c r="AJ49" s="152">
        <f t="shared" si="17"/>
        <v>0</v>
      </c>
      <c r="AL49" s="151">
        <f t="shared" si="18"/>
        <v>1</v>
      </c>
      <c r="AM49" s="153">
        <f t="shared" si="19"/>
        <v>0</v>
      </c>
      <c r="AN49" s="153">
        <f t="shared" si="20"/>
        <v>0</v>
      </c>
      <c r="AO49" s="153">
        <f t="shared" si="21"/>
        <v>0</v>
      </c>
      <c r="AP49" s="153">
        <f t="shared" si="22"/>
        <v>0</v>
      </c>
      <c r="AQ49" s="152">
        <f t="shared" si="23"/>
        <v>1</v>
      </c>
      <c r="AR49" s="156"/>
      <c r="AS49" s="151">
        <f t="shared" si="24"/>
        <v>0</v>
      </c>
      <c r="AT49" s="152">
        <f t="shared" si="25"/>
        <v>0</v>
      </c>
      <c r="AU49" s="148"/>
      <c r="AV49" s="151">
        <f t="shared" si="26"/>
        <v>0</v>
      </c>
      <c r="AW49" s="153">
        <f t="shared" si="27"/>
        <v>0</v>
      </c>
      <c r="AX49" s="532">
        <f t="shared" si="13"/>
        <v>1</v>
      </c>
      <c r="AY49" s="153">
        <f t="shared" si="29"/>
        <v>0</v>
      </c>
      <c r="AZ49" s="536">
        <f t="shared" si="15"/>
        <v>0</v>
      </c>
      <c r="BA49" s="538">
        <f t="shared" si="28"/>
        <v>0</v>
      </c>
      <c r="BD49" s="9"/>
      <c r="BL49" s="148"/>
    </row>
    <row r="50" spans="1:64" ht="30" customHeight="1" x14ac:dyDescent="0.3">
      <c r="A50" s="545">
        <f>IF('Invt Machines'!A50="","",'Invt Machines'!A50)</f>
        <v>38</v>
      </c>
      <c r="B50" s="935">
        <f>IF('Invt Machines'!D50="","",'Invt Machines'!D50)</f>
        <v>16</v>
      </c>
      <c r="C50" s="753" t="str">
        <f>IF('Invt Machines'!E50="","",'Invt Machines'!E50)</f>
        <v>0016</v>
      </c>
      <c r="D50" s="797" t="str">
        <f>IF('Invt Machines'!G50="","",'Invt Machines'!G50)</f>
        <v>POSTE EBAVURAGE</v>
      </c>
      <c r="E50" s="1361" t="str">
        <f>IF('Invt Machines'!H50="","",'Invt Machines'!H50)</f>
        <v>?</v>
      </c>
      <c r="F50" s="1362" t="str">
        <f>IF('Invt Machines'!I50="","",'Invt Machines'!I50)</f>
        <v>Ebavurage</v>
      </c>
      <c r="G50" s="796" t="s">
        <v>477</v>
      </c>
      <c r="H50" s="798"/>
      <c r="I50" s="798"/>
      <c r="J50" s="798"/>
      <c r="K50" s="798"/>
      <c r="L50" s="798"/>
      <c r="M50" s="798"/>
      <c r="N50" s="798"/>
      <c r="O50" s="798"/>
      <c r="P50" s="799"/>
      <c r="Q50" s="799"/>
      <c r="R50" s="799"/>
      <c r="S50" s="799"/>
      <c r="T50" s="799"/>
      <c r="U50" s="799"/>
      <c r="V50" s="800" t="s">
        <v>477</v>
      </c>
      <c r="W50" s="800" t="s">
        <v>477</v>
      </c>
      <c r="X50" s="800" t="s">
        <v>477</v>
      </c>
      <c r="Y50" s="800" t="s">
        <v>821</v>
      </c>
      <c r="Z50" s="154" t="s">
        <v>935</v>
      </c>
      <c r="AA50" s="801" t="s">
        <v>1419</v>
      </c>
      <c r="AB50" s="1354" t="str">
        <f>IF('Invt Machines'!AF50="","",'Invt Machines'!AF50)</f>
        <v>Pas opportun selon bureau de contrôle, outil portatif / mobile avec CE en série</v>
      </c>
      <c r="AC50" s="1355" t="str">
        <f>IF('Invt Machines'!AE50="","",'Invt Machines'!AE50)</f>
        <v/>
      </c>
      <c r="AD50" s="1355" t="str">
        <f>IF('Invt Machines'!AF50="","",'Invt Machines'!AF50)</f>
        <v>Pas opportun selon bureau de contrôle, outil portatif / mobile avec CE en série</v>
      </c>
      <c r="AE50" s="1355" t="str">
        <f>IF('Invt Machines'!AG50="","",'Invt Machines'!AG50)</f>
        <v/>
      </c>
      <c r="AF50" s="1355" t="str">
        <f>IF('Invt Machines'!AH50="","",'Invt Machines'!AH50)</f>
        <v/>
      </c>
      <c r="AG50" s="1356" t="str">
        <f>IF('Invt Machines'!AI50="","",'Invt Machines'!AI50)</f>
        <v/>
      </c>
      <c r="AH50" s="341"/>
      <c r="AI50" s="151">
        <f t="shared" si="16"/>
        <v>0</v>
      </c>
      <c r="AJ50" s="152">
        <f t="shared" si="17"/>
        <v>1</v>
      </c>
      <c r="AL50" s="151">
        <f t="shared" si="18"/>
        <v>0</v>
      </c>
      <c r="AM50" s="153">
        <f t="shared" si="19"/>
        <v>0</v>
      </c>
      <c r="AN50" s="153">
        <f t="shared" si="20"/>
        <v>1</v>
      </c>
      <c r="AO50" s="153">
        <f t="shared" si="21"/>
        <v>0</v>
      </c>
      <c r="AP50" s="153">
        <f t="shared" si="22"/>
        <v>0</v>
      </c>
      <c r="AQ50" s="152">
        <f t="shared" si="23"/>
        <v>1</v>
      </c>
      <c r="AR50" s="156"/>
      <c r="AS50" s="151">
        <f t="shared" si="24"/>
        <v>0</v>
      </c>
      <c r="AT50" s="152">
        <f t="shared" si="25"/>
        <v>0</v>
      </c>
      <c r="AU50" s="148"/>
      <c r="AV50" s="151">
        <f t="shared" si="26"/>
        <v>0</v>
      </c>
      <c r="AW50" s="153">
        <f t="shared" si="27"/>
        <v>0</v>
      </c>
      <c r="AX50" s="532">
        <f t="shared" si="13"/>
        <v>0</v>
      </c>
      <c r="AY50" s="153">
        <f t="shared" si="29"/>
        <v>1</v>
      </c>
      <c r="AZ50" s="536">
        <f t="shared" si="15"/>
        <v>0</v>
      </c>
      <c r="BA50" s="538">
        <f t="shared" si="28"/>
        <v>0</v>
      </c>
      <c r="BD50" s="9"/>
      <c r="BL50" s="148"/>
    </row>
    <row r="51" spans="1:64" ht="30" customHeight="1" x14ac:dyDescent="0.3">
      <c r="A51" s="545">
        <f>IF('Invt Machines'!A51="","",'Invt Machines'!A51)</f>
        <v>39</v>
      </c>
      <c r="B51" s="948">
        <f>IF('Invt Machines'!D51="","",'Invt Machines'!D51)</f>
        <v>16</v>
      </c>
      <c r="C51" s="96" t="str">
        <f>IF('Invt Machines'!E51="","",'Invt Machines'!E51)</f>
        <v>691</v>
      </c>
      <c r="D51" s="101" t="str">
        <f>IF('Invt Machines'!G51="","",'Invt Machines'!G51)</f>
        <v>VGM200</v>
      </c>
      <c r="E51" s="1357" t="str">
        <f>IF('Invt Machines'!H51="","",'Invt Machines'!H51)</f>
        <v>BERTHIEZ</v>
      </c>
      <c r="F51" s="1358" t="str">
        <f>IF('Invt Machines'!I51="","",'Invt Machines'!I51)</f>
        <v>Rectifieuse</v>
      </c>
      <c r="G51" s="293" t="s">
        <v>476</v>
      </c>
      <c r="H51" s="160">
        <v>2</v>
      </c>
      <c r="I51" s="160">
        <v>0</v>
      </c>
      <c r="J51" s="160">
        <v>1</v>
      </c>
      <c r="K51" s="160">
        <v>0</v>
      </c>
      <c r="L51" s="160">
        <v>0</v>
      </c>
      <c r="M51" s="160">
        <v>0</v>
      </c>
      <c r="N51" s="160">
        <v>1</v>
      </c>
      <c r="O51" s="160">
        <v>0</v>
      </c>
      <c r="P51" s="161">
        <v>1</v>
      </c>
      <c r="Q51" s="161">
        <v>1</v>
      </c>
      <c r="R51" s="161">
        <v>1</v>
      </c>
      <c r="S51" s="161">
        <v>1</v>
      </c>
      <c r="T51" s="161">
        <v>0</v>
      </c>
      <c r="U51" s="161">
        <v>0</v>
      </c>
      <c r="V51" s="377" t="s">
        <v>476</v>
      </c>
      <c r="W51" s="377" t="s">
        <v>476</v>
      </c>
      <c r="X51" s="377" t="s">
        <v>477</v>
      </c>
      <c r="Y51" s="377" t="s">
        <v>514</v>
      </c>
      <c r="Z51" s="154" t="s">
        <v>477</v>
      </c>
      <c r="AA51" s="154" t="s">
        <v>1419</v>
      </c>
      <c r="AB51" s="1329" t="str">
        <f>IF('Invt Machines'!AF51="","",'Invt Machines'!AF51)</f>
        <v>Chiffrage en cours</v>
      </c>
      <c r="AC51" s="1330" t="str">
        <f>IF('Invt Machines'!AE51="","",'Invt Machines'!AE51)</f>
        <v/>
      </c>
      <c r="AD51" s="1330" t="str">
        <f>IF('Invt Machines'!AF51="","",'Invt Machines'!AF51)</f>
        <v>Chiffrage en cours</v>
      </c>
      <c r="AE51" s="1330" t="str">
        <f>IF('Invt Machines'!AG51="","",'Invt Machines'!AG51)</f>
        <v/>
      </c>
      <c r="AF51" s="1330" t="str">
        <f>IF('Invt Machines'!AH51="","",'Invt Machines'!AH51)</f>
        <v/>
      </c>
      <c r="AG51" s="1331" t="str">
        <f>IF('Invt Machines'!AI51="","",'Invt Machines'!AI51)</f>
        <v/>
      </c>
      <c r="AH51" s="340"/>
      <c r="AI51" s="151">
        <f t="shared" si="16"/>
        <v>1</v>
      </c>
      <c r="AJ51" s="152">
        <f t="shared" si="17"/>
        <v>0</v>
      </c>
      <c r="AL51" s="151">
        <f t="shared" si="18"/>
        <v>1</v>
      </c>
      <c r="AM51" s="153">
        <f t="shared" si="19"/>
        <v>0</v>
      </c>
      <c r="AN51" s="153">
        <f t="shared" si="20"/>
        <v>0</v>
      </c>
      <c r="AO51" s="153">
        <f t="shared" si="21"/>
        <v>0</v>
      </c>
      <c r="AP51" s="153">
        <f t="shared" si="22"/>
        <v>0</v>
      </c>
      <c r="AQ51" s="152">
        <f t="shared" si="23"/>
        <v>1</v>
      </c>
      <c r="AR51" s="156"/>
      <c r="AS51" s="151">
        <f t="shared" si="24"/>
        <v>0</v>
      </c>
      <c r="AT51" s="152">
        <f t="shared" si="25"/>
        <v>0</v>
      </c>
      <c r="AU51" s="148"/>
      <c r="AV51" s="151">
        <f t="shared" si="26"/>
        <v>1</v>
      </c>
      <c r="AW51" s="153">
        <f t="shared" si="27"/>
        <v>0</v>
      </c>
      <c r="AX51" s="532">
        <f t="shared" si="13"/>
        <v>0</v>
      </c>
      <c r="AY51" s="153">
        <f t="shared" si="29"/>
        <v>0</v>
      </c>
      <c r="AZ51" s="536">
        <f t="shared" si="15"/>
        <v>0</v>
      </c>
      <c r="BA51" s="538">
        <f t="shared" si="28"/>
        <v>0</v>
      </c>
      <c r="BD51" s="9"/>
      <c r="BL51" s="148"/>
    </row>
    <row r="52" spans="1:64" ht="30" customHeight="1" x14ac:dyDescent="0.3">
      <c r="A52" s="545">
        <f>IF('Invt Machines'!A52="","",'Invt Machines'!A52)</f>
        <v>40</v>
      </c>
      <c r="B52" s="948">
        <f>IF('Invt Machines'!D52="","",'Invt Machines'!D52)</f>
        <v>16</v>
      </c>
      <c r="C52" s="96">
        <f>IF('Invt Machines'!E52="","",'Invt Machines'!E52)</f>
        <v>692</v>
      </c>
      <c r="D52" s="101" t="str">
        <f>IF('Invt Machines'!G52="","",'Invt Machines'!G52)</f>
        <v>ROPC</v>
      </c>
      <c r="E52" s="1357" t="str">
        <f>IF('Invt Machines'!H52="","",'Invt Machines'!H52)</f>
        <v>BERTHIEZ</v>
      </c>
      <c r="F52" s="1358" t="str">
        <f>IF('Invt Machines'!I52="","",'Invt Machines'!I52)</f>
        <v>Rectifieuse</v>
      </c>
      <c r="G52" s="293" t="s">
        <v>476</v>
      </c>
      <c r="H52" s="160"/>
      <c r="I52" s="160"/>
      <c r="J52" s="160"/>
      <c r="K52" s="160"/>
      <c r="L52" s="160"/>
      <c r="M52" s="160"/>
      <c r="N52" s="160"/>
      <c r="O52" s="160"/>
      <c r="P52" s="161"/>
      <c r="Q52" s="161"/>
      <c r="R52" s="161"/>
      <c r="S52" s="161"/>
      <c r="T52" s="161"/>
      <c r="U52" s="161"/>
      <c r="V52" s="377" t="s">
        <v>477</v>
      </c>
      <c r="W52" s="377" t="s">
        <v>476</v>
      </c>
      <c r="X52" s="377" t="s">
        <v>477</v>
      </c>
      <c r="Y52" s="377" t="s">
        <v>514</v>
      </c>
      <c r="Z52" s="154" t="s">
        <v>1416</v>
      </c>
      <c r="AA52" s="154" t="s">
        <v>1419</v>
      </c>
      <c r="AB52" s="1329" t="str">
        <f>IF('Invt Machines'!AF52="","",'Invt Machines'!AF52)</f>
        <v/>
      </c>
      <c r="AC52" s="1330" t="str">
        <f>IF('Invt Machines'!AE52="","",'Invt Machines'!AE52)</f>
        <v/>
      </c>
      <c r="AD52" s="1330" t="str">
        <f>IF('Invt Machines'!AF52="","",'Invt Machines'!AF52)</f>
        <v/>
      </c>
      <c r="AE52" s="1330" t="str">
        <f>IF('Invt Machines'!AG52="","",'Invt Machines'!AG52)</f>
        <v/>
      </c>
      <c r="AF52" s="1330" t="str">
        <f>IF('Invt Machines'!AH52="","",'Invt Machines'!AH52)</f>
        <v/>
      </c>
      <c r="AG52" s="1331" t="str">
        <f>IF('Invt Machines'!AI52="","",'Invt Machines'!AI52)</f>
        <v/>
      </c>
      <c r="AH52" s="336"/>
      <c r="AI52" s="151">
        <f t="shared" si="16"/>
        <v>1</v>
      </c>
      <c r="AJ52" s="152">
        <f t="shared" si="17"/>
        <v>0</v>
      </c>
      <c r="AL52" s="151">
        <f t="shared" si="18"/>
        <v>1</v>
      </c>
      <c r="AM52" s="153">
        <f t="shared" si="19"/>
        <v>0</v>
      </c>
      <c r="AN52" s="153">
        <f t="shared" si="20"/>
        <v>0</v>
      </c>
      <c r="AO52" s="153">
        <f t="shared" si="21"/>
        <v>0</v>
      </c>
      <c r="AP52" s="153">
        <f t="shared" si="22"/>
        <v>0</v>
      </c>
      <c r="AQ52" s="152">
        <f t="shared" si="23"/>
        <v>1</v>
      </c>
      <c r="AR52" s="156"/>
      <c r="AS52" s="151">
        <f t="shared" si="24"/>
        <v>0</v>
      </c>
      <c r="AT52" s="152">
        <f t="shared" si="25"/>
        <v>0</v>
      </c>
      <c r="AU52" s="148"/>
      <c r="AV52" s="151">
        <f t="shared" si="26"/>
        <v>0</v>
      </c>
      <c r="AW52" s="153">
        <f t="shared" si="27"/>
        <v>0</v>
      </c>
      <c r="AX52" s="532">
        <f t="shared" si="13"/>
        <v>1</v>
      </c>
      <c r="AY52" s="153">
        <f t="shared" si="29"/>
        <v>0</v>
      </c>
      <c r="AZ52" s="536">
        <f t="shared" si="15"/>
        <v>0</v>
      </c>
      <c r="BA52" s="538">
        <f t="shared" si="28"/>
        <v>0</v>
      </c>
      <c r="BD52" s="9"/>
      <c r="BL52" s="148"/>
    </row>
    <row r="53" spans="1:64" ht="30" customHeight="1" x14ac:dyDescent="0.3">
      <c r="A53" s="545">
        <f>IF('Invt Machines'!A53="","",'Invt Machines'!A53)</f>
        <v>41</v>
      </c>
      <c r="B53" s="948">
        <f>IF('Invt Machines'!D53="","",'Invt Machines'!D53)</f>
        <v>16</v>
      </c>
      <c r="C53" s="96">
        <f>IF('Invt Machines'!E53="","",'Invt Machines'!E53)</f>
        <v>585</v>
      </c>
      <c r="D53" s="101" t="str">
        <f>IF('Invt Machines'!G53="","",'Invt Machines'!G53)</f>
        <v>PERCEUSE A COLONNE SIDAMO</v>
      </c>
      <c r="E53" s="1357" t="str">
        <f>IF('Invt Machines'!H53="","",'Invt Machines'!H53)</f>
        <v>SIDAMO</v>
      </c>
      <c r="F53" s="1358" t="str">
        <f>IF('Invt Machines'!I53="","",'Invt Machines'!I53)</f>
        <v>Perceuse</v>
      </c>
      <c r="G53" s="293" t="s">
        <v>476</v>
      </c>
      <c r="H53" s="160">
        <v>0</v>
      </c>
      <c r="I53" s="160">
        <v>0</v>
      </c>
      <c r="J53" s="160">
        <v>0</v>
      </c>
      <c r="K53" s="160">
        <v>0</v>
      </c>
      <c r="L53" s="160">
        <v>0</v>
      </c>
      <c r="M53" s="160">
        <v>0</v>
      </c>
      <c r="N53" s="160">
        <v>0</v>
      </c>
      <c r="O53" s="160">
        <v>0</v>
      </c>
      <c r="P53" s="161">
        <v>0</v>
      </c>
      <c r="Q53" s="161">
        <v>0</v>
      </c>
      <c r="R53" s="161">
        <v>0</v>
      </c>
      <c r="S53" s="161">
        <v>0</v>
      </c>
      <c r="T53" s="161">
        <v>0</v>
      </c>
      <c r="U53" s="161">
        <v>0</v>
      </c>
      <c r="V53" s="377" t="s">
        <v>476</v>
      </c>
      <c r="W53" s="377" t="s">
        <v>476</v>
      </c>
      <c r="X53" s="377" t="s">
        <v>477</v>
      </c>
      <c r="Y53" s="377" t="s">
        <v>476</v>
      </c>
      <c r="Z53" s="154" t="s">
        <v>476</v>
      </c>
      <c r="AA53" s="154" t="s">
        <v>1419</v>
      </c>
      <c r="AB53" s="1329" t="str">
        <f>IF('Invt Machines'!AF53="","",'Invt Machines'!AF53)</f>
        <v/>
      </c>
      <c r="AC53" s="1330" t="str">
        <f>IF('Invt Machines'!AE53="","",'Invt Machines'!AE53)</f>
        <v/>
      </c>
      <c r="AD53" s="1330" t="str">
        <f>IF('Invt Machines'!AF53="","",'Invt Machines'!AF53)</f>
        <v/>
      </c>
      <c r="AE53" s="1330" t="str">
        <f>IF('Invt Machines'!AG53="","",'Invt Machines'!AG53)</f>
        <v/>
      </c>
      <c r="AF53" s="1330" t="str">
        <f>IF('Invt Machines'!AH53="","",'Invt Machines'!AH53)</f>
        <v/>
      </c>
      <c r="AG53" s="1331" t="str">
        <f>IF('Invt Machines'!AI53="","",'Invt Machines'!AI53)</f>
        <v/>
      </c>
      <c r="AH53" s="340"/>
      <c r="AI53" s="151">
        <f t="shared" si="16"/>
        <v>1</v>
      </c>
      <c r="AJ53" s="152">
        <f t="shared" si="17"/>
        <v>0</v>
      </c>
      <c r="AL53" s="151">
        <f t="shared" si="18"/>
        <v>1</v>
      </c>
      <c r="AM53" s="153">
        <f t="shared" si="19"/>
        <v>0</v>
      </c>
      <c r="AN53" s="153">
        <f t="shared" si="20"/>
        <v>0</v>
      </c>
      <c r="AO53" s="153">
        <f t="shared" si="21"/>
        <v>0</v>
      </c>
      <c r="AP53" s="153">
        <f t="shared" si="22"/>
        <v>0</v>
      </c>
      <c r="AQ53" s="152">
        <f t="shared" si="23"/>
        <v>1</v>
      </c>
      <c r="AR53" s="156"/>
      <c r="AS53" s="151">
        <f t="shared" si="24"/>
        <v>1</v>
      </c>
      <c r="AT53" s="152">
        <f t="shared" si="25"/>
        <v>0</v>
      </c>
      <c r="AU53" s="148"/>
      <c r="AV53" s="151">
        <f t="shared" si="26"/>
        <v>0</v>
      </c>
      <c r="AW53" s="153">
        <f t="shared" si="27"/>
        <v>1</v>
      </c>
      <c r="AX53" s="532">
        <f t="shared" si="13"/>
        <v>0</v>
      </c>
      <c r="AY53" s="153">
        <f t="shared" si="29"/>
        <v>0</v>
      </c>
      <c r="AZ53" s="536">
        <f t="shared" si="15"/>
        <v>0</v>
      </c>
      <c r="BA53" s="538">
        <f t="shared" si="28"/>
        <v>0</v>
      </c>
      <c r="BD53" s="9"/>
      <c r="BL53" s="148"/>
    </row>
    <row r="54" spans="1:64" ht="30" customHeight="1" x14ac:dyDescent="0.3">
      <c r="A54" s="545">
        <f>IF('Invt Machines'!A54="","",'Invt Machines'!A54)</f>
        <v>42</v>
      </c>
      <c r="B54" s="948">
        <f>IF('Invt Machines'!D54="","",'Invt Machines'!D54)</f>
        <v>16</v>
      </c>
      <c r="C54" s="96">
        <f>IF('Invt Machines'!E54="","",'Invt Machines'!E54)</f>
        <v>7221</v>
      </c>
      <c r="D54" s="101" t="str">
        <f>IF('Invt Machines'!G54="","",'Invt Machines'!G54)</f>
        <v>TABLE DE TREMPE JONCS</v>
      </c>
      <c r="E54" s="1357" t="str">
        <f>IF('Invt Machines'!H54="","",'Invt Machines'!H54)</f>
        <v>?</v>
      </c>
      <c r="F54" s="1358" t="str">
        <f>IF('Invt Machines'!I54="","",'Invt Machines'!I54)</f>
        <v>trempe</v>
      </c>
      <c r="G54" s="293" t="s">
        <v>476</v>
      </c>
      <c r="H54" s="160">
        <v>2</v>
      </c>
      <c r="I54" s="160">
        <v>0</v>
      </c>
      <c r="J54" s="160">
        <v>3</v>
      </c>
      <c r="K54" s="160">
        <v>0</v>
      </c>
      <c r="L54" s="160">
        <v>5</v>
      </c>
      <c r="M54" s="160">
        <v>0</v>
      </c>
      <c r="N54" s="160">
        <v>7</v>
      </c>
      <c r="O54" s="160">
        <v>0</v>
      </c>
      <c r="P54" s="161">
        <v>3</v>
      </c>
      <c r="Q54" s="161">
        <v>0</v>
      </c>
      <c r="R54" s="161">
        <v>3</v>
      </c>
      <c r="S54" s="161">
        <v>0</v>
      </c>
      <c r="T54" s="161">
        <v>0</v>
      </c>
      <c r="U54" s="161">
        <v>0</v>
      </c>
      <c r="V54" s="377" t="s">
        <v>477</v>
      </c>
      <c r="W54" s="377" t="s">
        <v>476</v>
      </c>
      <c r="X54" s="377" t="s">
        <v>477</v>
      </c>
      <c r="Y54" s="377" t="s">
        <v>514</v>
      </c>
      <c r="Z54" s="154" t="s">
        <v>477</v>
      </c>
      <c r="AA54" s="154" t="s">
        <v>1419</v>
      </c>
      <c r="AB54" s="1329" t="str">
        <f>IF('Invt Machines'!AF54="","",'Invt Machines'!AF54)</f>
        <v/>
      </c>
      <c r="AC54" s="1330" t="str">
        <f>IF('Invt Machines'!AE54="","",'Invt Machines'!AE54)</f>
        <v/>
      </c>
      <c r="AD54" s="1330" t="str">
        <f>IF('Invt Machines'!AF54="","",'Invt Machines'!AF54)</f>
        <v/>
      </c>
      <c r="AE54" s="1330" t="str">
        <f>IF('Invt Machines'!AG54="","",'Invt Machines'!AG54)</f>
        <v/>
      </c>
      <c r="AF54" s="1330" t="str">
        <f>IF('Invt Machines'!AH54="","",'Invt Machines'!AH54)</f>
        <v/>
      </c>
      <c r="AG54" s="1331" t="str">
        <f>IF('Invt Machines'!AI54="","",'Invt Machines'!AI54)</f>
        <v/>
      </c>
      <c r="AH54" s="340"/>
      <c r="AI54" s="151">
        <f t="shared" si="16"/>
        <v>1</v>
      </c>
      <c r="AJ54" s="152">
        <f t="shared" si="17"/>
        <v>0</v>
      </c>
      <c r="AL54" s="151">
        <f t="shared" si="18"/>
        <v>1</v>
      </c>
      <c r="AM54" s="153">
        <f t="shared" si="19"/>
        <v>0</v>
      </c>
      <c r="AN54" s="153">
        <f t="shared" si="20"/>
        <v>0</v>
      </c>
      <c r="AO54" s="153">
        <f t="shared" si="21"/>
        <v>0</v>
      </c>
      <c r="AP54" s="153">
        <f t="shared" si="22"/>
        <v>0</v>
      </c>
      <c r="AQ54" s="152">
        <f t="shared" si="23"/>
        <v>1</v>
      </c>
      <c r="AR54" s="156"/>
      <c r="AS54" s="151">
        <f t="shared" si="24"/>
        <v>0</v>
      </c>
      <c r="AT54" s="152">
        <f t="shared" si="25"/>
        <v>0</v>
      </c>
      <c r="AU54" s="148"/>
      <c r="AV54" s="151">
        <f t="shared" si="26"/>
        <v>1</v>
      </c>
      <c r="AW54" s="153">
        <f t="shared" si="27"/>
        <v>0</v>
      </c>
      <c r="AX54" s="532">
        <f t="shared" si="13"/>
        <v>0</v>
      </c>
      <c r="AY54" s="153">
        <f t="shared" si="29"/>
        <v>0</v>
      </c>
      <c r="AZ54" s="536">
        <f t="shared" si="15"/>
        <v>0</v>
      </c>
      <c r="BA54" s="538">
        <f t="shared" si="28"/>
        <v>0</v>
      </c>
      <c r="BD54" s="9"/>
      <c r="BL54" s="148"/>
    </row>
    <row r="55" spans="1:64" ht="30" customHeight="1" x14ac:dyDescent="0.3">
      <c r="A55" s="545">
        <f>IF('Invt Machines'!A55="","",'Invt Machines'!A55)</f>
        <v>43</v>
      </c>
      <c r="B55" s="948">
        <f>IF('Invt Machines'!D55="","",'Invt Machines'!D55)</f>
        <v>16</v>
      </c>
      <c r="C55" s="96">
        <f>IF('Invt Machines'!E55="","",'Invt Machines'!E55)</f>
        <v>7221</v>
      </c>
      <c r="D55" s="101" t="str">
        <f>IF('Invt Machines'!G55="","",'Invt Machines'!G55)</f>
        <v>SABLEUSE Joncs (MODELE VB 75 H)</v>
      </c>
      <c r="E55" s="1357" t="str">
        <f>IF('Invt Machines'!H55="","",'Invt Machines'!H55)</f>
        <v>RÖSLER</v>
      </c>
      <c r="F55" s="1358" t="str">
        <f>IF('Invt Machines'!I55="","",'Invt Machines'!I55)</f>
        <v>Sableuse</v>
      </c>
      <c r="G55" s="293" t="s">
        <v>476</v>
      </c>
      <c r="H55" s="160"/>
      <c r="I55" s="160"/>
      <c r="J55" s="160"/>
      <c r="K55" s="160"/>
      <c r="L55" s="160"/>
      <c r="M55" s="160"/>
      <c r="N55" s="160"/>
      <c r="O55" s="160"/>
      <c r="P55" s="161"/>
      <c r="Q55" s="161"/>
      <c r="R55" s="161"/>
      <c r="S55" s="161"/>
      <c r="T55" s="161"/>
      <c r="U55" s="161"/>
      <c r="V55" s="377" t="s">
        <v>477</v>
      </c>
      <c r="W55" s="377" t="s">
        <v>476</v>
      </c>
      <c r="X55" s="377" t="s">
        <v>477</v>
      </c>
      <c r="Y55" s="377" t="s">
        <v>514</v>
      </c>
      <c r="Z55" s="154" t="s">
        <v>1416</v>
      </c>
      <c r="AA55" s="154" t="s">
        <v>1419</v>
      </c>
      <c r="AB55" s="1329" t="str">
        <f>IF('Invt Machines'!AF55="","",'Invt Machines'!AF55)</f>
        <v/>
      </c>
      <c r="AC55" s="1330" t="str">
        <f>IF('Invt Machines'!AE55="","",'Invt Machines'!AE55)</f>
        <v/>
      </c>
      <c r="AD55" s="1330" t="str">
        <f>IF('Invt Machines'!AF55="","",'Invt Machines'!AF55)</f>
        <v/>
      </c>
      <c r="AE55" s="1330" t="str">
        <f>IF('Invt Machines'!AG55="","",'Invt Machines'!AG55)</f>
        <v/>
      </c>
      <c r="AF55" s="1330" t="str">
        <f>IF('Invt Machines'!AH55="","",'Invt Machines'!AH55)</f>
        <v/>
      </c>
      <c r="AG55" s="1331" t="str">
        <f>IF('Invt Machines'!AI55="","",'Invt Machines'!AI55)</f>
        <v/>
      </c>
      <c r="AH55" s="336"/>
      <c r="AI55" s="151">
        <f t="shared" si="16"/>
        <v>1</v>
      </c>
      <c r="AJ55" s="152">
        <f t="shared" si="17"/>
        <v>0</v>
      </c>
      <c r="AL55" s="151">
        <f t="shared" si="18"/>
        <v>1</v>
      </c>
      <c r="AM55" s="153">
        <f t="shared" si="19"/>
        <v>0</v>
      </c>
      <c r="AN55" s="153">
        <f t="shared" si="20"/>
        <v>0</v>
      </c>
      <c r="AO55" s="153">
        <f t="shared" si="21"/>
        <v>0</v>
      </c>
      <c r="AP55" s="153">
        <f t="shared" si="22"/>
        <v>0</v>
      </c>
      <c r="AQ55" s="152">
        <f t="shared" si="23"/>
        <v>1</v>
      </c>
      <c r="AR55" s="156"/>
      <c r="AS55" s="151">
        <f t="shared" si="24"/>
        <v>0</v>
      </c>
      <c r="AT55" s="152">
        <f t="shared" si="25"/>
        <v>0</v>
      </c>
      <c r="AU55" s="148"/>
      <c r="AV55" s="151">
        <f t="shared" si="26"/>
        <v>0</v>
      </c>
      <c r="AW55" s="153">
        <f t="shared" si="27"/>
        <v>0</v>
      </c>
      <c r="AX55" s="532">
        <f t="shared" si="13"/>
        <v>1</v>
      </c>
      <c r="AY55" s="153">
        <f t="shared" si="29"/>
        <v>0</v>
      </c>
      <c r="AZ55" s="536">
        <f t="shared" si="15"/>
        <v>0</v>
      </c>
      <c r="BA55" s="538">
        <f t="shared" si="28"/>
        <v>0</v>
      </c>
      <c r="BD55" s="9"/>
      <c r="BL55" s="148"/>
    </row>
    <row r="56" spans="1:64" ht="30" customHeight="1" x14ac:dyDescent="0.3">
      <c r="A56" s="545">
        <f>IF('Invt Machines'!A56="","",'Invt Machines'!A56)</f>
        <v>44</v>
      </c>
      <c r="B56" s="948">
        <f>IF('Invt Machines'!D56="","",'Invt Machines'!D56)</f>
        <v>16</v>
      </c>
      <c r="C56" s="96" t="str">
        <f>IF('Invt Machines'!E56="","",'Invt Machines'!E56)</f>
        <v>70</v>
      </c>
      <c r="D56" s="101" t="str">
        <f>IF('Invt Machines'!G56="","",'Invt Machines'!G56)</f>
        <v>CN</v>
      </c>
      <c r="E56" s="1357" t="str">
        <f>IF('Invt Machines'!H56="","",'Invt Machines'!H56)</f>
        <v>EMA</v>
      </c>
      <c r="F56" s="1358" t="str">
        <f>IF('Invt Machines'!I56="","",'Invt Machines'!I56)</f>
        <v>Trempe denture et piste</v>
      </c>
      <c r="G56" s="293" t="s">
        <v>476</v>
      </c>
      <c r="H56" s="160">
        <v>2</v>
      </c>
      <c r="I56" s="160">
        <v>0</v>
      </c>
      <c r="J56" s="160">
        <v>2</v>
      </c>
      <c r="K56" s="160">
        <v>0</v>
      </c>
      <c r="L56" s="160">
        <v>0</v>
      </c>
      <c r="M56" s="160">
        <v>0</v>
      </c>
      <c r="N56" s="160">
        <v>1</v>
      </c>
      <c r="O56" s="160">
        <v>0</v>
      </c>
      <c r="P56" s="161">
        <v>0</v>
      </c>
      <c r="Q56" s="161">
        <v>0</v>
      </c>
      <c r="R56" s="161">
        <v>4</v>
      </c>
      <c r="S56" s="161">
        <v>3</v>
      </c>
      <c r="T56" s="161">
        <v>0</v>
      </c>
      <c r="U56" s="161">
        <v>0</v>
      </c>
      <c r="V56" s="377" t="s">
        <v>476</v>
      </c>
      <c r="W56" s="377" t="s">
        <v>476</v>
      </c>
      <c r="X56" s="377" t="s">
        <v>477</v>
      </c>
      <c r="Y56" s="377" t="s">
        <v>514</v>
      </c>
      <c r="Z56" s="154" t="s">
        <v>477</v>
      </c>
      <c r="AA56" s="154" t="s">
        <v>1419</v>
      </c>
      <c r="AB56" s="1329" t="str">
        <f>IF('Invt Machines'!AF56="","",'Invt Machines'!AF56)</f>
        <v>Chiffrage en cours</v>
      </c>
      <c r="AC56" s="1330" t="str">
        <f>IF('Invt Machines'!AE56="","",'Invt Machines'!AE56)</f>
        <v/>
      </c>
      <c r="AD56" s="1330" t="str">
        <f>IF('Invt Machines'!AF56="","",'Invt Machines'!AF56)</f>
        <v>Chiffrage en cours</v>
      </c>
      <c r="AE56" s="1330" t="str">
        <f>IF('Invt Machines'!AG56="","",'Invt Machines'!AG56)</f>
        <v/>
      </c>
      <c r="AF56" s="1330" t="str">
        <f>IF('Invt Machines'!AH56="","",'Invt Machines'!AH56)</f>
        <v/>
      </c>
      <c r="AG56" s="1331" t="str">
        <f>IF('Invt Machines'!AI56="","",'Invt Machines'!AI56)</f>
        <v/>
      </c>
      <c r="AH56" s="340"/>
      <c r="AI56" s="151">
        <f t="shared" si="16"/>
        <v>1</v>
      </c>
      <c r="AJ56" s="152">
        <f t="shared" si="17"/>
        <v>0</v>
      </c>
      <c r="AL56" s="151">
        <f t="shared" si="18"/>
        <v>1</v>
      </c>
      <c r="AM56" s="153">
        <f t="shared" si="19"/>
        <v>0</v>
      </c>
      <c r="AN56" s="153">
        <f t="shared" si="20"/>
        <v>0</v>
      </c>
      <c r="AO56" s="153">
        <f t="shared" si="21"/>
        <v>0</v>
      </c>
      <c r="AP56" s="153">
        <f t="shared" si="22"/>
        <v>0</v>
      </c>
      <c r="AQ56" s="152">
        <f t="shared" si="23"/>
        <v>1</v>
      </c>
      <c r="AR56" s="156"/>
      <c r="AS56" s="151">
        <f t="shared" si="24"/>
        <v>0</v>
      </c>
      <c r="AT56" s="152">
        <f t="shared" si="25"/>
        <v>0</v>
      </c>
      <c r="AU56" s="148"/>
      <c r="AV56" s="151">
        <f t="shared" si="26"/>
        <v>1</v>
      </c>
      <c r="AW56" s="153">
        <f t="shared" si="27"/>
        <v>0</v>
      </c>
      <c r="AX56" s="532">
        <f t="shared" si="13"/>
        <v>0</v>
      </c>
      <c r="AY56" s="153">
        <f t="shared" si="29"/>
        <v>0</v>
      </c>
      <c r="AZ56" s="536">
        <f t="shared" si="15"/>
        <v>0</v>
      </c>
      <c r="BA56" s="538">
        <f t="shared" si="28"/>
        <v>0</v>
      </c>
      <c r="BD56" s="9"/>
      <c r="BL56" s="148"/>
    </row>
    <row r="57" spans="1:64" ht="30" customHeight="1" x14ac:dyDescent="0.3">
      <c r="A57" s="545">
        <f>IF('Invt Machines'!A57="","",'Invt Machines'!A57)</f>
        <v>45</v>
      </c>
      <c r="B57" s="950">
        <f>IF('Invt Machines'!D57="","",'Invt Machines'!D57)</f>
        <v>16</v>
      </c>
      <c r="C57" s="138">
        <f>IF('Invt Machines'!E57="","",'Invt Machines'!E57)</f>
        <v>313</v>
      </c>
      <c r="D57" s="86" t="str">
        <f>IF('Invt Machines'!G57="","",'Invt Machines'!G57)</f>
        <v>BAC LIQUIDE DE TREMPS (Station de pompage)</v>
      </c>
      <c r="E57" s="1357" t="str">
        <f>IF('Invt Machines'!H57="","",'Invt Machines'!H57)</f>
        <v>OMSAT</v>
      </c>
      <c r="F57" s="1358" t="str">
        <f>IF('Invt Machines'!I57="","",'Invt Machines'!I57)</f>
        <v>Station de pompage</v>
      </c>
      <c r="G57" s="293" t="s">
        <v>476</v>
      </c>
      <c r="H57" s="160"/>
      <c r="I57" s="160"/>
      <c r="J57" s="160"/>
      <c r="K57" s="160"/>
      <c r="L57" s="160"/>
      <c r="M57" s="160"/>
      <c r="N57" s="160"/>
      <c r="O57" s="160"/>
      <c r="P57" s="161"/>
      <c r="Q57" s="161"/>
      <c r="R57" s="161"/>
      <c r="S57" s="161"/>
      <c r="T57" s="161"/>
      <c r="U57" s="161"/>
      <c r="V57" s="377" t="s">
        <v>477</v>
      </c>
      <c r="W57" s="377" t="s">
        <v>476</v>
      </c>
      <c r="X57" s="377" t="s">
        <v>477</v>
      </c>
      <c r="Y57" s="377" t="s">
        <v>514</v>
      </c>
      <c r="Z57" s="154" t="s">
        <v>1416</v>
      </c>
      <c r="AA57" s="154" t="s">
        <v>1419</v>
      </c>
      <c r="AB57" s="1329" t="str">
        <f>IF('Invt Machines'!AF57="","",'Invt Machines'!AF57)</f>
        <v>Au delà de la conformité machine, la sécurisation des accès est commandé à la société Joussot qui doit programmer son intervention avec SKF.</v>
      </c>
      <c r="AC57" s="1330" t="str">
        <f>IF('Invt Machines'!AE57="","",'Invt Machines'!AE57)</f>
        <v/>
      </c>
      <c r="AD57" s="1330" t="str">
        <f>IF('Invt Machines'!AF57="","",'Invt Machines'!AF57)</f>
        <v>Au delà de la conformité machine, la sécurisation des accès est commandé à la société Joussot qui doit programmer son intervention avec SKF.</v>
      </c>
      <c r="AE57" s="1330" t="str">
        <f>IF('Invt Machines'!AG57="","",'Invt Machines'!AG57)</f>
        <v/>
      </c>
      <c r="AF57" s="1330" t="str">
        <f>IF('Invt Machines'!AH57="","",'Invt Machines'!AH57)</f>
        <v/>
      </c>
      <c r="AG57" s="1331" t="str">
        <f>IF('Invt Machines'!AI57="","",'Invt Machines'!AI57)</f>
        <v/>
      </c>
      <c r="AH57" s="342"/>
      <c r="AI57" s="151">
        <f t="shared" si="16"/>
        <v>1</v>
      </c>
      <c r="AJ57" s="152">
        <f t="shared" si="17"/>
        <v>0</v>
      </c>
      <c r="AL57" s="151">
        <f t="shared" si="18"/>
        <v>1</v>
      </c>
      <c r="AM57" s="153">
        <f t="shared" si="19"/>
        <v>0</v>
      </c>
      <c r="AN57" s="153">
        <f t="shared" si="20"/>
        <v>0</v>
      </c>
      <c r="AO57" s="153">
        <f t="shared" si="21"/>
        <v>0</v>
      </c>
      <c r="AP57" s="153">
        <f t="shared" si="22"/>
        <v>0</v>
      </c>
      <c r="AQ57" s="152">
        <f t="shared" si="23"/>
        <v>1</v>
      </c>
      <c r="AR57" s="156"/>
      <c r="AS57" s="151">
        <f t="shared" si="24"/>
        <v>0</v>
      </c>
      <c r="AT57" s="152">
        <f t="shared" si="25"/>
        <v>0</v>
      </c>
      <c r="AU57" s="148"/>
      <c r="AV57" s="151">
        <f t="shared" si="26"/>
        <v>0</v>
      </c>
      <c r="AW57" s="153">
        <f t="shared" si="27"/>
        <v>0</v>
      </c>
      <c r="AX57" s="532">
        <f t="shared" si="13"/>
        <v>1</v>
      </c>
      <c r="AY57" s="153">
        <f t="shared" si="29"/>
        <v>0</v>
      </c>
      <c r="AZ57" s="536">
        <f t="shared" si="15"/>
        <v>0</v>
      </c>
      <c r="BA57" s="538">
        <f t="shared" si="28"/>
        <v>0</v>
      </c>
      <c r="BD57" s="9"/>
      <c r="BL57" s="148"/>
    </row>
    <row r="58" spans="1:64" ht="30" customHeight="1" x14ac:dyDescent="0.3">
      <c r="A58" s="545">
        <f>IF('Invt Machines'!A58="","",'Invt Machines'!A58)</f>
        <v>46</v>
      </c>
      <c r="B58" s="544">
        <f>IF('Invt Machines'!D58="","",'Invt Machines'!D58)</f>
        <v>16</v>
      </c>
      <c r="C58" s="138">
        <f>IF('Invt Machines'!E58="","",'Invt Machines'!E58)</f>
        <v>762</v>
      </c>
      <c r="D58" s="86" t="str">
        <f>IF('Invt Machines'!G58="","",'Invt Machines'!G58)</f>
        <v>TABLE DE CONTRÔLE</v>
      </c>
      <c r="E58" s="1357" t="str">
        <f>IF('Invt Machines'!H58="","",'Invt Machines'!H58)</f>
        <v>?</v>
      </c>
      <c r="F58" s="1358" t="str">
        <f>IF('Invt Machines'!I58="","",'Invt Machines'!I58)</f>
        <v>Table de contrôle</v>
      </c>
      <c r="G58" s="293" t="s">
        <v>476</v>
      </c>
      <c r="H58" s="160"/>
      <c r="I58" s="160"/>
      <c r="J58" s="160"/>
      <c r="K58" s="160"/>
      <c r="L58" s="160"/>
      <c r="M58" s="160"/>
      <c r="N58" s="160"/>
      <c r="O58" s="160"/>
      <c r="P58" s="161"/>
      <c r="Q58" s="161"/>
      <c r="R58" s="161"/>
      <c r="S58" s="161"/>
      <c r="T58" s="161"/>
      <c r="U58" s="161"/>
      <c r="V58" s="377" t="s">
        <v>477</v>
      </c>
      <c r="W58" s="377" t="s">
        <v>476</v>
      </c>
      <c r="X58" s="377" t="s">
        <v>477</v>
      </c>
      <c r="Y58" s="377" t="s">
        <v>514</v>
      </c>
      <c r="Z58" s="154" t="s">
        <v>1416</v>
      </c>
      <c r="AA58" s="154" t="s">
        <v>1419</v>
      </c>
      <c r="AB58" s="1329" t="str">
        <f>IF('Invt Machines'!AF58="","",'Invt Machines'!AF58)</f>
        <v/>
      </c>
      <c r="AC58" s="1330" t="str">
        <f>IF('Invt Machines'!AE58="","",'Invt Machines'!AE58)</f>
        <v/>
      </c>
      <c r="AD58" s="1330" t="str">
        <f>IF('Invt Machines'!AF58="","",'Invt Machines'!AF58)</f>
        <v/>
      </c>
      <c r="AE58" s="1330" t="str">
        <f>IF('Invt Machines'!AG58="","",'Invt Machines'!AG58)</f>
        <v/>
      </c>
      <c r="AF58" s="1330" t="str">
        <f>IF('Invt Machines'!AH58="","",'Invt Machines'!AH58)</f>
        <v/>
      </c>
      <c r="AG58" s="1331" t="str">
        <f>IF('Invt Machines'!AI58="","",'Invt Machines'!AI58)</f>
        <v/>
      </c>
      <c r="AH58" s="342"/>
      <c r="AI58" s="151">
        <f t="shared" si="16"/>
        <v>1</v>
      </c>
      <c r="AJ58" s="152">
        <f t="shared" si="17"/>
        <v>0</v>
      </c>
      <c r="AL58" s="151">
        <f t="shared" si="18"/>
        <v>1</v>
      </c>
      <c r="AM58" s="153">
        <f t="shared" si="19"/>
        <v>0</v>
      </c>
      <c r="AN58" s="153">
        <f t="shared" si="20"/>
        <v>0</v>
      </c>
      <c r="AO58" s="153">
        <f t="shared" si="21"/>
        <v>0</v>
      </c>
      <c r="AP58" s="153">
        <f t="shared" si="22"/>
        <v>0</v>
      </c>
      <c r="AQ58" s="152">
        <f t="shared" si="23"/>
        <v>1</v>
      </c>
      <c r="AR58" s="156"/>
      <c r="AS58" s="151">
        <f t="shared" si="24"/>
        <v>0</v>
      </c>
      <c r="AT58" s="152">
        <f t="shared" si="25"/>
        <v>0</v>
      </c>
      <c r="AU58" s="148"/>
      <c r="AV58" s="151">
        <f t="shared" si="26"/>
        <v>0</v>
      </c>
      <c r="AW58" s="153">
        <f t="shared" si="27"/>
        <v>0</v>
      </c>
      <c r="AX58" s="532">
        <f t="shared" si="13"/>
        <v>1</v>
      </c>
      <c r="AY58" s="153">
        <f t="shared" si="29"/>
        <v>0</v>
      </c>
      <c r="AZ58" s="536">
        <f t="shared" si="15"/>
        <v>0</v>
      </c>
      <c r="BA58" s="538">
        <f t="shared" si="28"/>
        <v>0</v>
      </c>
      <c r="BD58" s="9"/>
      <c r="BL58" s="148"/>
    </row>
    <row r="59" spans="1:64" ht="30" customHeight="1" x14ac:dyDescent="0.3">
      <c r="A59" s="545">
        <f>IF('Invt Machines'!A59="","",'Invt Machines'!A59)</f>
        <v>47</v>
      </c>
      <c r="B59" s="936">
        <f>IF('Invt Machines'!D59="","",'Invt Machines'!D59)</f>
        <v>20</v>
      </c>
      <c r="C59" s="96" t="str">
        <f>IF('Invt Machines'!E59="","",'Invt Machines'!E59)</f>
        <v>ASSEMB01</v>
      </c>
      <c r="D59" s="101" t="str">
        <f>IF('Invt Machines'!G59="","",'Invt Machines'!G59)</f>
        <v>MONTAGE C14</v>
      </c>
      <c r="E59" s="1357" t="str">
        <f>IF('Invt Machines'!H59="","",'Invt Machines'!H59)</f>
        <v>AS2i</v>
      </c>
      <c r="F59" s="1358" t="str">
        <f>IF('Invt Machines'!I59="","",'Invt Machines'!I59)</f>
        <v>Table de montage</v>
      </c>
      <c r="G59" s="293" t="s">
        <v>476</v>
      </c>
      <c r="H59" s="160">
        <v>3</v>
      </c>
      <c r="I59" s="160">
        <v>0</v>
      </c>
      <c r="J59" s="160">
        <v>0</v>
      </c>
      <c r="K59" s="160">
        <v>0</v>
      </c>
      <c r="L59" s="160">
        <v>0</v>
      </c>
      <c r="M59" s="160">
        <v>0</v>
      </c>
      <c r="N59" s="160">
        <v>2</v>
      </c>
      <c r="O59" s="160">
        <v>1</v>
      </c>
      <c r="P59" s="161">
        <v>0</v>
      </c>
      <c r="Q59" s="161">
        <v>0</v>
      </c>
      <c r="R59" s="161">
        <v>0</v>
      </c>
      <c r="S59" s="161">
        <v>0</v>
      </c>
      <c r="T59" s="161">
        <v>0</v>
      </c>
      <c r="U59" s="161">
        <v>0</v>
      </c>
      <c r="V59" s="377" t="s">
        <v>476</v>
      </c>
      <c r="W59" s="377" t="s">
        <v>476</v>
      </c>
      <c r="X59" s="377" t="s">
        <v>477</v>
      </c>
      <c r="Y59" s="377" t="s">
        <v>514</v>
      </c>
      <c r="Z59" s="154" t="s">
        <v>477</v>
      </c>
      <c r="AA59" s="154" t="s">
        <v>1419</v>
      </c>
      <c r="AB59" s="1329" t="str">
        <f>IF('Invt Machines'!AF59="","",'Invt Machines'!AF59)</f>
        <v>Chiffrage en cours</v>
      </c>
      <c r="AC59" s="1330" t="str">
        <f>IF('Invt Machines'!AE59="","",'Invt Machines'!AE59)</f>
        <v/>
      </c>
      <c r="AD59" s="1330" t="str">
        <f>IF('Invt Machines'!AF59="","",'Invt Machines'!AF59)</f>
        <v>Chiffrage en cours</v>
      </c>
      <c r="AE59" s="1330" t="str">
        <f>IF('Invt Machines'!AG59="","",'Invt Machines'!AG59)</f>
        <v/>
      </c>
      <c r="AF59" s="1330" t="str">
        <f>IF('Invt Machines'!AH59="","",'Invt Machines'!AH59)</f>
        <v/>
      </c>
      <c r="AG59" s="1331" t="str">
        <f>IF('Invt Machines'!AI59="","",'Invt Machines'!AI59)</f>
        <v/>
      </c>
      <c r="AH59" s="338"/>
      <c r="AI59" s="151">
        <f t="shared" si="16"/>
        <v>1</v>
      </c>
      <c r="AJ59" s="152">
        <f t="shared" si="17"/>
        <v>0</v>
      </c>
      <c r="AL59" s="151">
        <f t="shared" si="18"/>
        <v>1</v>
      </c>
      <c r="AM59" s="153">
        <f t="shared" si="19"/>
        <v>0</v>
      </c>
      <c r="AN59" s="153">
        <f t="shared" si="20"/>
        <v>0</v>
      </c>
      <c r="AO59" s="153">
        <f t="shared" si="21"/>
        <v>0</v>
      </c>
      <c r="AP59" s="153">
        <f t="shared" si="22"/>
        <v>0</v>
      </c>
      <c r="AQ59" s="152">
        <f t="shared" si="23"/>
        <v>1</v>
      </c>
      <c r="AR59" s="156"/>
      <c r="AS59" s="151">
        <f t="shared" si="24"/>
        <v>0</v>
      </c>
      <c r="AT59" s="152">
        <f t="shared" si="25"/>
        <v>0</v>
      </c>
      <c r="AU59" s="148"/>
      <c r="AV59" s="151">
        <f t="shared" si="26"/>
        <v>1</v>
      </c>
      <c r="AW59" s="153">
        <f t="shared" si="27"/>
        <v>0</v>
      </c>
      <c r="AX59" s="532">
        <f t="shared" si="13"/>
        <v>0</v>
      </c>
      <c r="AY59" s="153">
        <f t="shared" si="29"/>
        <v>0</v>
      </c>
      <c r="AZ59" s="536">
        <f t="shared" si="15"/>
        <v>0</v>
      </c>
      <c r="BA59" s="538">
        <f t="shared" si="28"/>
        <v>0</v>
      </c>
      <c r="BD59" s="9"/>
      <c r="BL59" s="148"/>
    </row>
    <row r="60" spans="1:64" ht="30" customHeight="1" x14ac:dyDescent="0.3">
      <c r="A60" s="545">
        <f>IF('Invt Machines'!A60="","",'Invt Machines'!A60)</f>
        <v>48</v>
      </c>
      <c r="B60" s="933">
        <f>IF('Invt Machines'!D60="","",'Invt Machines'!D60)</f>
        <v>20</v>
      </c>
      <c r="C60" s="60" t="str">
        <f>IF('Invt Machines'!E60="","",'Invt Machines'!E60)</f>
        <v>ASSEMB01</v>
      </c>
      <c r="D60" s="101" t="str">
        <f>IF('Invt Machines'!G60="","",'Invt Machines'!G60)</f>
        <v>APPAREIL DE MESURE DE PROFIL</v>
      </c>
      <c r="E60" s="1357" t="str">
        <f>IF('Invt Machines'!H60="","",'Invt Machines'!H60)</f>
        <v>MAHR</v>
      </c>
      <c r="F60" s="1358" t="str">
        <f>IF('Invt Machines'!I60="","",'Invt Machines'!I60)</f>
        <v>Appareil de mesure</v>
      </c>
      <c r="G60" s="293" t="s">
        <v>476</v>
      </c>
      <c r="H60" s="160"/>
      <c r="I60" s="160"/>
      <c r="J60" s="160"/>
      <c r="K60" s="160"/>
      <c r="L60" s="160"/>
      <c r="M60" s="160"/>
      <c r="N60" s="160"/>
      <c r="O60" s="160"/>
      <c r="P60" s="161"/>
      <c r="Q60" s="161"/>
      <c r="R60" s="161"/>
      <c r="S60" s="161"/>
      <c r="T60" s="161"/>
      <c r="U60" s="161"/>
      <c r="V60" s="377" t="s">
        <v>477</v>
      </c>
      <c r="W60" s="377" t="s">
        <v>476</v>
      </c>
      <c r="X60" s="377" t="s">
        <v>477</v>
      </c>
      <c r="Y60" s="377" t="s">
        <v>514</v>
      </c>
      <c r="Z60" s="154" t="s">
        <v>1416</v>
      </c>
      <c r="AA60" s="154" t="s">
        <v>1419</v>
      </c>
      <c r="AB60" s="1329" t="str">
        <f>IF('Invt Machines'!AF60="","",'Invt Machines'!AF60)</f>
        <v/>
      </c>
      <c r="AC60" s="1330" t="str">
        <f>IF('Invt Machines'!AE60="","",'Invt Machines'!AE60)</f>
        <v/>
      </c>
      <c r="AD60" s="1330" t="str">
        <f>IF('Invt Machines'!AF60="","",'Invt Machines'!AF60)</f>
        <v/>
      </c>
      <c r="AE60" s="1330" t="str">
        <f>IF('Invt Machines'!AG60="","",'Invt Machines'!AG60)</f>
        <v/>
      </c>
      <c r="AF60" s="1330" t="str">
        <f>IF('Invt Machines'!AH60="","",'Invt Machines'!AH60)</f>
        <v/>
      </c>
      <c r="AG60" s="1331" t="str">
        <f>IF('Invt Machines'!AI60="","",'Invt Machines'!AI60)</f>
        <v/>
      </c>
      <c r="AH60" s="341"/>
      <c r="AI60" s="151">
        <f t="shared" si="16"/>
        <v>1</v>
      </c>
      <c r="AJ60" s="152">
        <f t="shared" si="17"/>
        <v>0</v>
      </c>
      <c r="AL60" s="151">
        <f t="shared" si="18"/>
        <v>1</v>
      </c>
      <c r="AM60" s="153">
        <f t="shared" si="19"/>
        <v>0</v>
      </c>
      <c r="AN60" s="153">
        <f t="shared" si="20"/>
        <v>0</v>
      </c>
      <c r="AO60" s="153">
        <f t="shared" si="21"/>
        <v>0</v>
      </c>
      <c r="AP60" s="153">
        <f t="shared" si="22"/>
        <v>0</v>
      </c>
      <c r="AQ60" s="152">
        <f t="shared" si="23"/>
        <v>1</v>
      </c>
      <c r="AR60" s="156"/>
      <c r="AS60" s="151">
        <f t="shared" si="24"/>
        <v>0</v>
      </c>
      <c r="AT60" s="152">
        <f t="shared" si="25"/>
        <v>0</v>
      </c>
      <c r="AU60" s="148"/>
      <c r="AV60" s="151">
        <f t="shared" si="26"/>
        <v>0</v>
      </c>
      <c r="AW60" s="153">
        <f t="shared" si="27"/>
        <v>0</v>
      </c>
      <c r="AX60" s="532">
        <f t="shared" si="13"/>
        <v>1</v>
      </c>
      <c r="AY60" s="153">
        <f t="shared" si="29"/>
        <v>0</v>
      </c>
      <c r="AZ60" s="536">
        <f t="shared" si="15"/>
        <v>0</v>
      </c>
      <c r="BA60" s="538">
        <f t="shared" si="28"/>
        <v>0</v>
      </c>
      <c r="BD60" s="9"/>
      <c r="BL60" s="148"/>
    </row>
    <row r="61" spans="1:64" ht="30" customHeight="1" x14ac:dyDescent="0.3">
      <c r="A61" s="545">
        <f>IF('Invt Machines'!A61="","",'Invt Machines'!A61)</f>
        <v>49</v>
      </c>
      <c r="B61" s="948">
        <f>IF('Invt Machines'!D61="","",'Invt Machines'!D61)</f>
        <v>20</v>
      </c>
      <c r="C61" s="96" t="str">
        <f>IF('Invt Machines'!E61="","",'Invt Machines'!E61)</f>
        <v>FOU36</v>
      </c>
      <c r="D61" s="101" t="str">
        <f>IF('Invt Machines'!G61="","",'Invt Machines'!G61)</f>
        <v>FOUR SAT (354)</v>
      </c>
      <c r="E61" s="1357" t="str">
        <f>IF('Invt Machines'!H61="","",'Invt Machines'!H61)</f>
        <v>SAT</v>
      </c>
      <c r="F61" s="1358" t="str">
        <f>IF('Invt Machines'!I61="","",'Invt Machines'!I61)</f>
        <v>Four</v>
      </c>
      <c r="G61" s="293" t="s">
        <v>476</v>
      </c>
      <c r="H61" s="160"/>
      <c r="I61" s="160"/>
      <c r="J61" s="160"/>
      <c r="K61" s="160"/>
      <c r="L61" s="160"/>
      <c r="M61" s="160"/>
      <c r="N61" s="160"/>
      <c r="O61" s="160"/>
      <c r="P61" s="161"/>
      <c r="Q61" s="161"/>
      <c r="R61" s="161"/>
      <c r="S61" s="161"/>
      <c r="T61" s="161"/>
      <c r="U61" s="161"/>
      <c r="V61" s="377" t="s">
        <v>477</v>
      </c>
      <c r="W61" s="377" t="s">
        <v>476</v>
      </c>
      <c r="X61" s="377" t="s">
        <v>477</v>
      </c>
      <c r="Y61" s="377" t="s">
        <v>514</v>
      </c>
      <c r="Z61" s="154" t="s">
        <v>1416</v>
      </c>
      <c r="AA61" s="154" t="s">
        <v>1419</v>
      </c>
      <c r="AB61" s="1329" t="str">
        <f>IF('Invt Machines'!AF61="","",'Invt Machines'!AF61)</f>
        <v/>
      </c>
      <c r="AC61" s="1330" t="str">
        <f>IF('Invt Machines'!AE61="","",'Invt Machines'!AE61)</f>
        <v/>
      </c>
      <c r="AD61" s="1330" t="str">
        <f>IF('Invt Machines'!AF61="","",'Invt Machines'!AF61)</f>
        <v/>
      </c>
      <c r="AE61" s="1330" t="str">
        <f>IF('Invt Machines'!AG61="","",'Invt Machines'!AG61)</f>
        <v/>
      </c>
      <c r="AF61" s="1330" t="str">
        <f>IF('Invt Machines'!AH61="","",'Invt Machines'!AH61)</f>
        <v/>
      </c>
      <c r="AG61" s="1331" t="str">
        <f>IF('Invt Machines'!AI61="","",'Invt Machines'!AI61)</f>
        <v/>
      </c>
      <c r="AH61" s="341"/>
      <c r="AI61" s="151">
        <f t="shared" si="16"/>
        <v>1</v>
      </c>
      <c r="AJ61" s="152">
        <f t="shared" si="17"/>
        <v>0</v>
      </c>
      <c r="AL61" s="151">
        <f t="shared" si="18"/>
        <v>1</v>
      </c>
      <c r="AM61" s="153">
        <f t="shared" si="19"/>
        <v>0</v>
      </c>
      <c r="AN61" s="153">
        <f t="shared" si="20"/>
        <v>0</v>
      </c>
      <c r="AO61" s="153">
        <f t="shared" si="21"/>
        <v>0</v>
      </c>
      <c r="AP61" s="153">
        <f t="shared" si="22"/>
        <v>0</v>
      </c>
      <c r="AQ61" s="152">
        <f t="shared" si="23"/>
        <v>1</v>
      </c>
      <c r="AR61" s="156"/>
      <c r="AS61" s="151">
        <f t="shared" si="24"/>
        <v>0</v>
      </c>
      <c r="AT61" s="152">
        <f t="shared" si="25"/>
        <v>0</v>
      </c>
      <c r="AU61" s="148"/>
      <c r="AV61" s="151">
        <f t="shared" si="26"/>
        <v>0</v>
      </c>
      <c r="AW61" s="153">
        <f t="shared" si="27"/>
        <v>0</v>
      </c>
      <c r="AX61" s="532">
        <f t="shared" si="13"/>
        <v>1</v>
      </c>
      <c r="AY61" s="153">
        <f t="shared" si="29"/>
        <v>0</v>
      </c>
      <c r="AZ61" s="536">
        <f t="shared" si="15"/>
        <v>0</v>
      </c>
      <c r="BA61" s="538">
        <f t="shared" si="28"/>
        <v>0</v>
      </c>
      <c r="BD61" s="9"/>
      <c r="BL61" s="148"/>
    </row>
    <row r="62" spans="1:64" ht="30" customHeight="1" x14ac:dyDescent="0.3">
      <c r="A62" s="545">
        <f>IF('Invt Machines'!A62="","",'Invt Machines'!A62)</f>
        <v>50</v>
      </c>
      <c r="B62" s="933">
        <f>IF('Invt Machines'!D62="","",'Invt Machines'!D62)</f>
        <v>20</v>
      </c>
      <c r="C62" s="96">
        <f>IF('Invt Machines'!E62="","",'Invt Machines'!E62)</f>
        <v>341</v>
      </c>
      <c r="D62" s="101" t="str">
        <f>IF('Invt Machines'!G62="","",'Invt Machines'!G62)</f>
        <v>EMA Piste</v>
      </c>
      <c r="E62" s="1357" t="str">
        <f>IF('Invt Machines'!H62="","",'Invt Machines'!H62)</f>
        <v>EMA</v>
      </c>
      <c r="F62" s="1358" t="str">
        <f>IF('Invt Machines'!I62="","",'Invt Machines'!I62)</f>
        <v>Trempe denture et piste</v>
      </c>
      <c r="G62" s="293" t="s">
        <v>476</v>
      </c>
      <c r="H62" s="160"/>
      <c r="I62" s="160"/>
      <c r="J62" s="160"/>
      <c r="K62" s="160"/>
      <c r="L62" s="160"/>
      <c r="M62" s="160"/>
      <c r="N62" s="160"/>
      <c r="O62" s="160"/>
      <c r="P62" s="161"/>
      <c r="Q62" s="161"/>
      <c r="R62" s="161"/>
      <c r="S62" s="161"/>
      <c r="T62" s="161"/>
      <c r="U62" s="161"/>
      <c r="V62" s="377" t="s">
        <v>477</v>
      </c>
      <c r="W62" s="377" t="s">
        <v>477</v>
      </c>
      <c r="X62" s="377" t="s">
        <v>476</v>
      </c>
      <c r="Y62" s="377" t="s">
        <v>514</v>
      </c>
      <c r="Z62" s="154" t="s">
        <v>1416</v>
      </c>
      <c r="AA62" s="154" t="s">
        <v>1419</v>
      </c>
      <c r="AB62" s="1329" t="str">
        <f>IF('Invt Machines'!AF62="","",'Invt Machines'!AF62)</f>
        <v>Rétrofit en cours, réception conditionnée à la conformité par bureau de contrôle. Prévoir en mise en conformité, l'accès sécurisé à la fosse machine</v>
      </c>
      <c r="AC62" s="1330" t="str">
        <f>IF('Invt Machines'!AE62="","",'Invt Machines'!AE62)</f>
        <v/>
      </c>
      <c r="AD62" s="1330" t="str">
        <f>IF('Invt Machines'!AF62="","",'Invt Machines'!AF62)</f>
        <v>Rétrofit en cours, réception conditionnée à la conformité par bureau de contrôle. Prévoir en mise en conformité, l'accès sécurisé à la fosse machine</v>
      </c>
      <c r="AE62" s="1330" t="str">
        <f>IF('Invt Machines'!AG62="","",'Invt Machines'!AG62)</f>
        <v/>
      </c>
      <c r="AF62" s="1330" t="str">
        <f>IF('Invt Machines'!AH62="","",'Invt Machines'!AH62)</f>
        <v/>
      </c>
      <c r="AG62" s="1331" t="str">
        <f>IF('Invt Machines'!AI62="","",'Invt Machines'!AI62)</f>
        <v/>
      </c>
      <c r="AH62" s="336"/>
      <c r="AI62" s="151">
        <f t="shared" si="16"/>
        <v>1</v>
      </c>
      <c r="AJ62" s="152">
        <f t="shared" si="17"/>
        <v>0</v>
      </c>
      <c r="AL62" s="151">
        <f t="shared" si="18"/>
        <v>0</v>
      </c>
      <c r="AM62" s="153">
        <f t="shared" si="19"/>
        <v>0</v>
      </c>
      <c r="AN62" s="153">
        <f t="shared" si="20"/>
        <v>1</v>
      </c>
      <c r="AO62" s="153">
        <f t="shared" si="21"/>
        <v>1</v>
      </c>
      <c r="AP62" s="153">
        <f t="shared" si="22"/>
        <v>0</v>
      </c>
      <c r="AQ62" s="152">
        <f t="shared" si="23"/>
        <v>0</v>
      </c>
      <c r="AR62" s="156"/>
      <c r="AS62" s="151">
        <f t="shared" si="24"/>
        <v>0</v>
      </c>
      <c r="AT62" s="152">
        <f t="shared" si="25"/>
        <v>0</v>
      </c>
      <c r="AU62" s="148"/>
      <c r="AV62" s="151">
        <f t="shared" si="26"/>
        <v>0</v>
      </c>
      <c r="AW62" s="153">
        <f t="shared" si="27"/>
        <v>0</v>
      </c>
      <c r="AX62" s="532">
        <f t="shared" si="13"/>
        <v>1</v>
      </c>
      <c r="AY62" s="153">
        <f t="shared" si="29"/>
        <v>0</v>
      </c>
      <c r="AZ62" s="536">
        <f t="shared" si="15"/>
        <v>0</v>
      </c>
      <c r="BA62" s="538">
        <f t="shared" si="28"/>
        <v>0</v>
      </c>
      <c r="BD62" s="9"/>
      <c r="BL62" s="148"/>
    </row>
    <row r="63" spans="1:64" ht="45" customHeight="1" x14ac:dyDescent="0.3">
      <c r="A63" s="545">
        <f>IF('Invt Machines'!A63="","",'Invt Machines'!A63)</f>
        <v>51</v>
      </c>
      <c r="B63" s="948">
        <f>IF('Invt Machines'!D63="","",'Invt Machines'!D63)</f>
        <v>20</v>
      </c>
      <c r="C63" s="96" t="str">
        <f>IF('Invt Machines'!E63="","",'Invt Machines'!E63)</f>
        <v>TAILL3500</v>
      </c>
      <c r="D63" s="101" t="str">
        <f>IF('Invt Machines'!G63="","",'Invt Machines'!G63)</f>
        <v>LC3500</v>
      </c>
      <c r="E63" s="1357" t="str">
        <f>IF('Invt Machines'!H63="","",'Invt Machines'!H63)</f>
        <v>LIEBHERR</v>
      </c>
      <c r="F63" s="1358" t="str">
        <f>IF('Invt Machines'!I63="","",'Invt Machines'!I63)</f>
        <v>Tailleuse</v>
      </c>
      <c r="G63" s="293" t="s">
        <v>476</v>
      </c>
      <c r="H63" s="160">
        <v>2</v>
      </c>
      <c r="I63" s="160">
        <v>1</v>
      </c>
      <c r="J63" s="160">
        <v>1</v>
      </c>
      <c r="K63" s="160">
        <v>0</v>
      </c>
      <c r="L63" s="160">
        <v>0</v>
      </c>
      <c r="M63" s="160">
        <v>0</v>
      </c>
      <c r="N63" s="160">
        <v>0</v>
      </c>
      <c r="O63" s="160">
        <v>0</v>
      </c>
      <c r="P63" s="161">
        <v>1</v>
      </c>
      <c r="Q63" s="161">
        <v>1</v>
      </c>
      <c r="R63" s="161">
        <v>0</v>
      </c>
      <c r="S63" s="161">
        <v>0</v>
      </c>
      <c r="T63" s="161">
        <v>0</v>
      </c>
      <c r="U63" s="161">
        <v>0</v>
      </c>
      <c r="V63" s="377" t="s">
        <v>476</v>
      </c>
      <c r="W63" s="377" t="s">
        <v>476</v>
      </c>
      <c r="X63" s="377" t="s">
        <v>477</v>
      </c>
      <c r="Y63" s="377" t="s">
        <v>514</v>
      </c>
      <c r="Z63" s="154" t="s">
        <v>477</v>
      </c>
      <c r="AA63" s="154" t="s">
        <v>1419</v>
      </c>
      <c r="AB63" s="1329" t="str">
        <f>IF('Invt Machines'!AF63="","",'Invt Machines'!AF63)</f>
        <v>Chiffrage en cours.
Communiquer le rapport de contrôle du "safety integrated" au prochain tiers expert afin qu'il finalise la vérification de conformité.</v>
      </c>
      <c r="AC63" s="1330" t="str">
        <f>IF('Invt Machines'!AE63="","",'Invt Machines'!AE63)</f>
        <v/>
      </c>
      <c r="AD63" s="1330" t="str">
        <f>IF('Invt Machines'!AF63="","",'Invt Machines'!AF63)</f>
        <v>Chiffrage en cours.
Communiquer le rapport de contrôle du "safety integrated" au prochain tiers expert afin qu'il finalise la vérification de conformité.</v>
      </c>
      <c r="AE63" s="1330" t="str">
        <f>IF('Invt Machines'!AG63="","",'Invt Machines'!AG63)</f>
        <v/>
      </c>
      <c r="AF63" s="1330" t="str">
        <f>IF('Invt Machines'!AH63="","",'Invt Machines'!AH63)</f>
        <v/>
      </c>
      <c r="AG63" s="1331" t="str">
        <f>IF('Invt Machines'!AI63="","",'Invt Machines'!AI63)</f>
        <v/>
      </c>
      <c r="AH63" s="340"/>
      <c r="AI63" s="151">
        <f t="shared" si="16"/>
        <v>1</v>
      </c>
      <c r="AJ63" s="152">
        <f t="shared" si="17"/>
        <v>0</v>
      </c>
      <c r="AL63" s="151">
        <f t="shared" si="18"/>
        <v>1</v>
      </c>
      <c r="AM63" s="153">
        <f t="shared" si="19"/>
        <v>0</v>
      </c>
      <c r="AN63" s="153">
        <f t="shared" si="20"/>
        <v>0</v>
      </c>
      <c r="AO63" s="153">
        <f t="shared" si="21"/>
        <v>0</v>
      </c>
      <c r="AP63" s="153">
        <f t="shared" si="22"/>
        <v>0</v>
      </c>
      <c r="AQ63" s="152">
        <f t="shared" si="23"/>
        <v>1</v>
      </c>
      <c r="AR63" s="156"/>
      <c r="AS63" s="151">
        <f t="shared" si="24"/>
        <v>0</v>
      </c>
      <c r="AT63" s="152">
        <f t="shared" si="25"/>
        <v>0</v>
      </c>
      <c r="AU63" s="148"/>
      <c r="AV63" s="151">
        <f t="shared" si="26"/>
        <v>1</v>
      </c>
      <c r="AW63" s="153">
        <f t="shared" si="27"/>
        <v>0</v>
      </c>
      <c r="AX63" s="532">
        <f t="shared" si="13"/>
        <v>0</v>
      </c>
      <c r="AY63" s="153">
        <f t="shared" si="29"/>
        <v>0</v>
      </c>
      <c r="AZ63" s="536">
        <f t="shared" si="15"/>
        <v>0</v>
      </c>
      <c r="BA63" s="538">
        <f t="shared" si="28"/>
        <v>0</v>
      </c>
      <c r="BD63" s="9"/>
      <c r="BL63" s="148"/>
    </row>
    <row r="64" spans="1:64" ht="30" customHeight="1" x14ac:dyDescent="0.3">
      <c r="A64" s="545">
        <f>IF('Invt Machines'!A64="","",'Invt Machines'!A64)</f>
        <v>52</v>
      </c>
      <c r="B64" s="948">
        <f>IF('Invt Machines'!D64="","",'Invt Machines'!D64)</f>
        <v>20</v>
      </c>
      <c r="C64" s="96" t="str">
        <f>IF('Invt Machines'!E64="","",'Invt Machines'!E64)</f>
        <v>LAVAG14</v>
      </c>
      <c r="D64" s="101" t="str">
        <f>IF('Invt Machines'!G64="","",'Invt Machines'!G64)</f>
        <v>MACHINE A LAVER</v>
      </c>
      <c r="E64" s="1357" t="str">
        <f>IF('Invt Machines'!H64="","",'Invt Machines'!H64)</f>
        <v>BREL (IM Idea Machine)</v>
      </c>
      <c r="F64" s="1358" t="str">
        <f>IF('Invt Machines'!I64="","",'Invt Machines'!I64)</f>
        <v>Machine à laver</v>
      </c>
      <c r="G64" s="293" t="s">
        <v>476</v>
      </c>
      <c r="H64" s="160"/>
      <c r="I64" s="160"/>
      <c r="J64" s="160"/>
      <c r="K64" s="160"/>
      <c r="L64" s="160"/>
      <c r="M64" s="160"/>
      <c r="N64" s="160"/>
      <c r="O64" s="160"/>
      <c r="P64" s="161"/>
      <c r="Q64" s="161"/>
      <c r="R64" s="161"/>
      <c r="S64" s="161"/>
      <c r="T64" s="161"/>
      <c r="U64" s="161"/>
      <c r="V64" s="377" t="s">
        <v>477</v>
      </c>
      <c r="W64" s="377" t="s">
        <v>476</v>
      </c>
      <c r="X64" s="377" t="s">
        <v>477</v>
      </c>
      <c r="Y64" s="377" t="s">
        <v>514</v>
      </c>
      <c r="Z64" s="154" t="s">
        <v>1416</v>
      </c>
      <c r="AA64" s="154" t="s">
        <v>1419</v>
      </c>
      <c r="AB64" s="1329" t="str">
        <f>IF('Invt Machines'!AF64="","",'Invt Machines'!AF64)</f>
        <v/>
      </c>
      <c r="AC64" s="1330" t="str">
        <f>IF('Invt Machines'!AE64="","",'Invt Machines'!AE64)</f>
        <v/>
      </c>
      <c r="AD64" s="1330" t="str">
        <f>IF('Invt Machines'!AF64="","",'Invt Machines'!AF64)</f>
        <v/>
      </c>
      <c r="AE64" s="1330" t="str">
        <f>IF('Invt Machines'!AG64="","",'Invt Machines'!AG64)</f>
        <v/>
      </c>
      <c r="AF64" s="1330" t="str">
        <f>IF('Invt Machines'!AH64="","",'Invt Machines'!AH64)</f>
        <v/>
      </c>
      <c r="AG64" s="1331" t="str">
        <f>IF('Invt Machines'!AI64="","",'Invt Machines'!AI64)</f>
        <v/>
      </c>
      <c r="AH64" s="336"/>
      <c r="AI64" s="151">
        <f t="shared" si="16"/>
        <v>1</v>
      </c>
      <c r="AJ64" s="152">
        <f t="shared" si="17"/>
        <v>0</v>
      </c>
      <c r="AL64" s="151">
        <f t="shared" si="18"/>
        <v>1</v>
      </c>
      <c r="AM64" s="153">
        <f t="shared" si="19"/>
        <v>0</v>
      </c>
      <c r="AN64" s="153">
        <f t="shared" si="20"/>
        <v>0</v>
      </c>
      <c r="AO64" s="153">
        <f t="shared" si="21"/>
        <v>0</v>
      </c>
      <c r="AP64" s="153">
        <f t="shared" si="22"/>
        <v>0</v>
      </c>
      <c r="AQ64" s="152">
        <f t="shared" si="23"/>
        <v>1</v>
      </c>
      <c r="AR64" s="156"/>
      <c r="AS64" s="151">
        <f t="shared" si="24"/>
        <v>0</v>
      </c>
      <c r="AT64" s="152">
        <f t="shared" si="25"/>
        <v>0</v>
      </c>
      <c r="AU64" s="148"/>
      <c r="AV64" s="151">
        <f t="shared" si="26"/>
        <v>0</v>
      </c>
      <c r="AW64" s="153">
        <f t="shared" si="27"/>
        <v>0</v>
      </c>
      <c r="AX64" s="532">
        <f t="shared" si="13"/>
        <v>1</v>
      </c>
      <c r="AY64" s="153">
        <f t="shared" si="29"/>
        <v>0</v>
      </c>
      <c r="AZ64" s="536">
        <f t="shared" si="15"/>
        <v>0</v>
      </c>
      <c r="BA64" s="538">
        <f t="shared" si="28"/>
        <v>0</v>
      </c>
      <c r="BD64" s="9"/>
      <c r="BL64" s="148"/>
    </row>
    <row r="65" spans="1:64" ht="30" customHeight="1" x14ac:dyDescent="0.3">
      <c r="A65" s="545">
        <f>IF('Invt Machines'!A65="","",'Invt Machines'!A65)</f>
        <v>53</v>
      </c>
      <c r="B65" s="949">
        <f>IF('Invt Machines'!D65="","",'Invt Machines'!D65)</f>
        <v>20</v>
      </c>
      <c r="C65" s="321">
        <f>IF('Invt Machines'!E65="","",'Invt Machines'!E65)</f>
        <v>634</v>
      </c>
      <c r="D65" s="301" t="str">
        <f>IF('Invt Machines'!G65="","",'Invt Machines'!G65)</f>
        <v>DRH3200</v>
      </c>
      <c r="E65" s="1374" t="str">
        <f>IF('Invt Machines'!H65="","",'Invt Machines'!H65)</f>
        <v>Matra Schneider</v>
      </c>
      <c r="F65" s="1375" t="str">
        <f>IF('Invt Machines'!I65="","",'Invt Machines'!I65)</f>
        <v>Rectifieuse</v>
      </c>
      <c r="G65" s="720" t="s">
        <v>476</v>
      </c>
      <c r="H65" s="285"/>
      <c r="I65" s="285"/>
      <c r="J65" s="285"/>
      <c r="K65" s="285"/>
      <c r="L65" s="285"/>
      <c r="M65" s="285"/>
      <c r="N65" s="285"/>
      <c r="O65" s="285"/>
      <c r="P65" s="286"/>
      <c r="Q65" s="286"/>
      <c r="R65" s="286"/>
      <c r="S65" s="286"/>
      <c r="T65" s="286"/>
      <c r="U65" s="286"/>
      <c r="V65" s="378" t="s">
        <v>477</v>
      </c>
      <c r="W65" s="378" t="s">
        <v>477</v>
      </c>
      <c r="X65" s="378" t="s">
        <v>477</v>
      </c>
      <c r="Y65" s="378" t="s">
        <v>821</v>
      </c>
      <c r="Z65" s="154" t="s">
        <v>1416</v>
      </c>
      <c r="AA65" s="287" t="s">
        <v>1418</v>
      </c>
      <c r="AB65" s="1376" t="str">
        <f>IF('Invt Machines'!AF65="","",'Invt Machines'!AF65)</f>
        <v>non concernée du fait du projet de la sortir du parc</v>
      </c>
      <c r="AC65" s="1377" t="str">
        <f>IF('Invt Machines'!AE65="","",'Invt Machines'!AE65)</f>
        <v/>
      </c>
      <c r="AD65" s="1377" t="str">
        <f>IF('Invt Machines'!AF65="","",'Invt Machines'!AF65)</f>
        <v>non concernée du fait du projet de la sortir du parc</v>
      </c>
      <c r="AE65" s="1377" t="str">
        <f>IF('Invt Machines'!AG65="","",'Invt Machines'!AG65)</f>
        <v/>
      </c>
      <c r="AF65" s="1377" t="str">
        <f>IF('Invt Machines'!AH65="","",'Invt Machines'!AH65)</f>
        <v/>
      </c>
      <c r="AG65" s="1378" t="str">
        <f>IF('Invt Machines'!AI65="","",'Invt Machines'!AI65)</f>
        <v/>
      </c>
      <c r="AH65" s="336"/>
      <c r="AI65" s="151">
        <f t="shared" si="16"/>
        <v>1</v>
      </c>
      <c r="AJ65" s="152">
        <f t="shared" si="17"/>
        <v>0</v>
      </c>
      <c r="AL65" s="151">
        <f t="shared" si="18"/>
        <v>0</v>
      </c>
      <c r="AM65" s="153">
        <f t="shared" si="19"/>
        <v>0</v>
      </c>
      <c r="AN65" s="153">
        <f t="shared" si="20"/>
        <v>1</v>
      </c>
      <c r="AO65" s="153">
        <f t="shared" si="21"/>
        <v>0</v>
      </c>
      <c r="AP65" s="153">
        <f t="shared" si="22"/>
        <v>0</v>
      </c>
      <c r="AQ65" s="152">
        <f t="shared" si="23"/>
        <v>1</v>
      </c>
      <c r="AR65" s="156"/>
      <c r="AS65" s="151">
        <f t="shared" si="24"/>
        <v>0</v>
      </c>
      <c r="AT65" s="152">
        <f t="shared" si="25"/>
        <v>0</v>
      </c>
      <c r="AU65" s="148"/>
      <c r="AV65" s="151">
        <f t="shared" si="26"/>
        <v>0</v>
      </c>
      <c r="AW65" s="153">
        <f t="shared" si="27"/>
        <v>0</v>
      </c>
      <c r="AX65" s="532">
        <f t="shared" si="13"/>
        <v>1</v>
      </c>
      <c r="AY65" s="153">
        <f t="shared" si="29"/>
        <v>0</v>
      </c>
      <c r="AZ65" s="536">
        <f t="shared" si="15"/>
        <v>0</v>
      </c>
      <c r="BA65" s="538">
        <f t="shared" si="28"/>
        <v>0</v>
      </c>
      <c r="BD65" s="9"/>
      <c r="BL65" s="148"/>
    </row>
    <row r="66" spans="1:64" ht="30" customHeight="1" x14ac:dyDescent="0.3">
      <c r="A66" s="545">
        <f>IF('Invt Machines'!A66="","",'Invt Machines'!A66)</f>
        <v>54</v>
      </c>
      <c r="B66" s="948">
        <f>IF('Invt Machines'!D66="","",'Invt Machines'!D66)</f>
        <v>20</v>
      </c>
      <c r="C66" s="96" t="str">
        <f>IF('Invt Machines'!E66="","",'Invt Machines'!E66)</f>
        <v>TOUAC361</v>
      </c>
      <c r="D66" s="101" t="str">
        <f>IF('Invt Machines'!G66="","",'Invt Machines'!G66)</f>
        <v>AC36 TMTM-3200</v>
      </c>
      <c r="E66" s="1357" t="str">
        <f>IF('Invt Machines'!H66="","",'Invt Machines'!H66)</f>
        <v>PIETRO CARNAGHI</v>
      </c>
      <c r="F66" s="1358" t="str">
        <f>IF('Invt Machines'!I66="","",'Invt Machines'!I66)</f>
        <v>Tour vertical / perceuse et rectif</v>
      </c>
      <c r="G66" s="293" t="s">
        <v>476</v>
      </c>
      <c r="H66" s="160"/>
      <c r="I66" s="160"/>
      <c r="J66" s="160"/>
      <c r="K66" s="160"/>
      <c r="L66" s="160"/>
      <c r="M66" s="160"/>
      <c r="N66" s="160"/>
      <c r="O66" s="160"/>
      <c r="P66" s="161"/>
      <c r="Q66" s="161"/>
      <c r="R66" s="161"/>
      <c r="S66" s="161"/>
      <c r="T66" s="161"/>
      <c r="U66" s="161"/>
      <c r="V66" s="377" t="s">
        <v>477</v>
      </c>
      <c r="W66" s="377" t="s">
        <v>476</v>
      </c>
      <c r="X66" s="377" t="s">
        <v>477</v>
      </c>
      <c r="Y66" s="377" t="s">
        <v>514</v>
      </c>
      <c r="Z66" s="154" t="s">
        <v>1416</v>
      </c>
      <c r="AA66" s="154" t="s">
        <v>1419</v>
      </c>
      <c r="AB66" s="1329" t="str">
        <f>IF('Invt Machines'!AF66="","",'Invt Machines'!AF66)</f>
        <v/>
      </c>
      <c r="AC66" s="1330" t="str">
        <f>IF('Invt Machines'!AE66="","",'Invt Machines'!AE66)</f>
        <v/>
      </c>
      <c r="AD66" s="1330" t="str">
        <f>IF('Invt Machines'!AF66="","",'Invt Machines'!AF66)</f>
        <v/>
      </c>
      <c r="AE66" s="1330" t="str">
        <f>IF('Invt Machines'!AG66="","",'Invt Machines'!AG66)</f>
        <v/>
      </c>
      <c r="AF66" s="1330" t="str">
        <f>IF('Invt Machines'!AH66="","",'Invt Machines'!AH66)</f>
        <v/>
      </c>
      <c r="AG66" s="1331" t="str">
        <f>IF('Invt Machines'!AI66="","",'Invt Machines'!AI66)</f>
        <v/>
      </c>
      <c r="AH66" s="336"/>
      <c r="AI66" s="151">
        <f t="shared" si="16"/>
        <v>1</v>
      </c>
      <c r="AJ66" s="152">
        <f t="shared" si="17"/>
        <v>0</v>
      </c>
      <c r="AL66" s="151">
        <f t="shared" si="18"/>
        <v>1</v>
      </c>
      <c r="AM66" s="153">
        <f t="shared" si="19"/>
        <v>0</v>
      </c>
      <c r="AN66" s="153">
        <f t="shared" si="20"/>
        <v>0</v>
      </c>
      <c r="AO66" s="153">
        <f t="shared" si="21"/>
        <v>0</v>
      </c>
      <c r="AP66" s="153">
        <f t="shared" si="22"/>
        <v>0</v>
      </c>
      <c r="AQ66" s="152">
        <f t="shared" si="23"/>
        <v>1</v>
      </c>
      <c r="AR66" s="156"/>
      <c r="AS66" s="151">
        <f t="shared" si="24"/>
        <v>0</v>
      </c>
      <c r="AT66" s="152">
        <f t="shared" si="25"/>
        <v>0</v>
      </c>
      <c r="AU66" s="148"/>
      <c r="AV66" s="151">
        <f t="shared" si="26"/>
        <v>0</v>
      </c>
      <c r="AW66" s="153">
        <f t="shared" si="27"/>
        <v>0</v>
      </c>
      <c r="AX66" s="532">
        <f t="shared" si="13"/>
        <v>1</v>
      </c>
      <c r="AY66" s="153">
        <f t="shared" si="29"/>
        <v>0</v>
      </c>
      <c r="AZ66" s="536">
        <f t="shared" si="15"/>
        <v>0</v>
      </c>
      <c r="BA66" s="538">
        <f t="shared" si="28"/>
        <v>0</v>
      </c>
      <c r="BD66" s="9"/>
      <c r="BL66" s="148"/>
    </row>
    <row r="67" spans="1:64" ht="30" customHeight="1" x14ac:dyDescent="0.3">
      <c r="A67" s="545">
        <f>IF('Invt Machines'!A67="","",'Invt Machines'!A67)</f>
        <v>55</v>
      </c>
      <c r="B67" s="948">
        <f>IF('Invt Machines'!D67="","",'Invt Machines'!D67)</f>
        <v>20</v>
      </c>
      <c r="C67" s="96" t="str">
        <f>IF('Invt Machines'!E67="","",'Invt Machines'!E67)</f>
        <v>TOUAC362</v>
      </c>
      <c r="D67" s="101" t="str">
        <f>IF('Invt Machines'!G67="","",'Invt Machines'!G67)</f>
        <v>AC36 TMTM-3200</v>
      </c>
      <c r="E67" s="1357" t="str">
        <f>IF('Invt Machines'!H67="","",'Invt Machines'!H67)</f>
        <v>PIETRO CARNAGHI</v>
      </c>
      <c r="F67" s="1358" t="str">
        <f>IF('Invt Machines'!I67="","",'Invt Machines'!I67)</f>
        <v>Tour vertical / perceuse et rectif</v>
      </c>
      <c r="G67" s="293" t="s">
        <v>476</v>
      </c>
      <c r="H67" s="160">
        <v>0</v>
      </c>
      <c r="I67" s="160">
        <v>0</v>
      </c>
      <c r="J67" s="160">
        <v>1</v>
      </c>
      <c r="K67" s="160">
        <v>0</v>
      </c>
      <c r="L67" s="160">
        <v>0</v>
      </c>
      <c r="M67" s="160">
        <v>0</v>
      </c>
      <c r="N67" s="160">
        <v>0</v>
      </c>
      <c r="O67" s="160">
        <v>0</v>
      </c>
      <c r="P67" s="161">
        <v>1</v>
      </c>
      <c r="Q67" s="161">
        <v>1</v>
      </c>
      <c r="R67" s="161">
        <v>0</v>
      </c>
      <c r="S67" s="161">
        <v>0</v>
      </c>
      <c r="T67" s="161">
        <v>0</v>
      </c>
      <c r="U67" s="161">
        <v>0</v>
      </c>
      <c r="V67" s="377" t="s">
        <v>476</v>
      </c>
      <c r="W67" s="377" t="s">
        <v>476</v>
      </c>
      <c r="X67" s="377" t="s">
        <v>477</v>
      </c>
      <c r="Y67" s="377" t="s">
        <v>514</v>
      </c>
      <c r="Z67" s="154" t="s">
        <v>477</v>
      </c>
      <c r="AA67" s="154" t="s">
        <v>1419</v>
      </c>
      <c r="AB67" s="1329" t="str">
        <f>IF('Invt Machines'!AF67="","",'Invt Machines'!AF67)</f>
        <v>Communiquer le rapport de contrôle du "safety integrated" au prochain tiers expert afin qu'il finalise la vérification de conformité.</v>
      </c>
      <c r="AC67" s="1330" t="str">
        <f>IF('Invt Machines'!AE67="","",'Invt Machines'!AE67)</f>
        <v/>
      </c>
      <c r="AD67" s="1330" t="str">
        <f>IF('Invt Machines'!AF67="","",'Invt Machines'!AF67)</f>
        <v>Communiquer le rapport de contrôle du "safety integrated" au prochain tiers expert afin qu'il finalise la vérification de conformité.</v>
      </c>
      <c r="AE67" s="1330" t="str">
        <f>IF('Invt Machines'!AG67="","",'Invt Machines'!AG67)</f>
        <v/>
      </c>
      <c r="AF67" s="1330" t="str">
        <f>IF('Invt Machines'!AH67="","",'Invt Machines'!AH67)</f>
        <v/>
      </c>
      <c r="AG67" s="1331" t="str">
        <f>IF('Invt Machines'!AI67="","",'Invt Machines'!AI67)</f>
        <v/>
      </c>
      <c r="AH67" s="340"/>
      <c r="AI67" s="151">
        <f t="shared" si="16"/>
        <v>1</v>
      </c>
      <c r="AJ67" s="152">
        <f t="shared" si="17"/>
        <v>0</v>
      </c>
      <c r="AL67" s="151">
        <f t="shared" si="18"/>
        <v>1</v>
      </c>
      <c r="AM67" s="153">
        <f t="shared" si="19"/>
        <v>0</v>
      </c>
      <c r="AN67" s="153">
        <f t="shared" si="20"/>
        <v>0</v>
      </c>
      <c r="AO67" s="153">
        <f t="shared" si="21"/>
        <v>0</v>
      </c>
      <c r="AP67" s="153">
        <f t="shared" si="22"/>
        <v>0</v>
      </c>
      <c r="AQ67" s="152">
        <f t="shared" si="23"/>
        <v>1</v>
      </c>
      <c r="AR67" s="156"/>
      <c r="AS67" s="151">
        <f t="shared" si="24"/>
        <v>0</v>
      </c>
      <c r="AT67" s="152">
        <f t="shared" si="25"/>
        <v>0</v>
      </c>
      <c r="AU67" s="148"/>
      <c r="AV67" s="151">
        <f t="shared" si="26"/>
        <v>1</v>
      </c>
      <c r="AW67" s="153">
        <f t="shared" si="27"/>
        <v>0</v>
      </c>
      <c r="AX67" s="532">
        <f t="shared" si="13"/>
        <v>0</v>
      </c>
      <c r="AY67" s="153">
        <f t="shared" si="29"/>
        <v>0</v>
      </c>
      <c r="AZ67" s="536">
        <f t="shared" si="15"/>
        <v>0</v>
      </c>
      <c r="BA67" s="538">
        <f t="shared" si="28"/>
        <v>0</v>
      </c>
      <c r="BD67" s="9"/>
      <c r="BL67" s="148"/>
    </row>
    <row r="68" spans="1:64" ht="30" customHeight="1" x14ac:dyDescent="0.3">
      <c r="A68" s="545">
        <f>IF('Invt Machines'!A68="","",'Invt Machines'!A68)</f>
        <v>56</v>
      </c>
      <c r="B68" s="949">
        <f>IF('Invt Machines'!D68="","",'Invt Machines'!D68)</f>
        <v>20</v>
      </c>
      <c r="C68" s="321" t="str">
        <f>IF('Invt Machines'!E68="","",'Invt Machines'!E68)</f>
        <v>PERC3500</v>
      </c>
      <c r="D68" s="301" t="str">
        <f>IF('Invt Machines'!G68="","",'Invt Machines'!G68)</f>
        <v>IBARMIA</v>
      </c>
      <c r="E68" s="1374" t="str">
        <f>IF('Invt Machines'!H68="","",'Invt Machines'!H68)</f>
        <v>IBARMIA INNOVATER</v>
      </c>
      <c r="F68" s="1375" t="str">
        <f>IF('Invt Machines'!I68="","",'Invt Machines'!I68)</f>
        <v>Perceuse</v>
      </c>
      <c r="G68" s="302" t="s">
        <v>476</v>
      </c>
      <c r="H68" s="285"/>
      <c r="I68" s="285"/>
      <c r="J68" s="285"/>
      <c r="K68" s="285"/>
      <c r="L68" s="285"/>
      <c r="M68" s="285"/>
      <c r="N68" s="285"/>
      <c r="O68" s="285"/>
      <c r="P68" s="286"/>
      <c r="Q68" s="286"/>
      <c r="R68" s="286"/>
      <c r="S68" s="286"/>
      <c r="T68" s="286"/>
      <c r="U68" s="286"/>
      <c r="V68" s="378" t="s">
        <v>477</v>
      </c>
      <c r="W68" s="378" t="s">
        <v>477</v>
      </c>
      <c r="X68" s="378" t="s">
        <v>477</v>
      </c>
      <c r="Y68" s="378" t="s">
        <v>821</v>
      </c>
      <c r="Z68" s="490" t="s">
        <v>1416</v>
      </c>
      <c r="AA68" s="168" t="s">
        <v>1418</v>
      </c>
      <c r="AB68" s="1376" t="str">
        <f>IF('Invt Machines'!AF68="","",'Invt Machines'!AF68)</f>
        <v>non concernée du fait du projet de la sortir du parc</v>
      </c>
      <c r="AC68" s="1377" t="str">
        <f>IF('Invt Machines'!AE68="","",'Invt Machines'!AE68)</f>
        <v/>
      </c>
      <c r="AD68" s="1377" t="str">
        <f>IF('Invt Machines'!AF68="","",'Invt Machines'!AF68)</f>
        <v>non concernée du fait du projet de la sortir du parc</v>
      </c>
      <c r="AE68" s="1377" t="str">
        <f>IF('Invt Machines'!AG68="","",'Invt Machines'!AG68)</f>
        <v/>
      </c>
      <c r="AF68" s="1377" t="str">
        <f>IF('Invt Machines'!AH68="","",'Invt Machines'!AH68)</f>
        <v/>
      </c>
      <c r="AG68" s="1378" t="str">
        <f>IF('Invt Machines'!AI68="","",'Invt Machines'!AI68)</f>
        <v/>
      </c>
      <c r="AH68" s="337"/>
      <c r="AI68" s="151">
        <f t="shared" si="16"/>
        <v>1</v>
      </c>
      <c r="AJ68" s="152">
        <f t="shared" si="17"/>
        <v>0</v>
      </c>
      <c r="AL68" s="151">
        <f t="shared" si="18"/>
        <v>0</v>
      </c>
      <c r="AM68" s="153">
        <f t="shared" si="19"/>
        <v>0</v>
      </c>
      <c r="AN68" s="153">
        <f t="shared" si="20"/>
        <v>1</v>
      </c>
      <c r="AO68" s="153">
        <f t="shared" si="21"/>
        <v>0</v>
      </c>
      <c r="AP68" s="153">
        <f t="shared" si="22"/>
        <v>0</v>
      </c>
      <c r="AQ68" s="152">
        <f t="shared" si="23"/>
        <v>1</v>
      </c>
      <c r="AR68" s="156"/>
      <c r="AS68" s="151">
        <f t="shared" si="24"/>
        <v>0</v>
      </c>
      <c r="AT68" s="152">
        <f t="shared" si="25"/>
        <v>0</v>
      </c>
      <c r="AU68" s="148"/>
      <c r="AV68" s="151">
        <f t="shared" si="26"/>
        <v>0</v>
      </c>
      <c r="AW68" s="153">
        <f t="shared" si="27"/>
        <v>0</v>
      </c>
      <c r="AX68" s="532">
        <f t="shared" si="13"/>
        <v>1</v>
      </c>
      <c r="AY68" s="153">
        <f t="shared" si="29"/>
        <v>0</v>
      </c>
      <c r="AZ68" s="536">
        <f t="shared" si="15"/>
        <v>0</v>
      </c>
      <c r="BA68" s="538">
        <f t="shared" si="28"/>
        <v>0</v>
      </c>
      <c r="BD68" s="9"/>
      <c r="BL68" s="148"/>
    </row>
    <row r="69" spans="1:64" ht="30" customHeight="1" x14ac:dyDescent="0.3">
      <c r="A69" s="545">
        <f>IF('Invt Machines'!A69="","",'Invt Machines'!A69)</f>
        <v>57</v>
      </c>
      <c r="B69" s="935">
        <f>IF('Invt Machines'!D69="","",'Invt Machines'!D69)</f>
        <v>20</v>
      </c>
      <c r="C69" s="744" t="str">
        <f>IF('Invt Machines'!E69="","",'Invt Machines'!E69)</f>
        <v>0014.4</v>
      </c>
      <c r="D69" s="797" t="str">
        <f>IF('Invt Machines'!G69="","",'Invt Machines'!G69)</f>
        <v>POSTE EBAVURAGE</v>
      </c>
      <c r="E69" s="1361" t="str">
        <f>IF('Invt Machines'!H69="","",'Invt Machines'!H69)</f>
        <v>?</v>
      </c>
      <c r="F69" s="1362" t="str">
        <f>IF('Invt Machines'!I69="","",'Invt Machines'!I69)</f>
        <v>Ebavurage</v>
      </c>
      <c r="G69" s="796" t="s">
        <v>477</v>
      </c>
      <c r="H69" s="798"/>
      <c r="I69" s="798"/>
      <c r="J69" s="798"/>
      <c r="K69" s="798"/>
      <c r="L69" s="798"/>
      <c r="M69" s="798"/>
      <c r="N69" s="798"/>
      <c r="O69" s="798"/>
      <c r="P69" s="799"/>
      <c r="Q69" s="799"/>
      <c r="R69" s="799"/>
      <c r="S69" s="799"/>
      <c r="T69" s="799"/>
      <c r="U69" s="799"/>
      <c r="V69" s="800" t="s">
        <v>477</v>
      </c>
      <c r="W69" s="800" t="s">
        <v>477</v>
      </c>
      <c r="X69" s="800" t="s">
        <v>477</v>
      </c>
      <c r="Y69" s="800" t="s">
        <v>821</v>
      </c>
      <c r="Z69" s="154" t="s">
        <v>935</v>
      </c>
      <c r="AA69" s="801" t="s">
        <v>1419</v>
      </c>
      <c r="AB69" s="1354" t="str">
        <f>IF('Invt Machines'!AF69="","",'Invt Machines'!AF69)</f>
        <v>Pas opportun selon bureau de contrôle, outil portatif / mobile avec CE en série</v>
      </c>
      <c r="AC69" s="1355" t="str">
        <f>IF('Invt Machines'!AE69="","",'Invt Machines'!AE69)</f>
        <v/>
      </c>
      <c r="AD69" s="1355" t="str">
        <f>IF('Invt Machines'!AF69="","",'Invt Machines'!AF69)</f>
        <v>Pas opportun selon bureau de contrôle, outil portatif / mobile avec CE en série</v>
      </c>
      <c r="AE69" s="1355" t="str">
        <f>IF('Invt Machines'!AG69="","",'Invt Machines'!AG69)</f>
        <v/>
      </c>
      <c r="AF69" s="1355" t="str">
        <f>IF('Invt Machines'!AH69="","",'Invt Machines'!AH69)</f>
        <v/>
      </c>
      <c r="AG69" s="1356" t="str">
        <f>IF('Invt Machines'!AI69="","",'Invt Machines'!AI69)</f>
        <v/>
      </c>
      <c r="AH69" s="338"/>
      <c r="AI69" s="151">
        <f t="shared" si="16"/>
        <v>0</v>
      </c>
      <c r="AJ69" s="152">
        <f t="shared" si="17"/>
        <v>1</v>
      </c>
      <c r="AL69" s="151">
        <f t="shared" si="18"/>
        <v>0</v>
      </c>
      <c r="AM69" s="153">
        <f t="shared" si="19"/>
        <v>0</v>
      </c>
      <c r="AN69" s="153">
        <f t="shared" si="20"/>
        <v>1</v>
      </c>
      <c r="AO69" s="153">
        <f t="shared" si="21"/>
        <v>0</v>
      </c>
      <c r="AP69" s="153">
        <f t="shared" si="22"/>
        <v>0</v>
      </c>
      <c r="AQ69" s="152">
        <f t="shared" si="23"/>
        <v>1</v>
      </c>
      <c r="AR69" s="156"/>
      <c r="AS69" s="151">
        <f t="shared" si="24"/>
        <v>0</v>
      </c>
      <c r="AT69" s="152">
        <f t="shared" si="25"/>
        <v>0</v>
      </c>
      <c r="AU69" s="148"/>
      <c r="AV69" s="151">
        <f t="shared" si="26"/>
        <v>0</v>
      </c>
      <c r="AW69" s="153">
        <f t="shared" si="27"/>
        <v>0</v>
      </c>
      <c r="AX69" s="532">
        <f t="shared" si="13"/>
        <v>0</v>
      </c>
      <c r="AY69" s="153">
        <f t="shared" si="29"/>
        <v>1</v>
      </c>
      <c r="AZ69" s="536">
        <f t="shared" si="15"/>
        <v>0</v>
      </c>
      <c r="BA69" s="538">
        <f t="shared" si="28"/>
        <v>0</v>
      </c>
      <c r="BD69" s="9"/>
      <c r="BL69" s="148"/>
    </row>
    <row r="70" spans="1:64" ht="30" customHeight="1" x14ac:dyDescent="0.3">
      <c r="A70" s="545">
        <f>IF('Invt Machines'!A70="","",'Invt Machines'!A70)</f>
        <v>58</v>
      </c>
      <c r="B70" s="933">
        <f>IF('Invt Machines'!D70="","",'Invt Machines'!D70)</f>
        <v>21</v>
      </c>
      <c r="C70" s="129" t="str">
        <f>IF('Invt Machines'!E70="","",'Invt Machines'!E70)</f>
        <v>ASSEMB752</v>
      </c>
      <c r="D70" s="101" t="str">
        <f>IF('Invt Machines'!G70="","",'Invt Machines'!G70)</f>
        <v>MONTAGE C21</v>
      </c>
      <c r="E70" s="1357" t="str">
        <f>IF('Invt Machines'!H70="","",'Invt Machines'!H70)</f>
        <v>AS2i/SKF</v>
      </c>
      <c r="F70" s="1358" t="str">
        <f>IF('Invt Machines'!I70="","",'Invt Machines'!I70)</f>
        <v>Table de montage</v>
      </c>
      <c r="G70" s="293" t="s">
        <v>476</v>
      </c>
      <c r="H70" s="160">
        <v>1</v>
      </c>
      <c r="I70" s="160">
        <v>1</v>
      </c>
      <c r="J70" s="160">
        <v>1</v>
      </c>
      <c r="K70" s="160">
        <v>1</v>
      </c>
      <c r="L70" s="160">
        <v>0</v>
      </c>
      <c r="M70" s="160">
        <v>0</v>
      </c>
      <c r="N70" s="160">
        <v>0</v>
      </c>
      <c r="O70" s="160">
        <v>0</v>
      </c>
      <c r="P70" s="161">
        <v>0</v>
      </c>
      <c r="Q70" s="161">
        <v>0</v>
      </c>
      <c r="R70" s="161">
        <v>3</v>
      </c>
      <c r="S70" s="161">
        <v>3</v>
      </c>
      <c r="T70" s="161">
        <v>0</v>
      </c>
      <c r="U70" s="161">
        <v>0</v>
      </c>
      <c r="V70" s="377" t="s">
        <v>476</v>
      </c>
      <c r="W70" s="377" t="s">
        <v>476</v>
      </c>
      <c r="X70" s="377" t="s">
        <v>477</v>
      </c>
      <c r="Y70" s="377" t="s">
        <v>476</v>
      </c>
      <c r="Z70" s="154" t="s">
        <v>476</v>
      </c>
      <c r="AA70" s="154" t="s">
        <v>1419</v>
      </c>
      <c r="AB70" s="1329" t="str">
        <f>IF('Invt Machines'!AF70="","",'Invt Machines'!AF70)</f>
        <v>Actémium à réaliser la levée des réserves du rapport de DEKRA. Une visite de réception a été réalisée par DEKRA le 08/11/2018. Seule une observation administrative perdure et n'est pas résolvable. Elle ne caractérise pas de risque pour l'opérateur. La machine est jugée conforme.</v>
      </c>
      <c r="AC70" s="1330" t="str">
        <f>IF('Invt Machines'!AE70="","",'Invt Machines'!AE70)</f>
        <v/>
      </c>
      <c r="AD70" s="1330" t="str">
        <f>IF('Invt Machines'!AF70="","",'Invt Machines'!AF70)</f>
        <v>Actémium à réaliser la levée des réserves du rapport de DEKRA. Une visite de réception a été réalisée par DEKRA le 08/11/2018. Seule une observation administrative perdure et n'est pas résolvable. Elle ne caractérise pas de risque pour l'opérateur. La machine est jugée conforme.</v>
      </c>
      <c r="AE70" s="1330" t="str">
        <f>IF('Invt Machines'!AG70="","",'Invt Machines'!AG70)</f>
        <v/>
      </c>
      <c r="AF70" s="1330" t="str">
        <f>IF('Invt Machines'!AH70="","",'Invt Machines'!AH70)</f>
        <v/>
      </c>
      <c r="AG70" s="1331" t="str">
        <f>IF('Invt Machines'!AI70="","",'Invt Machines'!AI70)</f>
        <v/>
      </c>
      <c r="AH70" s="338"/>
      <c r="AI70" s="151">
        <f t="shared" si="16"/>
        <v>1</v>
      </c>
      <c r="AJ70" s="152">
        <f t="shared" si="17"/>
        <v>0</v>
      </c>
      <c r="AL70" s="151">
        <f t="shared" si="18"/>
        <v>1</v>
      </c>
      <c r="AM70" s="153">
        <f t="shared" si="19"/>
        <v>0</v>
      </c>
      <c r="AN70" s="153">
        <f t="shared" si="20"/>
        <v>0</v>
      </c>
      <c r="AO70" s="153">
        <f t="shared" si="21"/>
        <v>0</v>
      </c>
      <c r="AP70" s="153">
        <f t="shared" si="22"/>
        <v>0</v>
      </c>
      <c r="AQ70" s="152">
        <f t="shared" si="23"/>
        <v>1</v>
      </c>
      <c r="AR70" s="156"/>
      <c r="AS70" s="151">
        <f t="shared" si="24"/>
        <v>1</v>
      </c>
      <c r="AT70" s="152">
        <f t="shared" si="25"/>
        <v>0</v>
      </c>
      <c r="AU70" s="148"/>
      <c r="AV70" s="151">
        <f t="shared" si="26"/>
        <v>0</v>
      </c>
      <c r="AW70" s="153">
        <f t="shared" si="27"/>
        <v>1</v>
      </c>
      <c r="AX70" s="532">
        <f t="shared" si="13"/>
        <v>0</v>
      </c>
      <c r="AY70" s="153">
        <f t="shared" si="29"/>
        <v>0</v>
      </c>
      <c r="AZ70" s="536">
        <f t="shared" si="15"/>
        <v>0</v>
      </c>
      <c r="BA70" s="538">
        <f t="shared" si="28"/>
        <v>0</v>
      </c>
      <c r="BD70" s="9"/>
      <c r="BL70" s="148"/>
    </row>
    <row r="71" spans="1:64" ht="30" customHeight="1" x14ac:dyDescent="0.3">
      <c r="A71" s="545">
        <f>IF('Invt Machines'!A71="","",'Invt Machines'!A71)</f>
        <v>59</v>
      </c>
      <c r="B71" s="948">
        <f>IF('Invt Machines'!D71="","",'Invt Machines'!D71)</f>
        <v>21</v>
      </c>
      <c r="C71" s="96">
        <f>IF('Invt Machines'!E71="","",'Invt Machines'!E71)</f>
        <v>253</v>
      </c>
      <c r="D71" s="101" t="str">
        <f>IF('Invt Machines'!G71="","",'Invt Machines'!G71)</f>
        <v>BM225</v>
      </c>
      <c r="E71" s="1357" t="str">
        <f>IF('Invt Machines'!H71="","",'Invt Machines'!H71)</f>
        <v>BERTHIEZ</v>
      </c>
      <c r="F71" s="1358" t="str">
        <f>IF('Invt Machines'!I71="","",'Invt Machines'!I71)</f>
        <v>Tour</v>
      </c>
      <c r="G71" s="293" t="s">
        <v>476</v>
      </c>
      <c r="H71" s="160"/>
      <c r="I71" s="160"/>
      <c r="J71" s="160"/>
      <c r="K71" s="160"/>
      <c r="L71" s="160"/>
      <c r="M71" s="160"/>
      <c r="N71" s="160"/>
      <c r="O71" s="160"/>
      <c r="P71" s="161"/>
      <c r="Q71" s="161"/>
      <c r="R71" s="161"/>
      <c r="S71" s="161"/>
      <c r="T71" s="161"/>
      <c r="U71" s="161"/>
      <c r="V71" s="377" t="s">
        <v>477</v>
      </c>
      <c r="W71" s="377" t="s">
        <v>476</v>
      </c>
      <c r="X71" s="377" t="s">
        <v>477</v>
      </c>
      <c r="Y71" s="377" t="s">
        <v>514</v>
      </c>
      <c r="Z71" s="154" t="s">
        <v>1416</v>
      </c>
      <c r="AA71" s="154" t="s">
        <v>1419</v>
      </c>
      <c r="AB71" s="1329" t="str">
        <f>IF('Invt Machines'!AF71="","",'Invt Machines'!AF71)</f>
        <v/>
      </c>
      <c r="AC71" s="1330" t="str">
        <f>IF('Invt Machines'!AE71="","",'Invt Machines'!AE71)</f>
        <v/>
      </c>
      <c r="AD71" s="1330" t="str">
        <f>IF('Invt Machines'!AF71="","",'Invt Machines'!AF71)</f>
        <v/>
      </c>
      <c r="AE71" s="1330" t="str">
        <f>IF('Invt Machines'!AG71="","",'Invt Machines'!AG71)</f>
        <v/>
      </c>
      <c r="AF71" s="1330" t="str">
        <f>IF('Invt Machines'!AH71="","",'Invt Machines'!AH71)</f>
        <v/>
      </c>
      <c r="AG71" s="1331" t="str">
        <f>IF('Invt Machines'!AI71="","",'Invt Machines'!AI71)</f>
        <v/>
      </c>
      <c r="AH71" s="336"/>
      <c r="AI71" s="151">
        <f t="shared" si="16"/>
        <v>1</v>
      </c>
      <c r="AJ71" s="152">
        <f t="shared" si="17"/>
        <v>0</v>
      </c>
      <c r="AL71" s="151">
        <f t="shared" si="18"/>
        <v>1</v>
      </c>
      <c r="AM71" s="153">
        <f t="shared" si="19"/>
        <v>0</v>
      </c>
      <c r="AN71" s="153">
        <f t="shared" si="20"/>
        <v>0</v>
      </c>
      <c r="AO71" s="153">
        <f t="shared" si="21"/>
        <v>0</v>
      </c>
      <c r="AP71" s="153">
        <f t="shared" si="22"/>
        <v>0</v>
      </c>
      <c r="AQ71" s="152">
        <f t="shared" si="23"/>
        <v>1</v>
      </c>
      <c r="AR71" s="156"/>
      <c r="AS71" s="151">
        <f t="shared" si="24"/>
        <v>0</v>
      </c>
      <c r="AT71" s="152">
        <f t="shared" si="25"/>
        <v>0</v>
      </c>
      <c r="AU71" s="148"/>
      <c r="AV71" s="151">
        <f t="shared" si="26"/>
        <v>0</v>
      </c>
      <c r="AW71" s="153">
        <f t="shared" si="27"/>
        <v>0</v>
      </c>
      <c r="AX71" s="532">
        <f t="shared" si="13"/>
        <v>1</v>
      </c>
      <c r="AY71" s="153">
        <f t="shared" si="29"/>
        <v>0</v>
      </c>
      <c r="AZ71" s="536">
        <f t="shared" si="15"/>
        <v>0</v>
      </c>
      <c r="BA71" s="538">
        <f t="shared" si="28"/>
        <v>0</v>
      </c>
      <c r="BD71" s="9"/>
      <c r="BL71" s="148"/>
    </row>
    <row r="72" spans="1:64" ht="30" customHeight="1" x14ac:dyDescent="0.3">
      <c r="A72" s="545">
        <f>IF('Invt Machines'!A72="","",'Invt Machines'!A72)</f>
        <v>60</v>
      </c>
      <c r="B72" s="934">
        <f>IF('Invt Machines'!D72="","",'Invt Machines'!D72)</f>
        <v>21</v>
      </c>
      <c r="C72" s="310">
        <f>IF('Invt Machines'!E72="","",'Invt Machines'!E72)</f>
        <v>568</v>
      </c>
      <c r="D72" s="311" t="str">
        <f>IF('Invt Machines'!G72="","",'Invt Machines'!G72)</f>
        <v>DUFIEUX TB</v>
      </c>
      <c r="E72" s="1442" t="str">
        <f>IF('Invt Machines'!H72="","",'Invt Machines'!H72)</f>
        <v>DUFIEUX</v>
      </c>
      <c r="F72" s="1443" t="str">
        <f>IF('Invt Machines'!I72="","",'Invt Machines'!I72)</f>
        <v>Perceuse</v>
      </c>
      <c r="G72" s="312" t="s">
        <v>476</v>
      </c>
      <c r="H72" s="306"/>
      <c r="I72" s="306"/>
      <c r="J72" s="306"/>
      <c r="K72" s="306"/>
      <c r="L72" s="306"/>
      <c r="M72" s="306"/>
      <c r="N72" s="306"/>
      <c r="O72" s="306"/>
      <c r="P72" s="307"/>
      <c r="Q72" s="307"/>
      <c r="R72" s="307"/>
      <c r="S72" s="307"/>
      <c r="T72" s="307"/>
      <c r="U72" s="307"/>
      <c r="V72" s="379" t="s">
        <v>477</v>
      </c>
      <c r="W72" s="379" t="s">
        <v>477</v>
      </c>
      <c r="X72" s="379" t="s">
        <v>477</v>
      </c>
      <c r="Y72" s="379" t="s">
        <v>821</v>
      </c>
      <c r="Z72" s="570" t="s">
        <v>1416</v>
      </c>
      <c r="AA72" s="168" t="s">
        <v>936</v>
      </c>
      <c r="AB72" s="1371" t="str">
        <f>IF('Invt Machines'!AF72="","",'Invt Machines'!AF72)</f>
        <v>Sortie du parc. Bon de ferraillage et sortie immob au 25/07/2017</v>
      </c>
      <c r="AC72" s="1372" t="str">
        <f>IF('Invt Machines'!AE72="","",'Invt Machines'!AE72)</f>
        <v/>
      </c>
      <c r="AD72" s="1372" t="str">
        <f>IF('Invt Machines'!AF72="","",'Invt Machines'!AF72)</f>
        <v>Sortie du parc. Bon de ferraillage et sortie immob au 25/07/2017</v>
      </c>
      <c r="AE72" s="1372" t="str">
        <f>IF('Invt Machines'!AG72="","",'Invt Machines'!AG72)</f>
        <v/>
      </c>
      <c r="AF72" s="1372" t="str">
        <f>IF('Invt Machines'!AH72="","",'Invt Machines'!AH72)</f>
        <v/>
      </c>
      <c r="AG72" s="1373" t="str">
        <f>IF('Invt Machines'!AI72="","",'Invt Machines'!AI72)</f>
        <v/>
      </c>
      <c r="AH72" s="337"/>
      <c r="AI72" s="151">
        <f t="shared" si="16"/>
        <v>1</v>
      </c>
      <c r="AJ72" s="152">
        <f t="shared" si="17"/>
        <v>0</v>
      </c>
      <c r="AL72" s="151">
        <f t="shared" si="18"/>
        <v>0</v>
      </c>
      <c r="AM72" s="153">
        <f t="shared" si="19"/>
        <v>0</v>
      </c>
      <c r="AN72" s="153">
        <f t="shared" si="20"/>
        <v>1</v>
      </c>
      <c r="AO72" s="153">
        <f t="shared" si="21"/>
        <v>0</v>
      </c>
      <c r="AP72" s="153">
        <f t="shared" si="22"/>
        <v>0</v>
      </c>
      <c r="AQ72" s="152">
        <f t="shared" si="23"/>
        <v>1</v>
      </c>
      <c r="AR72" s="156"/>
      <c r="AS72" s="151">
        <f t="shared" si="24"/>
        <v>0</v>
      </c>
      <c r="AT72" s="152">
        <f t="shared" si="25"/>
        <v>0</v>
      </c>
      <c r="AU72" s="148"/>
      <c r="AV72" s="151">
        <f t="shared" si="26"/>
        <v>0</v>
      </c>
      <c r="AW72" s="153">
        <f t="shared" si="27"/>
        <v>0</v>
      </c>
      <c r="AX72" s="532">
        <f t="shared" si="13"/>
        <v>1</v>
      </c>
      <c r="AY72" s="153">
        <f t="shared" si="29"/>
        <v>0</v>
      </c>
      <c r="AZ72" s="536">
        <f t="shared" si="15"/>
        <v>1</v>
      </c>
      <c r="BA72" s="538">
        <f t="shared" si="28"/>
        <v>0</v>
      </c>
      <c r="BD72" s="9"/>
      <c r="BL72" s="148"/>
    </row>
    <row r="73" spans="1:64" ht="30" customHeight="1" x14ac:dyDescent="0.3">
      <c r="A73" s="545">
        <f>IF('Invt Machines'!A73="","",'Invt Machines'!A73)</f>
        <v>61</v>
      </c>
      <c r="B73" s="948">
        <f>IF('Invt Machines'!D73="","",'Invt Machines'!D73)</f>
        <v>16</v>
      </c>
      <c r="C73" s="96" t="str">
        <f>IF('Invt Machines'!E73="","",'Invt Machines'!E73)</f>
        <v>PE600</v>
      </c>
      <c r="D73" s="101" t="str">
        <f>IF('Invt Machines'!G73="","",'Invt Machines'!G73)</f>
        <v>GSP Radiale 46016 N° 928</v>
      </c>
      <c r="E73" s="1357" t="str">
        <f>IF('Invt Machines'!H73="","",'Invt Machines'!H73)</f>
        <v>GSP</v>
      </c>
      <c r="F73" s="1358" t="str">
        <f>IF('Invt Machines'!I73="","",'Invt Machines'!I73)</f>
        <v>Perceuse</v>
      </c>
      <c r="G73" s="293" t="s">
        <v>476</v>
      </c>
      <c r="H73" s="160"/>
      <c r="I73" s="160"/>
      <c r="J73" s="160"/>
      <c r="K73" s="160"/>
      <c r="L73" s="160"/>
      <c r="M73" s="160"/>
      <c r="N73" s="160"/>
      <c r="O73" s="160"/>
      <c r="P73" s="161"/>
      <c r="Q73" s="161"/>
      <c r="R73" s="161"/>
      <c r="S73" s="161"/>
      <c r="T73" s="161"/>
      <c r="U73" s="161"/>
      <c r="V73" s="377" t="s">
        <v>477</v>
      </c>
      <c r="W73" s="377" t="s">
        <v>476</v>
      </c>
      <c r="X73" s="377" t="s">
        <v>477</v>
      </c>
      <c r="Y73" s="377" t="s">
        <v>514</v>
      </c>
      <c r="Z73" s="154" t="s">
        <v>1416</v>
      </c>
      <c r="AA73" s="154" t="s">
        <v>1419</v>
      </c>
      <c r="AB73" s="1329" t="str">
        <f>IF('Invt Machines'!AF73="","",'Invt Machines'!AF73)</f>
        <v/>
      </c>
      <c r="AC73" s="1330" t="str">
        <f>IF('Invt Machines'!AE73="","",'Invt Machines'!AE73)</f>
        <v/>
      </c>
      <c r="AD73" s="1330" t="str">
        <f>IF('Invt Machines'!AF73="","",'Invt Machines'!AF73)</f>
        <v/>
      </c>
      <c r="AE73" s="1330" t="str">
        <f>IF('Invt Machines'!AG73="","",'Invt Machines'!AG73)</f>
        <v/>
      </c>
      <c r="AF73" s="1330" t="str">
        <f>IF('Invt Machines'!AH73="","",'Invt Machines'!AH73)</f>
        <v/>
      </c>
      <c r="AG73" s="1331" t="str">
        <f>IF('Invt Machines'!AI73="","",'Invt Machines'!AI73)</f>
        <v/>
      </c>
      <c r="AH73" s="336"/>
      <c r="AI73" s="151">
        <f t="shared" si="16"/>
        <v>1</v>
      </c>
      <c r="AJ73" s="152">
        <f t="shared" si="17"/>
        <v>0</v>
      </c>
      <c r="AL73" s="151">
        <f t="shared" si="18"/>
        <v>1</v>
      </c>
      <c r="AM73" s="153">
        <f t="shared" si="19"/>
        <v>0</v>
      </c>
      <c r="AN73" s="153">
        <f t="shared" si="20"/>
        <v>0</v>
      </c>
      <c r="AO73" s="153">
        <f t="shared" si="21"/>
        <v>0</v>
      </c>
      <c r="AP73" s="153">
        <f t="shared" si="22"/>
        <v>0</v>
      </c>
      <c r="AQ73" s="152">
        <f t="shared" si="23"/>
        <v>1</v>
      </c>
      <c r="AR73" s="156"/>
      <c r="AS73" s="151">
        <f t="shared" si="24"/>
        <v>0</v>
      </c>
      <c r="AT73" s="152">
        <f t="shared" si="25"/>
        <v>0</v>
      </c>
      <c r="AU73" s="148"/>
      <c r="AV73" s="151">
        <f t="shared" si="26"/>
        <v>0</v>
      </c>
      <c r="AW73" s="153">
        <f t="shared" si="27"/>
        <v>0</v>
      </c>
      <c r="AX73" s="532">
        <f t="shared" si="13"/>
        <v>1</v>
      </c>
      <c r="AY73" s="153">
        <f t="shared" si="29"/>
        <v>0</v>
      </c>
      <c r="AZ73" s="536">
        <f t="shared" si="15"/>
        <v>0</v>
      </c>
      <c r="BA73" s="538">
        <f t="shared" si="28"/>
        <v>0</v>
      </c>
      <c r="BD73" s="9"/>
      <c r="BL73" s="148"/>
    </row>
    <row r="74" spans="1:64" ht="30" customHeight="1" x14ac:dyDescent="0.3">
      <c r="A74" s="545">
        <f>IF('Invt Machines'!A74="","",'Invt Machines'!A74)</f>
        <v>62</v>
      </c>
      <c r="B74" s="935">
        <f>IF('Invt Machines'!D74="","",'Invt Machines'!D74)</f>
        <v>21</v>
      </c>
      <c r="C74" s="744">
        <f>IF('Invt Machines'!E74="","",'Invt Machines'!E74)</f>
        <v>752</v>
      </c>
      <c r="D74" s="797" t="str">
        <f>IF('Invt Machines'!G74="","",'Invt Machines'!G74)</f>
        <v>MACHINE A LAVER</v>
      </c>
      <c r="E74" s="1361" t="str">
        <f>IF('Invt Machines'!H74="","",'Invt Machines'!H74)</f>
        <v>FUCHS</v>
      </c>
      <c r="F74" s="1362" t="str">
        <f>IF('Invt Machines'!I74="","",'Invt Machines'!I74)</f>
        <v>Machine à laver</v>
      </c>
      <c r="G74" s="796" t="s">
        <v>477</v>
      </c>
      <c r="H74" s="798"/>
      <c r="I74" s="798"/>
      <c r="J74" s="798"/>
      <c r="K74" s="798"/>
      <c r="L74" s="798"/>
      <c r="M74" s="798"/>
      <c r="N74" s="798"/>
      <c r="O74" s="798"/>
      <c r="P74" s="799"/>
      <c r="Q74" s="799"/>
      <c r="R74" s="799"/>
      <c r="S74" s="799"/>
      <c r="T74" s="799"/>
      <c r="U74" s="799"/>
      <c r="V74" s="800" t="s">
        <v>477</v>
      </c>
      <c r="W74" s="800" t="s">
        <v>477</v>
      </c>
      <c r="X74" s="800" t="s">
        <v>477</v>
      </c>
      <c r="Y74" s="800" t="s">
        <v>821</v>
      </c>
      <c r="Z74" s="154" t="s">
        <v>935</v>
      </c>
      <c r="AA74" s="801" t="s">
        <v>1419</v>
      </c>
      <c r="AB74" s="1354" t="str">
        <f>IF('Invt Machines'!AF74="","",'Invt Machines'!AF74)</f>
        <v>Pas opportun selon bureau de contrôle,  machine/outil avec CE en série</v>
      </c>
      <c r="AC74" s="1355" t="str">
        <f>IF('Invt Machines'!AE74="","",'Invt Machines'!AE74)</f>
        <v/>
      </c>
      <c r="AD74" s="1355" t="str">
        <f>IF('Invt Machines'!AF74="","",'Invt Machines'!AF74)</f>
        <v>Pas opportun selon bureau de contrôle,  machine/outil avec CE en série</v>
      </c>
      <c r="AE74" s="1355" t="str">
        <f>IF('Invt Machines'!AG74="","",'Invt Machines'!AG74)</f>
        <v/>
      </c>
      <c r="AF74" s="1355" t="str">
        <f>IF('Invt Machines'!AH74="","",'Invt Machines'!AH74)</f>
        <v/>
      </c>
      <c r="AG74" s="1356" t="str">
        <f>IF('Invt Machines'!AI74="","",'Invt Machines'!AI74)</f>
        <v/>
      </c>
      <c r="AH74" s="336"/>
      <c r="AI74" s="151">
        <f t="shared" si="16"/>
        <v>0</v>
      </c>
      <c r="AJ74" s="152">
        <f t="shared" si="17"/>
        <v>1</v>
      </c>
      <c r="AL74" s="151">
        <f t="shared" si="18"/>
        <v>0</v>
      </c>
      <c r="AM74" s="153">
        <f t="shared" si="19"/>
        <v>0</v>
      </c>
      <c r="AN74" s="153">
        <f t="shared" si="20"/>
        <v>1</v>
      </c>
      <c r="AO74" s="153">
        <f t="shared" si="21"/>
        <v>0</v>
      </c>
      <c r="AP74" s="153">
        <f t="shared" si="22"/>
        <v>0</v>
      </c>
      <c r="AQ74" s="152">
        <f t="shared" si="23"/>
        <v>1</v>
      </c>
      <c r="AR74" s="156"/>
      <c r="AS74" s="151">
        <f t="shared" si="24"/>
        <v>0</v>
      </c>
      <c r="AT74" s="152">
        <f t="shared" si="25"/>
        <v>0</v>
      </c>
      <c r="AU74" s="148"/>
      <c r="AV74" s="151">
        <f t="shared" si="26"/>
        <v>0</v>
      </c>
      <c r="AW74" s="153">
        <f t="shared" si="27"/>
        <v>0</v>
      </c>
      <c r="AX74" s="532">
        <f t="shared" si="13"/>
        <v>0</v>
      </c>
      <c r="AY74" s="153">
        <f t="shared" si="29"/>
        <v>1</v>
      </c>
      <c r="AZ74" s="536">
        <f t="shared" si="15"/>
        <v>0</v>
      </c>
      <c r="BA74" s="538">
        <f t="shared" si="28"/>
        <v>0</v>
      </c>
      <c r="BD74" s="9"/>
      <c r="BL74" s="148"/>
    </row>
    <row r="75" spans="1:64" ht="30" customHeight="1" x14ac:dyDescent="0.3">
      <c r="A75" s="545">
        <f>IF('Invt Machines'!A75="","",'Invt Machines'!A75)</f>
        <v>63</v>
      </c>
      <c r="B75" s="935">
        <f>IF('Invt Machines'!D75="","",'Invt Machines'!D75)</f>
        <v>21</v>
      </c>
      <c r="C75" s="744">
        <f>IF('Invt Machines'!E75="","",'Invt Machines'!E75)</f>
        <v>7113</v>
      </c>
      <c r="D75" s="797" t="str">
        <f>IF('Invt Machines'!G75="","",'Invt Machines'!G75)</f>
        <v>Magnéto</v>
      </c>
      <c r="E75" s="1361" t="str">
        <f>IF('Invt Machines'!H75="","",'Invt Machines'!H75)</f>
        <v>SREM TECHNOLOGIES</v>
      </c>
      <c r="F75" s="1362" t="str">
        <f>IF('Invt Machines'!I75="","",'Invt Machines'!I75)</f>
        <v>Contrôle par magnétoscopie</v>
      </c>
      <c r="G75" s="796" t="s">
        <v>477</v>
      </c>
      <c r="H75" s="798"/>
      <c r="I75" s="798"/>
      <c r="J75" s="798"/>
      <c r="K75" s="798"/>
      <c r="L75" s="798"/>
      <c r="M75" s="798"/>
      <c r="N75" s="798"/>
      <c r="O75" s="798"/>
      <c r="P75" s="799"/>
      <c r="Q75" s="799"/>
      <c r="R75" s="799"/>
      <c r="S75" s="799"/>
      <c r="T75" s="799"/>
      <c r="U75" s="799"/>
      <c r="V75" s="800" t="s">
        <v>477</v>
      </c>
      <c r="W75" s="800" t="s">
        <v>477</v>
      </c>
      <c r="X75" s="800" t="s">
        <v>477</v>
      </c>
      <c r="Y75" s="800" t="s">
        <v>821</v>
      </c>
      <c r="Z75" s="154" t="s">
        <v>935</v>
      </c>
      <c r="AA75" s="801" t="s">
        <v>1419</v>
      </c>
      <c r="AB75" s="1354" t="str">
        <f>IF('Invt Machines'!AF75="","",'Invt Machines'!AF75)</f>
        <v>Pas opportun selon bureau de contrôle, outil portatif / mobile avec CE en série</v>
      </c>
      <c r="AC75" s="1355" t="str">
        <f>IF('Invt Machines'!AE75="","",'Invt Machines'!AE75)</f>
        <v/>
      </c>
      <c r="AD75" s="1355" t="str">
        <f>IF('Invt Machines'!AF75="","",'Invt Machines'!AF75)</f>
        <v>Pas opportun selon bureau de contrôle, outil portatif / mobile avec CE en série</v>
      </c>
      <c r="AE75" s="1355" t="str">
        <f>IF('Invt Machines'!AG75="","",'Invt Machines'!AG75)</f>
        <v/>
      </c>
      <c r="AF75" s="1355" t="str">
        <f>IF('Invt Machines'!AH75="","",'Invt Machines'!AH75)</f>
        <v/>
      </c>
      <c r="AG75" s="1356" t="str">
        <f>IF('Invt Machines'!AI75="","",'Invt Machines'!AI75)</f>
        <v/>
      </c>
      <c r="AH75" s="336"/>
      <c r="AI75" s="151">
        <f t="shared" si="16"/>
        <v>0</v>
      </c>
      <c r="AJ75" s="152">
        <f t="shared" si="17"/>
        <v>1</v>
      </c>
      <c r="AL75" s="151">
        <f t="shared" si="18"/>
        <v>0</v>
      </c>
      <c r="AM75" s="153">
        <f t="shared" si="19"/>
        <v>0</v>
      </c>
      <c r="AN75" s="153">
        <f t="shared" si="20"/>
        <v>1</v>
      </c>
      <c r="AO75" s="153">
        <f t="shared" si="21"/>
        <v>0</v>
      </c>
      <c r="AP75" s="153">
        <f t="shared" si="22"/>
        <v>0</v>
      </c>
      <c r="AQ75" s="152">
        <f t="shared" si="23"/>
        <v>1</v>
      </c>
      <c r="AR75" s="156"/>
      <c r="AS75" s="151">
        <f t="shared" si="24"/>
        <v>0</v>
      </c>
      <c r="AT75" s="152">
        <f t="shared" si="25"/>
        <v>0</v>
      </c>
      <c r="AU75" s="148"/>
      <c r="AV75" s="151">
        <f t="shared" si="26"/>
        <v>0</v>
      </c>
      <c r="AW75" s="153">
        <f t="shared" si="27"/>
        <v>0</v>
      </c>
      <c r="AX75" s="532">
        <f t="shared" si="13"/>
        <v>0</v>
      </c>
      <c r="AY75" s="153">
        <f t="shared" si="29"/>
        <v>1</v>
      </c>
      <c r="AZ75" s="536">
        <f t="shared" si="15"/>
        <v>0</v>
      </c>
      <c r="BA75" s="538">
        <f t="shared" si="28"/>
        <v>0</v>
      </c>
      <c r="BD75" s="9"/>
      <c r="BL75" s="148"/>
    </row>
    <row r="76" spans="1:64" ht="30" customHeight="1" x14ac:dyDescent="0.3">
      <c r="A76" s="545">
        <f>IF('Invt Machines'!A76="","",'Invt Machines'!A76)</f>
        <v>64</v>
      </c>
      <c r="B76" s="948">
        <f>IF('Invt Machines'!D76="","",'Invt Machines'!D76)</f>
        <v>21</v>
      </c>
      <c r="C76" s="96" t="str">
        <f>IF('Invt Machines'!E76="","",'Invt Machines'!E76)</f>
        <v>13-B</v>
      </c>
      <c r="D76" s="101" t="str">
        <f>IF('Invt Machines'!G76="","",'Invt Machines'!G76)</f>
        <v>Rouleau entrainement couronne</v>
      </c>
      <c r="E76" s="1357" t="str">
        <f>IF('Invt Machines'!H76="","",'Invt Machines'!H76)</f>
        <v>SKF</v>
      </c>
      <c r="F76" s="1358" t="str">
        <f>IF('Invt Machines'!I76="","",'Invt Machines'!I76)</f>
        <v>Contrôle par magnétoscopie</v>
      </c>
      <c r="G76" s="293" t="s">
        <v>476</v>
      </c>
      <c r="H76" s="160"/>
      <c r="I76" s="160"/>
      <c r="J76" s="160"/>
      <c r="K76" s="160"/>
      <c r="L76" s="160"/>
      <c r="M76" s="160"/>
      <c r="N76" s="160"/>
      <c r="O76" s="160"/>
      <c r="P76" s="161"/>
      <c r="Q76" s="161"/>
      <c r="R76" s="161"/>
      <c r="S76" s="161"/>
      <c r="T76" s="161"/>
      <c r="U76" s="161"/>
      <c r="V76" s="377" t="s">
        <v>477</v>
      </c>
      <c r="W76" s="377" t="s">
        <v>476</v>
      </c>
      <c r="X76" s="377" t="s">
        <v>477</v>
      </c>
      <c r="Y76" s="377" t="s">
        <v>514</v>
      </c>
      <c r="Z76" s="154" t="s">
        <v>1416</v>
      </c>
      <c r="AA76" s="154" t="s">
        <v>1419</v>
      </c>
      <c r="AB76" s="1329" t="str">
        <f>IF('Invt Machines'!AF76="","",'Invt Machines'!AF76)</f>
        <v>Proto Maréchal</v>
      </c>
      <c r="AC76" s="1330" t="str">
        <f>IF('Invt Machines'!AE76="","",'Invt Machines'!AE76)</f>
        <v/>
      </c>
      <c r="AD76" s="1330" t="str">
        <f>IF('Invt Machines'!AF76="","",'Invt Machines'!AF76)</f>
        <v>Proto Maréchal</v>
      </c>
      <c r="AE76" s="1330" t="str">
        <f>IF('Invt Machines'!AG76="","",'Invt Machines'!AG76)</f>
        <v/>
      </c>
      <c r="AF76" s="1330" t="str">
        <f>IF('Invt Machines'!AH76="","",'Invt Machines'!AH76)</f>
        <v/>
      </c>
      <c r="AG76" s="1331" t="str">
        <f>IF('Invt Machines'!AI76="","",'Invt Machines'!AI76)</f>
        <v/>
      </c>
      <c r="AH76" s="336"/>
      <c r="AI76" s="151">
        <f t="shared" si="16"/>
        <v>1</v>
      </c>
      <c r="AJ76" s="152">
        <f t="shared" si="17"/>
        <v>0</v>
      </c>
      <c r="AL76" s="151">
        <f t="shared" si="18"/>
        <v>1</v>
      </c>
      <c r="AM76" s="153">
        <f t="shared" si="19"/>
        <v>0</v>
      </c>
      <c r="AN76" s="153">
        <f t="shared" si="20"/>
        <v>0</v>
      </c>
      <c r="AO76" s="153">
        <f t="shared" si="21"/>
        <v>0</v>
      </c>
      <c r="AP76" s="153">
        <f t="shared" si="22"/>
        <v>0</v>
      </c>
      <c r="AQ76" s="152">
        <f t="shared" si="23"/>
        <v>1</v>
      </c>
      <c r="AR76" s="156"/>
      <c r="AS76" s="151">
        <f t="shared" si="24"/>
        <v>0</v>
      </c>
      <c r="AT76" s="152">
        <f t="shared" si="25"/>
        <v>0</v>
      </c>
      <c r="AU76" s="148"/>
      <c r="AV76" s="151">
        <f t="shared" si="26"/>
        <v>0</v>
      </c>
      <c r="AW76" s="153">
        <f t="shared" si="27"/>
        <v>0</v>
      </c>
      <c r="AX76" s="532">
        <f t="shared" si="13"/>
        <v>1</v>
      </c>
      <c r="AY76" s="153">
        <f t="shared" si="29"/>
        <v>0</v>
      </c>
      <c r="AZ76" s="536">
        <f t="shared" si="15"/>
        <v>0</v>
      </c>
      <c r="BA76" s="538">
        <f t="shared" si="28"/>
        <v>0</v>
      </c>
      <c r="BD76" s="9"/>
      <c r="BL76" s="148"/>
    </row>
    <row r="77" spans="1:64" ht="45" customHeight="1" x14ac:dyDescent="0.3">
      <c r="A77" s="545">
        <f>IF('Invt Machines'!A77="","",'Invt Machines'!A77)</f>
        <v>65</v>
      </c>
      <c r="B77" s="948">
        <f>IF('Invt Machines'!D77="","",'Invt Machines'!D77)</f>
        <v>21</v>
      </c>
      <c r="C77" s="96" t="str">
        <f>IF('Invt Machines'!E77="","",'Invt Machines'!E77)</f>
        <v>TOUAC46</v>
      </c>
      <c r="D77" s="101" t="str">
        <f>IF('Invt Machines'!G77="","",'Invt Machines'!G77)</f>
        <v>AC46</v>
      </c>
      <c r="E77" s="1357" t="str">
        <f>IF('Invt Machines'!H77="","",'Invt Machines'!H77)</f>
        <v>PIETRO CARNAGHI</v>
      </c>
      <c r="F77" s="1358" t="str">
        <f>IF('Invt Machines'!I77="","",'Invt Machines'!I77)</f>
        <v>Tour vertical / perceuse et rectif</v>
      </c>
      <c r="G77" s="293" t="s">
        <v>476</v>
      </c>
      <c r="H77" s="160">
        <v>1</v>
      </c>
      <c r="I77" s="160">
        <v>0</v>
      </c>
      <c r="J77" s="160">
        <v>1</v>
      </c>
      <c r="K77" s="160">
        <v>0</v>
      </c>
      <c r="L77" s="160">
        <v>0</v>
      </c>
      <c r="M77" s="160">
        <v>0</v>
      </c>
      <c r="N77" s="160">
        <v>0</v>
      </c>
      <c r="O77" s="160">
        <v>0</v>
      </c>
      <c r="P77" s="161">
        <v>1</v>
      </c>
      <c r="Q77" s="161">
        <v>1</v>
      </c>
      <c r="R77" s="161">
        <v>1</v>
      </c>
      <c r="S77" s="161">
        <v>1</v>
      </c>
      <c r="T77" s="161">
        <v>0</v>
      </c>
      <c r="U77" s="161">
        <v>0</v>
      </c>
      <c r="V77" s="377" t="s">
        <v>476</v>
      </c>
      <c r="W77" s="377" t="s">
        <v>476</v>
      </c>
      <c r="X77" s="377" t="s">
        <v>477</v>
      </c>
      <c r="Y77" s="377" t="s">
        <v>514</v>
      </c>
      <c r="Z77" s="154" t="s">
        <v>477</v>
      </c>
      <c r="AA77" s="154" t="s">
        <v>1419</v>
      </c>
      <c r="AB77" s="1329" t="str">
        <f>IF('Invt Machines'!AF77="","",'Invt Machines'!AF77)</f>
        <v>Chiffrage en cours.
Communiquer le rapport de contrôle du "safety integrated" au prochain tiers expert afin qu'il finalise la vérification de conformité.</v>
      </c>
      <c r="AC77" s="1330" t="str">
        <f>IF('Invt Machines'!AE77="","",'Invt Machines'!AE77)</f>
        <v/>
      </c>
      <c r="AD77" s="1330" t="str">
        <f>IF('Invt Machines'!AF77="","",'Invt Machines'!AF77)</f>
        <v>Chiffrage en cours.
Communiquer le rapport de contrôle du "safety integrated" au prochain tiers expert afin qu'il finalise la vérification de conformité.</v>
      </c>
      <c r="AE77" s="1330" t="str">
        <f>IF('Invt Machines'!AG77="","",'Invt Machines'!AG77)</f>
        <v/>
      </c>
      <c r="AF77" s="1330" t="str">
        <f>IF('Invt Machines'!AH77="","",'Invt Machines'!AH77)</f>
        <v/>
      </c>
      <c r="AG77" s="1331" t="str">
        <f>IF('Invt Machines'!AI77="","",'Invt Machines'!AI77)</f>
        <v/>
      </c>
      <c r="AH77" s="340"/>
      <c r="AI77" s="151">
        <f t="shared" ref="AI77:AI108" si="30">IF(G77="oui",1,0)</f>
        <v>1</v>
      </c>
      <c r="AJ77" s="152">
        <f t="shared" ref="AJ77:AJ108" si="31">IF(G77="non",1,0)</f>
        <v>0</v>
      </c>
      <c r="AL77" s="151">
        <f t="shared" ref="AL77:AL108" si="32">IF(W77="oui",1,0)</f>
        <v>1</v>
      </c>
      <c r="AM77" s="153">
        <f t="shared" ref="AM77:AM108" si="33">IF(W77="Partielle",1,0)</f>
        <v>0</v>
      </c>
      <c r="AN77" s="153">
        <f t="shared" ref="AN77:AN108" si="34">IF(W77="non",1,0)</f>
        <v>0</v>
      </c>
      <c r="AO77" s="153">
        <f t="shared" ref="AO77:AO108" si="35">IF(X77="oui",1,0)</f>
        <v>0</v>
      </c>
      <c r="AP77" s="153">
        <f t="shared" ref="AP77:AP108" si="36">IF(X77="A finaliser",1,0)</f>
        <v>0</v>
      </c>
      <c r="AQ77" s="152">
        <f t="shared" ref="AQ77:AQ108" si="37">IF(X77="non",1,0)</f>
        <v>1</v>
      </c>
      <c r="AR77" s="156"/>
      <c r="AS77" s="151">
        <f t="shared" ref="AS77:AS87" si="38">IF(Y77="oui",1,0)</f>
        <v>0</v>
      </c>
      <c r="AT77" s="152">
        <f t="shared" ref="AT77:AT87" si="39">IF(Y77="non",1,0)</f>
        <v>0</v>
      </c>
      <c r="AU77" s="148"/>
      <c r="AV77" s="151">
        <f t="shared" ref="AV77:AV87" si="40">IF(Z77="non",1,0)</f>
        <v>1</v>
      </c>
      <c r="AW77" s="153">
        <f t="shared" ref="AW77:AW87" si="41">IF(Z77="oui",1,0)</f>
        <v>0</v>
      </c>
      <c r="AX77" s="532">
        <f t="shared" si="13"/>
        <v>0</v>
      </c>
      <c r="AY77" s="153">
        <f t="shared" si="29"/>
        <v>0</v>
      </c>
      <c r="AZ77" s="536">
        <f t="shared" si="15"/>
        <v>0</v>
      </c>
      <c r="BA77" s="538">
        <f t="shared" ref="BA77:BA108" si="42">IF(AND(V77="oui",AZ77=1),1,0)</f>
        <v>0</v>
      </c>
      <c r="BD77" s="9"/>
      <c r="BL77" s="148"/>
    </row>
    <row r="78" spans="1:64" ht="30" customHeight="1" x14ac:dyDescent="0.3">
      <c r="A78" s="545">
        <f>IF('Invt Machines'!A78="","",'Invt Machines'!A78)</f>
        <v>66</v>
      </c>
      <c r="B78" s="934">
        <f>IF('Invt Machines'!D78="","",'Invt Machines'!D78)</f>
        <v>21</v>
      </c>
      <c r="C78" s="310">
        <f>IF('Invt Machines'!E78="","",'Invt Machines'!E78)</f>
        <v>752</v>
      </c>
      <c r="D78" s="311" t="str">
        <f>IF('Invt Machines'!G78="","",'Invt Machines'!G78)</f>
        <v>MONTAGE C21</v>
      </c>
      <c r="E78" s="1442" t="str">
        <f>IF('Invt Machines'!H78="","",'Invt Machines'!H78)</f>
        <v>SKF</v>
      </c>
      <c r="F78" s="1443" t="str">
        <f>IF('Invt Machines'!I78="","",'Invt Machines'!I78)</f>
        <v>Table de montage</v>
      </c>
      <c r="G78" s="719" t="s">
        <v>476</v>
      </c>
      <c r="H78" s="306"/>
      <c r="I78" s="306"/>
      <c r="J78" s="306"/>
      <c r="K78" s="306"/>
      <c r="L78" s="306"/>
      <c r="M78" s="306"/>
      <c r="N78" s="306"/>
      <c r="O78" s="306"/>
      <c r="P78" s="307"/>
      <c r="Q78" s="307"/>
      <c r="R78" s="307"/>
      <c r="S78" s="307"/>
      <c r="T78" s="307"/>
      <c r="U78" s="307"/>
      <c r="V78" s="379" t="s">
        <v>477</v>
      </c>
      <c r="W78" s="379" t="s">
        <v>477</v>
      </c>
      <c r="X78" s="379" t="s">
        <v>477</v>
      </c>
      <c r="Y78" s="379" t="s">
        <v>821</v>
      </c>
      <c r="Z78" s="490" t="s">
        <v>477</v>
      </c>
      <c r="AA78" s="168" t="s">
        <v>936</v>
      </c>
      <c r="AB78" s="1371" t="str">
        <f>IF('Invt Machines'!AF78="","",'Invt Machines'!AF78)</f>
        <v>Sortie du parc. Bon de ferraillage 11/06/2018</v>
      </c>
      <c r="AC78" s="1372" t="str">
        <f>IF('Invt Machines'!AE78="","",'Invt Machines'!AE78)</f>
        <v/>
      </c>
      <c r="AD78" s="1372" t="str">
        <f>IF('Invt Machines'!AF78="","",'Invt Machines'!AF78)</f>
        <v>Sortie du parc. Bon de ferraillage 11/06/2018</v>
      </c>
      <c r="AE78" s="1372" t="str">
        <f>IF('Invt Machines'!AG78="","",'Invt Machines'!AG78)</f>
        <v/>
      </c>
      <c r="AF78" s="1372" t="str">
        <f>IF('Invt Machines'!AH78="","",'Invt Machines'!AH78)</f>
        <v/>
      </c>
      <c r="AG78" s="1373" t="str">
        <f>IF('Invt Machines'!AI78="","",'Invt Machines'!AI78)</f>
        <v/>
      </c>
      <c r="AH78" s="343"/>
      <c r="AI78" s="151">
        <f t="shared" si="30"/>
        <v>1</v>
      </c>
      <c r="AJ78" s="152">
        <f t="shared" si="31"/>
        <v>0</v>
      </c>
      <c r="AL78" s="151">
        <f t="shared" si="32"/>
        <v>0</v>
      </c>
      <c r="AM78" s="153">
        <f t="shared" si="33"/>
        <v>0</v>
      </c>
      <c r="AN78" s="153">
        <f t="shared" si="34"/>
        <v>1</v>
      </c>
      <c r="AO78" s="153">
        <f t="shared" si="35"/>
        <v>0</v>
      </c>
      <c r="AP78" s="153">
        <f t="shared" si="36"/>
        <v>0</v>
      </c>
      <c r="AQ78" s="152">
        <f t="shared" si="37"/>
        <v>1</v>
      </c>
      <c r="AR78" s="156"/>
      <c r="AS78" s="151">
        <f t="shared" si="38"/>
        <v>0</v>
      </c>
      <c r="AT78" s="152">
        <f t="shared" si="39"/>
        <v>0</v>
      </c>
      <c r="AU78" s="148"/>
      <c r="AV78" s="151">
        <f t="shared" si="40"/>
        <v>1</v>
      </c>
      <c r="AW78" s="153">
        <f t="shared" si="41"/>
        <v>0</v>
      </c>
      <c r="AX78" s="532">
        <f t="shared" ref="AX78:AX142" si="43">IF(Z78="V.C.M. à réaliser",1,0)</f>
        <v>0</v>
      </c>
      <c r="AY78" s="153">
        <f t="shared" ref="AY78:AY109" si="44">IF(Z78="S/O",1,0)</f>
        <v>0</v>
      </c>
      <c r="AZ78" s="536">
        <f t="shared" ref="AZ78:AZ142" si="45">IF(AA78="Sortie / P",1,0)</f>
        <v>1</v>
      </c>
      <c r="BA78" s="538">
        <f t="shared" si="42"/>
        <v>0</v>
      </c>
      <c r="BD78" s="9"/>
      <c r="BL78" s="148"/>
    </row>
    <row r="79" spans="1:64" ht="45.75" customHeight="1" x14ac:dyDescent="0.3">
      <c r="A79" s="545">
        <f>IF('Invt Machines'!A79="","",'Invt Machines'!A79)</f>
        <v>67</v>
      </c>
      <c r="B79" s="948">
        <f>IF('Invt Machines'!D79="","",'Invt Machines'!D79)</f>
        <v>21</v>
      </c>
      <c r="C79" s="96" t="str">
        <f>IF('Invt Machines'!E79="","",'Invt Machines'!E79)</f>
        <v>TO200</v>
      </c>
      <c r="D79" s="101" t="str">
        <f>IF('Invt Machines'!G79="","",'Invt Machines'!G79)</f>
        <v>SPMO</v>
      </c>
      <c r="E79" s="1357" t="str">
        <f>IF('Invt Machines'!H79="","",'Invt Machines'!H79)</f>
        <v>SPMO</v>
      </c>
      <c r="F79" s="1358" t="str">
        <f>IF('Invt Machines'!I79="","",'Invt Machines'!I79)</f>
        <v>Tour vertical / perceuse</v>
      </c>
      <c r="G79" s="293" t="s">
        <v>476</v>
      </c>
      <c r="H79" s="160">
        <v>4</v>
      </c>
      <c r="I79" s="160">
        <v>2</v>
      </c>
      <c r="J79" s="160">
        <v>1</v>
      </c>
      <c r="K79" s="160">
        <v>0</v>
      </c>
      <c r="L79" s="160">
        <v>0</v>
      </c>
      <c r="M79" s="160">
        <v>0</v>
      </c>
      <c r="N79" s="160">
        <v>0</v>
      </c>
      <c r="O79" s="160">
        <v>0</v>
      </c>
      <c r="P79" s="161">
        <v>1</v>
      </c>
      <c r="Q79" s="161">
        <v>1</v>
      </c>
      <c r="R79" s="161">
        <v>1</v>
      </c>
      <c r="S79" s="161">
        <v>1</v>
      </c>
      <c r="T79" s="161">
        <v>0</v>
      </c>
      <c r="U79" s="161">
        <v>0</v>
      </c>
      <c r="V79" s="377" t="s">
        <v>476</v>
      </c>
      <c r="W79" s="377" t="s">
        <v>476</v>
      </c>
      <c r="X79" s="377" t="s">
        <v>477</v>
      </c>
      <c r="Y79" s="377" t="s">
        <v>514</v>
      </c>
      <c r="Z79" s="154" t="s">
        <v>477</v>
      </c>
      <c r="AA79" s="154" t="s">
        <v>1419</v>
      </c>
      <c r="AB79" s="1329" t="str">
        <f>IF('Invt Machines'!AF79="","",'Invt Machines'!AF79)</f>
        <v>Chiffrage en cours.
Communiquer le rapport de contrôle du "safety integrated" au prochain tiers expert afin qu'il finalise la vérification de conformité.</v>
      </c>
      <c r="AC79" s="1330" t="str">
        <f>IF('Invt Machines'!AE79="","",'Invt Machines'!AE79)</f>
        <v/>
      </c>
      <c r="AD79" s="1330" t="str">
        <f>IF('Invt Machines'!AF79="","",'Invt Machines'!AF79)</f>
        <v>Chiffrage en cours.
Communiquer le rapport de contrôle du "safety integrated" au prochain tiers expert afin qu'il finalise la vérification de conformité.</v>
      </c>
      <c r="AE79" s="1330" t="str">
        <f>IF('Invt Machines'!AG79="","",'Invt Machines'!AG79)</f>
        <v/>
      </c>
      <c r="AF79" s="1330" t="str">
        <f>IF('Invt Machines'!AH79="","",'Invt Machines'!AH79)</f>
        <v/>
      </c>
      <c r="AG79" s="1331" t="str">
        <f>IF('Invt Machines'!AI79="","",'Invt Machines'!AI79)</f>
        <v/>
      </c>
      <c r="AH79" s="340"/>
      <c r="AI79" s="151">
        <f t="shared" si="30"/>
        <v>1</v>
      </c>
      <c r="AJ79" s="152">
        <f t="shared" si="31"/>
        <v>0</v>
      </c>
      <c r="AL79" s="151">
        <f t="shared" si="32"/>
        <v>1</v>
      </c>
      <c r="AM79" s="153">
        <f t="shared" si="33"/>
        <v>0</v>
      </c>
      <c r="AN79" s="153">
        <f t="shared" si="34"/>
        <v>0</v>
      </c>
      <c r="AO79" s="153">
        <f t="shared" si="35"/>
        <v>0</v>
      </c>
      <c r="AP79" s="153">
        <f t="shared" si="36"/>
        <v>0</v>
      </c>
      <c r="AQ79" s="152">
        <f t="shared" si="37"/>
        <v>1</v>
      </c>
      <c r="AR79" s="156"/>
      <c r="AS79" s="151">
        <f t="shared" si="38"/>
        <v>0</v>
      </c>
      <c r="AT79" s="152">
        <f t="shared" si="39"/>
        <v>0</v>
      </c>
      <c r="AU79" s="148"/>
      <c r="AV79" s="151">
        <f t="shared" si="40"/>
        <v>1</v>
      </c>
      <c r="AW79" s="153">
        <f t="shared" si="41"/>
        <v>0</v>
      </c>
      <c r="AX79" s="532">
        <f t="shared" si="43"/>
        <v>0</v>
      </c>
      <c r="AY79" s="153">
        <f t="shared" si="44"/>
        <v>0</v>
      </c>
      <c r="AZ79" s="536">
        <f t="shared" si="45"/>
        <v>0</v>
      </c>
      <c r="BA79" s="538">
        <f t="shared" si="42"/>
        <v>0</v>
      </c>
      <c r="BD79" s="9"/>
      <c r="BL79" s="148"/>
    </row>
    <row r="80" spans="1:64" ht="45" customHeight="1" x14ac:dyDescent="0.3">
      <c r="A80" s="545">
        <f>IF('Invt Machines'!A80="","",'Invt Machines'!A80)</f>
        <v>68</v>
      </c>
      <c r="B80" s="948">
        <f>IF('Invt Machines'!D80="","",'Invt Machines'!D80)</f>
        <v>21</v>
      </c>
      <c r="C80" s="96" t="str">
        <f>IF('Invt Machines'!E80="","",'Invt Machines'!E80)</f>
        <v>TOUTITAN</v>
      </c>
      <c r="D80" s="101" t="str">
        <f>IF('Invt Machines'!G80="","",'Invt Machines'!G80)</f>
        <v>TITAN</v>
      </c>
      <c r="E80" s="1357" t="str">
        <f>IF('Invt Machines'!H80="","",'Invt Machines'!H80)</f>
        <v>POPECI</v>
      </c>
      <c r="F80" s="1358" t="str">
        <f>IF('Invt Machines'!I80="","",'Invt Machines'!I80)</f>
        <v>Tour vertical / perceuse et rectif</v>
      </c>
      <c r="G80" s="293" t="s">
        <v>476</v>
      </c>
      <c r="H80" s="160">
        <v>2</v>
      </c>
      <c r="I80" s="160">
        <v>1</v>
      </c>
      <c r="J80" s="160">
        <v>1</v>
      </c>
      <c r="K80" s="160">
        <v>1</v>
      </c>
      <c r="L80" s="160">
        <v>1</v>
      </c>
      <c r="M80" s="160">
        <v>1</v>
      </c>
      <c r="N80" s="160">
        <v>0</v>
      </c>
      <c r="O80" s="160">
        <v>0</v>
      </c>
      <c r="P80" s="161">
        <v>2</v>
      </c>
      <c r="Q80" s="161">
        <v>2</v>
      </c>
      <c r="R80" s="161">
        <v>2</v>
      </c>
      <c r="S80" s="161">
        <v>1</v>
      </c>
      <c r="T80" s="161">
        <v>0</v>
      </c>
      <c r="U80" s="161">
        <v>0</v>
      </c>
      <c r="V80" s="377" t="s">
        <v>476</v>
      </c>
      <c r="W80" s="377" t="s">
        <v>476</v>
      </c>
      <c r="X80" s="377" t="s">
        <v>477</v>
      </c>
      <c r="Y80" s="377"/>
      <c r="Z80" s="154" t="s">
        <v>477</v>
      </c>
      <c r="AA80" s="154" t="s">
        <v>1419</v>
      </c>
      <c r="AB80" s="1329" t="str">
        <f>IF('Invt Machines'!AF80="","",'Invt Machines'!AF80)</f>
        <v>Chiffrage en cours.</v>
      </c>
      <c r="AC80" s="1330" t="str">
        <f>IF('Invt Machines'!AE80="","",'Invt Machines'!AE80)</f>
        <v/>
      </c>
      <c r="AD80" s="1330" t="str">
        <f>IF('Invt Machines'!AF80="","",'Invt Machines'!AF80)</f>
        <v>Chiffrage en cours.</v>
      </c>
      <c r="AE80" s="1330" t="str">
        <f>IF('Invt Machines'!AG80="","",'Invt Machines'!AG80)</f>
        <v/>
      </c>
      <c r="AF80" s="1330" t="str">
        <f>IF('Invt Machines'!AH80="","",'Invt Machines'!AH80)</f>
        <v/>
      </c>
      <c r="AG80" s="1331" t="str">
        <f>IF('Invt Machines'!AI80="","",'Invt Machines'!AI80)</f>
        <v/>
      </c>
      <c r="AH80" s="340"/>
      <c r="AI80" s="151">
        <f t="shared" si="30"/>
        <v>1</v>
      </c>
      <c r="AJ80" s="152">
        <f t="shared" si="31"/>
        <v>0</v>
      </c>
      <c r="AL80" s="151">
        <f t="shared" si="32"/>
        <v>1</v>
      </c>
      <c r="AM80" s="153">
        <f t="shared" si="33"/>
        <v>0</v>
      </c>
      <c r="AN80" s="153">
        <f t="shared" si="34"/>
        <v>0</v>
      </c>
      <c r="AO80" s="153">
        <f t="shared" si="35"/>
        <v>0</v>
      </c>
      <c r="AP80" s="153">
        <f t="shared" si="36"/>
        <v>0</v>
      </c>
      <c r="AQ80" s="152">
        <f t="shared" si="37"/>
        <v>1</v>
      </c>
      <c r="AR80" s="156"/>
      <c r="AS80" s="151">
        <f t="shared" si="38"/>
        <v>0</v>
      </c>
      <c r="AT80" s="152">
        <f t="shared" si="39"/>
        <v>0</v>
      </c>
      <c r="AU80" s="148"/>
      <c r="AV80" s="151">
        <f t="shared" si="40"/>
        <v>1</v>
      </c>
      <c r="AW80" s="153">
        <f t="shared" si="41"/>
        <v>0</v>
      </c>
      <c r="AX80" s="532">
        <f t="shared" si="43"/>
        <v>0</v>
      </c>
      <c r="AY80" s="153">
        <f t="shared" si="44"/>
        <v>0</v>
      </c>
      <c r="AZ80" s="536">
        <f t="shared" si="45"/>
        <v>0</v>
      </c>
      <c r="BA80" s="538">
        <f t="shared" si="42"/>
        <v>0</v>
      </c>
      <c r="BD80" s="9"/>
      <c r="BL80" s="148"/>
    </row>
    <row r="81" spans="1:166" ht="30" customHeight="1" x14ac:dyDescent="0.3">
      <c r="A81" s="545">
        <f>IF('Invt Machines'!A81="","",'Invt Machines'!A81)</f>
        <v>69</v>
      </c>
      <c r="B81" s="948">
        <f>IF('Invt Machines'!D81="","",'Invt Machines'!D81)</f>
        <v>22</v>
      </c>
      <c r="C81" s="96" t="str">
        <f>IF('Invt Machines'!E81="","",'Invt Machines'!E81)</f>
        <v>355</v>
      </c>
      <c r="D81" s="101" t="str">
        <f>IF('Invt Machines'!G81="","",'Invt Machines'!G81)</f>
        <v>FOUR CFI</v>
      </c>
      <c r="E81" s="1357" t="str">
        <f>IF('Invt Machines'!H81="","",'Invt Machines'!H81)</f>
        <v>CFI</v>
      </c>
      <c r="F81" s="1358" t="str">
        <f>IF('Invt Machines'!I81="","",'Invt Machines'!I81)</f>
        <v>Four</v>
      </c>
      <c r="G81" s="293" t="s">
        <v>476</v>
      </c>
      <c r="H81" s="160">
        <v>2</v>
      </c>
      <c r="I81" s="160">
        <v>2</v>
      </c>
      <c r="J81" s="160">
        <v>1</v>
      </c>
      <c r="K81" s="160">
        <v>1</v>
      </c>
      <c r="L81" s="160">
        <v>0</v>
      </c>
      <c r="M81" s="160">
        <v>0</v>
      </c>
      <c r="N81" s="160">
        <v>4</v>
      </c>
      <c r="O81" s="160">
        <v>4</v>
      </c>
      <c r="P81" s="161">
        <v>0</v>
      </c>
      <c r="Q81" s="161">
        <v>0</v>
      </c>
      <c r="R81" s="161">
        <v>0</v>
      </c>
      <c r="S81" s="161">
        <v>0</v>
      </c>
      <c r="T81" s="161">
        <v>0</v>
      </c>
      <c r="U81" s="161">
        <v>0</v>
      </c>
      <c r="V81" s="377" t="s">
        <v>476</v>
      </c>
      <c r="W81" s="377" t="s">
        <v>476</v>
      </c>
      <c r="X81" s="377" t="s">
        <v>477</v>
      </c>
      <c r="Y81" s="377" t="s">
        <v>822</v>
      </c>
      <c r="Z81" s="154" t="s">
        <v>477</v>
      </c>
      <c r="AA81" s="154" t="s">
        <v>1419</v>
      </c>
      <c r="AB81" s="1329" t="str">
        <f>IF('Invt Machines'!AF81="","",'Invt Machines'!AF81)</f>
        <v>En attente de visite de levée d'observation par Dekra prévue le 31/01/2019</v>
      </c>
      <c r="AC81" s="1330" t="str">
        <f>IF('Invt Machines'!AE81="","",'Invt Machines'!AE81)</f>
        <v/>
      </c>
      <c r="AD81" s="1330" t="str">
        <f>IF('Invt Machines'!AF81="","",'Invt Machines'!AF81)</f>
        <v>En attente de visite de levée d'observation par Dekra prévue le 31/01/2019</v>
      </c>
      <c r="AE81" s="1330" t="str">
        <f>IF('Invt Machines'!AG81="","",'Invt Machines'!AG81)</f>
        <v/>
      </c>
      <c r="AF81" s="1330" t="str">
        <f>IF('Invt Machines'!AH81="","",'Invt Machines'!AH81)</f>
        <v/>
      </c>
      <c r="AG81" s="1331" t="str">
        <f>IF('Invt Machines'!AI81="","",'Invt Machines'!AI81)</f>
        <v/>
      </c>
      <c r="AH81" s="340"/>
      <c r="AI81" s="151">
        <f t="shared" si="30"/>
        <v>1</v>
      </c>
      <c r="AJ81" s="152">
        <f t="shared" si="31"/>
        <v>0</v>
      </c>
      <c r="AL81" s="151">
        <f t="shared" si="32"/>
        <v>1</v>
      </c>
      <c r="AM81" s="153">
        <f t="shared" si="33"/>
        <v>0</v>
      </c>
      <c r="AN81" s="153">
        <f t="shared" si="34"/>
        <v>0</v>
      </c>
      <c r="AO81" s="153">
        <f t="shared" si="35"/>
        <v>0</v>
      </c>
      <c r="AP81" s="153">
        <f t="shared" si="36"/>
        <v>0</v>
      </c>
      <c r="AQ81" s="152">
        <f t="shared" si="37"/>
        <v>1</v>
      </c>
      <c r="AR81" s="156"/>
      <c r="AS81" s="151">
        <f t="shared" si="38"/>
        <v>0</v>
      </c>
      <c r="AT81" s="152">
        <f t="shared" si="39"/>
        <v>0</v>
      </c>
      <c r="AU81" s="148"/>
      <c r="AV81" s="151">
        <f t="shared" si="40"/>
        <v>1</v>
      </c>
      <c r="AW81" s="153">
        <f t="shared" si="41"/>
        <v>0</v>
      </c>
      <c r="AX81" s="532">
        <f t="shared" si="43"/>
        <v>0</v>
      </c>
      <c r="AY81" s="153">
        <f t="shared" si="44"/>
        <v>0</v>
      </c>
      <c r="AZ81" s="536">
        <f t="shared" si="45"/>
        <v>0</v>
      </c>
      <c r="BA81" s="538">
        <f t="shared" si="42"/>
        <v>0</v>
      </c>
      <c r="BD81" s="9"/>
      <c r="BL81" s="148"/>
    </row>
    <row r="82" spans="1:166" ht="30" customHeight="1" x14ac:dyDescent="0.3">
      <c r="A82" s="545">
        <f>IF('Invt Machines'!A82="","",'Invt Machines'!A82)</f>
        <v>70</v>
      </c>
      <c r="B82" s="934">
        <f>IF('Invt Machines'!D82="","",'Invt Machines'!D82)</f>
        <v>22</v>
      </c>
      <c r="C82" s="310">
        <f>IF('Invt Machines'!E82="","",'Invt Machines'!E82)</f>
        <v>7102</v>
      </c>
      <c r="D82" s="311" t="str">
        <f>IF('Invt Machines'!G82="","",'Invt Machines'!G82)</f>
        <v>Laser Tracker</v>
      </c>
      <c r="E82" s="1442" t="str">
        <f>IF('Invt Machines'!H82="","",'Invt Machines'!H82)</f>
        <v>LEICA</v>
      </c>
      <c r="F82" s="1443" t="str">
        <f>IF('Invt Machines'!I82="","",'Invt Machines'!I82)</f>
        <v>Appareil de mesure</v>
      </c>
      <c r="G82" s="719" t="s">
        <v>476</v>
      </c>
      <c r="H82" s="306"/>
      <c r="I82" s="306"/>
      <c r="J82" s="306"/>
      <c r="K82" s="306"/>
      <c r="L82" s="306"/>
      <c r="M82" s="306"/>
      <c r="N82" s="306"/>
      <c r="O82" s="306"/>
      <c r="P82" s="307"/>
      <c r="Q82" s="307"/>
      <c r="R82" s="307"/>
      <c r="S82" s="307"/>
      <c r="T82" s="307"/>
      <c r="U82" s="307"/>
      <c r="V82" s="379" t="s">
        <v>477</v>
      </c>
      <c r="W82" s="379" t="s">
        <v>477</v>
      </c>
      <c r="X82" s="379" t="s">
        <v>477</v>
      </c>
      <c r="Y82" s="379" t="s">
        <v>821</v>
      </c>
      <c r="Z82" s="490" t="s">
        <v>1416</v>
      </c>
      <c r="AA82" s="154" t="s">
        <v>936</v>
      </c>
      <c r="AB82" s="1371" t="str">
        <f>IF('Invt Machines'!AF82="","",'Invt Machines'!AF82)</f>
        <v>Sortie du parc. Bon de ferraillage29/08/2018</v>
      </c>
      <c r="AC82" s="1372" t="str">
        <f>IF('Invt Machines'!AE82="","",'Invt Machines'!AE82)</f>
        <v/>
      </c>
      <c r="AD82" s="1372" t="str">
        <f>IF('Invt Machines'!AF82="","",'Invt Machines'!AF82)</f>
        <v>Sortie du parc. Bon de ferraillage29/08/2018</v>
      </c>
      <c r="AE82" s="1372" t="str">
        <f>IF('Invt Machines'!AG82="","",'Invt Machines'!AG82)</f>
        <v/>
      </c>
      <c r="AF82" s="1372" t="str">
        <f>IF('Invt Machines'!AH82="","",'Invt Machines'!AH82)</f>
        <v/>
      </c>
      <c r="AG82" s="1373" t="str">
        <f>IF('Invt Machines'!AI82="","",'Invt Machines'!AI82)</f>
        <v/>
      </c>
      <c r="AH82" s="344"/>
      <c r="AI82" s="151">
        <f t="shared" si="30"/>
        <v>1</v>
      </c>
      <c r="AJ82" s="152">
        <f t="shared" si="31"/>
        <v>0</v>
      </c>
      <c r="AL82" s="151">
        <f t="shared" si="32"/>
        <v>0</v>
      </c>
      <c r="AM82" s="153">
        <f t="shared" si="33"/>
        <v>0</v>
      </c>
      <c r="AN82" s="153">
        <f t="shared" si="34"/>
        <v>1</v>
      </c>
      <c r="AO82" s="153">
        <f t="shared" si="35"/>
        <v>0</v>
      </c>
      <c r="AP82" s="153">
        <f t="shared" si="36"/>
        <v>0</v>
      </c>
      <c r="AQ82" s="152">
        <f t="shared" si="37"/>
        <v>1</v>
      </c>
      <c r="AR82" s="156"/>
      <c r="AS82" s="151">
        <f t="shared" si="38"/>
        <v>0</v>
      </c>
      <c r="AT82" s="152">
        <f t="shared" si="39"/>
        <v>0</v>
      </c>
      <c r="AU82" s="148"/>
      <c r="AV82" s="151">
        <f t="shared" si="40"/>
        <v>0</v>
      </c>
      <c r="AW82" s="153">
        <f t="shared" si="41"/>
        <v>0</v>
      </c>
      <c r="AX82" s="532">
        <f t="shared" si="43"/>
        <v>1</v>
      </c>
      <c r="AY82" s="153">
        <f t="shared" si="44"/>
        <v>0</v>
      </c>
      <c r="AZ82" s="536">
        <f t="shared" si="45"/>
        <v>1</v>
      </c>
      <c r="BA82" s="538">
        <f t="shared" si="42"/>
        <v>0</v>
      </c>
      <c r="BD82" s="9"/>
      <c r="BL82" s="148"/>
    </row>
    <row r="83" spans="1:166" ht="30" customHeight="1" x14ac:dyDescent="0.3">
      <c r="A83" s="545">
        <f>IF('Invt Machines'!A83="","",'Invt Machines'!A83)</f>
        <v>71</v>
      </c>
      <c r="B83" s="935">
        <f>IF('Invt Machines'!D83="","",'Invt Machines'!D83)</f>
        <v>22</v>
      </c>
      <c r="C83" s="744">
        <f>IF('Invt Machines'!E83="","",'Invt Machines'!E83)</f>
        <v>7102</v>
      </c>
      <c r="D83" s="797" t="str">
        <f>IF('Invt Machines'!G83="","",'Invt Machines'!G83)</f>
        <v>Laser Tracker AT960</v>
      </c>
      <c r="E83" s="1361" t="str">
        <f>IF('Invt Machines'!H83="","",'Invt Machines'!H83)</f>
        <v>LEICA</v>
      </c>
      <c r="F83" s="1362" t="str">
        <f>IF('Invt Machines'!I83="","",'Invt Machines'!I83)</f>
        <v>Appareil de mesure</v>
      </c>
      <c r="G83" s="925" t="s">
        <v>477</v>
      </c>
      <c r="H83" s="798"/>
      <c r="I83" s="798"/>
      <c r="J83" s="798"/>
      <c r="K83" s="798"/>
      <c r="L83" s="798"/>
      <c r="M83" s="798"/>
      <c r="N83" s="798"/>
      <c r="O83" s="798"/>
      <c r="P83" s="799"/>
      <c r="Q83" s="799"/>
      <c r="R83" s="799"/>
      <c r="S83" s="799"/>
      <c r="T83" s="799"/>
      <c r="U83" s="799"/>
      <c r="V83" s="800" t="s">
        <v>477</v>
      </c>
      <c r="W83" s="800" t="s">
        <v>477</v>
      </c>
      <c r="X83" s="800" t="s">
        <v>477</v>
      </c>
      <c r="Y83" s="800" t="s">
        <v>821</v>
      </c>
      <c r="Z83" s="154" t="s">
        <v>935</v>
      </c>
      <c r="AA83" s="154" t="s">
        <v>1419</v>
      </c>
      <c r="AB83" s="1354" t="str">
        <f>IF('Invt Machines'!AF83="","",'Invt Machines'!AF83)</f>
        <v/>
      </c>
      <c r="AC83" s="1355" t="str">
        <f>IF('Invt Machines'!AE83="","",'Invt Machines'!AE83)</f>
        <v/>
      </c>
      <c r="AD83" s="1355" t="str">
        <f>IF('Invt Machines'!AF83="","",'Invt Machines'!AF83)</f>
        <v/>
      </c>
      <c r="AE83" s="1355" t="str">
        <f>IF('Invt Machines'!AG83="","",'Invt Machines'!AG83)</f>
        <v/>
      </c>
      <c r="AF83" s="1355" t="str">
        <f>IF('Invt Machines'!AH83="","",'Invt Machines'!AH83)</f>
        <v/>
      </c>
      <c r="AG83" s="1356" t="str">
        <f>IF('Invt Machines'!AI83="","",'Invt Machines'!AI83)</f>
        <v/>
      </c>
      <c r="AH83" s="340"/>
      <c r="AI83" s="151">
        <f t="shared" si="30"/>
        <v>0</v>
      </c>
      <c r="AJ83" s="152">
        <f t="shared" si="31"/>
        <v>1</v>
      </c>
      <c r="AL83" s="151">
        <f t="shared" si="32"/>
        <v>0</v>
      </c>
      <c r="AM83" s="153">
        <f t="shared" si="33"/>
        <v>0</v>
      </c>
      <c r="AN83" s="153">
        <f t="shared" si="34"/>
        <v>1</v>
      </c>
      <c r="AO83" s="153">
        <f t="shared" si="35"/>
        <v>0</v>
      </c>
      <c r="AP83" s="153">
        <f t="shared" si="36"/>
        <v>0</v>
      </c>
      <c r="AQ83" s="152">
        <f t="shared" si="37"/>
        <v>1</v>
      </c>
      <c r="AR83" s="156"/>
      <c r="AS83" s="151">
        <f t="shared" si="38"/>
        <v>0</v>
      </c>
      <c r="AT83" s="152">
        <f t="shared" si="39"/>
        <v>0</v>
      </c>
      <c r="AU83" s="148"/>
      <c r="AV83" s="151">
        <f t="shared" si="40"/>
        <v>0</v>
      </c>
      <c r="AW83" s="153">
        <f t="shared" si="41"/>
        <v>0</v>
      </c>
      <c r="AX83" s="532">
        <f t="shared" si="43"/>
        <v>0</v>
      </c>
      <c r="AY83" s="153">
        <f t="shared" si="44"/>
        <v>1</v>
      </c>
      <c r="AZ83" s="536">
        <f t="shared" si="45"/>
        <v>0</v>
      </c>
      <c r="BA83" s="538">
        <f t="shared" si="42"/>
        <v>0</v>
      </c>
      <c r="BD83" s="9"/>
      <c r="BL83" s="148"/>
    </row>
    <row r="84" spans="1:166" ht="30" customHeight="1" x14ac:dyDescent="0.3">
      <c r="A84" s="545">
        <f>IF('Invt Machines'!A84="","",'Invt Machines'!A84)</f>
        <v>72</v>
      </c>
      <c r="B84" s="935">
        <f>IF('Invt Machines'!D84="","",'Invt Machines'!D84)</f>
        <v>22</v>
      </c>
      <c r="C84" s="744">
        <f>IF('Invt Machines'!E84="","",'Invt Machines'!E84)</f>
        <v>7114</v>
      </c>
      <c r="D84" s="797" t="str">
        <f>IF('Invt Machines'!G84="","",'Invt Machines'!G84)</f>
        <v>Magnéto</v>
      </c>
      <c r="E84" s="1361" t="str">
        <f>IF('Invt Machines'!H84="","",'Invt Machines'!H84)</f>
        <v>?</v>
      </c>
      <c r="F84" s="1362" t="str">
        <f>IF('Invt Machines'!I84="","",'Invt Machines'!I84)</f>
        <v>Contrôle par magnétoscopie</v>
      </c>
      <c r="G84" s="796" t="s">
        <v>477</v>
      </c>
      <c r="H84" s="798"/>
      <c r="I84" s="798"/>
      <c r="J84" s="798"/>
      <c r="K84" s="798"/>
      <c r="L84" s="798"/>
      <c r="M84" s="798"/>
      <c r="N84" s="798"/>
      <c r="O84" s="798"/>
      <c r="P84" s="799"/>
      <c r="Q84" s="799"/>
      <c r="R84" s="799"/>
      <c r="S84" s="799"/>
      <c r="T84" s="799"/>
      <c r="U84" s="799"/>
      <c r="V84" s="800" t="s">
        <v>477</v>
      </c>
      <c r="W84" s="800" t="s">
        <v>477</v>
      </c>
      <c r="X84" s="800" t="s">
        <v>477</v>
      </c>
      <c r="Y84" s="800" t="s">
        <v>821</v>
      </c>
      <c r="Z84" s="154" t="s">
        <v>935</v>
      </c>
      <c r="AA84" s="801" t="s">
        <v>1419</v>
      </c>
      <c r="AB84" s="1354" t="str">
        <f>IF('Invt Machines'!AF84="","",'Invt Machines'!AF84)</f>
        <v>Pas opportun selon bureau de contrôle, outil portatif / mobile avec CE en série</v>
      </c>
      <c r="AC84" s="1355" t="str">
        <f>IF('Invt Machines'!AE84="","",'Invt Machines'!AE84)</f>
        <v/>
      </c>
      <c r="AD84" s="1355" t="str">
        <f>IF('Invt Machines'!AF84="","",'Invt Machines'!AF84)</f>
        <v>Pas opportun selon bureau de contrôle, outil portatif / mobile avec CE en série</v>
      </c>
      <c r="AE84" s="1355" t="str">
        <f>IF('Invt Machines'!AG84="","",'Invt Machines'!AG84)</f>
        <v/>
      </c>
      <c r="AF84" s="1355" t="str">
        <f>IF('Invt Machines'!AH84="","",'Invt Machines'!AH84)</f>
        <v/>
      </c>
      <c r="AG84" s="1356" t="str">
        <f>IF('Invt Machines'!AI84="","",'Invt Machines'!AI84)</f>
        <v/>
      </c>
      <c r="AH84" s="336"/>
      <c r="AI84" s="151">
        <f t="shared" si="30"/>
        <v>0</v>
      </c>
      <c r="AJ84" s="152">
        <f t="shared" si="31"/>
        <v>1</v>
      </c>
      <c r="AL84" s="151">
        <f t="shared" si="32"/>
        <v>0</v>
      </c>
      <c r="AM84" s="153">
        <f t="shared" si="33"/>
        <v>0</v>
      </c>
      <c r="AN84" s="153">
        <f t="shared" si="34"/>
        <v>1</v>
      </c>
      <c r="AO84" s="153">
        <f t="shared" si="35"/>
        <v>0</v>
      </c>
      <c r="AP84" s="153">
        <f t="shared" si="36"/>
        <v>0</v>
      </c>
      <c r="AQ84" s="152">
        <f t="shared" si="37"/>
        <v>1</v>
      </c>
      <c r="AR84" s="156"/>
      <c r="AS84" s="151">
        <f t="shared" si="38"/>
        <v>0</v>
      </c>
      <c r="AT84" s="152">
        <f t="shared" si="39"/>
        <v>0</v>
      </c>
      <c r="AU84" s="148"/>
      <c r="AV84" s="151">
        <f t="shared" si="40"/>
        <v>0</v>
      </c>
      <c r="AW84" s="153">
        <f t="shared" si="41"/>
        <v>0</v>
      </c>
      <c r="AX84" s="532">
        <f t="shared" si="43"/>
        <v>0</v>
      </c>
      <c r="AY84" s="153">
        <f t="shared" si="44"/>
        <v>1</v>
      </c>
      <c r="AZ84" s="536">
        <f t="shared" si="45"/>
        <v>0</v>
      </c>
      <c r="BA84" s="538">
        <f t="shared" si="42"/>
        <v>0</v>
      </c>
      <c r="BD84" s="9"/>
      <c r="BL84" s="148"/>
    </row>
    <row r="85" spans="1:166" ht="30" customHeight="1" x14ac:dyDescent="0.3">
      <c r="A85" s="545">
        <f>IF('Invt Machines'!A85="","",'Invt Machines'!A85)</f>
        <v>73</v>
      </c>
      <c r="B85" s="948">
        <f>IF('Invt Machines'!D85="","",'Invt Machines'!D85)</f>
        <v>22</v>
      </c>
      <c r="C85" s="96" t="str">
        <f>IF('Invt Machines'!E85="","",'Invt Machines'!E85)</f>
        <v>5T3</v>
      </c>
      <c r="D85" s="101" t="str">
        <f>IF('Invt Machines'!G85="","",'Invt Machines'!G85)</f>
        <v>Rouleau entrainement couronne</v>
      </c>
      <c r="E85" s="1357" t="str">
        <f>IF('Invt Machines'!H85="","",'Invt Machines'!H85)</f>
        <v>SKF</v>
      </c>
      <c r="F85" s="1358" t="str">
        <f>IF('Invt Machines'!I85="","",'Invt Machines'!I85)</f>
        <v>Contrôle par magnétoscopie</v>
      </c>
      <c r="G85" s="293" t="s">
        <v>476</v>
      </c>
      <c r="H85" s="160"/>
      <c r="I85" s="160"/>
      <c r="J85" s="160"/>
      <c r="K85" s="160"/>
      <c r="L85" s="160"/>
      <c r="M85" s="160"/>
      <c r="N85" s="160"/>
      <c r="O85" s="160"/>
      <c r="P85" s="161"/>
      <c r="Q85" s="161"/>
      <c r="R85" s="161"/>
      <c r="S85" s="161"/>
      <c r="T85" s="161"/>
      <c r="U85" s="161"/>
      <c r="V85" s="377" t="s">
        <v>477</v>
      </c>
      <c r="W85" s="377" t="s">
        <v>476</v>
      </c>
      <c r="X85" s="377" t="s">
        <v>477</v>
      </c>
      <c r="Y85" s="377" t="s">
        <v>514</v>
      </c>
      <c r="Z85" s="154" t="s">
        <v>1416</v>
      </c>
      <c r="AA85" s="154" t="s">
        <v>1419</v>
      </c>
      <c r="AB85" s="1329" t="str">
        <f>IF('Invt Machines'!AF85="","",'Invt Machines'!AF85)</f>
        <v>Proto Maréchal</v>
      </c>
      <c r="AC85" s="1330" t="str">
        <f>IF('Invt Machines'!AE85="","",'Invt Machines'!AE85)</f>
        <v/>
      </c>
      <c r="AD85" s="1330" t="str">
        <f>IF('Invt Machines'!AF85="","",'Invt Machines'!AF85)</f>
        <v>Proto Maréchal</v>
      </c>
      <c r="AE85" s="1330" t="str">
        <f>IF('Invt Machines'!AG85="","",'Invt Machines'!AG85)</f>
        <v/>
      </c>
      <c r="AF85" s="1330" t="str">
        <f>IF('Invt Machines'!AH85="","",'Invt Machines'!AH85)</f>
        <v/>
      </c>
      <c r="AG85" s="1331" t="str">
        <f>IF('Invt Machines'!AI85="","",'Invt Machines'!AI85)</f>
        <v/>
      </c>
      <c r="AH85" s="336"/>
      <c r="AI85" s="151">
        <f t="shared" si="30"/>
        <v>1</v>
      </c>
      <c r="AJ85" s="152">
        <f t="shared" si="31"/>
        <v>0</v>
      </c>
      <c r="AL85" s="151">
        <f t="shared" si="32"/>
        <v>1</v>
      </c>
      <c r="AM85" s="153">
        <f t="shared" si="33"/>
        <v>0</v>
      </c>
      <c r="AN85" s="153">
        <f t="shared" si="34"/>
        <v>0</v>
      </c>
      <c r="AO85" s="153">
        <f t="shared" si="35"/>
        <v>0</v>
      </c>
      <c r="AP85" s="153">
        <f t="shared" si="36"/>
        <v>0</v>
      </c>
      <c r="AQ85" s="152">
        <f t="shared" si="37"/>
        <v>1</v>
      </c>
      <c r="AR85" s="156"/>
      <c r="AS85" s="151">
        <f t="shared" si="38"/>
        <v>0</v>
      </c>
      <c r="AT85" s="152">
        <f t="shared" si="39"/>
        <v>0</v>
      </c>
      <c r="AU85" s="148"/>
      <c r="AV85" s="151">
        <f t="shared" si="40"/>
        <v>0</v>
      </c>
      <c r="AW85" s="153">
        <f t="shared" si="41"/>
        <v>0</v>
      </c>
      <c r="AX85" s="532">
        <f t="shared" si="43"/>
        <v>1</v>
      </c>
      <c r="AY85" s="153">
        <f t="shared" si="44"/>
        <v>0</v>
      </c>
      <c r="AZ85" s="536">
        <f t="shared" si="45"/>
        <v>0</v>
      </c>
      <c r="BA85" s="538">
        <f t="shared" si="42"/>
        <v>0</v>
      </c>
      <c r="BD85" s="9"/>
      <c r="BL85" s="148"/>
    </row>
    <row r="86" spans="1:166" ht="30" customHeight="1" x14ac:dyDescent="0.3">
      <c r="A86" s="545">
        <f>IF('Invt Machines'!A86="","",'Invt Machines'!A86)</f>
        <v>74</v>
      </c>
      <c r="B86" s="948">
        <f>IF('Invt Machines'!D86="","",'Invt Machines'!D86)</f>
        <v>22</v>
      </c>
      <c r="C86" s="96">
        <f>IF('Invt Machines'!E86="","",'Invt Machines'!E86)</f>
        <v>471</v>
      </c>
      <c r="D86" s="101" t="str">
        <f>IF('Invt Machines'!G86="","",'Invt Machines'!G86)</f>
        <v>MODUL</v>
      </c>
      <c r="E86" s="1359" t="str">
        <f>IF('Invt Machines'!H86="","",'Invt Machines'!H86)</f>
        <v>KombinatsbetrieB
MODUL</v>
      </c>
      <c r="F86" s="1360" t="str">
        <f>IF('Invt Machines'!I86="","",'Invt Machines'!I86)</f>
        <v>Tailleuse</v>
      </c>
      <c r="G86" s="294" t="s">
        <v>476</v>
      </c>
      <c r="H86" s="160"/>
      <c r="I86" s="160"/>
      <c r="J86" s="160"/>
      <c r="K86" s="160"/>
      <c r="L86" s="160"/>
      <c r="M86" s="160"/>
      <c r="N86" s="160"/>
      <c r="O86" s="160"/>
      <c r="P86" s="161"/>
      <c r="Q86" s="161"/>
      <c r="R86" s="161"/>
      <c r="S86" s="161"/>
      <c r="T86" s="161"/>
      <c r="U86" s="161"/>
      <c r="V86" s="377" t="s">
        <v>477</v>
      </c>
      <c r="W86" s="377" t="s">
        <v>476</v>
      </c>
      <c r="X86" s="377" t="s">
        <v>477</v>
      </c>
      <c r="Y86" s="377" t="s">
        <v>514</v>
      </c>
      <c r="Z86" s="154" t="s">
        <v>1416</v>
      </c>
      <c r="AA86" s="154" t="s">
        <v>1419</v>
      </c>
      <c r="AB86" s="1329" t="str">
        <f>IF('Invt Machines'!AF86="","",'Invt Machines'!AF86)</f>
        <v/>
      </c>
      <c r="AC86" s="1330" t="str">
        <f>IF('Invt Machines'!AE86="","",'Invt Machines'!AE86)</f>
        <v/>
      </c>
      <c r="AD86" s="1330" t="str">
        <f>IF('Invt Machines'!AF86="","",'Invt Machines'!AF86)</f>
        <v/>
      </c>
      <c r="AE86" s="1330" t="str">
        <f>IF('Invt Machines'!AG86="","",'Invt Machines'!AG86)</f>
        <v/>
      </c>
      <c r="AF86" s="1330" t="str">
        <f>IF('Invt Machines'!AH86="","",'Invt Machines'!AH86)</f>
        <v/>
      </c>
      <c r="AG86" s="1331" t="str">
        <f>IF('Invt Machines'!AI86="","",'Invt Machines'!AI86)</f>
        <v/>
      </c>
      <c r="AH86" s="336"/>
      <c r="AI86" s="151">
        <f t="shared" si="30"/>
        <v>1</v>
      </c>
      <c r="AJ86" s="152">
        <f t="shared" si="31"/>
        <v>0</v>
      </c>
      <c r="AL86" s="151">
        <f t="shared" si="32"/>
        <v>1</v>
      </c>
      <c r="AM86" s="153">
        <f t="shared" si="33"/>
        <v>0</v>
      </c>
      <c r="AN86" s="153">
        <f t="shared" si="34"/>
        <v>0</v>
      </c>
      <c r="AO86" s="153">
        <f t="shared" si="35"/>
        <v>0</v>
      </c>
      <c r="AP86" s="153">
        <f t="shared" si="36"/>
        <v>0</v>
      </c>
      <c r="AQ86" s="152">
        <f t="shared" si="37"/>
        <v>1</v>
      </c>
      <c r="AR86" s="156"/>
      <c r="AS86" s="151">
        <f t="shared" si="38"/>
        <v>0</v>
      </c>
      <c r="AT86" s="152">
        <f t="shared" si="39"/>
        <v>0</v>
      </c>
      <c r="AU86" s="148"/>
      <c r="AV86" s="151">
        <f t="shared" si="40"/>
        <v>0</v>
      </c>
      <c r="AW86" s="153">
        <f t="shared" si="41"/>
        <v>0</v>
      </c>
      <c r="AX86" s="532">
        <f t="shared" si="43"/>
        <v>1</v>
      </c>
      <c r="AY86" s="153">
        <f t="shared" si="44"/>
        <v>0</v>
      </c>
      <c r="AZ86" s="536">
        <f t="shared" si="45"/>
        <v>0</v>
      </c>
      <c r="BA86" s="538">
        <f t="shared" si="42"/>
        <v>0</v>
      </c>
      <c r="BD86" s="9"/>
      <c r="BL86" s="148"/>
    </row>
    <row r="87" spans="1:166" ht="15" customHeight="1" x14ac:dyDescent="0.3">
      <c r="A87" s="545">
        <f>IF('Invt Machines'!A87="","",'Invt Machines'!A87)</f>
        <v>75</v>
      </c>
      <c r="B87" s="1421">
        <f>IF('Invt Machines'!D87="","",'Invt Machines'!D87)</f>
        <v>22</v>
      </c>
      <c r="C87" s="1268">
        <f>IF('Invt Machines'!E87="","",'Invt Machines'!E87)</f>
        <v>7102</v>
      </c>
      <c r="D87" s="1277" t="str">
        <f>IF('Invt Machines'!G87="","",'Invt Machines'!G87)</f>
        <v>MONTAGE C22</v>
      </c>
      <c r="E87" s="1425" t="str">
        <f>IF('Invt Machines'!H87="","",'Invt Machines'!H87)</f>
        <v>ERI Automation</v>
      </c>
      <c r="F87" s="1426" t="str">
        <f>IF('Invt Machines'!I87="","",'Invt Machines'!I87)</f>
        <v>Table de montage</v>
      </c>
      <c r="G87" s="1268" t="s">
        <v>476</v>
      </c>
      <c r="H87" s="1403">
        <v>3</v>
      </c>
      <c r="I87" s="1403">
        <v>0</v>
      </c>
      <c r="J87" s="1403">
        <v>0</v>
      </c>
      <c r="K87" s="1403">
        <v>0</v>
      </c>
      <c r="L87" s="1403">
        <v>0</v>
      </c>
      <c r="M87" s="1403">
        <v>0</v>
      </c>
      <c r="N87" s="1403">
        <v>2</v>
      </c>
      <c r="O87" s="1403">
        <v>1</v>
      </c>
      <c r="P87" s="1405">
        <v>1</v>
      </c>
      <c r="Q87" s="1405">
        <v>0</v>
      </c>
      <c r="R87" s="1405">
        <v>1</v>
      </c>
      <c r="S87" s="1405">
        <v>1</v>
      </c>
      <c r="T87" s="1405">
        <v>0</v>
      </c>
      <c r="U87" s="1405">
        <v>0</v>
      </c>
      <c r="V87" s="1071" t="s">
        <v>476</v>
      </c>
      <c r="W87" s="1071" t="s">
        <v>476</v>
      </c>
      <c r="X87" s="1071" t="s">
        <v>477</v>
      </c>
      <c r="Y87" s="1071" t="s">
        <v>476</v>
      </c>
      <c r="Z87" s="1416" t="s">
        <v>477</v>
      </c>
      <c r="AA87" s="154" t="s">
        <v>1419</v>
      </c>
      <c r="AB87" s="1329" t="str">
        <f>IF('Invt Machines'!AF87="","",'Invt Machines'!AF87)</f>
        <v>Prestataire racheté par Groupe CFH / BFI</v>
      </c>
      <c r="AC87" s="1330" t="str">
        <f>IF('Invt Machines'!AE87="","",'Invt Machines'!AE87)</f>
        <v/>
      </c>
      <c r="AD87" s="1330" t="str">
        <f>IF('Invt Machines'!AF87="","",'Invt Machines'!AF87)</f>
        <v>Prestataire racheté par Groupe CFH / BFI</v>
      </c>
      <c r="AE87" s="1330" t="str">
        <f>IF('Invt Machines'!AG87="","",'Invt Machines'!AG87)</f>
        <v/>
      </c>
      <c r="AF87" s="1330" t="str">
        <f>IF('Invt Machines'!AH87="","",'Invt Machines'!AH87)</f>
        <v/>
      </c>
      <c r="AG87" s="1331" t="str">
        <f>IF('Invt Machines'!AI87="","",'Invt Machines'!AI87)</f>
        <v/>
      </c>
      <c r="AH87" s="1407"/>
      <c r="AI87" s="1346">
        <f t="shared" si="30"/>
        <v>1</v>
      </c>
      <c r="AJ87" s="1384">
        <f t="shared" si="31"/>
        <v>0</v>
      </c>
      <c r="AK87" s="1337"/>
      <c r="AL87" s="1346">
        <f t="shared" si="32"/>
        <v>1</v>
      </c>
      <c r="AM87" s="1383">
        <f t="shared" si="33"/>
        <v>0</v>
      </c>
      <c r="AN87" s="1383">
        <f t="shared" si="34"/>
        <v>0</v>
      </c>
      <c r="AO87" s="1383">
        <f t="shared" si="35"/>
        <v>0</v>
      </c>
      <c r="AP87" s="1383">
        <f t="shared" si="36"/>
        <v>0</v>
      </c>
      <c r="AQ87" s="1384">
        <f t="shared" si="37"/>
        <v>1</v>
      </c>
      <c r="AR87" s="1402"/>
      <c r="AS87" s="1400">
        <f t="shared" si="38"/>
        <v>1</v>
      </c>
      <c r="AT87" s="1338">
        <f t="shared" si="39"/>
        <v>0</v>
      </c>
      <c r="AU87" s="1337"/>
      <c r="AV87" s="1346">
        <f t="shared" si="40"/>
        <v>1</v>
      </c>
      <c r="AW87" s="1383">
        <f t="shared" si="41"/>
        <v>0</v>
      </c>
      <c r="AX87" s="1409">
        <f t="shared" si="43"/>
        <v>0</v>
      </c>
      <c r="AY87" s="1383">
        <f t="shared" si="44"/>
        <v>0</v>
      </c>
      <c r="AZ87" s="1398">
        <f t="shared" si="45"/>
        <v>0</v>
      </c>
      <c r="BA87" s="1336">
        <f t="shared" si="42"/>
        <v>0</v>
      </c>
      <c r="BB87" s="531"/>
      <c r="BC87" s="531"/>
      <c r="BD87" s="531"/>
      <c r="BE87" s="531"/>
      <c r="BF87" s="531"/>
      <c r="BG87" s="531"/>
      <c r="BJ87" s="531"/>
      <c r="BK87" s="531"/>
      <c r="BL87" s="531"/>
      <c r="BM87" s="531"/>
      <c r="BN87" s="531"/>
      <c r="BO87" s="531"/>
      <c r="BP87" s="531"/>
      <c r="BQ87" s="531"/>
      <c r="BR87" s="531"/>
      <c r="BS87" s="531"/>
      <c r="BT87" s="531"/>
      <c r="BU87" s="531"/>
      <c r="BV87" s="531"/>
      <c r="BW87" s="531"/>
      <c r="BX87" s="531"/>
      <c r="BY87" s="531"/>
      <c r="BZ87" s="531"/>
      <c r="CA87" s="531"/>
      <c r="CB87" s="531"/>
      <c r="CC87" s="531"/>
      <c r="CD87" s="531"/>
      <c r="CE87" s="531"/>
      <c r="CF87" s="531"/>
      <c r="CG87" s="531"/>
      <c r="CH87" s="531"/>
      <c r="CI87" s="531"/>
      <c r="CJ87" s="531"/>
      <c r="CK87" s="531"/>
      <c r="CL87" s="531"/>
      <c r="CM87" s="531"/>
      <c r="CN87" s="531"/>
      <c r="CO87" s="531"/>
      <c r="CP87" s="531"/>
      <c r="CQ87" s="531"/>
      <c r="CR87" s="531"/>
      <c r="CS87" s="531"/>
      <c r="CT87" s="531"/>
      <c r="CU87" s="531"/>
      <c r="CV87" s="531"/>
      <c r="CW87" s="531"/>
      <c r="CX87" s="531"/>
      <c r="CY87" s="531"/>
      <c r="CZ87" s="531"/>
      <c r="DA87" s="531"/>
      <c r="DB87" s="531"/>
      <c r="DC87" s="531"/>
      <c r="DD87" s="531"/>
      <c r="DE87" s="531"/>
      <c r="DF87" s="531"/>
      <c r="DG87" s="531"/>
      <c r="DH87" s="531"/>
      <c r="DI87" s="531"/>
      <c r="DJ87" s="531"/>
      <c r="DK87" s="531"/>
      <c r="DL87" s="531"/>
      <c r="DM87" s="531"/>
      <c r="DN87" s="531"/>
      <c r="DO87" s="531"/>
      <c r="DP87" s="531"/>
      <c r="DQ87" s="531"/>
      <c r="DR87" s="531"/>
      <c r="DS87" s="531"/>
      <c r="DT87" s="531"/>
      <c r="DU87" s="531"/>
      <c r="DV87" s="531"/>
      <c r="DW87" s="531"/>
      <c r="DX87" s="531"/>
      <c r="DY87" s="531"/>
      <c r="DZ87" s="531"/>
      <c r="EA87" s="531"/>
      <c r="EB87" s="531"/>
      <c r="EC87" s="531"/>
      <c r="ED87" s="531"/>
      <c r="EE87" s="531"/>
      <c r="EF87" s="531"/>
      <c r="EG87" s="531"/>
      <c r="EH87" s="531"/>
      <c r="EI87" s="531"/>
      <c r="EJ87" s="531"/>
      <c r="EK87" s="531"/>
      <c r="EL87" s="531"/>
      <c r="EM87" s="531"/>
      <c r="EN87" s="531"/>
      <c r="EO87" s="531"/>
      <c r="EP87" s="531"/>
      <c r="EQ87" s="531"/>
      <c r="ER87" s="531"/>
      <c r="ES87" s="531"/>
      <c r="ET87" s="531"/>
      <c r="EU87" s="531"/>
      <c r="EV87" s="531"/>
      <c r="EW87" s="531"/>
      <c r="EX87" s="531"/>
      <c r="EY87" s="531"/>
      <c r="EZ87" s="531"/>
      <c r="FA87" s="531"/>
      <c r="FB87" s="531"/>
      <c r="FC87" s="531"/>
      <c r="FD87" s="531"/>
      <c r="FE87" s="531"/>
      <c r="FF87" s="531"/>
      <c r="FG87" s="531"/>
      <c r="FH87" s="531"/>
      <c r="FI87" s="531"/>
      <c r="FJ87" s="531"/>
    </row>
    <row r="88" spans="1:166" ht="15" customHeight="1" x14ac:dyDescent="0.3">
      <c r="A88" s="545">
        <f>IF('Invt Machines'!A88="","",'Invt Machines'!A88)</f>
        <v>76</v>
      </c>
      <c r="B88" s="1422" t="str">
        <f>IF('Invt Machines'!D88="","",'Invt Machines'!D88)</f>
        <v/>
      </c>
      <c r="C88" s="1269" t="str">
        <f>IF('Invt Machines'!E88="","",'Invt Machines'!E88)</f>
        <v/>
      </c>
      <c r="D88" s="1278" t="str">
        <f>IF('Invt Machines'!G88="","",'Invt Machines'!G88)</f>
        <v/>
      </c>
      <c r="E88" s="1427" t="str">
        <f>IF('Invt Machines'!H88="","",'Invt Machines'!H88)</f>
        <v/>
      </c>
      <c r="F88" s="1428" t="str">
        <f>IF('Invt Machines'!I88="","",'Invt Machines'!I88)</f>
        <v/>
      </c>
      <c r="G88" s="1269"/>
      <c r="H88" s="1404"/>
      <c r="I88" s="1404"/>
      <c r="J88" s="1404"/>
      <c r="K88" s="1404"/>
      <c r="L88" s="1404"/>
      <c r="M88" s="1404"/>
      <c r="N88" s="1404"/>
      <c r="O88" s="1404"/>
      <c r="P88" s="1406"/>
      <c r="Q88" s="1406"/>
      <c r="R88" s="1406"/>
      <c r="S88" s="1406"/>
      <c r="T88" s="1406"/>
      <c r="U88" s="1406"/>
      <c r="V88" s="1072"/>
      <c r="W88" s="1072"/>
      <c r="X88" s="1072"/>
      <c r="Y88" s="1072"/>
      <c r="Z88" s="1417"/>
      <c r="AA88" s="154" t="s">
        <v>1419</v>
      </c>
      <c r="AB88" s="1329" t="str">
        <f>IF('Invt Machines'!AF88="","",'Invt Machines'!AF88)</f>
        <v/>
      </c>
      <c r="AC88" s="1330" t="str">
        <f>IF('Invt Machines'!AE88="","",'Invt Machines'!AE88)</f>
        <v/>
      </c>
      <c r="AD88" s="1330" t="str">
        <f>IF('Invt Machines'!AF88="","",'Invt Machines'!AF88)</f>
        <v/>
      </c>
      <c r="AE88" s="1330" t="str">
        <f>IF('Invt Machines'!AG88="","",'Invt Machines'!AG88)</f>
        <v/>
      </c>
      <c r="AF88" s="1330" t="str">
        <f>IF('Invt Machines'!AH88="","",'Invt Machines'!AH88)</f>
        <v/>
      </c>
      <c r="AG88" s="1331" t="str">
        <f>IF('Invt Machines'!AI88="","",'Invt Machines'!AI88)</f>
        <v/>
      </c>
      <c r="AH88" s="1408"/>
      <c r="AI88" s="1346">
        <f t="shared" si="30"/>
        <v>0</v>
      </c>
      <c r="AJ88" s="1384">
        <f t="shared" si="31"/>
        <v>0</v>
      </c>
      <c r="AK88" s="1337"/>
      <c r="AL88" s="1346">
        <f t="shared" si="32"/>
        <v>0</v>
      </c>
      <c r="AM88" s="1383">
        <f t="shared" si="33"/>
        <v>0</v>
      </c>
      <c r="AN88" s="1383">
        <f t="shared" si="34"/>
        <v>0</v>
      </c>
      <c r="AO88" s="1383">
        <f t="shared" si="35"/>
        <v>0</v>
      </c>
      <c r="AP88" s="1383">
        <f t="shared" si="36"/>
        <v>0</v>
      </c>
      <c r="AQ88" s="1384">
        <f t="shared" si="37"/>
        <v>0</v>
      </c>
      <c r="AR88" s="1402"/>
      <c r="AS88" s="1401"/>
      <c r="AT88" s="1339"/>
      <c r="AU88" s="1337"/>
      <c r="AV88" s="1346"/>
      <c r="AW88" s="1383"/>
      <c r="AX88" s="1410"/>
      <c r="AY88" s="1383">
        <f t="shared" si="44"/>
        <v>0</v>
      </c>
      <c r="AZ88" s="1399"/>
      <c r="BA88" s="1336">
        <f t="shared" si="42"/>
        <v>0</v>
      </c>
      <c r="BB88" s="531"/>
      <c r="BC88" s="531"/>
      <c r="BD88" s="531"/>
      <c r="BE88" s="531"/>
      <c r="BF88" s="531"/>
      <c r="BG88" s="531"/>
      <c r="BH88" s="531"/>
      <c r="BI88" s="531"/>
      <c r="BJ88" s="531"/>
      <c r="BK88" s="531"/>
      <c r="BL88" s="531"/>
      <c r="BM88" s="531"/>
      <c r="BN88" s="531"/>
      <c r="BO88" s="531"/>
      <c r="BP88" s="531"/>
      <c r="BQ88" s="531"/>
      <c r="BR88" s="531"/>
      <c r="BS88" s="531"/>
      <c r="BT88" s="531"/>
      <c r="BU88" s="531"/>
      <c r="BV88" s="531"/>
      <c r="BW88" s="531"/>
      <c r="BX88" s="531"/>
      <c r="BY88" s="531"/>
      <c r="BZ88" s="531"/>
      <c r="CA88" s="531"/>
      <c r="CB88" s="531"/>
      <c r="CC88" s="531"/>
      <c r="CD88" s="531"/>
      <c r="CE88" s="531"/>
      <c r="CF88" s="531"/>
      <c r="CG88" s="531"/>
      <c r="CH88" s="531"/>
      <c r="CI88" s="531"/>
      <c r="CJ88" s="531"/>
      <c r="CK88" s="531"/>
      <c r="CL88" s="531"/>
      <c r="CM88" s="531"/>
      <c r="CN88" s="531"/>
      <c r="CO88" s="531"/>
      <c r="CP88" s="531"/>
      <c r="CQ88" s="531"/>
      <c r="CR88" s="531"/>
      <c r="CS88" s="531"/>
      <c r="CT88" s="531"/>
      <c r="CU88" s="531"/>
      <c r="CV88" s="531"/>
      <c r="CW88" s="531"/>
      <c r="CX88" s="531"/>
      <c r="CY88" s="531"/>
      <c r="CZ88" s="531"/>
      <c r="DA88" s="531"/>
      <c r="DB88" s="531"/>
      <c r="DC88" s="531"/>
      <c r="DD88" s="531"/>
      <c r="DE88" s="531"/>
      <c r="DF88" s="531"/>
      <c r="DG88" s="531"/>
      <c r="DH88" s="531"/>
      <c r="DI88" s="531"/>
      <c r="DJ88" s="531"/>
      <c r="DK88" s="531"/>
      <c r="DL88" s="531"/>
      <c r="DM88" s="531"/>
      <c r="DN88" s="531"/>
      <c r="DO88" s="531"/>
      <c r="DP88" s="531"/>
      <c r="DQ88" s="531"/>
      <c r="DR88" s="531"/>
      <c r="DS88" s="531"/>
      <c r="DT88" s="531"/>
      <c r="DU88" s="531"/>
      <c r="DV88" s="531"/>
      <c r="DW88" s="531"/>
      <c r="DX88" s="531"/>
      <c r="DY88" s="531"/>
      <c r="DZ88" s="531"/>
      <c r="EA88" s="531"/>
      <c r="EB88" s="531"/>
      <c r="EC88" s="531"/>
      <c r="ED88" s="531"/>
      <c r="EE88" s="531"/>
      <c r="EF88" s="531"/>
      <c r="EG88" s="531"/>
      <c r="EH88" s="531"/>
      <c r="EI88" s="531"/>
      <c r="EJ88" s="531"/>
      <c r="EK88" s="531"/>
      <c r="EL88" s="531"/>
      <c r="EM88" s="531"/>
      <c r="EN88" s="531"/>
      <c r="EO88" s="531"/>
      <c r="EP88" s="531"/>
      <c r="EQ88" s="531"/>
      <c r="ER88" s="531"/>
      <c r="ES88" s="531"/>
      <c r="ET88" s="531"/>
      <c r="EU88" s="531"/>
      <c r="EV88" s="531"/>
      <c r="EW88" s="531"/>
      <c r="EX88" s="531"/>
      <c r="EY88" s="531"/>
      <c r="EZ88" s="531"/>
      <c r="FA88" s="531"/>
      <c r="FB88" s="531"/>
      <c r="FC88" s="531"/>
      <c r="FD88" s="531"/>
      <c r="FE88" s="531"/>
      <c r="FF88" s="531"/>
      <c r="FG88" s="531"/>
      <c r="FH88" s="531"/>
      <c r="FI88" s="531"/>
      <c r="FJ88" s="531"/>
    </row>
    <row r="89" spans="1:166" ht="30" customHeight="1" x14ac:dyDescent="0.3">
      <c r="A89" s="545">
        <f>IF('Invt Machines'!A89="","",'Invt Machines'!A89)</f>
        <v>77</v>
      </c>
      <c r="B89" s="948">
        <f>IF('Invt Machines'!D89="","",'Invt Machines'!D89)</f>
        <v>22</v>
      </c>
      <c r="C89" s="96" t="str">
        <f>IF('Invt Machines'!E89="","",'Invt Machines'!E89)</f>
        <v>302</v>
      </c>
      <c r="D89" s="101" t="str">
        <f>IF('Invt Machines'!G89="","",'Invt Machines'!G89)</f>
        <v>PEDDINGHAUS</v>
      </c>
      <c r="E89" s="1367" t="str">
        <f>IF('Invt Machines'!H89="","",'Invt Machines'!H89)</f>
        <v>PEDDINGHAUS / EMA</v>
      </c>
      <c r="F89" s="1368" t="str">
        <f>IF('Invt Machines'!I89="","",'Invt Machines'!I89)</f>
        <v>Trempe piste et denture</v>
      </c>
      <c r="G89" s="295" t="s">
        <v>476</v>
      </c>
      <c r="H89" s="160">
        <v>2</v>
      </c>
      <c r="I89" s="160">
        <v>0</v>
      </c>
      <c r="J89" s="160">
        <v>2</v>
      </c>
      <c r="K89" s="160">
        <v>0</v>
      </c>
      <c r="L89" s="160">
        <v>0</v>
      </c>
      <c r="M89" s="160">
        <v>0</v>
      </c>
      <c r="N89" s="160">
        <v>1</v>
      </c>
      <c r="O89" s="160">
        <v>0</v>
      </c>
      <c r="P89" s="161">
        <v>0</v>
      </c>
      <c r="Q89" s="161">
        <v>0</v>
      </c>
      <c r="R89" s="161">
        <v>3</v>
      </c>
      <c r="S89" s="161">
        <v>3</v>
      </c>
      <c r="T89" s="161">
        <v>0</v>
      </c>
      <c r="U89" s="161">
        <v>0</v>
      </c>
      <c r="V89" s="377" t="s">
        <v>476</v>
      </c>
      <c r="W89" s="377" t="s">
        <v>476</v>
      </c>
      <c r="X89" s="377" t="s">
        <v>477</v>
      </c>
      <c r="Y89" s="377" t="s">
        <v>514</v>
      </c>
      <c r="Z89" s="154" t="s">
        <v>477</v>
      </c>
      <c r="AA89" s="154" t="s">
        <v>1419</v>
      </c>
      <c r="AB89" s="1329" t="str">
        <f>IF('Invt Machines'!AF89="","",'Invt Machines'!AF89)</f>
        <v>Chiffrage en cours</v>
      </c>
      <c r="AC89" s="1330" t="str">
        <f>IF('Invt Machines'!AE89="","",'Invt Machines'!AE89)</f>
        <v/>
      </c>
      <c r="AD89" s="1330" t="str">
        <f>IF('Invt Machines'!AF89="","",'Invt Machines'!AF89)</f>
        <v>Chiffrage en cours</v>
      </c>
      <c r="AE89" s="1330" t="str">
        <f>IF('Invt Machines'!AG89="","",'Invt Machines'!AG89)</f>
        <v/>
      </c>
      <c r="AF89" s="1330" t="str">
        <f>IF('Invt Machines'!AH89="","",'Invt Machines'!AH89)</f>
        <v/>
      </c>
      <c r="AG89" s="1331" t="str">
        <f>IF('Invt Machines'!AI89="","",'Invt Machines'!AI89)</f>
        <v/>
      </c>
      <c r="AH89" s="340"/>
      <c r="AI89" s="151">
        <f t="shared" si="30"/>
        <v>1</v>
      </c>
      <c r="AJ89" s="152">
        <f t="shared" si="31"/>
        <v>0</v>
      </c>
      <c r="AL89" s="151">
        <f t="shared" si="32"/>
        <v>1</v>
      </c>
      <c r="AM89" s="153">
        <f t="shared" si="33"/>
        <v>0</v>
      </c>
      <c r="AN89" s="153">
        <f t="shared" si="34"/>
        <v>0</v>
      </c>
      <c r="AO89" s="153">
        <f t="shared" si="35"/>
        <v>0</v>
      </c>
      <c r="AP89" s="153">
        <f t="shared" si="36"/>
        <v>0</v>
      </c>
      <c r="AQ89" s="152">
        <f t="shared" si="37"/>
        <v>1</v>
      </c>
      <c r="AR89" s="156"/>
      <c r="AS89" s="151">
        <f t="shared" ref="AS89:AS120" si="46">IF(Y89="oui",1,0)</f>
        <v>0</v>
      </c>
      <c r="AT89" s="152">
        <f t="shared" ref="AT89:AT120" si="47">IF(Y89="non",1,0)</f>
        <v>0</v>
      </c>
      <c r="AU89" s="148"/>
      <c r="AV89" s="151">
        <f t="shared" ref="AV89:AV142" si="48">IF(Z89="non",1,0)</f>
        <v>1</v>
      </c>
      <c r="AW89" s="153">
        <f t="shared" ref="AW89:AW142" si="49">IF(Z89="oui",1,0)</f>
        <v>0</v>
      </c>
      <c r="AX89" s="532">
        <f t="shared" si="43"/>
        <v>0</v>
      </c>
      <c r="AY89" s="153">
        <f t="shared" si="44"/>
        <v>0</v>
      </c>
      <c r="AZ89" s="536">
        <f t="shared" si="45"/>
        <v>0</v>
      </c>
      <c r="BA89" s="538">
        <f t="shared" si="42"/>
        <v>0</v>
      </c>
      <c r="BD89" s="9"/>
      <c r="BH89" s="531"/>
      <c r="BI89" s="531"/>
      <c r="BL89" s="148"/>
    </row>
    <row r="90" spans="1:166" ht="30" customHeight="1" x14ac:dyDescent="0.3">
      <c r="A90" s="545">
        <f>IF('Invt Machines'!A90="","",'Invt Machines'!A90)</f>
        <v>78</v>
      </c>
      <c r="B90" s="935">
        <f>IF('Invt Machines'!D90="","",'Invt Machines'!D90)</f>
        <v>22</v>
      </c>
      <c r="C90" s="744" t="str">
        <f>IF('Invt Machines'!E90="","",'Invt Machines'!E90)</f>
        <v>0014.3</v>
      </c>
      <c r="D90" s="797" t="str">
        <f>IF('Invt Machines'!G90="","",'Invt Machines'!G90)</f>
        <v>POSTE EBAVURAGE</v>
      </c>
      <c r="E90" s="1361" t="str">
        <f>IF('Invt Machines'!H90="","",'Invt Machines'!H90)</f>
        <v>?</v>
      </c>
      <c r="F90" s="1362" t="str">
        <f>IF('Invt Machines'!I90="","",'Invt Machines'!I90)</f>
        <v>Ebavurage</v>
      </c>
      <c r="G90" s="796" t="s">
        <v>477</v>
      </c>
      <c r="H90" s="798"/>
      <c r="I90" s="798"/>
      <c r="J90" s="798"/>
      <c r="K90" s="798"/>
      <c r="L90" s="798"/>
      <c r="M90" s="798"/>
      <c r="N90" s="798"/>
      <c r="O90" s="798"/>
      <c r="P90" s="799"/>
      <c r="Q90" s="799"/>
      <c r="R90" s="799"/>
      <c r="S90" s="799"/>
      <c r="T90" s="799"/>
      <c r="U90" s="799"/>
      <c r="V90" s="800" t="s">
        <v>477</v>
      </c>
      <c r="W90" s="800" t="s">
        <v>477</v>
      </c>
      <c r="X90" s="800" t="s">
        <v>477</v>
      </c>
      <c r="Y90" s="800" t="s">
        <v>821</v>
      </c>
      <c r="Z90" s="154" t="s">
        <v>935</v>
      </c>
      <c r="AA90" s="801" t="s">
        <v>1419</v>
      </c>
      <c r="AB90" s="1354" t="str">
        <f>IF('Invt Machines'!AF90="","",'Invt Machines'!AF90)</f>
        <v>Pas opportun selon bureau de contrôle, outil portatif / mobile avec CE en série</v>
      </c>
      <c r="AC90" s="1355" t="str">
        <f>IF('Invt Machines'!AE90="","",'Invt Machines'!AE90)</f>
        <v/>
      </c>
      <c r="AD90" s="1355" t="str">
        <f>IF('Invt Machines'!AF90="","",'Invt Machines'!AF90)</f>
        <v>Pas opportun selon bureau de contrôle, outil portatif / mobile avec CE en série</v>
      </c>
      <c r="AE90" s="1355" t="str">
        <f>IF('Invt Machines'!AG90="","",'Invt Machines'!AG90)</f>
        <v/>
      </c>
      <c r="AF90" s="1355" t="str">
        <f>IF('Invt Machines'!AH90="","",'Invt Machines'!AH90)</f>
        <v/>
      </c>
      <c r="AG90" s="1356" t="str">
        <f>IF('Invt Machines'!AI90="","",'Invt Machines'!AI90)</f>
        <v/>
      </c>
      <c r="AH90" s="338"/>
      <c r="AI90" s="151">
        <f t="shared" si="30"/>
        <v>0</v>
      </c>
      <c r="AJ90" s="152">
        <f t="shared" si="31"/>
        <v>1</v>
      </c>
      <c r="AL90" s="151">
        <f t="shared" si="32"/>
        <v>0</v>
      </c>
      <c r="AM90" s="153">
        <f t="shared" si="33"/>
        <v>0</v>
      </c>
      <c r="AN90" s="153">
        <f t="shared" si="34"/>
        <v>1</v>
      </c>
      <c r="AO90" s="153">
        <f t="shared" si="35"/>
        <v>0</v>
      </c>
      <c r="AP90" s="153">
        <f t="shared" si="36"/>
        <v>0</v>
      </c>
      <c r="AQ90" s="152">
        <f t="shared" si="37"/>
        <v>1</v>
      </c>
      <c r="AR90" s="156"/>
      <c r="AS90" s="151">
        <f t="shared" si="46"/>
        <v>0</v>
      </c>
      <c r="AT90" s="152">
        <f t="shared" si="47"/>
        <v>0</v>
      </c>
      <c r="AU90" s="148"/>
      <c r="AV90" s="151">
        <f t="shared" si="48"/>
        <v>0</v>
      </c>
      <c r="AW90" s="153">
        <f t="shared" si="49"/>
        <v>0</v>
      </c>
      <c r="AX90" s="532">
        <f t="shared" si="43"/>
        <v>0</v>
      </c>
      <c r="AY90" s="153">
        <f t="shared" si="44"/>
        <v>1</v>
      </c>
      <c r="AZ90" s="536">
        <f t="shared" si="45"/>
        <v>0</v>
      </c>
      <c r="BA90" s="538">
        <f t="shared" si="42"/>
        <v>0</v>
      </c>
      <c r="BD90" s="9"/>
      <c r="BL90" s="148"/>
    </row>
    <row r="91" spans="1:166" ht="30" customHeight="1" x14ac:dyDescent="0.3">
      <c r="A91" s="545">
        <f>IF('Invt Machines'!A91="","",'Invt Machines'!A91)</f>
        <v>79</v>
      </c>
      <c r="B91" s="933">
        <f>IF('Invt Machines'!D91="","",'Invt Machines'!D91)</f>
        <v>22</v>
      </c>
      <c r="C91" s="96">
        <f>IF('Invt Machines'!E91="","",'Invt Machines'!E91)</f>
        <v>7102</v>
      </c>
      <c r="D91" s="101" t="str">
        <f>IF('Invt Machines'!G91="","",'Invt Machines'!G91)</f>
        <v>SCIE</v>
      </c>
      <c r="E91" s="1357" t="str">
        <f>IF('Invt Machines'!H91="","",'Invt Machines'!H91)</f>
        <v>KASTO</v>
      </c>
      <c r="F91" s="1358" t="str">
        <f>IF('Invt Machines'!I91="","",'Invt Machines'!I91)</f>
        <v>Scie</v>
      </c>
      <c r="G91" s="293" t="s">
        <v>476</v>
      </c>
      <c r="H91" s="160"/>
      <c r="I91" s="160"/>
      <c r="J91" s="160"/>
      <c r="K91" s="160"/>
      <c r="L91" s="160"/>
      <c r="M91" s="160"/>
      <c r="N91" s="160"/>
      <c r="O91" s="160"/>
      <c r="P91" s="161"/>
      <c r="Q91" s="161"/>
      <c r="R91" s="161"/>
      <c r="S91" s="161"/>
      <c r="T91" s="161"/>
      <c r="U91" s="161"/>
      <c r="V91" s="377" t="s">
        <v>477</v>
      </c>
      <c r="W91" s="377" t="s">
        <v>476</v>
      </c>
      <c r="X91" s="377" t="s">
        <v>477</v>
      </c>
      <c r="Y91" s="377" t="s">
        <v>514</v>
      </c>
      <c r="Z91" s="154" t="s">
        <v>1416</v>
      </c>
      <c r="AA91" s="154" t="s">
        <v>1419</v>
      </c>
      <c r="AB91" s="1329" t="str">
        <f>IF('Invt Machines'!AF91="","",'Invt Machines'!AF91)</f>
        <v/>
      </c>
      <c r="AC91" s="1330" t="str">
        <f>IF('Invt Machines'!AE91="","",'Invt Machines'!AE91)</f>
        <v/>
      </c>
      <c r="AD91" s="1330" t="str">
        <f>IF('Invt Machines'!AF91="","",'Invt Machines'!AF91)</f>
        <v/>
      </c>
      <c r="AE91" s="1330" t="str">
        <f>IF('Invt Machines'!AG91="","",'Invt Machines'!AG91)</f>
        <v/>
      </c>
      <c r="AF91" s="1330" t="str">
        <f>IF('Invt Machines'!AH91="","",'Invt Machines'!AH91)</f>
        <v/>
      </c>
      <c r="AG91" s="1331" t="str">
        <f>IF('Invt Machines'!AI91="","",'Invt Machines'!AI91)</f>
        <v/>
      </c>
      <c r="AH91" s="338"/>
      <c r="AI91" s="151">
        <f t="shared" si="30"/>
        <v>1</v>
      </c>
      <c r="AJ91" s="152">
        <f t="shared" si="31"/>
        <v>0</v>
      </c>
      <c r="AL91" s="151">
        <f t="shared" si="32"/>
        <v>1</v>
      </c>
      <c r="AM91" s="153">
        <f t="shared" si="33"/>
        <v>0</v>
      </c>
      <c r="AN91" s="153">
        <f t="shared" si="34"/>
        <v>0</v>
      </c>
      <c r="AO91" s="153">
        <f t="shared" si="35"/>
        <v>0</v>
      </c>
      <c r="AP91" s="153">
        <f t="shared" si="36"/>
        <v>0</v>
      </c>
      <c r="AQ91" s="152">
        <f t="shared" si="37"/>
        <v>1</v>
      </c>
      <c r="AR91" s="156"/>
      <c r="AS91" s="151">
        <f t="shared" si="46"/>
        <v>0</v>
      </c>
      <c r="AT91" s="152">
        <f t="shared" si="47"/>
        <v>0</v>
      </c>
      <c r="AU91" s="148"/>
      <c r="AV91" s="151">
        <f t="shared" si="48"/>
        <v>0</v>
      </c>
      <c r="AW91" s="153">
        <f t="shared" si="49"/>
        <v>0</v>
      </c>
      <c r="AX91" s="532">
        <f t="shared" si="43"/>
        <v>1</v>
      </c>
      <c r="AY91" s="153">
        <f t="shared" si="44"/>
        <v>0</v>
      </c>
      <c r="AZ91" s="536">
        <f t="shared" si="45"/>
        <v>0</v>
      </c>
      <c r="BA91" s="538">
        <f t="shared" si="42"/>
        <v>0</v>
      </c>
      <c r="BD91" s="9"/>
      <c r="BL91" s="148"/>
    </row>
    <row r="92" spans="1:166" ht="30" customHeight="1" x14ac:dyDescent="0.3">
      <c r="A92" s="545">
        <f>IF('Invt Machines'!A92="","",'Invt Machines'!A92)</f>
        <v>80</v>
      </c>
      <c r="B92" s="948">
        <f>IF('Invt Machines'!D92="","",'Invt Machines'!D92)</f>
        <v>22</v>
      </c>
      <c r="C92" s="96">
        <f>IF('Invt Machines'!E92="","",'Invt Machines'!E92)</f>
        <v>3546</v>
      </c>
      <c r="D92" s="101" t="str">
        <f>IF('Invt Machines'!G92="","",'Invt Machines'!G92)</f>
        <v>SOMEX</v>
      </c>
      <c r="E92" s="1357" t="str">
        <f>IF('Invt Machines'!H92="","",'Invt Machines'!H92)</f>
        <v>SOMEX</v>
      </c>
      <c r="F92" s="1358" t="str">
        <f>IF('Invt Machines'!I92="","",'Invt Machines'!I92)</f>
        <v>Perceuse</v>
      </c>
      <c r="G92" s="293" t="s">
        <v>476</v>
      </c>
      <c r="H92" s="160">
        <v>0</v>
      </c>
      <c r="I92" s="160">
        <v>0</v>
      </c>
      <c r="J92" s="160">
        <v>0</v>
      </c>
      <c r="K92" s="160">
        <v>0</v>
      </c>
      <c r="L92" s="160">
        <v>0</v>
      </c>
      <c r="M92" s="160">
        <v>0</v>
      </c>
      <c r="N92" s="160">
        <v>0</v>
      </c>
      <c r="O92" s="160">
        <v>0</v>
      </c>
      <c r="P92" s="161">
        <v>0</v>
      </c>
      <c r="Q92" s="161">
        <v>0</v>
      </c>
      <c r="R92" s="161">
        <v>1</v>
      </c>
      <c r="S92" s="161">
        <v>1</v>
      </c>
      <c r="T92" s="161">
        <v>0</v>
      </c>
      <c r="U92" s="161">
        <v>0</v>
      </c>
      <c r="V92" s="377" t="s">
        <v>476</v>
      </c>
      <c r="W92" s="377" t="s">
        <v>476</v>
      </c>
      <c r="X92" s="377" t="s">
        <v>477</v>
      </c>
      <c r="Y92" s="377" t="s">
        <v>514</v>
      </c>
      <c r="Z92" s="154" t="s">
        <v>477</v>
      </c>
      <c r="AA92" s="154" t="s">
        <v>1419</v>
      </c>
      <c r="AB92" s="1329" t="str">
        <f>IF('Invt Machines'!AF92="","",'Invt Machines'!AF92)</f>
        <v>Communiquer la notice d'utilisation au prochain tiers expert afin qu'il finalise la vérification de conformité</v>
      </c>
      <c r="AC92" s="1330" t="str">
        <f>IF('Invt Machines'!AE92="","",'Invt Machines'!AE92)</f>
        <v/>
      </c>
      <c r="AD92" s="1330" t="str">
        <f>IF('Invt Machines'!AF92="","",'Invt Machines'!AF92)</f>
        <v>Communiquer la notice d'utilisation au prochain tiers expert afin qu'il finalise la vérification de conformité</v>
      </c>
      <c r="AE92" s="1330" t="str">
        <f>IF('Invt Machines'!AG92="","",'Invt Machines'!AG92)</f>
        <v/>
      </c>
      <c r="AF92" s="1330" t="str">
        <f>IF('Invt Machines'!AH92="","",'Invt Machines'!AH92)</f>
        <v/>
      </c>
      <c r="AG92" s="1331" t="str">
        <f>IF('Invt Machines'!AI92="","",'Invt Machines'!AI92)</f>
        <v/>
      </c>
      <c r="AH92" s="340"/>
      <c r="AI92" s="151">
        <f t="shared" si="30"/>
        <v>1</v>
      </c>
      <c r="AJ92" s="152">
        <f t="shared" si="31"/>
        <v>0</v>
      </c>
      <c r="AL92" s="151">
        <f t="shared" si="32"/>
        <v>1</v>
      </c>
      <c r="AM92" s="153">
        <f t="shared" si="33"/>
        <v>0</v>
      </c>
      <c r="AN92" s="153">
        <f t="shared" si="34"/>
        <v>0</v>
      </c>
      <c r="AO92" s="153">
        <f t="shared" si="35"/>
        <v>0</v>
      </c>
      <c r="AP92" s="153">
        <f t="shared" si="36"/>
        <v>0</v>
      </c>
      <c r="AQ92" s="152">
        <f t="shared" si="37"/>
        <v>1</v>
      </c>
      <c r="AR92" s="156"/>
      <c r="AS92" s="151">
        <f t="shared" si="46"/>
        <v>0</v>
      </c>
      <c r="AT92" s="152">
        <f t="shared" si="47"/>
        <v>0</v>
      </c>
      <c r="AU92" s="148"/>
      <c r="AV92" s="151">
        <f t="shared" si="48"/>
        <v>1</v>
      </c>
      <c r="AW92" s="153">
        <f t="shared" si="49"/>
        <v>0</v>
      </c>
      <c r="AX92" s="532">
        <f t="shared" si="43"/>
        <v>0</v>
      </c>
      <c r="AY92" s="153">
        <f t="shared" si="44"/>
        <v>0</v>
      </c>
      <c r="AZ92" s="536">
        <f t="shared" si="45"/>
        <v>0</v>
      </c>
      <c r="BA92" s="538">
        <f t="shared" si="42"/>
        <v>0</v>
      </c>
      <c r="BD92" s="9"/>
      <c r="BL92" s="148"/>
    </row>
    <row r="93" spans="1:166" ht="30" customHeight="1" x14ac:dyDescent="0.3">
      <c r="A93" s="545">
        <f>IF('Invt Machines'!A93="","",'Invt Machines'!A93)</f>
        <v>81</v>
      </c>
      <c r="B93" s="1022">
        <f>IF('Invt Machines'!D93="","",'Invt Machines'!D93)</f>
        <v>22</v>
      </c>
      <c r="C93" s="310">
        <f>IF('Invt Machines'!E93="","",'Invt Machines'!E93)</f>
        <v>511</v>
      </c>
      <c r="D93" s="311" t="str">
        <f>IF('Invt Machines'!G93="","",'Invt Machines'!G93)</f>
        <v>VR8</v>
      </c>
      <c r="E93" s="1442" t="str">
        <f>IF('Invt Machines'!H93="","",'Invt Machines'!H93)</f>
        <v>MAS</v>
      </c>
      <c r="F93" s="1443" t="str">
        <f>IF('Invt Machines'!I93="","",'Invt Machines'!I93)</f>
        <v>Perceuse</v>
      </c>
      <c r="G93" s="1021" t="s">
        <v>476</v>
      </c>
      <c r="H93" s="306">
        <v>1</v>
      </c>
      <c r="I93" s="306">
        <v>1</v>
      </c>
      <c r="J93" s="306">
        <v>1</v>
      </c>
      <c r="K93" s="306">
        <v>1</v>
      </c>
      <c r="L93" s="306">
        <v>0</v>
      </c>
      <c r="M93" s="306">
        <v>0</v>
      </c>
      <c r="N93" s="306">
        <v>2</v>
      </c>
      <c r="O93" s="306">
        <v>2</v>
      </c>
      <c r="P93" s="307">
        <v>0</v>
      </c>
      <c r="Q93" s="307">
        <v>0</v>
      </c>
      <c r="R93" s="307">
        <v>0</v>
      </c>
      <c r="S93" s="307">
        <v>0</v>
      </c>
      <c r="T93" s="307">
        <v>0</v>
      </c>
      <c r="U93" s="307">
        <v>0</v>
      </c>
      <c r="V93" s="379" t="s">
        <v>476</v>
      </c>
      <c r="W93" s="379" t="s">
        <v>476</v>
      </c>
      <c r="X93" s="379" t="s">
        <v>477</v>
      </c>
      <c r="Y93" s="379" t="s">
        <v>514</v>
      </c>
      <c r="Z93" s="154" t="s">
        <v>477</v>
      </c>
      <c r="AA93" s="308" t="s">
        <v>936</v>
      </c>
      <c r="AB93" s="1351" t="str">
        <f>IF('Invt Machines'!AF93="","",'Invt Machines'!AF93)</f>
        <v>Sortie du parc. Bon de ferraillage au 19/12/2018</v>
      </c>
      <c r="AC93" s="1352" t="str">
        <f>IF('Invt Machines'!AE93="","",'Invt Machines'!AE93)</f>
        <v/>
      </c>
      <c r="AD93" s="1352" t="str">
        <f>IF('Invt Machines'!AF93="","",'Invt Machines'!AF93)</f>
        <v>Sortie du parc. Bon de ferraillage au 19/12/2018</v>
      </c>
      <c r="AE93" s="1352" t="str">
        <f>IF('Invt Machines'!AG93="","",'Invt Machines'!AG93)</f>
        <v/>
      </c>
      <c r="AF93" s="1352" t="str">
        <f>IF('Invt Machines'!AH93="","",'Invt Machines'!AH93)</f>
        <v/>
      </c>
      <c r="AG93" s="1353" t="str">
        <f>IF('Invt Machines'!AI93="","",'Invt Machines'!AI93)</f>
        <v/>
      </c>
      <c r="AH93" s="338"/>
      <c r="AI93" s="151">
        <f t="shared" si="30"/>
        <v>1</v>
      </c>
      <c r="AJ93" s="152">
        <f t="shared" si="31"/>
        <v>0</v>
      </c>
      <c r="AL93" s="151">
        <f t="shared" si="32"/>
        <v>1</v>
      </c>
      <c r="AM93" s="153">
        <f t="shared" si="33"/>
        <v>0</v>
      </c>
      <c r="AN93" s="153">
        <f t="shared" si="34"/>
        <v>0</v>
      </c>
      <c r="AO93" s="153">
        <f t="shared" si="35"/>
        <v>0</v>
      </c>
      <c r="AP93" s="153">
        <f t="shared" si="36"/>
        <v>0</v>
      </c>
      <c r="AQ93" s="152">
        <f t="shared" si="37"/>
        <v>1</v>
      </c>
      <c r="AR93" s="156"/>
      <c r="AS93" s="151">
        <f t="shared" si="46"/>
        <v>0</v>
      </c>
      <c r="AT93" s="152">
        <f t="shared" si="47"/>
        <v>0</v>
      </c>
      <c r="AU93" s="148"/>
      <c r="AV93" s="151">
        <f t="shared" si="48"/>
        <v>1</v>
      </c>
      <c r="AW93" s="153">
        <f t="shared" si="49"/>
        <v>0</v>
      </c>
      <c r="AX93" s="532">
        <f t="shared" si="43"/>
        <v>0</v>
      </c>
      <c r="AY93" s="153">
        <f t="shared" si="44"/>
        <v>0</v>
      </c>
      <c r="AZ93" s="536">
        <f t="shared" si="45"/>
        <v>1</v>
      </c>
      <c r="BA93" s="538">
        <f t="shared" si="42"/>
        <v>1</v>
      </c>
      <c r="BD93" s="9"/>
      <c r="BL93" s="148"/>
    </row>
    <row r="94" spans="1:166" ht="30" customHeight="1" x14ac:dyDescent="0.3">
      <c r="A94" s="545">
        <f>IF('Invt Machines'!A94="","",'Invt Machines'!A94)</f>
        <v>82</v>
      </c>
      <c r="B94" s="948">
        <f>IF('Invt Machines'!D94="","",'Invt Machines'!D94)</f>
        <v>22</v>
      </c>
      <c r="C94" s="96" t="str">
        <f>IF('Invt Machines'!E94="","",'Invt Machines'!E94)</f>
        <v>586</v>
      </c>
      <c r="D94" s="101" t="str">
        <f>IF('Invt Machines'!G94="","",'Invt Machines'!G94)</f>
        <v>DUFIEUX CN</v>
      </c>
      <c r="E94" s="1357" t="str">
        <f>IF('Invt Machines'!H94="","",'Invt Machines'!H94)</f>
        <v>DUFIEUX</v>
      </c>
      <c r="F94" s="1358" t="str">
        <f>IF('Invt Machines'!I94="","",'Invt Machines'!I94)</f>
        <v>Perceuse</v>
      </c>
      <c r="G94" s="293" t="s">
        <v>476</v>
      </c>
      <c r="H94" s="160">
        <v>2</v>
      </c>
      <c r="I94" s="160">
        <v>0</v>
      </c>
      <c r="J94" s="160">
        <v>2</v>
      </c>
      <c r="K94" s="160">
        <v>0</v>
      </c>
      <c r="L94" s="160">
        <v>0</v>
      </c>
      <c r="M94" s="160">
        <v>0</v>
      </c>
      <c r="N94" s="160">
        <v>0</v>
      </c>
      <c r="O94" s="160">
        <v>0</v>
      </c>
      <c r="P94" s="161">
        <v>1</v>
      </c>
      <c r="Q94" s="161">
        <v>1</v>
      </c>
      <c r="R94" s="161">
        <v>1</v>
      </c>
      <c r="S94" s="161">
        <v>1</v>
      </c>
      <c r="T94" s="161">
        <v>0</v>
      </c>
      <c r="U94" s="161">
        <v>0</v>
      </c>
      <c r="V94" s="377" t="s">
        <v>476</v>
      </c>
      <c r="W94" s="377" t="s">
        <v>476</v>
      </c>
      <c r="X94" s="377" t="s">
        <v>477</v>
      </c>
      <c r="Y94" s="377" t="s">
        <v>514</v>
      </c>
      <c r="Z94" s="154" t="s">
        <v>477</v>
      </c>
      <c r="AA94" s="154" t="s">
        <v>1419</v>
      </c>
      <c r="AB94" s="1329" t="str">
        <f>IF('Invt Machines'!AF94="","",'Invt Machines'!AF94)</f>
        <v>Chiffrage en cours</v>
      </c>
      <c r="AC94" s="1330" t="str">
        <f>IF('Invt Machines'!AE94="","",'Invt Machines'!AE94)</f>
        <v/>
      </c>
      <c r="AD94" s="1330" t="str">
        <f>IF('Invt Machines'!AF94="","",'Invt Machines'!AF94)</f>
        <v>Chiffrage en cours</v>
      </c>
      <c r="AE94" s="1330" t="str">
        <f>IF('Invt Machines'!AG94="","",'Invt Machines'!AG94)</f>
        <v/>
      </c>
      <c r="AF94" s="1330" t="str">
        <f>IF('Invt Machines'!AH94="","",'Invt Machines'!AH94)</f>
        <v/>
      </c>
      <c r="AG94" s="1331" t="str">
        <f>IF('Invt Machines'!AI94="","",'Invt Machines'!AI94)</f>
        <v/>
      </c>
      <c r="AH94" s="340"/>
      <c r="AI94" s="151">
        <f t="shared" si="30"/>
        <v>1</v>
      </c>
      <c r="AJ94" s="152">
        <f t="shared" si="31"/>
        <v>0</v>
      </c>
      <c r="AL94" s="151">
        <f t="shared" si="32"/>
        <v>1</v>
      </c>
      <c r="AM94" s="153">
        <f t="shared" si="33"/>
        <v>0</v>
      </c>
      <c r="AN94" s="153">
        <f t="shared" si="34"/>
        <v>0</v>
      </c>
      <c r="AO94" s="153">
        <f t="shared" si="35"/>
        <v>0</v>
      </c>
      <c r="AP94" s="153">
        <f t="shared" si="36"/>
        <v>0</v>
      </c>
      <c r="AQ94" s="152">
        <f t="shared" si="37"/>
        <v>1</v>
      </c>
      <c r="AR94" s="156"/>
      <c r="AS94" s="151">
        <f t="shared" si="46"/>
        <v>0</v>
      </c>
      <c r="AT94" s="152">
        <f t="shared" si="47"/>
        <v>0</v>
      </c>
      <c r="AU94" s="148"/>
      <c r="AV94" s="151">
        <f t="shared" si="48"/>
        <v>1</v>
      </c>
      <c r="AW94" s="153">
        <f t="shared" si="49"/>
        <v>0</v>
      </c>
      <c r="AX94" s="532">
        <f t="shared" si="43"/>
        <v>0</v>
      </c>
      <c r="AY94" s="153">
        <f t="shared" si="44"/>
        <v>0</v>
      </c>
      <c r="AZ94" s="536">
        <f t="shared" si="45"/>
        <v>0</v>
      </c>
      <c r="BA94" s="538">
        <f t="shared" si="42"/>
        <v>0</v>
      </c>
      <c r="BD94" s="9"/>
      <c r="BL94" s="148"/>
    </row>
    <row r="95" spans="1:166" ht="30" customHeight="1" x14ac:dyDescent="0.3">
      <c r="A95" s="545">
        <f>IF('Invt Machines'!A95="","",'Invt Machines'!A95)</f>
        <v>83</v>
      </c>
      <c r="B95" s="948">
        <f>IF('Invt Machines'!D95="","",'Invt Machines'!D95)</f>
        <v>22</v>
      </c>
      <c r="C95" s="96" t="str">
        <f>IF('Invt Machines'!E95="","",'Invt Machines'!E95)</f>
        <v>693</v>
      </c>
      <c r="D95" s="101" t="str">
        <f>IF('Invt Machines'!G95="","",'Invt Machines'!G95)</f>
        <v>AS 65</v>
      </c>
      <c r="E95" s="1357" t="str">
        <f>IF('Invt Machines'!H95="","",'Invt Machines'!H95)</f>
        <v>PIETRO CARNAGHI</v>
      </c>
      <c r="F95" s="1358" t="str">
        <f>IF('Invt Machines'!I95="","",'Invt Machines'!I95)</f>
        <v>Tour / Rectifieuse</v>
      </c>
      <c r="G95" s="293" t="s">
        <v>476</v>
      </c>
      <c r="H95" s="160">
        <v>4</v>
      </c>
      <c r="I95" s="160">
        <v>0</v>
      </c>
      <c r="J95" s="160">
        <v>1</v>
      </c>
      <c r="K95" s="160">
        <v>0</v>
      </c>
      <c r="L95" s="160">
        <v>0</v>
      </c>
      <c r="M95" s="160">
        <v>0</v>
      </c>
      <c r="N95" s="160">
        <v>3</v>
      </c>
      <c r="O95" s="160">
        <v>0</v>
      </c>
      <c r="P95" s="161">
        <v>3</v>
      </c>
      <c r="Q95" s="161">
        <v>1</v>
      </c>
      <c r="R95" s="161">
        <v>1</v>
      </c>
      <c r="S95" s="161">
        <v>1</v>
      </c>
      <c r="T95" s="161">
        <v>0</v>
      </c>
      <c r="U95" s="161">
        <v>0</v>
      </c>
      <c r="V95" s="377" t="s">
        <v>476</v>
      </c>
      <c r="W95" s="377" t="s">
        <v>476</v>
      </c>
      <c r="X95" s="377" t="s">
        <v>477</v>
      </c>
      <c r="Y95" s="377" t="s">
        <v>514</v>
      </c>
      <c r="Z95" s="154" t="s">
        <v>477</v>
      </c>
      <c r="AA95" s="154" t="s">
        <v>1419</v>
      </c>
      <c r="AB95" s="1329" t="str">
        <f>IF('Invt Machines'!AF95="","",'Invt Machines'!AF95)</f>
        <v>Chiffrage en cours / IRE validée / doit être réalisée en 2018</v>
      </c>
      <c r="AC95" s="1330" t="str">
        <f>IF('Invt Machines'!AE95="","",'Invt Machines'!AE95)</f>
        <v/>
      </c>
      <c r="AD95" s="1330" t="str">
        <f>IF('Invt Machines'!AF95="","",'Invt Machines'!AF95)</f>
        <v>Chiffrage en cours / IRE validée / doit être réalisée en 2018</v>
      </c>
      <c r="AE95" s="1330" t="str">
        <f>IF('Invt Machines'!AG95="","",'Invt Machines'!AG95)</f>
        <v/>
      </c>
      <c r="AF95" s="1330" t="str">
        <f>IF('Invt Machines'!AH95="","",'Invt Machines'!AH95)</f>
        <v/>
      </c>
      <c r="AG95" s="1331" t="str">
        <f>IF('Invt Machines'!AI95="","",'Invt Machines'!AI95)</f>
        <v/>
      </c>
      <c r="AH95" s="340"/>
      <c r="AI95" s="151">
        <f t="shared" si="30"/>
        <v>1</v>
      </c>
      <c r="AJ95" s="152">
        <f t="shared" si="31"/>
        <v>0</v>
      </c>
      <c r="AL95" s="151">
        <f t="shared" si="32"/>
        <v>1</v>
      </c>
      <c r="AM95" s="153">
        <f t="shared" si="33"/>
        <v>0</v>
      </c>
      <c r="AN95" s="153">
        <f t="shared" si="34"/>
        <v>0</v>
      </c>
      <c r="AO95" s="153">
        <f t="shared" si="35"/>
        <v>0</v>
      </c>
      <c r="AP95" s="153">
        <f t="shared" si="36"/>
        <v>0</v>
      </c>
      <c r="AQ95" s="152">
        <f t="shared" si="37"/>
        <v>1</v>
      </c>
      <c r="AR95" s="156"/>
      <c r="AS95" s="151">
        <f t="shared" si="46"/>
        <v>0</v>
      </c>
      <c r="AT95" s="152">
        <f t="shared" si="47"/>
        <v>0</v>
      </c>
      <c r="AU95" s="148"/>
      <c r="AV95" s="151">
        <f t="shared" si="48"/>
        <v>1</v>
      </c>
      <c r="AW95" s="153">
        <f t="shared" si="49"/>
        <v>0</v>
      </c>
      <c r="AX95" s="532">
        <f t="shared" si="43"/>
        <v>0</v>
      </c>
      <c r="AY95" s="153">
        <f t="shared" si="44"/>
        <v>0</v>
      </c>
      <c r="AZ95" s="536">
        <f t="shared" si="45"/>
        <v>0</v>
      </c>
      <c r="BA95" s="538">
        <f t="shared" si="42"/>
        <v>0</v>
      </c>
      <c r="BD95" s="9"/>
      <c r="BL95" s="148"/>
    </row>
    <row r="96" spans="1:166" ht="30" customHeight="1" x14ac:dyDescent="0.3">
      <c r="A96" s="545">
        <f>IF('Invt Machines'!A96="","",'Invt Machines'!A96)</f>
        <v>84</v>
      </c>
      <c r="B96" s="936">
        <f>IF('Invt Machines'!D96="","",'Invt Machines'!D96)</f>
        <v>22</v>
      </c>
      <c r="C96" s="60" t="str">
        <f>IF('Invt Machines'!E96="","",'Invt Machines'!E96)</f>
        <v>TOUAS60</v>
      </c>
      <c r="D96" s="63" t="str">
        <f>IF('Invt Machines'!G96="","",'Invt Machines'!G96)</f>
        <v>AS 60</v>
      </c>
      <c r="E96" s="1367" t="str">
        <f>IF('Invt Machines'!H96="","",'Invt Machines'!H96)</f>
        <v>PIETRO CARNAGHI</v>
      </c>
      <c r="F96" s="1368" t="str">
        <f>IF('Invt Machines'!I96="","",'Invt Machines'!I96)</f>
        <v>Tour vertical / perceuse et rectif</v>
      </c>
      <c r="G96" s="293" t="s">
        <v>476</v>
      </c>
      <c r="H96" s="160">
        <v>1</v>
      </c>
      <c r="I96" s="160">
        <v>0</v>
      </c>
      <c r="J96" s="160">
        <v>1</v>
      </c>
      <c r="K96" s="160">
        <v>0</v>
      </c>
      <c r="L96" s="160">
        <v>0</v>
      </c>
      <c r="M96" s="160">
        <v>0</v>
      </c>
      <c r="N96" s="160">
        <v>1</v>
      </c>
      <c r="O96" s="160">
        <v>0</v>
      </c>
      <c r="P96" s="161">
        <v>2</v>
      </c>
      <c r="Q96" s="161">
        <v>2</v>
      </c>
      <c r="R96" s="161">
        <v>0</v>
      </c>
      <c r="S96" s="161">
        <v>0</v>
      </c>
      <c r="T96" s="161">
        <v>0</v>
      </c>
      <c r="U96" s="161">
        <v>0</v>
      </c>
      <c r="V96" s="377" t="s">
        <v>476</v>
      </c>
      <c r="W96" s="377" t="s">
        <v>476</v>
      </c>
      <c r="X96" s="377" t="s">
        <v>477</v>
      </c>
      <c r="Y96" s="377" t="s">
        <v>514</v>
      </c>
      <c r="Z96" s="154" t="s">
        <v>477</v>
      </c>
      <c r="AA96" s="154" t="s">
        <v>1419</v>
      </c>
      <c r="AB96" s="1329" t="str">
        <f>IF('Invt Machines'!AF96="","",'Invt Machines'!AF96)</f>
        <v>Chiffrage en cours</v>
      </c>
      <c r="AC96" s="1330" t="str">
        <f>IF('Invt Machines'!AE96="","",'Invt Machines'!AE96)</f>
        <v/>
      </c>
      <c r="AD96" s="1330" t="str">
        <f>IF('Invt Machines'!AF96="","",'Invt Machines'!AF96)</f>
        <v>Chiffrage en cours</v>
      </c>
      <c r="AE96" s="1330" t="str">
        <f>IF('Invt Machines'!AG96="","",'Invt Machines'!AG96)</f>
        <v/>
      </c>
      <c r="AF96" s="1330" t="str">
        <f>IF('Invt Machines'!AH96="","",'Invt Machines'!AH96)</f>
        <v/>
      </c>
      <c r="AG96" s="1331" t="str">
        <f>IF('Invt Machines'!AI96="","",'Invt Machines'!AI96)</f>
        <v/>
      </c>
      <c r="AH96" s="340"/>
      <c r="AI96" s="151">
        <f t="shared" si="30"/>
        <v>1</v>
      </c>
      <c r="AJ96" s="152">
        <f t="shared" si="31"/>
        <v>0</v>
      </c>
      <c r="AL96" s="151">
        <f t="shared" si="32"/>
        <v>1</v>
      </c>
      <c r="AM96" s="153">
        <f t="shared" si="33"/>
        <v>0</v>
      </c>
      <c r="AN96" s="153">
        <f t="shared" si="34"/>
        <v>0</v>
      </c>
      <c r="AO96" s="153">
        <f t="shared" si="35"/>
        <v>0</v>
      </c>
      <c r="AP96" s="153">
        <f t="shared" si="36"/>
        <v>0</v>
      </c>
      <c r="AQ96" s="152">
        <f t="shared" si="37"/>
        <v>1</v>
      </c>
      <c r="AR96" s="156"/>
      <c r="AS96" s="151">
        <f t="shared" si="46"/>
        <v>0</v>
      </c>
      <c r="AT96" s="152">
        <f t="shared" si="47"/>
        <v>0</v>
      </c>
      <c r="AU96" s="148"/>
      <c r="AV96" s="151">
        <f t="shared" si="48"/>
        <v>1</v>
      </c>
      <c r="AW96" s="153">
        <f t="shared" si="49"/>
        <v>0</v>
      </c>
      <c r="AX96" s="532">
        <f t="shared" si="43"/>
        <v>0</v>
      </c>
      <c r="AY96" s="153">
        <f t="shared" si="44"/>
        <v>0</v>
      </c>
      <c r="AZ96" s="536">
        <f t="shared" si="45"/>
        <v>0</v>
      </c>
      <c r="BA96" s="538">
        <f t="shared" si="42"/>
        <v>0</v>
      </c>
      <c r="BD96" s="9"/>
      <c r="BL96" s="148"/>
    </row>
    <row r="97" spans="1:64" ht="30" customHeight="1" x14ac:dyDescent="0.3">
      <c r="A97" s="545">
        <f>IF('Invt Machines'!A97="","",'Invt Machines'!A97)</f>
        <v>85</v>
      </c>
      <c r="B97" s="934">
        <f>IF('Invt Machines'!D97="","",'Invt Machines'!D97)</f>
        <v>22</v>
      </c>
      <c r="C97" s="310" t="str">
        <f>IF('Invt Machines'!E97="","",'Invt Machines'!E97)</f>
        <v>251</v>
      </c>
      <c r="D97" s="311" t="str">
        <f>IF('Invt Machines'!G97="","",'Invt Machines'!G97)</f>
        <v>BM225</v>
      </c>
      <c r="E97" s="1442" t="str">
        <f>IF('Invt Machines'!H97="","",'Invt Machines'!H97)</f>
        <v>BERTHIEZ</v>
      </c>
      <c r="F97" s="1443" t="str">
        <f>IF('Invt Machines'!I97="","",'Invt Machines'!I97)</f>
        <v>Tour</v>
      </c>
      <c r="G97" s="312" t="s">
        <v>476</v>
      </c>
      <c r="H97" s="306">
        <v>4</v>
      </c>
      <c r="I97" s="306">
        <v>4</v>
      </c>
      <c r="J97" s="306">
        <v>1</v>
      </c>
      <c r="K97" s="306">
        <v>1</v>
      </c>
      <c r="L97" s="306">
        <v>0</v>
      </c>
      <c r="M97" s="306">
        <v>0</v>
      </c>
      <c r="N97" s="306">
        <v>2</v>
      </c>
      <c r="O97" s="306">
        <v>2</v>
      </c>
      <c r="P97" s="307">
        <v>1</v>
      </c>
      <c r="Q97" s="307">
        <v>1</v>
      </c>
      <c r="R97" s="307">
        <v>1</v>
      </c>
      <c r="S97" s="307">
        <v>1</v>
      </c>
      <c r="T97" s="307">
        <v>0</v>
      </c>
      <c r="U97" s="307">
        <v>0</v>
      </c>
      <c r="V97" s="379" t="s">
        <v>476</v>
      </c>
      <c r="W97" s="379" t="s">
        <v>476</v>
      </c>
      <c r="X97" s="379" t="s">
        <v>477</v>
      </c>
      <c r="Y97" s="379" t="s">
        <v>821</v>
      </c>
      <c r="Z97" s="570" t="s">
        <v>477</v>
      </c>
      <c r="AA97" s="168" t="s">
        <v>936</v>
      </c>
      <c r="AB97" s="1371" t="str">
        <f>IF('Invt Machines'!AF97="","",'Invt Machines'!AF97)</f>
        <v>Sortie du parc. Bon de ferraillage au 09/03/2018</v>
      </c>
      <c r="AC97" s="1372" t="str">
        <f>IF('Invt Machines'!AE97="","",'Invt Machines'!AE97)</f>
        <v/>
      </c>
      <c r="AD97" s="1372" t="str">
        <f>IF('Invt Machines'!AF97="","",'Invt Machines'!AF97)</f>
        <v>Sortie du parc. Bon de ferraillage au 09/03/2018</v>
      </c>
      <c r="AE97" s="1372" t="str">
        <f>IF('Invt Machines'!AG97="","",'Invt Machines'!AG97)</f>
        <v/>
      </c>
      <c r="AF97" s="1372" t="str">
        <f>IF('Invt Machines'!AH97="","",'Invt Machines'!AH97)</f>
        <v/>
      </c>
      <c r="AG97" s="1373" t="str">
        <f>IF('Invt Machines'!AI97="","",'Invt Machines'!AI97)</f>
        <v/>
      </c>
      <c r="AH97" s="344"/>
      <c r="AI97" s="151">
        <f t="shared" si="30"/>
        <v>1</v>
      </c>
      <c r="AJ97" s="152">
        <f t="shared" si="31"/>
        <v>0</v>
      </c>
      <c r="AL97" s="151">
        <f t="shared" si="32"/>
        <v>1</v>
      </c>
      <c r="AM97" s="153">
        <f t="shared" si="33"/>
        <v>0</v>
      </c>
      <c r="AN97" s="153">
        <f t="shared" si="34"/>
        <v>0</v>
      </c>
      <c r="AO97" s="153">
        <f t="shared" si="35"/>
        <v>0</v>
      </c>
      <c r="AP97" s="153">
        <f t="shared" si="36"/>
        <v>0</v>
      </c>
      <c r="AQ97" s="152">
        <f t="shared" si="37"/>
        <v>1</v>
      </c>
      <c r="AR97" s="156"/>
      <c r="AS97" s="151">
        <f t="shared" si="46"/>
        <v>0</v>
      </c>
      <c r="AT97" s="152">
        <f t="shared" si="47"/>
        <v>0</v>
      </c>
      <c r="AU97" s="148"/>
      <c r="AV97" s="151">
        <f t="shared" si="48"/>
        <v>1</v>
      </c>
      <c r="AW97" s="153">
        <f t="shared" si="49"/>
        <v>0</v>
      </c>
      <c r="AX97" s="532">
        <f t="shared" si="43"/>
        <v>0</v>
      </c>
      <c r="AY97" s="153">
        <f t="shared" si="44"/>
        <v>0</v>
      </c>
      <c r="AZ97" s="536">
        <f t="shared" si="45"/>
        <v>1</v>
      </c>
      <c r="BA97" s="538">
        <f t="shared" si="42"/>
        <v>1</v>
      </c>
      <c r="BD97" s="9"/>
      <c r="BL97" s="148"/>
    </row>
    <row r="98" spans="1:64" ht="30" customHeight="1" x14ac:dyDescent="0.3">
      <c r="A98" s="545">
        <f>IF('Invt Machines'!A98="","",'Invt Machines'!A98)</f>
        <v>86</v>
      </c>
      <c r="B98" s="544">
        <f>IF('Invt Machines'!D98="","",'Invt Machines'!D98)</f>
        <v>25</v>
      </c>
      <c r="C98" s="138" t="str">
        <f>IF('Invt Machines'!E98="","",'Invt Machines'!E98)</f>
        <v>Banc</v>
      </c>
      <c r="D98" s="86" t="str">
        <f>IF('Invt Machines'!G98="","",'Invt Machines'!G98)</f>
        <v>Banc de test 01 (SOL)</v>
      </c>
      <c r="E98" s="1357" t="str">
        <f>IF('Invt Machines'!H98="","",'Invt Machines'!H98)</f>
        <v>?</v>
      </c>
      <c r="F98" s="1358" t="str">
        <f>IF('Invt Machines'!I98="","",'Invt Machines'!I98)</f>
        <v>Banc test / montage</v>
      </c>
      <c r="G98" s="293" t="s">
        <v>476</v>
      </c>
      <c r="H98" s="160"/>
      <c r="I98" s="160"/>
      <c r="J98" s="160"/>
      <c r="K98" s="160"/>
      <c r="L98" s="160"/>
      <c r="M98" s="160"/>
      <c r="N98" s="160"/>
      <c r="O98" s="160"/>
      <c r="P98" s="161"/>
      <c r="Q98" s="161"/>
      <c r="R98" s="161"/>
      <c r="S98" s="161"/>
      <c r="T98" s="161"/>
      <c r="U98" s="161"/>
      <c r="V98" s="377" t="s">
        <v>477</v>
      </c>
      <c r="W98" s="377" t="s">
        <v>476</v>
      </c>
      <c r="X98" s="377" t="s">
        <v>477</v>
      </c>
      <c r="Y98" s="377" t="s">
        <v>514</v>
      </c>
      <c r="Z98" s="154" t="s">
        <v>1416</v>
      </c>
      <c r="AA98" s="154" t="s">
        <v>1419</v>
      </c>
      <c r="AB98" s="1329" t="str">
        <f>IF('Invt Machines'!AF98="","",'Invt Machines'!AF98)</f>
        <v/>
      </c>
      <c r="AC98" s="1330" t="str">
        <f>IF('Invt Machines'!AE98="","",'Invt Machines'!AE98)</f>
        <v/>
      </c>
      <c r="AD98" s="1330" t="str">
        <f>IF('Invt Machines'!AF98="","",'Invt Machines'!AF98)</f>
        <v/>
      </c>
      <c r="AE98" s="1330" t="str">
        <f>IF('Invt Machines'!AG98="","",'Invt Machines'!AG98)</f>
        <v/>
      </c>
      <c r="AF98" s="1330" t="str">
        <f>IF('Invt Machines'!AH98="","",'Invt Machines'!AH98)</f>
        <v/>
      </c>
      <c r="AG98" s="1331" t="str">
        <f>IF('Invt Machines'!AI98="","",'Invt Machines'!AI98)</f>
        <v/>
      </c>
      <c r="AH98" s="342"/>
      <c r="AI98" s="151">
        <f t="shared" si="30"/>
        <v>1</v>
      </c>
      <c r="AJ98" s="152">
        <f t="shared" si="31"/>
        <v>0</v>
      </c>
      <c r="AL98" s="151">
        <f t="shared" si="32"/>
        <v>1</v>
      </c>
      <c r="AM98" s="153">
        <f t="shared" si="33"/>
        <v>0</v>
      </c>
      <c r="AN98" s="153">
        <f t="shared" si="34"/>
        <v>0</v>
      </c>
      <c r="AO98" s="153">
        <f t="shared" si="35"/>
        <v>0</v>
      </c>
      <c r="AP98" s="153">
        <f t="shared" si="36"/>
        <v>0</v>
      </c>
      <c r="AQ98" s="152">
        <f t="shared" si="37"/>
        <v>1</v>
      </c>
      <c r="AR98" s="156"/>
      <c r="AS98" s="151">
        <f t="shared" si="46"/>
        <v>0</v>
      </c>
      <c r="AT98" s="152">
        <f t="shared" si="47"/>
        <v>0</v>
      </c>
      <c r="AU98" s="148"/>
      <c r="AV98" s="151">
        <f t="shared" si="48"/>
        <v>0</v>
      </c>
      <c r="AW98" s="153">
        <f t="shared" si="49"/>
        <v>0</v>
      </c>
      <c r="AX98" s="532">
        <f t="shared" si="43"/>
        <v>1</v>
      </c>
      <c r="AY98" s="153">
        <f t="shared" si="44"/>
        <v>0</v>
      </c>
      <c r="AZ98" s="536">
        <f t="shared" si="45"/>
        <v>0</v>
      </c>
      <c r="BA98" s="538">
        <f t="shared" si="42"/>
        <v>0</v>
      </c>
      <c r="BD98" s="9"/>
      <c r="BL98" s="148"/>
    </row>
    <row r="99" spans="1:64" ht="30" customHeight="1" x14ac:dyDescent="0.3">
      <c r="A99" s="545">
        <f>IF('Invt Machines'!A99="","",'Invt Machines'!A99)</f>
        <v>87</v>
      </c>
      <c r="B99" s="544">
        <f>IF('Invt Machines'!D99="","",'Invt Machines'!D99)</f>
        <v>25</v>
      </c>
      <c r="C99" s="138" t="str">
        <f>IF('Invt Machines'!E99="","",'Invt Machines'!E99)</f>
        <v>Banc</v>
      </c>
      <c r="D99" s="86" t="str">
        <f>IF('Invt Machines'!G99="","",'Invt Machines'!G99)</f>
        <v>Banc de test 02 (EN HAUTEUR)</v>
      </c>
      <c r="E99" s="1357" t="str">
        <f>IF('Invt Machines'!H99="","",'Invt Machines'!H99)</f>
        <v>?</v>
      </c>
      <c r="F99" s="1358" t="str">
        <f>IF('Invt Machines'!I99="","",'Invt Machines'!I99)</f>
        <v>Banc test / montage</v>
      </c>
      <c r="G99" s="293" t="s">
        <v>476</v>
      </c>
      <c r="H99" s="160"/>
      <c r="I99" s="160"/>
      <c r="J99" s="160"/>
      <c r="K99" s="160"/>
      <c r="L99" s="160"/>
      <c r="M99" s="160"/>
      <c r="N99" s="160"/>
      <c r="O99" s="160"/>
      <c r="P99" s="161"/>
      <c r="Q99" s="161"/>
      <c r="R99" s="161"/>
      <c r="S99" s="161"/>
      <c r="T99" s="161"/>
      <c r="U99" s="161"/>
      <c r="V99" s="377" t="s">
        <v>477</v>
      </c>
      <c r="W99" s="377" t="s">
        <v>476</v>
      </c>
      <c r="X99" s="377" t="s">
        <v>477</v>
      </c>
      <c r="Y99" s="377" t="s">
        <v>514</v>
      </c>
      <c r="Z99" s="154" t="s">
        <v>1416</v>
      </c>
      <c r="AA99" s="154" t="s">
        <v>1419</v>
      </c>
      <c r="AB99" s="1329" t="str">
        <f>IF('Invt Machines'!AF99="","",'Invt Machines'!AF99)</f>
        <v/>
      </c>
      <c r="AC99" s="1330" t="str">
        <f>IF('Invt Machines'!AE99="","",'Invt Machines'!AE99)</f>
        <v/>
      </c>
      <c r="AD99" s="1330" t="str">
        <f>IF('Invt Machines'!AF99="","",'Invt Machines'!AF99)</f>
        <v/>
      </c>
      <c r="AE99" s="1330" t="str">
        <f>IF('Invt Machines'!AG99="","",'Invt Machines'!AG99)</f>
        <v/>
      </c>
      <c r="AF99" s="1330" t="str">
        <f>IF('Invt Machines'!AH99="","",'Invt Machines'!AH99)</f>
        <v/>
      </c>
      <c r="AG99" s="1331" t="str">
        <f>IF('Invt Machines'!AI99="","",'Invt Machines'!AI99)</f>
        <v/>
      </c>
      <c r="AH99" s="342"/>
      <c r="AI99" s="151">
        <f t="shared" si="30"/>
        <v>1</v>
      </c>
      <c r="AJ99" s="152">
        <f t="shared" si="31"/>
        <v>0</v>
      </c>
      <c r="AL99" s="151">
        <f t="shared" si="32"/>
        <v>1</v>
      </c>
      <c r="AM99" s="153">
        <f t="shared" si="33"/>
        <v>0</v>
      </c>
      <c r="AN99" s="153">
        <f t="shared" si="34"/>
        <v>0</v>
      </c>
      <c r="AO99" s="153">
        <f t="shared" si="35"/>
        <v>0</v>
      </c>
      <c r="AP99" s="153">
        <f t="shared" si="36"/>
        <v>0</v>
      </c>
      <c r="AQ99" s="152">
        <f t="shared" si="37"/>
        <v>1</v>
      </c>
      <c r="AR99" s="156"/>
      <c r="AS99" s="151">
        <f t="shared" si="46"/>
        <v>0</v>
      </c>
      <c r="AT99" s="152">
        <f t="shared" si="47"/>
        <v>0</v>
      </c>
      <c r="AU99" s="148"/>
      <c r="AV99" s="151">
        <f t="shared" si="48"/>
        <v>0</v>
      </c>
      <c r="AW99" s="153">
        <f t="shared" si="49"/>
        <v>0</v>
      </c>
      <c r="AX99" s="532">
        <f t="shared" si="43"/>
        <v>1</v>
      </c>
      <c r="AY99" s="153">
        <f t="shared" si="44"/>
        <v>0</v>
      </c>
      <c r="AZ99" s="536">
        <f t="shared" si="45"/>
        <v>0</v>
      </c>
      <c r="BA99" s="538">
        <f t="shared" si="42"/>
        <v>0</v>
      </c>
      <c r="BD99" s="9"/>
      <c r="BL99" s="148"/>
    </row>
    <row r="100" spans="1:64" ht="30" customHeight="1" x14ac:dyDescent="0.3">
      <c r="A100" s="545">
        <f>IF('Invt Machines'!A100="","",'Invt Machines'!A100)</f>
        <v>88</v>
      </c>
      <c r="B100" s="951" t="str">
        <f>IF('Invt Machines'!D100="","",'Invt Machines'!D100)</f>
        <v>USINE</v>
      </c>
      <c r="C100" s="734" t="str">
        <f>IF('Invt Machines'!E100="","",'Invt Machines'!E100)</f>
        <v>Ater 01</v>
      </c>
      <c r="D100" s="826" t="str">
        <f>IF('Invt Machines'!G100="","",'Invt Machines'!G100)</f>
        <v>Appareil test étanchéité roulement</v>
      </c>
      <c r="E100" s="1361" t="str">
        <f>IF('Invt Machines'!H100="","",'Invt Machines'!H100)</f>
        <v>?</v>
      </c>
      <c r="F100" s="1362" t="str">
        <f>IF('Invt Machines'!I100="","",'Invt Machines'!I100)</f>
        <v/>
      </c>
      <c r="G100" s="796" t="s">
        <v>477</v>
      </c>
      <c r="H100" s="798"/>
      <c r="I100" s="798"/>
      <c r="J100" s="798"/>
      <c r="K100" s="798"/>
      <c r="L100" s="798"/>
      <c r="M100" s="798"/>
      <c r="N100" s="798"/>
      <c r="O100" s="798"/>
      <c r="P100" s="799"/>
      <c r="Q100" s="799"/>
      <c r="R100" s="799"/>
      <c r="S100" s="799"/>
      <c r="T100" s="799"/>
      <c r="U100" s="799"/>
      <c r="V100" s="800" t="s">
        <v>477</v>
      </c>
      <c r="W100" s="800" t="s">
        <v>477</v>
      </c>
      <c r="X100" s="800" t="s">
        <v>477</v>
      </c>
      <c r="Y100" s="800" t="s">
        <v>821</v>
      </c>
      <c r="Z100" s="801" t="s">
        <v>935</v>
      </c>
      <c r="AA100" s="801" t="s">
        <v>1419</v>
      </c>
      <c r="AB100" s="1354" t="str">
        <f>IF('Invt Machines'!AF100="","",'Invt Machines'!AF100)</f>
        <v>Pas opportun selon bureau de contrôle, outil portatif / mobile avec CE en série</v>
      </c>
      <c r="AC100" s="1355" t="str">
        <f>IF('Invt Machines'!AE100="","",'Invt Machines'!AE100)</f>
        <v/>
      </c>
      <c r="AD100" s="1355" t="str">
        <f>IF('Invt Machines'!AF100="","",'Invt Machines'!AF100)</f>
        <v>Pas opportun selon bureau de contrôle, outil portatif / mobile avec CE en série</v>
      </c>
      <c r="AE100" s="1355" t="str">
        <f>IF('Invt Machines'!AG100="","",'Invt Machines'!AG100)</f>
        <v/>
      </c>
      <c r="AF100" s="1355" t="str">
        <f>IF('Invt Machines'!AH100="","",'Invt Machines'!AH100)</f>
        <v/>
      </c>
      <c r="AG100" s="1356" t="str">
        <f>IF('Invt Machines'!AI100="","",'Invt Machines'!AI100)</f>
        <v/>
      </c>
      <c r="AH100" s="342"/>
      <c r="AI100" s="151">
        <f t="shared" si="30"/>
        <v>0</v>
      </c>
      <c r="AJ100" s="152">
        <f t="shared" si="31"/>
        <v>1</v>
      </c>
      <c r="AL100" s="151">
        <f t="shared" si="32"/>
        <v>0</v>
      </c>
      <c r="AM100" s="153">
        <f t="shared" si="33"/>
        <v>0</v>
      </c>
      <c r="AN100" s="153">
        <f t="shared" si="34"/>
        <v>1</v>
      </c>
      <c r="AO100" s="153">
        <f t="shared" si="35"/>
        <v>0</v>
      </c>
      <c r="AP100" s="153">
        <f t="shared" si="36"/>
        <v>0</v>
      </c>
      <c r="AQ100" s="152">
        <f t="shared" si="37"/>
        <v>1</v>
      </c>
      <c r="AR100" s="156"/>
      <c r="AS100" s="151">
        <f t="shared" si="46"/>
        <v>0</v>
      </c>
      <c r="AT100" s="152">
        <f t="shared" si="47"/>
        <v>0</v>
      </c>
      <c r="AU100" s="148"/>
      <c r="AV100" s="151">
        <f t="shared" si="48"/>
        <v>0</v>
      </c>
      <c r="AW100" s="153">
        <f t="shared" si="49"/>
        <v>0</v>
      </c>
      <c r="AX100" s="532">
        <f t="shared" si="43"/>
        <v>0</v>
      </c>
      <c r="AY100" s="153">
        <f t="shared" si="44"/>
        <v>1</v>
      </c>
      <c r="AZ100" s="536">
        <f t="shared" si="45"/>
        <v>0</v>
      </c>
      <c r="BA100" s="538">
        <f t="shared" si="42"/>
        <v>0</v>
      </c>
      <c r="BD100" s="9"/>
      <c r="BL100" s="148"/>
    </row>
    <row r="101" spans="1:64" ht="30" customHeight="1" x14ac:dyDescent="0.3">
      <c r="A101" s="545">
        <f>IF('Invt Machines'!A101="","",'Invt Machines'!A101)</f>
        <v>89</v>
      </c>
      <c r="B101" s="544" t="str">
        <f>IF('Invt Machines'!D101="","",'Invt Machines'!D101)</f>
        <v>ASPROD Atelier</v>
      </c>
      <c r="C101" s="236" t="str">
        <f>IF('Invt Machines'!E101="","",'Invt Machines'!E101)</f>
        <v>62 02 40</v>
      </c>
      <c r="D101" s="105" t="str">
        <f>IF('Invt Machines'!G101="","",'Invt Machines'!G101)</f>
        <v>TABLE  ASPIRANTE ( POSTE SOUDAGE OXY ACETYLENE)</v>
      </c>
      <c r="E101" s="1357" t="str">
        <f>IF('Invt Machines'!H101="","",'Invt Machines'!H101)</f>
        <v>DELTA NEU INTERNATIONAL</v>
      </c>
      <c r="F101" s="1358" t="str">
        <f>IF('Invt Machines'!I101="","",'Invt Machines'!I101)</f>
        <v>Aspiration</v>
      </c>
      <c r="G101" s="293" t="s">
        <v>476</v>
      </c>
      <c r="H101" s="160">
        <v>2</v>
      </c>
      <c r="I101" s="160">
        <v>0</v>
      </c>
      <c r="J101" s="160">
        <v>1</v>
      </c>
      <c r="K101" s="160">
        <v>0</v>
      </c>
      <c r="L101" s="160">
        <v>1</v>
      </c>
      <c r="M101" s="160">
        <v>0</v>
      </c>
      <c r="N101" s="160">
        <v>2</v>
      </c>
      <c r="O101" s="160">
        <v>0</v>
      </c>
      <c r="P101" s="161">
        <v>0</v>
      </c>
      <c r="Q101" s="161">
        <v>0</v>
      </c>
      <c r="R101" s="161">
        <v>1</v>
      </c>
      <c r="S101" s="161">
        <v>0</v>
      </c>
      <c r="T101" s="161">
        <v>0</v>
      </c>
      <c r="U101" s="161">
        <v>0</v>
      </c>
      <c r="V101" s="377" t="s">
        <v>477</v>
      </c>
      <c r="W101" s="377" t="s">
        <v>476</v>
      </c>
      <c r="X101" s="377" t="s">
        <v>477</v>
      </c>
      <c r="Y101" s="377" t="s">
        <v>514</v>
      </c>
      <c r="Z101" s="154" t="s">
        <v>477</v>
      </c>
      <c r="AA101" s="154" t="s">
        <v>1419</v>
      </c>
      <c r="AB101" s="1329" t="str">
        <f>IF('Invt Machines'!AF101="","",'Invt Machines'!AF101)</f>
        <v/>
      </c>
      <c r="AC101" s="1330" t="str">
        <f>IF('Invt Machines'!AE101="","",'Invt Machines'!AE101)</f>
        <v/>
      </c>
      <c r="AD101" s="1330" t="str">
        <f>IF('Invt Machines'!AF101="","",'Invt Machines'!AF101)</f>
        <v/>
      </c>
      <c r="AE101" s="1330" t="str">
        <f>IF('Invt Machines'!AG101="","",'Invt Machines'!AG101)</f>
        <v/>
      </c>
      <c r="AF101" s="1330" t="str">
        <f>IF('Invt Machines'!AH101="","",'Invt Machines'!AH101)</f>
        <v/>
      </c>
      <c r="AG101" s="1331" t="str">
        <f>IF('Invt Machines'!AI101="","",'Invt Machines'!AI101)</f>
        <v/>
      </c>
      <c r="AH101" s="342"/>
      <c r="AI101" s="151">
        <f t="shared" si="30"/>
        <v>1</v>
      </c>
      <c r="AJ101" s="152">
        <f t="shared" si="31"/>
        <v>0</v>
      </c>
      <c r="AL101" s="151">
        <f t="shared" si="32"/>
        <v>1</v>
      </c>
      <c r="AM101" s="153">
        <f t="shared" si="33"/>
        <v>0</v>
      </c>
      <c r="AN101" s="153">
        <f t="shared" si="34"/>
        <v>0</v>
      </c>
      <c r="AO101" s="153">
        <f t="shared" si="35"/>
        <v>0</v>
      </c>
      <c r="AP101" s="153">
        <f t="shared" si="36"/>
        <v>0</v>
      </c>
      <c r="AQ101" s="152">
        <f t="shared" si="37"/>
        <v>1</v>
      </c>
      <c r="AR101" s="156"/>
      <c r="AS101" s="151">
        <f t="shared" si="46"/>
        <v>0</v>
      </c>
      <c r="AT101" s="152">
        <f t="shared" si="47"/>
        <v>0</v>
      </c>
      <c r="AU101" s="148"/>
      <c r="AV101" s="151">
        <f t="shared" si="48"/>
        <v>1</v>
      </c>
      <c r="AW101" s="153">
        <f t="shared" si="49"/>
        <v>0</v>
      </c>
      <c r="AX101" s="532">
        <f t="shared" si="43"/>
        <v>0</v>
      </c>
      <c r="AY101" s="153">
        <f t="shared" si="44"/>
        <v>0</v>
      </c>
      <c r="AZ101" s="536">
        <f t="shared" si="45"/>
        <v>0</v>
      </c>
      <c r="BA101" s="538">
        <f t="shared" si="42"/>
        <v>0</v>
      </c>
      <c r="BD101" s="9"/>
      <c r="BL101" s="148"/>
    </row>
    <row r="102" spans="1:64" ht="30" customHeight="1" x14ac:dyDescent="0.3">
      <c r="A102" s="545">
        <f>IF('Invt Machines'!A102="","",'Invt Machines'!A102)</f>
        <v>90</v>
      </c>
      <c r="B102" s="544" t="str">
        <f>IF('Invt Machines'!D102="","",'Invt Machines'!D102)</f>
        <v>ASPROD Affûtage</v>
      </c>
      <c r="C102" s="138" t="str">
        <f>IF('Invt Machines'!E102="","",'Invt Machines'!E102)</f>
        <v/>
      </c>
      <c r="D102" s="86" t="str">
        <f>IF('Invt Machines'!G102="","",'Invt Machines'!G102)</f>
        <v>PORTE FRAISE</v>
      </c>
      <c r="E102" s="1359" t="str">
        <f>IF('Invt Machines'!H102="","",'Invt Machines'!H102)</f>
        <v>?</v>
      </c>
      <c r="F102" s="1360" t="str">
        <f>IF('Invt Machines'!I102="","",'Invt Machines'!I102)</f>
        <v>PORTE OUTIL</v>
      </c>
      <c r="G102" s="293" t="s">
        <v>476</v>
      </c>
      <c r="H102" s="160">
        <v>2</v>
      </c>
      <c r="I102" s="160">
        <v>0</v>
      </c>
      <c r="J102" s="160">
        <v>2</v>
      </c>
      <c r="K102" s="160">
        <v>0</v>
      </c>
      <c r="L102" s="160">
        <v>2</v>
      </c>
      <c r="M102" s="160">
        <v>0</v>
      </c>
      <c r="N102" s="160">
        <v>0</v>
      </c>
      <c r="O102" s="160">
        <v>0</v>
      </c>
      <c r="P102" s="161">
        <v>0</v>
      </c>
      <c r="Q102" s="161">
        <v>0</v>
      </c>
      <c r="R102" s="161">
        <v>1</v>
      </c>
      <c r="S102" s="161">
        <v>0</v>
      </c>
      <c r="T102" s="161">
        <v>0</v>
      </c>
      <c r="U102" s="161">
        <v>0</v>
      </c>
      <c r="V102" s="377" t="s">
        <v>477</v>
      </c>
      <c r="W102" s="377" t="s">
        <v>476</v>
      </c>
      <c r="X102" s="377" t="s">
        <v>477</v>
      </c>
      <c r="Y102" s="377" t="s">
        <v>514</v>
      </c>
      <c r="Z102" s="154" t="s">
        <v>477</v>
      </c>
      <c r="AA102" s="154" t="s">
        <v>1419</v>
      </c>
      <c r="AB102" s="1329" t="str">
        <f>IF('Invt Machines'!AF102="","",'Invt Machines'!AF102)</f>
        <v/>
      </c>
      <c r="AC102" s="1330" t="str">
        <f>IF('Invt Machines'!AE102="","",'Invt Machines'!AE102)</f>
        <v/>
      </c>
      <c r="AD102" s="1330" t="str">
        <f>IF('Invt Machines'!AF102="","",'Invt Machines'!AF102)</f>
        <v/>
      </c>
      <c r="AE102" s="1330" t="str">
        <f>IF('Invt Machines'!AG102="","",'Invt Machines'!AG102)</f>
        <v/>
      </c>
      <c r="AF102" s="1330" t="str">
        <f>IF('Invt Machines'!AH102="","",'Invt Machines'!AH102)</f>
        <v/>
      </c>
      <c r="AG102" s="1331" t="str">
        <f>IF('Invt Machines'!AI102="","",'Invt Machines'!AI102)</f>
        <v/>
      </c>
      <c r="AH102" s="342"/>
      <c r="AI102" s="151">
        <f t="shared" si="30"/>
        <v>1</v>
      </c>
      <c r="AJ102" s="152">
        <f t="shared" si="31"/>
        <v>0</v>
      </c>
      <c r="AL102" s="151">
        <f t="shared" si="32"/>
        <v>1</v>
      </c>
      <c r="AM102" s="153">
        <f t="shared" si="33"/>
        <v>0</v>
      </c>
      <c r="AN102" s="153">
        <f t="shared" si="34"/>
        <v>0</v>
      </c>
      <c r="AO102" s="153">
        <f t="shared" si="35"/>
        <v>0</v>
      </c>
      <c r="AP102" s="153">
        <f t="shared" si="36"/>
        <v>0</v>
      </c>
      <c r="AQ102" s="152">
        <f t="shared" si="37"/>
        <v>1</v>
      </c>
      <c r="AR102" s="156"/>
      <c r="AS102" s="151">
        <f t="shared" si="46"/>
        <v>0</v>
      </c>
      <c r="AT102" s="152">
        <f t="shared" si="47"/>
        <v>0</v>
      </c>
      <c r="AU102" s="148"/>
      <c r="AV102" s="151">
        <f t="shared" si="48"/>
        <v>1</v>
      </c>
      <c r="AW102" s="153">
        <f t="shared" si="49"/>
        <v>0</v>
      </c>
      <c r="AX102" s="532">
        <f t="shared" si="43"/>
        <v>0</v>
      </c>
      <c r="AY102" s="153">
        <f t="shared" si="44"/>
        <v>0</v>
      </c>
      <c r="AZ102" s="536">
        <f t="shared" si="45"/>
        <v>0</v>
      </c>
      <c r="BA102" s="538">
        <f t="shared" si="42"/>
        <v>0</v>
      </c>
      <c r="BD102" s="9"/>
      <c r="BL102" s="148"/>
    </row>
    <row r="103" spans="1:64" ht="30" customHeight="1" x14ac:dyDescent="0.3">
      <c r="A103" s="545">
        <f>IF('Invt Machines'!A103="","",'Invt Machines'!A103)</f>
        <v>91</v>
      </c>
      <c r="B103" s="544" t="str">
        <f>IF('Invt Machines'!D103="","",'Invt Machines'!D103)</f>
        <v>ASPROD Affûtage</v>
      </c>
      <c r="C103" s="138">
        <f>IF('Invt Machines'!E103="","",'Invt Machines'!E103)</f>
        <v>2546112</v>
      </c>
      <c r="D103" s="86" t="str">
        <f>IF('Invt Machines'!G103="","",'Invt Machines'!G103)</f>
        <v>APPAREIL A MESURER ET A PROJETER</v>
      </c>
      <c r="E103" s="1359" t="str">
        <f>IF('Invt Machines'!H103="","",'Invt Machines'!H103)</f>
        <v>SAGEM</v>
      </c>
      <c r="F103" s="1360" t="str">
        <f>IF('Invt Machines'!I103="","",'Invt Machines'!I103)</f>
        <v>Appareil de mesure</v>
      </c>
      <c r="G103" s="293" t="s">
        <v>476</v>
      </c>
      <c r="H103" s="160">
        <v>0</v>
      </c>
      <c r="I103" s="160">
        <v>0</v>
      </c>
      <c r="J103" s="160">
        <v>1</v>
      </c>
      <c r="K103" s="160">
        <v>0</v>
      </c>
      <c r="L103" s="160">
        <v>1</v>
      </c>
      <c r="M103" s="160">
        <v>0</v>
      </c>
      <c r="N103" s="160">
        <v>5</v>
      </c>
      <c r="O103" s="160">
        <v>0</v>
      </c>
      <c r="P103" s="161">
        <v>1</v>
      </c>
      <c r="Q103" s="161">
        <v>0</v>
      </c>
      <c r="R103" s="161">
        <v>0</v>
      </c>
      <c r="S103" s="161">
        <v>0</v>
      </c>
      <c r="T103" s="161">
        <v>0</v>
      </c>
      <c r="U103" s="161">
        <v>0</v>
      </c>
      <c r="V103" s="377" t="s">
        <v>477</v>
      </c>
      <c r="W103" s="377" t="s">
        <v>476</v>
      </c>
      <c r="X103" s="377" t="s">
        <v>477</v>
      </c>
      <c r="Y103" s="377" t="s">
        <v>514</v>
      </c>
      <c r="Z103" s="154" t="s">
        <v>477</v>
      </c>
      <c r="AA103" s="154" t="s">
        <v>1419</v>
      </c>
      <c r="AB103" s="1329" t="str">
        <f>IF('Invt Machines'!AF103="","",'Invt Machines'!AF103)</f>
        <v/>
      </c>
      <c r="AC103" s="1330" t="str">
        <f>IF('Invt Machines'!AE103="","",'Invt Machines'!AE103)</f>
        <v/>
      </c>
      <c r="AD103" s="1330" t="str">
        <f>IF('Invt Machines'!AF103="","",'Invt Machines'!AF103)</f>
        <v/>
      </c>
      <c r="AE103" s="1330" t="str">
        <f>IF('Invt Machines'!AG103="","",'Invt Machines'!AG103)</f>
        <v/>
      </c>
      <c r="AF103" s="1330" t="str">
        <f>IF('Invt Machines'!AH103="","",'Invt Machines'!AH103)</f>
        <v/>
      </c>
      <c r="AG103" s="1331" t="str">
        <f>IF('Invt Machines'!AI103="","",'Invt Machines'!AI103)</f>
        <v/>
      </c>
      <c r="AH103" s="342"/>
      <c r="AI103" s="151">
        <f t="shared" si="30"/>
        <v>1</v>
      </c>
      <c r="AJ103" s="152">
        <f t="shared" si="31"/>
        <v>0</v>
      </c>
      <c r="AL103" s="151">
        <f t="shared" si="32"/>
        <v>1</v>
      </c>
      <c r="AM103" s="153">
        <f t="shared" si="33"/>
        <v>0</v>
      </c>
      <c r="AN103" s="153">
        <f t="shared" si="34"/>
        <v>0</v>
      </c>
      <c r="AO103" s="153">
        <f t="shared" si="35"/>
        <v>0</v>
      </c>
      <c r="AP103" s="153">
        <f t="shared" si="36"/>
        <v>0</v>
      </c>
      <c r="AQ103" s="152">
        <f t="shared" si="37"/>
        <v>1</v>
      </c>
      <c r="AR103" s="156"/>
      <c r="AS103" s="151">
        <f t="shared" si="46"/>
        <v>0</v>
      </c>
      <c r="AT103" s="152">
        <f t="shared" si="47"/>
        <v>0</v>
      </c>
      <c r="AU103" s="148"/>
      <c r="AV103" s="151">
        <f t="shared" si="48"/>
        <v>1</v>
      </c>
      <c r="AW103" s="153">
        <f t="shared" si="49"/>
        <v>0</v>
      </c>
      <c r="AX103" s="532">
        <f t="shared" si="43"/>
        <v>0</v>
      </c>
      <c r="AY103" s="153">
        <f t="shared" si="44"/>
        <v>0</v>
      </c>
      <c r="AZ103" s="536">
        <f t="shared" si="45"/>
        <v>0</v>
      </c>
      <c r="BA103" s="538">
        <f t="shared" si="42"/>
        <v>0</v>
      </c>
      <c r="BD103" s="9"/>
      <c r="BL103" s="148"/>
    </row>
    <row r="104" spans="1:64" ht="30" customHeight="1" x14ac:dyDescent="0.3">
      <c r="A104" s="545">
        <f>IF('Invt Machines'!A104="","",'Invt Machines'!A104)</f>
        <v>92</v>
      </c>
      <c r="B104" s="544" t="str">
        <f>IF('Invt Machines'!D104="","",'Invt Machines'!D104)</f>
        <v>ASPROD Métrologie</v>
      </c>
      <c r="C104" s="236">
        <f>IF('Invt Machines'!E104="","",'Invt Machines'!E104)</f>
        <v>2546097</v>
      </c>
      <c r="D104" s="86" t="str">
        <f>IF('Invt Machines'!G104="","",'Invt Machines'!G104)</f>
        <v>APPAREIL A MESURER ET A PROJETER</v>
      </c>
      <c r="E104" s="1359" t="str">
        <f>IF('Invt Machines'!H104="","",'Invt Machines'!H104)</f>
        <v>SAGEM</v>
      </c>
      <c r="F104" s="1360" t="str">
        <f>IF('Invt Machines'!I104="","",'Invt Machines'!I104)</f>
        <v>Appareil de mesure</v>
      </c>
      <c r="G104" s="293" t="s">
        <v>476</v>
      </c>
      <c r="H104" s="160">
        <v>0</v>
      </c>
      <c r="I104" s="160">
        <v>0</v>
      </c>
      <c r="J104" s="160">
        <v>1</v>
      </c>
      <c r="K104" s="160">
        <v>0</v>
      </c>
      <c r="L104" s="160">
        <v>1</v>
      </c>
      <c r="M104" s="160">
        <v>0</v>
      </c>
      <c r="N104" s="160">
        <v>3</v>
      </c>
      <c r="O104" s="160">
        <v>0</v>
      </c>
      <c r="P104" s="161">
        <v>0</v>
      </c>
      <c r="Q104" s="161">
        <v>0</v>
      </c>
      <c r="R104" s="161">
        <v>0</v>
      </c>
      <c r="S104" s="161">
        <v>0</v>
      </c>
      <c r="T104" s="161">
        <v>0</v>
      </c>
      <c r="U104" s="161">
        <v>0</v>
      </c>
      <c r="V104" s="377" t="s">
        <v>477</v>
      </c>
      <c r="W104" s="377" t="s">
        <v>476</v>
      </c>
      <c r="X104" s="377" t="s">
        <v>477</v>
      </c>
      <c r="Y104" s="377" t="s">
        <v>514</v>
      </c>
      <c r="Z104" s="154" t="s">
        <v>477</v>
      </c>
      <c r="AA104" s="154" t="s">
        <v>1419</v>
      </c>
      <c r="AB104" s="1329" t="str">
        <f>IF('Invt Machines'!AF104="","",'Invt Machines'!AF104)</f>
        <v/>
      </c>
      <c r="AC104" s="1330" t="str">
        <f>IF('Invt Machines'!AE104="","",'Invt Machines'!AE104)</f>
        <v/>
      </c>
      <c r="AD104" s="1330" t="str">
        <f>IF('Invt Machines'!AF104="","",'Invt Machines'!AF104)</f>
        <v/>
      </c>
      <c r="AE104" s="1330" t="str">
        <f>IF('Invt Machines'!AG104="","",'Invt Machines'!AG104)</f>
        <v/>
      </c>
      <c r="AF104" s="1330" t="str">
        <f>IF('Invt Machines'!AH104="","",'Invt Machines'!AH104)</f>
        <v/>
      </c>
      <c r="AG104" s="1331" t="str">
        <f>IF('Invt Machines'!AI104="","",'Invt Machines'!AI104)</f>
        <v/>
      </c>
      <c r="AH104" s="342"/>
      <c r="AI104" s="151">
        <f t="shared" si="30"/>
        <v>1</v>
      </c>
      <c r="AJ104" s="152">
        <f t="shared" si="31"/>
        <v>0</v>
      </c>
      <c r="AL104" s="151">
        <f t="shared" si="32"/>
        <v>1</v>
      </c>
      <c r="AM104" s="153">
        <f t="shared" si="33"/>
        <v>0</v>
      </c>
      <c r="AN104" s="153">
        <f t="shared" si="34"/>
        <v>0</v>
      </c>
      <c r="AO104" s="153">
        <f t="shared" si="35"/>
        <v>0</v>
      </c>
      <c r="AP104" s="153">
        <f t="shared" si="36"/>
        <v>0</v>
      </c>
      <c r="AQ104" s="152">
        <f t="shared" si="37"/>
        <v>1</v>
      </c>
      <c r="AR104" s="156"/>
      <c r="AS104" s="151">
        <f t="shared" si="46"/>
        <v>0</v>
      </c>
      <c r="AT104" s="152">
        <f t="shared" si="47"/>
        <v>0</v>
      </c>
      <c r="AU104" s="148"/>
      <c r="AV104" s="151">
        <f t="shared" si="48"/>
        <v>1</v>
      </c>
      <c r="AW104" s="153">
        <f t="shared" si="49"/>
        <v>0</v>
      </c>
      <c r="AX104" s="532">
        <f t="shared" si="43"/>
        <v>0</v>
      </c>
      <c r="AY104" s="153">
        <f t="shared" si="44"/>
        <v>0</v>
      </c>
      <c r="AZ104" s="536">
        <f t="shared" si="45"/>
        <v>0</v>
      </c>
      <c r="BA104" s="538">
        <f t="shared" si="42"/>
        <v>0</v>
      </c>
      <c r="BD104" s="9"/>
      <c r="BL104" s="148"/>
    </row>
    <row r="105" spans="1:64" ht="30" customHeight="1" x14ac:dyDescent="0.3">
      <c r="A105" s="545">
        <f>IF('Invt Machines'!A105="","",'Invt Machines'!A105)</f>
        <v>93</v>
      </c>
      <c r="B105" s="795" t="str">
        <f>IF('Invt Machines'!D105="","",'Invt Machines'!D105)</f>
        <v>ASPROD LABO</v>
      </c>
      <c r="C105" s="577" t="str">
        <f>IF('Invt Machines'!E105="","",'Invt Machines'!E105)</f>
        <v>626G 210</v>
      </c>
      <c r="D105" s="784" t="str">
        <f>IF('Invt Machines'!G105="","",'Invt Machines'!G105)</f>
        <v>TRONCONNEUSE (Exocom)</v>
      </c>
      <c r="E105" s="1363" t="str">
        <f>IF('Invt Machines'!H105="","",'Invt Machines'!H105)</f>
        <v>STRUERS</v>
      </c>
      <c r="F105" s="1364" t="str">
        <f>IF('Invt Machines'!I105="","",'Invt Machines'!I105)</f>
        <v>Tronçonneuse</v>
      </c>
      <c r="G105" s="912" t="s">
        <v>476</v>
      </c>
      <c r="H105" s="306"/>
      <c r="I105" s="306"/>
      <c r="J105" s="306"/>
      <c r="K105" s="306"/>
      <c r="L105" s="306"/>
      <c r="M105" s="306"/>
      <c r="N105" s="306"/>
      <c r="O105" s="306"/>
      <c r="P105" s="307"/>
      <c r="Q105" s="307"/>
      <c r="R105" s="307"/>
      <c r="S105" s="307"/>
      <c r="T105" s="307"/>
      <c r="U105" s="307"/>
      <c r="V105" s="379" t="s">
        <v>477</v>
      </c>
      <c r="W105" s="379" t="s">
        <v>477</v>
      </c>
      <c r="X105" s="379" t="s">
        <v>477</v>
      </c>
      <c r="Y105" s="379" t="s">
        <v>514</v>
      </c>
      <c r="Z105" s="154" t="s">
        <v>1416</v>
      </c>
      <c r="AA105" s="154" t="s">
        <v>936</v>
      </c>
      <c r="AB105" s="1371" t="str">
        <f>IF('Invt Machines'!AF105="","",'Invt Machines'!AF105)</f>
        <v>Sortie du parc. Bon de ferraillage 08/10/2017</v>
      </c>
      <c r="AC105" s="1372" t="str">
        <f>IF('Invt Machines'!AE105="","",'Invt Machines'!AE105)</f>
        <v/>
      </c>
      <c r="AD105" s="1372" t="str">
        <f>IF('Invt Machines'!AF105="","",'Invt Machines'!AF105)</f>
        <v>Sortie du parc. Bon de ferraillage 08/10/2017</v>
      </c>
      <c r="AE105" s="1372" t="str">
        <f>IF('Invt Machines'!AG105="","",'Invt Machines'!AG105)</f>
        <v/>
      </c>
      <c r="AF105" s="1372" t="str">
        <f>IF('Invt Machines'!AH105="","",'Invt Machines'!AH105)</f>
        <v/>
      </c>
      <c r="AG105" s="1373" t="str">
        <f>IF('Invt Machines'!AI105="","",'Invt Machines'!AI105)</f>
        <v/>
      </c>
      <c r="AH105" s="342"/>
      <c r="AI105" s="151">
        <f t="shared" si="30"/>
        <v>1</v>
      </c>
      <c r="AJ105" s="152">
        <f t="shared" si="31"/>
        <v>0</v>
      </c>
      <c r="AL105" s="151">
        <f t="shared" si="32"/>
        <v>0</v>
      </c>
      <c r="AM105" s="153">
        <f t="shared" si="33"/>
        <v>0</v>
      </c>
      <c r="AN105" s="153">
        <f t="shared" si="34"/>
        <v>1</v>
      </c>
      <c r="AO105" s="153">
        <f t="shared" si="35"/>
        <v>0</v>
      </c>
      <c r="AP105" s="153">
        <f t="shared" si="36"/>
        <v>0</v>
      </c>
      <c r="AQ105" s="152">
        <f t="shared" si="37"/>
        <v>1</v>
      </c>
      <c r="AR105" s="156"/>
      <c r="AS105" s="151">
        <f t="shared" si="46"/>
        <v>0</v>
      </c>
      <c r="AT105" s="152">
        <f t="shared" si="47"/>
        <v>0</v>
      </c>
      <c r="AU105" s="148"/>
      <c r="AV105" s="151">
        <f t="shared" si="48"/>
        <v>0</v>
      </c>
      <c r="AW105" s="153">
        <f t="shared" si="49"/>
        <v>0</v>
      </c>
      <c r="AX105" s="532">
        <f t="shared" si="43"/>
        <v>1</v>
      </c>
      <c r="AY105" s="153">
        <f t="shared" si="44"/>
        <v>0</v>
      </c>
      <c r="AZ105" s="536">
        <f t="shared" si="45"/>
        <v>1</v>
      </c>
      <c r="BA105" s="538">
        <f t="shared" si="42"/>
        <v>0</v>
      </c>
      <c r="BD105" s="9"/>
      <c r="BL105" s="148"/>
    </row>
    <row r="106" spans="1:64" ht="30" customHeight="1" x14ac:dyDescent="0.3">
      <c r="A106" s="545">
        <f>IF('Invt Machines'!A106="","",'Invt Machines'!A106)</f>
        <v>94</v>
      </c>
      <c r="B106" s="795" t="str">
        <f>IF('Invt Machines'!D106="","",'Invt Machines'!D106)</f>
        <v>ASPROD LABO</v>
      </c>
      <c r="C106" s="577" t="str">
        <f>IF('Invt Machines'!E106="","",'Invt Machines'!E106)</f>
        <v>626G 3219</v>
      </c>
      <c r="D106" s="784" t="str">
        <f>IF('Invt Machines'!G106="","",'Invt Machines'!G106)</f>
        <v>TRONCONNEUSE (Abrasimets 2)</v>
      </c>
      <c r="E106" s="1363" t="str">
        <f>IF('Invt Machines'!H106="","",'Invt Machines'!H106)</f>
        <v>BUEHLER</v>
      </c>
      <c r="F106" s="1364" t="str">
        <f>IF('Invt Machines'!I106="","",'Invt Machines'!I106)</f>
        <v>Tronçonneuse</v>
      </c>
      <c r="G106" s="719" t="s">
        <v>476</v>
      </c>
      <c r="H106" s="306"/>
      <c r="I106" s="306"/>
      <c r="J106" s="306"/>
      <c r="K106" s="306"/>
      <c r="L106" s="306"/>
      <c r="M106" s="306"/>
      <c r="N106" s="306"/>
      <c r="O106" s="306"/>
      <c r="P106" s="307"/>
      <c r="Q106" s="307"/>
      <c r="R106" s="307"/>
      <c r="S106" s="307"/>
      <c r="T106" s="307"/>
      <c r="U106" s="307"/>
      <c r="V106" s="379" t="s">
        <v>477</v>
      </c>
      <c r="W106" s="379" t="s">
        <v>477</v>
      </c>
      <c r="X106" s="379" t="s">
        <v>477</v>
      </c>
      <c r="Y106" s="379" t="s">
        <v>514</v>
      </c>
      <c r="Z106" s="154" t="s">
        <v>1416</v>
      </c>
      <c r="AA106" s="154" t="s">
        <v>936</v>
      </c>
      <c r="AB106" s="1371" t="str">
        <f>IF('Invt Machines'!AF106="","",'Invt Machines'!AF106)</f>
        <v>Sortie du parc. Bon de ferraillage 08/10/2018</v>
      </c>
      <c r="AC106" s="1372" t="str">
        <f>IF('Invt Machines'!AE106="","",'Invt Machines'!AE106)</f>
        <v/>
      </c>
      <c r="AD106" s="1372" t="str">
        <f>IF('Invt Machines'!AF106="","",'Invt Machines'!AF106)</f>
        <v>Sortie du parc. Bon de ferraillage 08/10/2018</v>
      </c>
      <c r="AE106" s="1372" t="str">
        <f>IF('Invt Machines'!AG106="","",'Invt Machines'!AG106)</f>
        <v/>
      </c>
      <c r="AF106" s="1372" t="str">
        <f>IF('Invt Machines'!AH106="","",'Invt Machines'!AH106)</f>
        <v/>
      </c>
      <c r="AG106" s="1373" t="str">
        <f>IF('Invt Machines'!AI106="","",'Invt Machines'!AI106)</f>
        <v/>
      </c>
      <c r="AH106" s="342"/>
      <c r="AI106" s="151">
        <f t="shared" si="30"/>
        <v>1</v>
      </c>
      <c r="AJ106" s="152">
        <f t="shared" si="31"/>
        <v>0</v>
      </c>
      <c r="AL106" s="151">
        <f t="shared" si="32"/>
        <v>0</v>
      </c>
      <c r="AM106" s="153">
        <f t="shared" si="33"/>
        <v>0</v>
      </c>
      <c r="AN106" s="153">
        <f t="shared" si="34"/>
        <v>1</v>
      </c>
      <c r="AO106" s="153">
        <f t="shared" si="35"/>
        <v>0</v>
      </c>
      <c r="AP106" s="153">
        <f t="shared" si="36"/>
        <v>0</v>
      </c>
      <c r="AQ106" s="152">
        <f t="shared" si="37"/>
        <v>1</v>
      </c>
      <c r="AR106" s="156"/>
      <c r="AS106" s="151">
        <f t="shared" si="46"/>
        <v>0</v>
      </c>
      <c r="AT106" s="152">
        <f t="shared" si="47"/>
        <v>0</v>
      </c>
      <c r="AU106" s="148"/>
      <c r="AV106" s="151">
        <f t="shared" si="48"/>
        <v>0</v>
      </c>
      <c r="AW106" s="153">
        <f t="shared" si="49"/>
        <v>0</v>
      </c>
      <c r="AX106" s="532">
        <f t="shared" si="43"/>
        <v>1</v>
      </c>
      <c r="AY106" s="153">
        <f t="shared" si="44"/>
        <v>0</v>
      </c>
      <c r="AZ106" s="536">
        <f t="shared" si="45"/>
        <v>1</v>
      </c>
      <c r="BA106" s="538">
        <f t="shared" si="42"/>
        <v>0</v>
      </c>
      <c r="BD106" s="9"/>
      <c r="BL106" s="148"/>
    </row>
    <row r="107" spans="1:64" ht="30" customHeight="1" x14ac:dyDescent="0.3">
      <c r="A107" s="545">
        <f>IF('Invt Machines'!A107="","",'Invt Machines'!A107)</f>
        <v>95</v>
      </c>
      <c r="B107" s="544" t="str">
        <f>IF('Invt Machines'!D107="","",'Invt Machines'!D107)</f>
        <v>ASPROD Affûtage</v>
      </c>
      <c r="C107" s="138" t="str">
        <f>IF('Invt Machines'!E107="","",'Invt Machines'!E107)</f>
        <v>A301</v>
      </c>
      <c r="D107" s="86" t="str">
        <f>IF('Invt Machines'!G107="","",'Invt Machines'!G107)</f>
        <v>TOURET A MEULER</v>
      </c>
      <c r="E107" s="1359" t="str">
        <f>IF('Invt Machines'!H107="","",'Invt Machines'!H107)</f>
        <v>MAPE</v>
      </c>
      <c r="F107" s="1360" t="str">
        <f>IF('Invt Machines'!I107="","",'Invt Machines'!I107)</f>
        <v>Touret / 2 MEULES</v>
      </c>
      <c r="G107" s="293" t="s">
        <v>476</v>
      </c>
      <c r="H107" s="160">
        <v>2</v>
      </c>
      <c r="I107" s="160">
        <v>0</v>
      </c>
      <c r="J107" s="160">
        <v>0</v>
      </c>
      <c r="K107" s="160">
        <v>0</v>
      </c>
      <c r="L107" s="160">
        <v>1</v>
      </c>
      <c r="M107" s="160">
        <v>0</v>
      </c>
      <c r="N107" s="160">
        <v>3</v>
      </c>
      <c r="O107" s="160">
        <v>0</v>
      </c>
      <c r="P107" s="161">
        <v>2</v>
      </c>
      <c r="Q107" s="161">
        <v>0</v>
      </c>
      <c r="R107" s="161">
        <v>0</v>
      </c>
      <c r="S107" s="161">
        <v>0</v>
      </c>
      <c r="T107" s="161">
        <v>0</v>
      </c>
      <c r="U107" s="161">
        <v>0</v>
      </c>
      <c r="V107" s="377" t="s">
        <v>477</v>
      </c>
      <c r="W107" s="377" t="s">
        <v>476</v>
      </c>
      <c r="X107" s="377" t="s">
        <v>477</v>
      </c>
      <c r="Y107" s="377" t="s">
        <v>514</v>
      </c>
      <c r="Z107" s="154" t="s">
        <v>477</v>
      </c>
      <c r="AA107" s="154" t="s">
        <v>1419</v>
      </c>
      <c r="AB107" s="1329" t="str">
        <f>IF('Invt Machines'!AF107="","",'Invt Machines'!AF107)</f>
        <v/>
      </c>
      <c r="AC107" s="1330" t="str">
        <f>IF('Invt Machines'!AE107="","",'Invt Machines'!AE107)</f>
        <v/>
      </c>
      <c r="AD107" s="1330" t="str">
        <f>IF('Invt Machines'!AF107="","",'Invt Machines'!AF107)</f>
        <v/>
      </c>
      <c r="AE107" s="1330" t="str">
        <f>IF('Invt Machines'!AG107="","",'Invt Machines'!AG107)</f>
        <v/>
      </c>
      <c r="AF107" s="1330" t="str">
        <f>IF('Invt Machines'!AH107="","",'Invt Machines'!AH107)</f>
        <v/>
      </c>
      <c r="AG107" s="1331" t="str">
        <f>IF('Invt Machines'!AI107="","",'Invt Machines'!AI107)</f>
        <v/>
      </c>
      <c r="AH107" s="342"/>
      <c r="AI107" s="151">
        <f t="shared" si="30"/>
        <v>1</v>
      </c>
      <c r="AJ107" s="152">
        <f t="shared" si="31"/>
        <v>0</v>
      </c>
      <c r="AL107" s="151">
        <f t="shared" si="32"/>
        <v>1</v>
      </c>
      <c r="AM107" s="153">
        <f t="shared" si="33"/>
        <v>0</v>
      </c>
      <c r="AN107" s="153">
        <f t="shared" si="34"/>
        <v>0</v>
      </c>
      <c r="AO107" s="153">
        <f t="shared" si="35"/>
        <v>0</v>
      </c>
      <c r="AP107" s="153">
        <f t="shared" si="36"/>
        <v>0</v>
      </c>
      <c r="AQ107" s="152">
        <f t="shared" si="37"/>
        <v>1</v>
      </c>
      <c r="AR107" s="156"/>
      <c r="AS107" s="151">
        <f t="shared" si="46"/>
        <v>0</v>
      </c>
      <c r="AT107" s="152">
        <f t="shared" si="47"/>
        <v>0</v>
      </c>
      <c r="AU107" s="148"/>
      <c r="AV107" s="151">
        <f t="shared" si="48"/>
        <v>1</v>
      </c>
      <c r="AW107" s="153">
        <f t="shared" si="49"/>
        <v>0</v>
      </c>
      <c r="AX107" s="532">
        <f t="shared" si="43"/>
        <v>0</v>
      </c>
      <c r="AY107" s="153">
        <f t="shared" si="44"/>
        <v>0</v>
      </c>
      <c r="AZ107" s="536">
        <f t="shared" si="45"/>
        <v>0</v>
      </c>
      <c r="BA107" s="538">
        <f t="shared" si="42"/>
        <v>0</v>
      </c>
      <c r="BD107" s="9"/>
      <c r="BL107" s="148"/>
    </row>
    <row r="108" spans="1:64" ht="30" customHeight="1" x14ac:dyDescent="0.3">
      <c r="A108" s="545">
        <f>IF('Invt Machines'!A108="","",'Invt Machines'!A108)</f>
        <v>96</v>
      </c>
      <c r="B108" s="544" t="str">
        <f>IF('Invt Machines'!D108="","",'Invt Machines'!D108)</f>
        <v>ASPROD Affûtage</v>
      </c>
      <c r="C108" s="138" t="str">
        <f>IF('Invt Machines'!E108="","",'Invt Machines'!E108)</f>
        <v>628G 14</v>
      </c>
      <c r="D108" s="86" t="str">
        <f>IF('Invt Machines'!G108="","",'Invt Machines'!G108)</f>
        <v>TOUR HORIZONTAL HN400</v>
      </c>
      <c r="E108" s="1359" t="str">
        <f>IF('Invt Machines'!H108="","",'Invt Machines'!H108)</f>
        <v>H. ERNAULT SOMUA</v>
      </c>
      <c r="F108" s="1360" t="str">
        <f>IF('Invt Machines'!I108="","",'Invt Machines'!I108)</f>
        <v>TOUR</v>
      </c>
      <c r="G108" s="293" t="s">
        <v>476</v>
      </c>
      <c r="H108" s="160">
        <v>3</v>
      </c>
      <c r="I108" s="160">
        <v>0</v>
      </c>
      <c r="J108" s="160">
        <v>0</v>
      </c>
      <c r="K108" s="160">
        <v>0</v>
      </c>
      <c r="L108" s="160">
        <v>3</v>
      </c>
      <c r="M108" s="160">
        <v>0</v>
      </c>
      <c r="N108" s="160">
        <v>6</v>
      </c>
      <c r="O108" s="160">
        <v>0</v>
      </c>
      <c r="P108" s="161">
        <v>1</v>
      </c>
      <c r="Q108" s="161">
        <v>0</v>
      </c>
      <c r="R108" s="161">
        <v>1</v>
      </c>
      <c r="S108" s="161">
        <v>0</v>
      </c>
      <c r="T108" s="161">
        <v>0</v>
      </c>
      <c r="U108" s="161">
        <v>0</v>
      </c>
      <c r="V108" s="377" t="s">
        <v>477</v>
      </c>
      <c r="W108" s="377" t="s">
        <v>476</v>
      </c>
      <c r="X108" s="377" t="s">
        <v>477</v>
      </c>
      <c r="Y108" s="377" t="s">
        <v>514</v>
      </c>
      <c r="Z108" s="154" t="s">
        <v>477</v>
      </c>
      <c r="AA108" s="154" t="s">
        <v>1419</v>
      </c>
      <c r="AB108" s="1329" t="str">
        <f>IF('Invt Machines'!AF108="","",'Invt Machines'!AF108)</f>
        <v/>
      </c>
      <c r="AC108" s="1330" t="str">
        <f>IF('Invt Machines'!AE108="","",'Invt Machines'!AE108)</f>
        <v/>
      </c>
      <c r="AD108" s="1330" t="str">
        <f>IF('Invt Machines'!AF108="","",'Invt Machines'!AF108)</f>
        <v/>
      </c>
      <c r="AE108" s="1330" t="str">
        <f>IF('Invt Machines'!AG108="","",'Invt Machines'!AG108)</f>
        <v/>
      </c>
      <c r="AF108" s="1330" t="str">
        <f>IF('Invt Machines'!AH108="","",'Invt Machines'!AH108)</f>
        <v/>
      </c>
      <c r="AG108" s="1331" t="str">
        <f>IF('Invt Machines'!AI108="","",'Invt Machines'!AI108)</f>
        <v/>
      </c>
      <c r="AH108" s="342"/>
      <c r="AI108" s="151">
        <f t="shared" si="30"/>
        <v>1</v>
      </c>
      <c r="AJ108" s="152">
        <f t="shared" si="31"/>
        <v>0</v>
      </c>
      <c r="AL108" s="151">
        <f t="shared" si="32"/>
        <v>1</v>
      </c>
      <c r="AM108" s="153">
        <f t="shared" si="33"/>
        <v>0</v>
      </c>
      <c r="AN108" s="153">
        <f t="shared" si="34"/>
        <v>0</v>
      </c>
      <c r="AO108" s="153">
        <f t="shared" si="35"/>
        <v>0</v>
      </c>
      <c r="AP108" s="153">
        <f t="shared" si="36"/>
        <v>0</v>
      </c>
      <c r="AQ108" s="152">
        <f t="shared" si="37"/>
        <v>1</v>
      </c>
      <c r="AR108" s="156"/>
      <c r="AS108" s="151">
        <f t="shared" si="46"/>
        <v>0</v>
      </c>
      <c r="AT108" s="152">
        <f t="shared" si="47"/>
        <v>0</v>
      </c>
      <c r="AU108" s="148"/>
      <c r="AV108" s="151">
        <f t="shared" si="48"/>
        <v>1</v>
      </c>
      <c r="AW108" s="153">
        <f t="shared" si="49"/>
        <v>0</v>
      </c>
      <c r="AX108" s="532">
        <f t="shared" si="43"/>
        <v>0</v>
      </c>
      <c r="AY108" s="153">
        <f t="shared" si="44"/>
        <v>0</v>
      </c>
      <c r="AZ108" s="536">
        <f t="shared" si="45"/>
        <v>0</v>
      </c>
      <c r="BA108" s="538">
        <f t="shared" si="42"/>
        <v>0</v>
      </c>
      <c r="BD108" s="9"/>
      <c r="BL108" s="148"/>
    </row>
    <row r="109" spans="1:64" ht="30" customHeight="1" x14ac:dyDescent="0.3">
      <c r="A109" s="545">
        <f>IF('Invt Machines'!A109="","",'Invt Machines'!A109)</f>
        <v>97</v>
      </c>
      <c r="B109" s="544" t="str">
        <f>IF('Invt Machines'!D109="","",'Invt Machines'!D109)</f>
        <v>ASPROD Affûtage</v>
      </c>
      <c r="C109" s="138" t="str">
        <f>IF('Invt Machines'!E109="","",'Invt Machines'!E109)</f>
        <v>628G 25</v>
      </c>
      <c r="D109" s="86" t="str">
        <f>IF('Invt Machines'!G109="","",'Invt Machines'!G109)</f>
        <v>TOURET D'AFFUTAGE</v>
      </c>
      <c r="E109" s="1359" t="str">
        <f>IF('Invt Machines'!H109="","",'Invt Machines'!H109)</f>
        <v>RENE HELLE</v>
      </c>
      <c r="F109" s="1360" t="str">
        <f>IF('Invt Machines'!I109="","",'Invt Machines'!I109)</f>
        <v>MEULEUSE</v>
      </c>
      <c r="G109" s="293" t="s">
        <v>476</v>
      </c>
      <c r="H109" s="160">
        <v>3</v>
      </c>
      <c r="I109" s="160">
        <v>0</v>
      </c>
      <c r="J109" s="160">
        <v>1</v>
      </c>
      <c r="K109" s="160">
        <v>0</v>
      </c>
      <c r="L109" s="160">
        <v>4</v>
      </c>
      <c r="M109" s="160">
        <v>0</v>
      </c>
      <c r="N109" s="160">
        <v>6</v>
      </c>
      <c r="O109" s="160">
        <v>0</v>
      </c>
      <c r="P109" s="161">
        <v>1</v>
      </c>
      <c r="Q109" s="161">
        <v>0</v>
      </c>
      <c r="R109" s="161">
        <v>1</v>
      </c>
      <c r="S109" s="161">
        <v>0</v>
      </c>
      <c r="T109" s="161">
        <v>0</v>
      </c>
      <c r="U109" s="161">
        <v>0</v>
      </c>
      <c r="V109" s="377" t="s">
        <v>477</v>
      </c>
      <c r="W109" s="377" t="s">
        <v>476</v>
      </c>
      <c r="X109" s="377" t="s">
        <v>477</v>
      </c>
      <c r="Y109" s="377" t="s">
        <v>514</v>
      </c>
      <c r="Z109" s="154" t="s">
        <v>477</v>
      </c>
      <c r="AA109" s="154" t="s">
        <v>1419</v>
      </c>
      <c r="AB109" s="1329" t="str">
        <f>IF('Invt Machines'!AF109="","",'Invt Machines'!AF109)</f>
        <v/>
      </c>
      <c r="AC109" s="1330" t="str">
        <f>IF('Invt Machines'!AE109="","",'Invt Machines'!AE109)</f>
        <v/>
      </c>
      <c r="AD109" s="1330" t="str">
        <f>IF('Invt Machines'!AF109="","",'Invt Machines'!AF109)</f>
        <v/>
      </c>
      <c r="AE109" s="1330" t="str">
        <f>IF('Invt Machines'!AG109="","",'Invt Machines'!AG109)</f>
        <v/>
      </c>
      <c r="AF109" s="1330" t="str">
        <f>IF('Invt Machines'!AH109="","",'Invt Machines'!AH109)</f>
        <v/>
      </c>
      <c r="AG109" s="1331" t="str">
        <f>IF('Invt Machines'!AI109="","",'Invt Machines'!AI109)</f>
        <v/>
      </c>
      <c r="AH109" s="342"/>
      <c r="AI109" s="151">
        <f t="shared" ref="AI109:AI142" si="50">IF(G109="oui",1,0)</f>
        <v>1</v>
      </c>
      <c r="AJ109" s="152">
        <f t="shared" ref="AJ109:AJ142" si="51">IF(G109="non",1,0)</f>
        <v>0</v>
      </c>
      <c r="AL109" s="151">
        <f t="shared" ref="AL109:AL142" si="52">IF(W109="oui",1,0)</f>
        <v>1</v>
      </c>
      <c r="AM109" s="153">
        <f t="shared" ref="AM109:AM142" si="53">IF(W109="Partielle",1,0)</f>
        <v>0</v>
      </c>
      <c r="AN109" s="153">
        <f t="shared" ref="AN109:AN142" si="54">IF(W109="non",1,0)</f>
        <v>0</v>
      </c>
      <c r="AO109" s="153">
        <f t="shared" ref="AO109:AO142" si="55">IF(X109="oui",1,0)</f>
        <v>0</v>
      </c>
      <c r="AP109" s="153">
        <f t="shared" ref="AP109:AP142" si="56">IF(X109="A finaliser",1,0)</f>
        <v>0</v>
      </c>
      <c r="AQ109" s="152">
        <f t="shared" ref="AQ109:AQ142" si="57">IF(X109="non",1,0)</f>
        <v>1</v>
      </c>
      <c r="AR109" s="156"/>
      <c r="AS109" s="151">
        <f t="shared" si="46"/>
        <v>0</v>
      </c>
      <c r="AT109" s="152">
        <f t="shared" si="47"/>
        <v>0</v>
      </c>
      <c r="AU109" s="148"/>
      <c r="AV109" s="151">
        <f t="shared" si="48"/>
        <v>1</v>
      </c>
      <c r="AW109" s="153">
        <f t="shared" si="49"/>
        <v>0</v>
      </c>
      <c r="AX109" s="532">
        <f t="shared" si="43"/>
        <v>0</v>
      </c>
      <c r="AY109" s="153">
        <f t="shared" si="44"/>
        <v>0</v>
      </c>
      <c r="AZ109" s="536">
        <f t="shared" si="45"/>
        <v>0</v>
      </c>
      <c r="BA109" s="538">
        <f t="shared" ref="BA109:BA140" si="58">IF(AND(V109="oui",AZ109=1),1,0)</f>
        <v>0</v>
      </c>
      <c r="BD109" s="9"/>
      <c r="BL109" s="148"/>
    </row>
    <row r="110" spans="1:64" ht="30" customHeight="1" x14ac:dyDescent="0.3">
      <c r="A110" s="545">
        <f>IF('Invt Machines'!A110="","",'Invt Machines'!A110)</f>
        <v>98</v>
      </c>
      <c r="B110" s="544" t="str">
        <f>IF('Invt Machines'!D110="","",'Invt Machines'!D110)</f>
        <v>ASPROD Affûtage</v>
      </c>
      <c r="C110" s="138">
        <f>IF('Invt Machines'!E110="","",'Invt Machines'!E110)</f>
        <v>2546180</v>
      </c>
      <c r="D110" s="86" t="str">
        <f>IF('Invt Machines'!G110="","",'Invt Machines'!G110)</f>
        <v>MARQUEUSE DP3000</v>
      </c>
      <c r="E110" s="1359" t="str">
        <f>IF('Invt Machines'!H110="","",'Invt Machines'!H110)</f>
        <v>TECHNIFOR</v>
      </c>
      <c r="F110" s="1360" t="str">
        <f>IF('Invt Machines'!I110="","",'Invt Machines'!I110)</f>
        <v>Machine à marquer</v>
      </c>
      <c r="G110" s="293" t="s">
        <v>476</v>
      </c>
      <c r="H110" s="160">
        <v>2</v>
      </c>
      <c r="I110" s="160">
        <v>0</v>
      </c>
      <c r="J110" s="160">
        <v>1</v>
      </c>
      <c r="K110" s="160">
        <v>0</v>
      </c>
      <c r="L110" s="160">
        <v>0</v>
      </c>
      <c r="M110" s="160">
        <v>0</v>
      </c>
      <c r="N110" s="160">
        <v>1</v>
      </c>
      <c r="O110" s="160">
        <v>0</v>
      </c>
      <c r="P110" s="161">
        <v>4</v>
      </c>
      <c r="Q110" s="161">
        <v>2</v>
      </c>
      <c r="R110" s="161">
        <v>2</v>
      </c>
      <c r="S110" s="161">
        <v>0</v>
      </c>
      <c r="T110" s="161">
        <v>0</v>
      </c>
      <c r="U110" s="161">
        <v>0</v>
      </c>
      <c r="V110" s="377" t="s">
        <v>477</v>
      </c>
      <c r="W110" s="377" t="s">
        <v>476</v>
      </c>
      <c r="X110" s="377" t="s">
        <v>477</v>
      </c>
      <c r="Y110" s="377" t="s">
        <v>514</v>
      </c>
      <c r="Z110" s="154" t="s">
        <v>477</v>
      </c>
      <c r="AA110" s="154" t="s">
        <v>1419</v>
      </c>
      <c r="AB110" s="1329" t="str">
        <f>IF('Invt Machines'!AF110="","",'Invt Machines'!AF110)</f>
        <v/>
      </c>
      <c r="AC110" s="1330" t="str">
        <f>IF('Invt Machines'!AE110="","",'Invt Machines'!AE110)</f>
        <v/>
      </c>
      <c r="AD110" s="1330" t="str">
        <f>IF('Invt Machines'!AF110="","",'Invt Machines'!AF110)</f>
        <v/>
      </c>
      <c r="AE110" s="1330" t="str">
        <f>IF('Invt Machines'!AG110="","",'Invt Machines'!AG110)</f>
        <v/>
      </c>
      <c r="AF110" s="1330" t="str">
        <f>IF('Invt Machines'!AH110="","",'Invt Machines'!AH110)</f>
        <v/>
      </c>
      <c r="AG110" s="1331" t="str">
        <f>IF('Invt Machines'!AI110="","",'Invt Machines'!AI110)</f>
        <v/>
      </c>
      <c r="AH110" s="342"/>
      <c r="AI110" s="151">
        <f t="shared" si="50"/>
        <v>1</v>
      </c>
      <c r="AJ110" s="152">
        <f t="shared" si="51"/>
        <v>0</v>
      </c>
      <c r="AL110" s="151">
        <f t="shared" si="52"/>
        <v>1</v>
      </c>
      <c r="AM110" s="153">
        <f t="shared" si="53"/>
        <v>0</v>
      </c>
      <c r="AN110" s="153">
        <f t="shared" si="54"/>
        <v>0</v>
      </c>
      <c r="AO110" s="153">
        <f t="shared" si="55"/>
        <v>0</v>
      </c>
      <c r="AP110" s="153">
        <f t="shared" si="56"/>
        <v>0</v>
      </c>
      <c r="AQ110" s="152">
        <f t="shared" si="57"/>
        <v>1</v>
      </c>
      <c r="AR110" s="156"/>
      <c r="AS110" s="151">
        <f t="shared" si="46"/>
        <v>0</v>
      </c>
      <c r="AT110" s="152">
        <f t="shared" si="47"/>
        <v>0</v>
      </c>
      <c r="AU110" s="148"/>
      <c r="AV110" s="151">
        <f t="shared" si="48"/>
        <v>1</v>
      </c>
      <c r="AW110" s="153">
        <f t="shared" si="49"/>
        <v>0</v>
      </c>
      <c r="AX110" s="532">
        <f t="shared" si="43"/>
        <v>0</v>
      </c>
      <c r="AY110" s="153">
        <f t="shared" ref="AY110:AY142" si="59">IF(Z110="S/O",1,0)</f>
        <v>0</v>
      </c>
      <c r="AZ110" s="536">
        <f t="shared" si="45"/>
        <v>0</v>
      </c>
      <c r="BA110" s="538">
        <f t="shared" si="58"/>
        <v>0</v>
      </c>
      <c r="BD110" s="9"/>
      <c r="BL110" s="148"/>
    </row>
    <row r="111" spans="1:64" ht="30" customHeight="1" x14ac:dyDescent="0.3">
      <c r="A111" s="545">
        <f>IF('Invt Machines'!A111="","",'Invt Machines'!A111)</f>
        <v>99</v>
      </c>
      <c r="B111" s="951" t="str">
        <f>IF('Invt Machines'!D111="","",'Invt Machines'!D111)</f>
        <v>ASPROD Atelier</v>
      </c>
      <c r="C111" s="734">
        <f>IF('Invt Machines'!E111="","",'Invt Machines'!E111)</f>
        <v>2546179</v>
      </c>
      <c r="D111" s="803" t="str">
        <f>IF('Invt Machines'!G111="","",'Invt Machines'!G111)</f>
        <v>TOOL MASTER 310-P</v>
      </c>
      <c r="E111" s="1365" t="str">
        <f>IF('Invt Machines'!H111="","",'Invt Machines'!H111)</f>
        <v>SECO EPB</v>
      </c>
      <c r="F111" s="1366" t="str">
        <f>IF('Invt Machines'!I111="","",'Invt Machines'!I111)</f>
        <v>Appareil de mesure</v>
      </c>
      <c r="G111" s="796" t="s">
        <v>477</v>
      </c>
      <c r="H111" s="798"/>
      <c r="I111" s="798"/>
      <c r="J111" s="798"/>
      <c r="K111" s="798"/>
      <c r="L111" s="798"/>
      <c r="M111" s="798"/>
      <c r="N111" s="798"/>
      <c r="O111" s="798"/>
      <c r="P111" s="799"/>
      <c r="Q111" s="799"/>
      <c r="R111" s="799"/>
      <c r="S111" s="799"/>
      <c r="T111" s="799"/>
      <c r="U111" s="799"/>
      <c r="V111" s="800" t="s">
        <v>477</v>
      </c>
      <c r="W111" s="800" t="s">
        <v>477</v>
      </c>
      <c r="X111" s="800" t="s">
        <v>477</v>
      </c>
      <c r="Y111" s="800" t="s">
        <v>821</v>
      </c>
      <c r="Z111" s="154" t="s">
        <v>935</v>
      </c>
      <c r="AA111" s="801" t="s">
        <v>1419</v>
      </c>
      <c r="AB111" s="1354" t="str">
        <f>IF('Invt Machines'!AF111="","",'Invt Machines'!AF111)</f>
        <v>N''est pas une machine au sens de la règlementation</v>
      </c>
      <c r="AC111" s="1355" t="str">
        <f>IF('Invt Machines'!AE111="","",'Invt Machines'!AE111)</f>
        <v/>
      </c>
      <c r="AD111" s="1355" t="str">
        <f>IF('Invt Machines'!AF111="","",'Invt Machines'!AF111)</f>
        <v>N''est pas une machine au sens de la règlementation</v>
      </c>
      <c r="AE111" s="1355" t="str">
        <f>IF('Invt Machines'!AG111="","",'Invt Machines'!AG111)</f>
        <v/>
      </c>
      <c r="AF111" s="1355" t="str">
        <f>IF('Invt Machines'!AH111="","",'Invt Machines'!AH111)</f>
        <v/>
      </c>
      <c r="AG111" s="1356" t="str">
        <f>IF('Invt Machines'!AI111="","",'Invt Machines'!AI111)</f>
        <v/>
      </c>
      <c r="AH111" s="342"/>
      <c r="AI111" s="151">
        <f t="shared" si="50"/>
        <v>0</v>
      </c>
      <c r="AJ111" s="152">
        <f t="shared" si="51"/>
        <v>1</v>
      </c>
      <c r="AL111" s="151">
        <f t="shared" si="52"/>
        <v>0</v>
      </c>
      <c r="AM111" s="153">
        <f t="shared" si="53"/>
        <v>0</v>
      </c>
      <c r="AN111" s="153">
        <f t="shared" si="54"/>
        <v>1</v>
      </c>
      <c r="AO111" s="153">
        <f t="shared" si="55"/>
        <v>0</v>
      </c>
      <c r="AP111" s="153">
        <f t="shared" si="56"/>
        <v>0</v>
      </c>
      <c r="AQ111" s="152">
        <f t="shared" si="57"/>
        <v>1</v>
      </c>
      <c r="AR111" s="156"/>
      <c r="AS111" s="151">
        <f t="shared" si="46"/>
        <v>0</v>
      </c>
      <c r="AT111" s="152">
        <f t="shared" si="47"/>
        <v>0</v>
      </c>
      <c r="AU111" s="148"/>
      <c r="AV111" s="151">
        <f t="shared" si="48"/>
        <v>0</v>
      </c>
      <c r="AW111" s="153">
        <f t="shared" si="49"/>
        <v>0</v>
      </c>
      <c r="AX111" s="532">
        <f t="shared" si="43"/>
        <v>0</v>
      </c>
      <c r="AY111" s="153">
        <f t="shared" si="59"/>
        <v>1</v>
      </c>
      <c r="AZ111" s="536">
        <f t="shared" si="45"/>
        <v>0</v>
      </c>
      <c r="BA111" s="538">
        <f t="shared" si="58"/>
        <v>0</v>
      </c>
      <c r="BD111" s="9"/>
      <c r="BL111" s="148"/>
    </row>
    <row r="112" spans="1:64" ht="30" customHeight="1" x14ac:dyDescent="0.3">
      <c r="A112" s="545">
        <f>IF('Invt Machines'!A112="","",'Invt Machines'!A112)</f>
        <v>100</v>
      </c>
      <c r="B112" s="544" t="str">
        <f>IF('Invt Machines'!D112="","",'Invt Machines'!D112)</f>
        <v>ASPROD Atelier</v>
      </c>
      <c r="C112" s="138">
        <f>IF('Invt Machines'!E112="","",'Invt Machines'!E112)</f>
        <v>2546178</v>
      </c>
      <c r="D112" s="86" t="str">
        <f>IF('Invt Machines'!G112="","",'Invt Machines'!G112)</f>
        <v>TOURET A MEULER TYPE BSG60</v>
      </c>
      <c r="E112" s="1359" t="str">
        <f>IF('Invt Machines'!H112="","",'Invt Machines'!H112)</f>
        <v>KAINDL SCHLEIFTECHNIK Reiling GmbH</v>
      </c>
      <c r="F112" s="1360" t="str">
        <f>IF('Invt Machines'!I112="","",'Invt Machines'!I112)</f>
        <v>Touret /1 MEULE</v>
      </c>
      <c r="G112" s="293" t="s">
        <v>476</v>
      </c>
      <c r="H112" s="160">
        <v>1</v>
      </c>
      <c r="I112" s="160">
        <v>0</v>
      </c>
      <c r="J112" s="160">
        <v>0</v>
      </c>
      <c r="K112" s="160">
        <v>0</v>
      </c>
      <c r="L112" s="160">
        <v>1</v>
      </c>
      <c r="M112" s="160">
        <v>0</v>
      </c>
      <c r="N112" s="160">
        <v>3</v>
      </c>
      <c r="O112" s="160">
        <v>0</v>
      </c>
      <c r="P112" s="161">
        <v>3</v>
      </c>
      <c r="Q112" s="161">
        <v>0</v>
      </c>
      <c r="R112" s="161">
        <v>0</v>
      </c>
      <c r="S112" s="161">
        <v>0</v>
      </c>
      <c r="T112" s="161">
        <v>0</v>
      </c>
      <c r="U112" s="161">
        <v>0</v>
      </c>
      <c r="V112" s="377" t="s">
        <v>477</v>
      </c>
      <c r="W112" s="377" t="s">
        <v>476</v>
      </c>
      <c r="X112" s="377" t="s">
        <v>477</v>
      </c>
      <c r="Y112" s="377" t="s">
        <v>514</v>
      </c>
      <c r="Z112" s="154" t="s">
        <v>477</v>
      </c>
      <c r="AA112" s="154" t="s">
        <v>1419</v>
      </c>
      <c r="AB112" s="1329" t="str">
        <f>IF('Invt Machines'!AF112="","",'Invt Machines'!AF112)</f>
        <v/>
      </c>
      <c r="AC112" s="1330" t="str">
        <f>IF('Invt Machines'!AE112="","",'Invt Machines'!AE112)</f>
        <v/>
      </c>
      <c r="AD112" s="1330" t="str">
        <f>IF('Invt Machines'!AF112="","",'Invt Machines'!AF112)</f>
        <v/>
      </c>
      <c r="AE112" s="1330" t="str">
        <f>IF('Invt Machines'!AG112="","",'Invt Machines'!AG112)</f>
        <v/>
      </c>
      <c r="AF112" s="1330" t="str">
        <f>IF('Invt Machines'!AH112="","",'Invt Machines'!AH112)</f>
        <v/>
      </c>
      <c r="AG112" s="1331" t="str">
        <f>IF('Invt Machines'!AI112="","",'Invt Machines'!AI112)</f>
        <v/>
      </c>
      <c r="AH112" s="342"/>
      <c r="AI112" s="151">
        <f t="shared" si="50"/>
        <v>1</v>
      </c>
      <c r="AJ112" s="152">
        <f t="shared" si="51"/>
        <v>0</v>
      </c>
      <c r="AL112" s="151">
        <f t="shared" si="52"/>
        <v>1</v>
      </c>
      <c r="AM112" s="153">
        <f t="shared" si="53"/>
        <v>0</v>
      </c>
      <c r="AN112" s="153">
        <f t="shared" si="54"/>
        <v>0</v>
      </c>
      <c r="AO112" s="153">
        <f t="shared" si="55"/>
        <v>0</v>
      </c>
      <c r="AP112" s="153">
        <f t="shared" si="56"/>
        <v>0</v>
      </c>
      <c r="AQ112" s="152">
        <f t="shared" si="57"/>
        <v>1</v>
      </c>
      <c r="AR112" s="156"/>
      <c r="AS112" s="151">
        <f t="shared" si="46"/>
        <v>0</v>
      </c>
      <c r="AT112" s="152">
        <f t="shared" si="47"/>
        <v>0</v>
      </c>
      <c r="AU112" s="148"/>
      <c r="AV112" s="151">
        <f t="shared" si="48"/>
        <v>1</v>
      </c>
      <c r="AW112" s="153">
        <f t="shared" si="49"/>
        <v>0</v>
      </c>
      <c r="AX112" s="532">
        <f t="shared" si="43"/>
        <v>0</v>
      </c>
      <c r="AY112" s="153">
        <f t="shared" si="59"/>
        <v>0</v>
      </c>
      <c r="AZ112" s="536">
        <f t="shared" si="45"/>
        <v>0</v>
      </c>
      <c r="BA112" s="538">
        <f t="shared" si="58"/>
        <v>0</v>
      </c>
      <c r="BD112" s="9"/>
      <c r="BL112" s="148"/>
    </row>
    <row r="113" spans="1:64" ht="30" customHeight="1" x14ac:dyDescent="0.3">
      <c r="A113" s="545">
        <f>IF('Invt Machines'!A113="","",'Invt Machines'!A113)</f>
        <v>101</v>
      </c>
      <c r="B113" s="544" t="str">
        <f>IF('Invt Machines'!D113="","",'Invt Machines'!D113)</f>
        <v>ASPROD Atelier</v>
      </c>
      <c r="C113" s="138" t="str">
        <f>IF('Invt Machines'!E113="","",'Invt Machines'!E113)</f>
        <v>628G 148</v>
      </c>
      <c r="D113" s="86" t="str">
        <f>IF('Invt Machines'!G113="","",'Invt Machines'!G113)</f>
        <v>SCIE A RUBAN</v>
      </c>
      <c r="E113" s="1438" t="str">
        <f>IF('Invt Machines'!H113="","",'Invt Machines'!H113)</f>
        <v>?</v>
      </c>
      <c r="F113" s="1439" t="str">
        <f>IF('Invt Machines'!I113="","",'Invt Machines'!I113)</f>
        <v>Scie</v>
      </c>
      <c r="G113" s="293" t="s">
        <v>476</v>
      </c>
      <c r="H113" s="160">
        <v>3</v>
      </c>
      <c r="I113" s="160">
        <v>0</v>
      </c>
      <c r="J113" s="160">
        <v>0</v>
      </c>
      <c r="K113" s="160">
        <v>0</v>
      </c>
      <c r="L113" s="160">
        <v>2</v>
      </c>
      <c r="M113" s="160">
        <v>0</v>
      </c>
      <c r="N113" s="160">
        <v>4</v>
      </c>
      <c r="O113" s="160">
        <v>0</v>
      </c>
      <c r="P113" s="161">
        <v>1</v>
      </c>
      <c r="Q113" s="161">
        <v>0</v>
      </c>
      <c r="R113" s="161">
        <v>2</v>
      </c>
      <c r="S113" s="161">
        <v>0</v>
      </c>
      <c r="T113" s="161">
        <v>0</v>
      </c>
      <c r="U113" s="161">
        <v>0</v>
      </c>
      <c r="V113" s="377" t="s">
        <v>477</v>
      </c>
      <c r="W113" s="377" t="s">
        <v>476</v>
      </c>
      <c r="X113" s="377" t="s">
        <v>477</v>
      </c>
      <c r="Y113" s="377" t="s">
        <v>514</v>
      </c>
      <c r="Z113" s="154" t="s">
        <v>477</v>
      </c>
      <c r="AA113" s="154" t="s">
        <v>1419</v>
      </c>
      <c r="AB113" s="1329" t="str">
        <f>IF('Invt Machines'!AF113="","",'Invt Machines'!AF113)</f>
        <v/>
      </c>
      <c r="AC113" s="1330" t="str">
        <f>IF('Invt Machines'!AE113="","",'Invt Machines'!AE113)</f>
        <v/>
      </c>
      <c r="AD113" s="1330" t="str">
        <f>IF('Invt Machines'!AF113="","",'Invt Machines'!AF113)</f>
        <v/>
      </c>
      <c r="AE113" s="1330" t="str">
        <f>IF('Invt Machines'!AG113="","",'Invt Machines'!AG113)</f>
        <v/>
      </c>
      <c r="AF113" s="1330" t="str">
        <f>IF('Invt Machines'!AH113="","",'Invt Machines'!AH113)</f>
        <v/>
      </c>
      <c r="AG113" s="1331" t="str">
        <f>IF('Invt Machines'!AI113="","",'Invt Machines'!AI113)</f>
        <v/>
      </c>
      <c r="AH113" s="342"/>
      <c r="AI113" s="151">
        <f t="shared" si="50"/>
        <v>1</v>
      </c>
      <c r="AJ113" s="152">
        <f t="shared" si="51"/>
        <v>0</v>
      </c>
      <c r="AL113" s="151">
        <f t="shared" si="52"/>
        <v>1</v>
      </c>
      <c r="AM113" s="153">
        <f t="shared" si="53"/>
        <v>0</v>
      </c>
      <c r="AN113" s="153">
        <f t="shared" si="54"/>
        <v>0</v>
      </c>
      <c r="AO113" s="153">
        <f t="shared" si="55"/>
        <v>0</v>
      </c>
      <c r="AP113" s="153">
        <f t="shared" si="56"/>
        <v>0</v>
      </c>
      <c r="AQ113" s="152">
        <f t="shared" si="57"/>
        <v>1</v>
      </c>
      <c r="AR113" s="156"/>
      <c r="AS113" s="151">
        <f t="shared" si="46"/>
        <v>0</v>
      </c>
      <c r="AT113" s="152">
        <f t="shared" si="47"/>
        <v>0</v>
      </c>
      <c r="AU113" s="148"/>
      <c r="AV113" s="151">
        <f t="shared" si="48"/>
        <v>1</v>
      </c>
      <c r="AW113" s="153">
        <f t="shared" si="49"/>
        <v>0</v>
      </c>
      <c r="AX113" s="532">
        <f t="shared" si="43"/>
        <v>0</v>
      </c>
      <c r="AY113" s="153">
        <f t="shared" si="59"/>
        <v>0</v>
      </c>
      <c r="AZ113" s="536">
        <f t="shared" si="45"/>
        <v>0</v>
      </c>
      <c r="BA113" s="538">
        <f t="shared" si="58"/>
        <v>0</v>
      </c>
      <c r="BD113" s="9"/>
      <c r="BL113" s="148"/>
    </row>
    <row r="114" spans="1:64" ht="30" customHeight="1" x14ac:dyDescent="0.3">
      <c r="A114" s="545">
        <f>IF('Invt Machines'!A114="","",'Invt Machines'!A114)</f>
        <v>102</v>
      </c>
      <c r="B114" s="544" t="str">
        <f>IF('Invt Machines'!D114="","",'Invt Machines'!D114)</f>
        <v>ASPROD Atelier</v>
      </c>
      <c r="C114" s="138" t="str">
        <f>IF('Invt Machines'!E114="","",'Invt Machines'!E114)</f>
        <v>628G 33</v>
      </c>
      <c r="D114" s="86" t="str">
        <f>IF('Invt Machines'!G114="","",'Invt Machines'!G114)</f>
        <v>PERCEUSE A COLONNE</v>
      </c>
      <c r="E114" s="1359" t="str">
        <f>IF('Invt Machines'!H114="","",'Invt Machines'!H114)</f>
        <v>PRECIS</v>
      </c>
      <c r="F114" s="1360" t="str">
        <f>IF('Invt Machines'!I114="","",'Invt Machines'!I114)</f>
        <v>Perceuse</v>
      </c>
      <c r="G114" s="293" t="s">
        <v>476</v>
      </c>
      <c r="H114" s="160">
        <v>2</v>
      </c>
      <c r="I114" s="160">
        <v>0</v>
      </c>
      <c r="J114" s="160">
        <v>1</v>
      </c>
      <c r="K114" s="160">
        <v>0</v>
      </c>
      <c r="L114" s="160">
        <v>3</v>
      </c>
      <c r="M114" s="160">
        <v>0</v>
      </c>
      <c r="N114" s="160">
        <v>5</v>
      </c>
      <c r="O114" s="160">
        <v>0</v>
      </c>
      <c r="P114" s="161">
        <v>1</v>
      </c>
      <c r="Q114" s="161">
        <v>0</v>
      </c>
      <c r="R114" s="161">
        <v>0</v>
      </c>
      <c r="S114" s="161">
        <v>0</v>
      </c>
      <c r="T114" s="161">
        <v>0</v>
      </c>
      <c r="U114" s="161">
        <v>0</v>
      </c>
      <c r="V114" s="377" t="s">
        <v>477</v>
      </c>
      <c r="W114" s="377" t="s">
        <v>476</v>
      </c>
      <c r="X114" s="377" t="s">
        <v>477</v>
      </c>
      <c r="Y114" s="377" t="s">
        <v>514</v>
      </c>
      <c r="Z114" s="154" t="s">
        <v>477</v>
      </c>
      <c r="AA114" s="154" t="s">
        <v>1419</v>
      </c>
      <c r="AB114" s="1329" t="str">
        <f>IF('Invt Machines'!AF114="","",'Invt Machines'!AF114)</f>
        <v/>
      </c>
      <c r="AC114" s="1330" t="str">
        <f>IF('Invt Machines'!AE114="","",'Invt Machines'!AE114)</f>
        <v/>
      </c>
      <c r="AD114" s="1330" t="str">
        <f>IF('Invt Machines'!AF114="","",'Invt Machines'!AF114)</f>
        <v/>
      </c>
      <c r="AE114" s="1330" t="str">
        <f>IF('Invt Machines'!AG114="","",'Invt Machines'!AG114)</f>
        <v/>
      </c>
      <c r="AF114" s="1330" t="str">
        <f>IF('Invt Machines'!AH114="","",'Invt Machines'!AH114)</f>
        <v/>
      </c>
      <c r="AG114" s="1331" t="str">
        <f>IF('Invt Machines'!AI114="","",'Invt Machines'!AI114)</f>
        <v/>
      </c>
      <c r="AH114" s="342"/>
      <c r="AI114" s="151">
        <f t="shared" si="50"/>
        <v>1</v>
      </c>
      <c r="AJ114" s="152">
        <f t="shared" si="51"/>
        <v>0</v>
      </c>
      <c r="AL114" s="151">
        <f t="shared" si="52"/>
        <v>1</v>
      </c>
      <c r="AM114" s="153">
        <f t="shared" si="53"/>
        <v>0</v>
      </c>
      <c r="AN114" s="153">
        <f t="shared" si="54"/>
        <v>0</v>
      </c>
      <c r="AO114" s="153">
        <f t="shared" si="55"/>
        <v>0</v>
      </c>
      <c r="AP114" s="153">
        <f t="shared" si="56"/>
        <v>0</v>
      </c>
      <c r="AQ114" s="152">
        <f t="shared" si="57"/>
        <v>1</v>
      </c>
      <c r="AR114" s="156"/>
      <c r="AS114" s="151">
        <f t="shared" si="46"/>
        <v>0</v>
      </c>
      <c r="AT114" s="152">
        <f t="shared" si="47"/>
        <v>0</v>
      </c>
      <c r="AU114" s="148"/>
      <c r="AV114" s="151">
        <f t="shared" si="48"/>
        <v>1</v>
      </c>
      <c r="AW114" s="153">
        <f t="shared" si="49"/>
        <v>0</v>
      </c>
      <c r="AX114" s="532">
        <f t="shared" si="43"/>
        <v>0</v>
      </c>
      <c r="AY114" s="153">
        <f t="shared" si="59"/>
        <v>0</v>
      </c>
      <c r="AZ114" s="536">
        <f t="shared" si="45"/>
        <v>0</v>
      </c>
      <c r="BA114" s="538">
        <f t="shared" si="58"/>
        <v>0</v>
      </c>
      <c r="BD114" s="9"/>
      <c r="BL114" s="148"/>
    </row>
    <row r="115" spans="1:64" ht="30" customHeight="1" x14ac:dyDescent="0.3">
      <c r="A115" s="545">
        <f>IF('Invt Machines'!A115="","",'Invt Machines'!A115)</f>
        <v>103</v>
      </c>
      <c r="B115" s="544" t="str">
        <f>IF('Invt Machines'!D115="","",'Invt Machines'!D115)</f>
        <v>ASPROD Atelier</v>
      </c>
      <c r="C115" s="138">
        <f>IF('Invt Machines'!E115="","",'Invt Machines'!E115)</f>
        <v>1002003</v>
      </c>
      <c r="D115" s="86" t="str">
        <f>IF('Invt Machines'!G115="","",'Invt Machines'!G115)</f>
        <v>PERCEUSE A COLONNE 23 E</v>
      </c>
      <c r="E115" s="1359" t="str">
        <f>IF('Invt Machines'!H115="","",'Invt Machines'!H115)</f>
        <v>SIDAMO</v>
      </c>
      <c r="F115" s="1360" t="str">
        <f>IF('Invt Machines'!I115="","",'Invt Machines'!I115)</f>
        <v>Perceuse</v>
      </c>
      <c r="G115" s="293" t="s">
        <v>476</v>
      </c>
      <c r="H115" s="160">
        <v>2</v>
      </c>
      <c r="I115" s="160">
        <v>0</v>
      </c>
      <c r="J115" s="160">
        <v>0</v>
      </c>
      <c r="K115" s="160">
        <v>0</v>
      </c>
      <c r="L115" s="160">
        <v>2</v>
      </c>
      <c r="M115" s="160">
        <v>0</v>
      </c>
      <c r="N115" s="160">
        <v>3</v>
      </c>
      <c r="O115" s="160">
        <v>0</v>
      </c>
      <c r="P115" s="161">
        <v>4</v>
      </c>
      <c r="Q115" s="161">
        <v>2</v>
      </c>
      <c r="R115" s="161">
        <v>0</v>
      </c>
      <c r="S115" s="161">
        <v>0</v>
      </c>
      <c r="T115" s="161">
        <v>0</v>
      </c>
      <c r="U115" s="161">
        <v>0</v>
      </c>
      <c r="V115" s="377" t="s">
        <v>477</v>
      </c>
      <c r="W115" s="377" t="s">
        <v>476</v>
      </c>
      <c r="X115" s="377" t="s">
        <v>477</v>
      </c>
      <c r="Y115" s="377" t="s">
        <v>514</v>
      </c>
      <c r="Z115" s="154" t="s">
        <v>477</v>
      </c>
      <c r="AA115" s="154" t="s">
        <v>1419</v>
      </c>
      <c r="AB115" s="1329" t="str">
        <f>IF('Invt Machines'!AF115="","",'Invt Machines'!AF115)</f>
        <v/>
      </c>
      <c r="AC115" s="1330" t="str">
        <f>IF('Invt Machines'!AE115="","",'Invt Machines'!AE115)</f>
        <v/>
      </c>
      <c r="AD115" s="1330" t="str">
        <f>IF('Invt Machines'!AF115="","",'Invt Machines'!AF115)</f>
        <v/>
      </c>
      <c r="AE115" s="1330" t="str">
        <f>IF('Invt Machines'!AG115="","",'Invt Machines'!AG115)</f>
        <v/>
      </c>
      <c r="AF115" s="1330" t="str">
        <f>IF('Invt Machines'!AH115="","",'Invt Machines'!AH115)</f>
        <v/>
      </c>
      <c r="AG115" s="1331" t="str">
        <f>IF('Invt Machines'!AI115="","",'Invt Machines'!AI115)</f>
        <v/>
      </c>
      <c r="AH115" s="342"/>
      <c r="AI115" s="151">
        <f t="shared" si="50"/>
        <v>1</v>
      </c>
      <c r="AJ115" s="152">
        <f t="shared" si="51"/>
        <v>0</v>
      </c>
      <c r="AL115" s="151">
        <f t="shared" si="52"/>
        <v>1</v>
      </c>
      <c r="AM115" s="153">
        <f t="shared" si="53"/>
        <v>0</v>
      </c>
      <c r="AN115" s="153">
        <f t="shared" si="54"/>
        <v>0</v>
      </c>
      <c r="AO115" s="153">
        <f t="shared" si="55"/>
        <v>0</v>
      </c>
      <c r="AP115" s="153">
        <f t="shared" si="56"/>
        <v>0</v>
      </c>
      <c r="AQ115" s="152">
        <f t="shared" si="57"/>
        <v>1</v>
      </c>
      <c r="AR115" s="156"/>
      <c r="AS115" s="151">
        <f t="shared" si="46"/>
        <v>0</v>
      </c>
      <c r="AT115" s="152">
        <f t="shared" si="47"/>
        <v>0</v>
      </c>
      <c r="AU115" s="148"/>
      <c r="AV115" s="151">
        <f t="shared" si="48"/>
        <v>1</v>
      </c>
      <c r="AW115" s="153">
        <f t="shared" si="49"/>
        <v>0</v>
      </c>
      <c r="AX115" s="532">
        <f t="shared" si="43"/>
        <v>0</v>
      </c>
      <c r="AY115" s="153">
        <f t="shared" si="59"/>
        <v>0</v>
      </c>
      <c r="AZ115" s="536">
        <f t="shared" si="45"/>
        <v>0</v>
      </c>
      <c r="BA115" s="538">
        <f t="shared" si="58"/>
        <v>0</v>
      </c>
      <c r="BD115" s="9"/>
      <c r="BL115" s="148"/>
    </row>
    <row r="116" spans="1:64" ht="30" customHeight="1" x14ac:dyDescent="0.3">
      <c r="A116" s="545">
        <f>IF('Invt Machines'!A116="","",'Invt Machines'!A116)</f>
        <v>104</v>
      </c>
      <c r="B116" s="544" t="str">
        <f>IF('Invt Machines'!D116="","",'Invt Machines'!D116)</f>
        <v>ASPROD Atelier</v>
      </c>
      <c r="C116" s="931" t="str">
        <f>IF('Invt Machines'!E116="","",'Invt Machines'!E116)</f>
        <v xml:space="preserve">OCP M980500192 </v>
      </c>
      <c r="D116" s="86" t="str">
        <f>IF('Invt Machines'!G116="","",'Invt Machines'!G116)</f>
        <v>PONCEUSE EBAVUREUSE A DISQUE</v>
      </c>
      <c r="E116" s="1438" t="str">
        <f>IF('Invt Machines'!H116="","",'Invt Machines'!H116)</f>
        <v>?</v>
      </c>
      <c r="F116" s="1439" t="str">
        <f>IF('Invt Machines'!I116="","",'Invt Machines'!I116)</f>
        <v>Ponceuse / ébavureuse</v>
      </c>
      <c r="G116" s="293" t="s">
        <v>476</v>
      </c>
      <c r="H116" s="160">
        <v>2</v>
      </c>
      <c r="I116" s="160">
        <v>0</v>
      </c>
      <c r="J116" s="160">
        <v>0</v>
      </c>
      <c r="K116" s="160">
        <v>0</v>
      </c>
      <c r="L116" s="160">
        <v>1</v>
      </c>
      <c r="M116" s="160">
        <v>0</v>
      </c>
      <c r="N116" s="160">
        <v>3</v>
      </c>
      <c r="O116" s="160">
        <v>0</v>
      </c>
      <c r="P116" s="161">
        <v>6</v>
      </c>
      <c r="Q116" s="161">
        <v>0</v>
      </c>
      <c r="R116" s="161">
        <v>0</v>
      </c>
      <c r="S116" s="161">
        <v>0</v>
      </c>
      <c r="T116" s="161">
        <v>0</v>
      </c>
      <c r="U116" s="161">
        <v>0</v>
      </c>
      <c r="V116" s="377" t="s">
        <v>477</v>
      </c>
      <c r="W116" s="377" t="s">
        <v>476</v>
      </c>
      <c r="X116" s="377" t="s">
        <v>477</v>
      </c>
      <c r="Y116" s="377" t="s">
        <v>514</v>
      </c>
      <c r="Z116" s="154" t="s">
        <v>477</v>
      </c>
      <c r="AA116" s="154" t="s">
        <v>1419</v>
      </c>
      <c r="AB116" s="1329" t="str">
        <f>IF('Invt Machines'!AF116="","",'Invt Machines'!AF116)</f>
        <v/>
      </c>
      <c r="AC116" s="1330" t="str">
        <f>IF('Invt Machines'!AE116="","",'Invt Machines'!AE116)</f>
        <v/>
      </c>
      <c r="AD116" s="1330" t="str">
        <f>IF('Invt Machines'!AF116="","",'Invt Machines'!AF116)</f>
        <v/>
      </c>
      <c r="AE116" s="1330" t="str">
        <f>IF('Invt Machines'!AG116="","",'Invt Machines'!AG116)</f>
        <v/>
      </c>
      <c r="AF116" s="1330" t="str">
        <f>IF('Invt Machines'!AH116="","",'Invt Machines'!AH116)</f>
        <v/>
      </c>
      <c r="AG116" s="1331" t="str">
        <f>IF('Invt Machines'!AI116="","",'Invt Machines'!AI116)</f>
        <v/>
      </c>
      <c r="AH116" s="342"/>
      <c r="AI116" s="151">
        <f t="shared" si="50"/>
        <v>1</v>
      </c>
      <c r="AJ116" s="152">
        <f t="shared" si="51"/>
        <v>0</v>
      </c>
      <c r="AL116" s="151">
        <f t="shared" si="52"/>
        <v>1</v>
      </c>
      <c r="AM116" s="153">
        <f t="shared" si="53"/>
        <v>0</v>
      </c>
      <c r="AN116" s="153">
        <f t="shared" si="54"/>
        <v>0</v>
      </c>
      <c r="AO116" s="153">
        <f t="shared" si="55"/>
        <v>0</v>
      </c>
      <c r="AP116" s="153">
        <f t="shared" si="56"/>
        <v>0</v>
      </c>
      <c r="AQ116" s="152">
        <f t="shared" si="57"/>
        <v>1</v>
      </c>
      <c r="AR116" s="156"/>
      <c r="AS116" s="151">
        <f t="shared" si="46"/>
        <v>0</v>
      </c>
      <c r="AT116" s="152">
        <f t="shared" si="47"/>
        <v>0</v>
      </c>
      <c r="AU116" s="148"/>
      <c r="AV116" s="151">
        <f t="shared" si="48"/>
        <v>1</v>
      </c>
      <c r="AW116" s="153">
        <f t="shared" si="49"/>
        <v>0</v>
      </c>
      <c r="AX116" s="532">
        <f t="shared" si="43"/>
        <v>0</v>
      </c>
      <c r="AY116" s="153">
        <f t="shared" si="59"/>
        <v>0</v>
      </c>
      <c r="AZ116" s="536">
        <f t="shared" si="45"/>
        <v>0</v>
      </c>
      <c r="BA116" s="538">
        <f t="shared" si="58"/>
        <v>0</v>
      </c>
      <c r="BD116" s="9"/>
      <c r="BL116" s="148"/>
    </row>
    <row r="117" spans="1:64" ht="30" customHeight="1" x14ac:dyDescent="0.3">
      <c r="A117" s="545">
        <f>IF('Invt Machines'!A117="","",'Invt Machines'!A117)</f>
        <v>105</v>
      </c>
      <c r="B117" s="544" t="str">
        <f>IF('Invt Machines'!D117="","",'Invt Machines'!D117)</f>
        <v>ASPROD Atelier</v>
      </c>
      <c r="C117" s="138" t="str">
        <f>IF('Invt Machines'!E117="","",'Invt Machines'!E117)</f>
        <v>25FV</v>
      </c>
      <c r="D117" s="86" t="str">
        <f>IF('Invt Machines'!G117="","",'Invt Machines'!G117)</f>
        <v>PERCEUSE FRAISEUSE</v>
      </c>
      <c r="E117" s="1440" t="str">
        <f>IF('Invt Machines'!H117="","",'Invt Machines'!H117)</f>
        <v xml:space="preserve"> SIDAMO</v>
      </c>
      <c r="F117" s="1441" t="str">
        <f>IF('Invt Machines'!I117="","",'Invt Machines'!I117)</f>
        <v>Perceuse / Fraiseuse</v>
      </c>
      <c r="G117" s="293" t="s">
        <v>476</v>
      </c>
      <c r="H117" s="160">
        <v>3</v>
      </c>
      <c r="I117" s="160">
        <v>0</v>
      </c>
      <c r="J117" s="160">
        <v>0</v>
      </c>
      <c r="K117" s="160">
        <v>0</v>
      </c>
      <c r="L117" s="160">
        <v>2</v>
      </c>
      <c r="M117" s="160">
        <v>0</v>
      </c>
      <c r="N117" s="160">
        <v>2</v>
      </c>
      <c r="O117" s="160">
        <v>0</v>
      </c>
      <c r="P117" s="161">
        <v>4</v>
      </c>
      <c r="Q117" s="161">
        <v>1</v>
      </c>
      <c r="R117" s="161">
        <v>0</v>
      </c>
      <c r="S117" s="161">
        <v>0</v>
      </c>
      <c r="T117" s="161">
        <v>0</v>
      </c>
      <c r="U117" s="161">
        <v>0</v>
      </c>
      <c r="V117" s="377" t="s">
        <v>477</v>
      </c>
      <c r="W117" s="377" t="s">
        <v>476</v>
      </c>
      <c r="X117" s="377" t="s">
        <v>477</v>
      </c>
      <c r="Y117" s="377" t="s">
        <v>514</v>
      </c>
      <c r="Z117" s="154" t="s">
        <v>477</v>
      </c>
      <c r="AA117" s="154" t="s">
        <v>1419</v>
      </c>
      <c r="AB117" s="1329" t="str">
        <f>IF('Invt Machines'!AF117="","",'Invt Machines'!AF117)</f>
        <v/>
      </c>
      <c r="AC117" s="1330" t="str">
        <f>IF('Invt Machines'!AE117="","",'Invt Machines'!AE117)</f>
        <v/>
      </c>
      <c r="AD117" s="1330" t="str">
        <f>IF('Invt Machines'!AF117="","",'Invt Machines'!AF117)</f>
        <v/>
      </c>
      <c r="AE117" s="1330" t="str">
        <f>IF('Invt Machines'!AG117="","",'Invt Machines'!AG117)</f>
        <v/>
      </c>
      <c r="AF117" s="1330" t="str">
        <f>IF('Invt Machines'!AH117="","",'Invt Machines'!AH117)</f>
        <v/>
      </c>
      <c r="AG117" s="1331" t="str">
        <f>IF('Invt Machines'!AI117="","",'Invt Machines'!AI117)</f>
        <v/>
      </c>
      <c r="AH117" s="342"/>
      <c r="AI117" s="151">
        <f t="shared" si="50"/>
        <v>1</v>
      </c>
      <c r="AJ117" s="152">
        <f t="shared" si="51"/>
        <v>0</v>
      </c>
      <c r="AL117" s="151">
        <f t="shared" si="52"/>
        <v>1</v>
      </c>
      <c r="AM117" s="153">
        <f t="shared" si="53"/>
        <v>0</v>
      </c>
      <c r="AN117" s="153">
        <f t="shared" si="54"/>
        <v>0</v>
      </c>
      <c r="AO117" s="153">
        <f t="shared" si="55"/>
        <v>0</v>
      </c>
      <c r="AP117" s="153">
        <f t="shared" si="56"/>
        <v>0</v>
      </c>
      <c r="AQ117" s="152">
        <f t="shared" si="57"/>
        <v>1</v>
      </c>
      <c r="AR117" s="156"/>
      <c r="AS117" s="151">
        <f t="shared" si="46"/>
        <v>0</v>
      </c>
      <c r="AT117" s="152">
        <f t="shared" si="47"/>
        <v>0</v>
      </c>
      <c r="AU117" s="148"/>
      <c r="AV117" s="151">
        <f t="shared" si="48"/>
        <v>1</v>
      </c>
      <c r="AW117" s="153">
        <f t="shared" si="49"/>
        <v>0</v>
      </c>
      <c r="AX117" s="532">
        <f t="shared" si="43"/>
        <v>0</v>
      </c>
      <c r="AY117" s="153">
        <f t="shared" si="59"/>
        <v>0</v>
      </c>
      <c r="AZ117" s="536">
        <f t="shared" si="45"/>
        <v>0</v>
      </c>
      <c r="BA117" s="538">
        <f t="shared" si="58"/>
        <v>0</v>
      </c>
      <c r="BD117" s="9"/>
      <c r="BL117" s="148"/>
    </row>
    <row r="118" spans="1:64" ht="30" customHeight="1" x14ac:dyDescent="0.3">
      <c r="A118" s="545">
        <f>IF('Invt Machines'!A118="","",'Invt Machines'!A118)</f>
        <v>106</v>
      </c>
      <c r="B118" s="544" t="str">
        <f>IF('Invt Machines'!D118="","",'Invt Machines'!D118)</f>
        <v>ASPROD Atelier</v>
      </c>
      <c r="C118" s="138">
        <f>IF('Invt Machines'!E118="","",'Invt Machines'!E118)</f>
        <v>230</v>
      </c>
      <c r="D118" s="86" t="str">
        <f>IF('Invt Machines'!G118="","",'Invt Machines'!G118)</f>
        <v>TOURET A MEULER / PONCEUSE A
BANDE 210</v>
      </c>
      <c r="E118" s="1359" t="str">
        <f>IF('Invt Machines'!H118="","",'Invt Machines'!H118)</f>
        <v>PROTECNIC</v>
      </c>
      <c r="F118" s="1360" t="str">
        <f>IF('Invt Machines'!I118="","",'Invt Machines'!I118)</f>
        <v>Touret /1 MEULE /
1 BANDE</v>
      </c>
      <c r="G118" s="293" t="s">
        <v>476</v>
      </c>
      <c r="H118" s="160">
        <v>3</v>
      </c>
      <c r="I118" s="160">
        <v>0</v>
      </c>
      <c r="J118" s="160">
        <v>1</v>
      </c>
      <c r="K118" s="160">
        <v>0</v>
      </c>
      <c r="L118" s="160">
        <v>0</v>
      </c>
      <c r="M118" s="160">
        <v>0</v>
      </c>
      <c r="N118" s="160">
        <v>4</v>
      </c>
      <c r="O118" s="160">
        <v>1</v>
      </c>
      <c r="P118" s="160">
        <v>5</v>
      </c>
      <c r="Q118" s="160">
        <v>2</v>
      </c>
      <c r="R118" s="160">
        <v>0</v>
      </c>
      <c r="S118" s="160">
        <v>0</v>
      </c>
      <c r="T118" s="160">
        <v>0</v>
      </c>
      <c r="U118" s="160">
        <v>0</v>
      </c>
      <c r="V118" s="377" t="s">
        <v>477</v>
      </c>
      <c r="W118" s="377" t="s">
        <v>476</v>
      </c>
      <c r="X118" s="377" t="s">
        <v>477</v>
      </c>
      <c r="Y118" s="377" t="s">
        <v>514</v>
      </c>
      <c r="Z118" s="154" t="s">
        <v>477</v>
      </c>
      <c r="AA118" s="154" t="s">
        <v>1419</v>
      </c>
      <c r="AB118" s="1329" t="str">
        <f>IF('Invt Machines'!AF118="","",'Invt Machines'!AF118)</f>
        <v/>
      </c>
      <c r="AC118" s="1330" t="str">
        <f>IF('Invt Machines'!AE118="","",'Invt Machines'!AE118)</f>
        <v/>
      </c>
      <c r="AD118" s="1330" t="str">
        <f>IF('Invt Machines'!AF118="","",'Invt Machines'!AF118)</f>
        <v/>
      </c>
      <c r="AE118" s="1330" t="str">
        <f>IF('Invt Machines'!AG118="","",'Invt Machines'!AG118)</f>
        <v/>
      </c>
      <c r="AF118" s="1330" t="str">
        <f>IF('Invt Machines'!AH118="","",'Invt Machines'!AH118)</f>
        <v/>
      </c>
      <c r="AG118" s="1331" t="str">
        <f>IF('Invt Machines'!AI118="","",'Invt Machines'!AI118)</f>
        <v/>
      </c>
      <c r="AH118" s="342"/>
      <c r="AI118" s="151">
        <f t="shared" si="50"/>
        <v>1</v>
      </c>
      <c r="AJ118" s="152">
        <f t="shared" si="51"/>
        <v>0</v>
      </c>
      <c r="AL118" s="151">
        <f t="shared" si="52"/>
        <v>1</v>
      </c>
      <c r="AM118" s="153">
        <f t="shared" si="53"/>
        <v>0</v>
      </c>
      <c r="AN118" s="153">
        <f t="shared" si="54"/>
        <v>0</v>
      </c>
      <c r="AO118" s="153">
        <f t="shared" si="55"/>
        <v>0</v>
      </c>
      <c r="AP118" s="153">
        <f t="shared" si="56"/>
        <v>0</v>
      </c>
      <c r="AQ118" s="152">
        <f t="shared" si="57"/>
        <v>1</v>
      </c>
      <c r="AR118" s="156"/>
      <c r="AS118" s="151">
        <f t="shared" si="46"/>
        <v>0</v>
      </c>
      <c r="AT118" s="152">
        <f t="shared" si="47"/>
        <v>0</v>
      </c>
      <c r="AU118" s="148"/>
      <c r="AV118" s="151">
        <f t="shared" si="48"/>
        <v>1</v>
      </c>
      <c r="AW118" s="153">
        <f t="shared" si="49"/>
        <v>0</v>
      </c>
      <c r="AX118" s="532">
        <f t="shared" si="43"/>
        <v>0</v>
      </c>
      <c r="AY118" s="153">
        <f t="shared" si="59"/>
        <v>0</v>
      </c>
      <c r="AZ118" s="536">
        <f t="shared" si="45"/>
        <v>0</v>
      </c>
      <c r="BA118" s="538">
        <f t="shared" si="58"/>
        <v>0</v>
      </c>
      <c r="BL118" s="148"/>
    </row>
    <row r="119" spans="1:64" ht="30" customHeight="1" x14ac:dyDescent="0.3">
      <c r="A119" s="545">
        <f>IF('Invt Machines'!A119="","",'Invt Machines'!A119)</f>
        <v>107</v>
      </c>
      <c r="B119" s="544" t="str">
        <f>IF('Invt Machines'!D119="","",'Invt Machines'!D119)</f>
        <v>ASPROD Atelier</v>
      </c>
      <c r="C119" s="138" t="str">
        <f>IF('Invt Machines'!E119="","",'Invt Machines'!E119)</f>
        <v>628G 5</v>
      </c>
      <c r="D119" s="105" t="str">
        <f>IF('Invt Machines'!G119="","",'Invt Machines'!G119)</f>
        <v>TOURET D'AFFUTAGE</v>
      </c>
      <c r="E119" s="1359" t="str">
        <f>IF('Invt Machines'!H119="","",'Invt Machines'!H119)</f>
        <v>MAPE</v>
      </c>
      <c r="F119" s="1360" t="str">
        <f>IF('Invt Machines'!I119="","",'Invt Machines'!I119)</f>
        <v>Touret /2 MEULES</v>
      </c>
      <c r="G119" s="293" t="s">
        <v>476</v>
      </c>
      <c r="H119" s="160">
        <v>2</v>
      </c>
      <c r="I119" s="160">
        <v>0</v>
      </c>
      <c r="J119" s="160">
        <v>1</v>
      </c>
      <c r="K119" s="160">
        <v>0</v>
      </c>
      <c r="L119" s="160">
        <v>1</v>
      </c>
      <c r="M119" s="160">
        <v>0</v>
      </c>
      <c r="N119" s="160">
        <v>2</v>
      </c>
      <c r="O119" s="160">
        <v>0</v>
      </c>
      <c r="P119" s="160">
        <v>3</v>
      </c>
      <c r="Q119" s="160">
        <v>0</v>
      </c>
      <c r="R119" s="160">
        <v>1</v>
      </c>
      <c r="S119" s="160">
        <v>0</v>
      </c>
      <c r="T119" s="160">
        <v>0</v>
      </c>
      <c r="U119" s="160">
        <v>0</v>
      </c>
      <c r="V119" s="377" t="s">
        <v>477</v>
      </c>
      <c r="W119" s="377" t="s">
        <v>476</v>
      </c>
      <c r="X119" s="377" t="s">
        <v>477</v>
      </c>
      <c r="Y119" s="377" t="s">
        <v>514</v>
      </c>
      <c r="Z119" s="154" t="s">
        <v>477</v>
      </c>
      <c r="AA119" s="154" t="s">
        <v>1419</v>
      </c>
      <c r="AB119" s="1329" t="str">
        <f>IF('Invt Machines'!AF119="","",'Invt Machines'!AF119)</f>
        <v/>
      </c>
      <c r="AC119" s="1330" t="str">
        <f>IF('Invt Machines'!AE119="","",'Invt Machines'!AE119)</f>
        <v/>
      </c>
      <c r="AD119" s="1330" t="str">
        <f>IF('Invt Machines'!AF119="","",'Invt Machines'!AF119)</f>
        <v/>
      </c>
      <c r="AE119" s="1330" t="str">
        <f>IF('Invt Machines'!AG119="","",'Invt Machines'!AG119)</f>
        <v/>
      </c>
      <c r="AF119" s="1330" t="str">
        <f>IF('Invt Machines'!AH119="","",'Invt Machines'!AH119)</f>
        <v/>
      </c>
      <c r="AG119" s="1331" t="str">
        <f>IF('Invt Machines'!AI119="","",'Invt Machines'!AI119)</f>
        <v/>
      </c>
      <c r="AH119" s="342"/>
      <c r="AI119" s="151">
        <f t="shared" si="50"/>
        <v>1</v>
      </c>
      <c r="AJ119" s="152">
        <f t="shared" si="51"/>
        <v>0</v>
      </c>
      <c r="AL119" s="151">
        <f t="shared" si="52"/>
        <v>1</v>
      </c>
      <c r="AM119" s="153">
        <f t="shared" si="53"/>
        <v>0</v>
      </c>
      <c r="AN119" s="153">
        <f t="shared" si="54"/>
        <v>0</v>
      </c>
      <c r="AO119" s="153">
        <f t="shared" si="55"/>
        <v>0</v>
      </c>
      <c r="AP119" s="153">
        <f t="shared" si="56"/>
        <v>0</v>
      </c>
      <c r="AQ119" s="152">
        <f t="shared" si="57"/>
        <v>1</v>
      </c>
      <c r="AR119" s="156"/>
      <c r="AS119" s="151">
        <f t="shared" si="46"/>
        <v>0</v>
      </c>
      <c r="AT119" s="152">
        <f t="shared" si="47"/>
        <v>0</v>
      </c>
      <c r="AU119" s="148"/>
      <c r="AV119" s="151">
        <f t="shared" si="48"/>
        <v>1</v>
      </c>
      <c r="AW119" s="153">
        <f t="shared" si="49"/>
        <v>0</v>
      </c>
      <c r="AX119" s="532">
        <f t="shared" si="43"/>
        <v>0</v>
      </c>
      <c r="AY119" s="153">
        <f t="shared" si="59"/>
        <v>0</v>
      </c>
      <c r="AZ119" s="536">
        <f t="shared" si="45"/>
        <v>0</v>
      </c>
      <c r="BA119" s="538">
        <f t="shared" si="58"/>
        <v>0</v>
      </c>
      <c r="BL119" s="148"/>
    </row>
    <row r="120" spans="1:64" ht="30" customHeight="1" x14ac:dyDescent="0.3">
      <c r="A120" s="545">
        <f>IF('Invt Machines'!A120="","",'Invt Machines'!A120)</f>
        <v>108</v>
      </c>
      <c r="B120" s="544" t="str">
        <f>IF('Invt Machines'!D120="","",'Invt Machines'!D120)</f>
        <v>ASPROD Atelier</v>
      </c>
      <c r="C120" s="138" t="str">
        <f>IF('Invt Machines'!E120="","",'Invt Machines'!E120)</f>
        <v>628G 11</v>
      </c>
      <c r="D120" s="86" t="str">
        <f>IF('Invt Machines'!G120="","",'Invt Machines'!G120)</f>
        <v>TOURET A MEULER</v>
      </c>
      <c r="E120" s="1359" t="str">
        <f>IF('Invt Machines'!H120="","",'Invt Machines'!H120)</f>
        <v>HUGLO</v>
      </c>
      <c r="F120" s="1360" t="str">
        <f>IF('Invt Machines'!I120="","",'Invt Machines'!I120)</f>
        <v>Touret /1 MEULE</v>
      </c>
      <c r="G120" s="293" t="s">
        <v>476</v>
      </c>
      <c r="H120" s="160">
        <v>3</v>
      </c>
      <c r="I120" s="160">
        <v>0</v>
      </c>
      <c r="J120" s="160">
        <v>1</v>
      </c>
      <c r="K120" s="160">
        <v>0</v>
      </c>
      <c r="L120" s="160">
        <v>1</v>
      </c>
      <c r="M120" s="160">
        <v>0</v>
      </c>
      <c r="N120" s="160">
        <v>3</v>
      </c>
      <c r="O120" s="160">
        <v>0</v>
      </c>
      <c r="P120" s="160">
        <v>1</v>
      </c>
      <c r="Q120" s="160">
        <v>0</v>
      </c>
      <c r="R120" s="160">
        <v>1</v>
      </c>
      <c r="S120" s="160">
        <v>0</v>
      </c>
      <c r="T120" s="160">
        <v>0</v>
      </c>
      <c r="U120" s="160">
        <v>0</v>
      </c>
      <c r="V120" s="377" t="s">
        <v>477</v>
      </c>
      <c r="W120" s="377" t="s">
        <v>476</v>
      </c>
      <c r="X120" s="377" t="s">
        <v>477</v>
      </c>
      <c r="Y120" s="377" t="s">
        <v>514</v>
      </c>
      <c r="Z120" s="154" t="s">
        <v>477</v>
      </c>
      <c r="AA120" s="154" t="s">
        <v>1419</v>
      </c>
      <c r="AB120" s="1329" t="str">
        <f>IF('Invt Machines'!AF120="","",'Invt Machines'!AF120)</f>
        <v/>
      </c>
      <c r="AC120" s="1330" t="str">
        <f>IF('Invt Machines'!AE120="","",'Invt Machines'!AE120)</f>
        <v/>
      </c>
      <c r="AD120" s="1330" t="str">
        <f>IF('Invt Machines'!AF120="","",'Invt Machines'!AF120)</f>
        <v/>
      </c>
      <c r="AE120" s="1330" t="str">
        <f>IF('Invt Machines'!AG120="","",'Invt Machines'!AG120)</f>
        <v/>
      </c>
      <c r="AF120" s="1330" t="str">
        <f>IF('Invt Machines'!AH120="","",'Invt Machines'!AH120)</f>
        <v/>
      </c>
      <c r="AG120" s="1331" t="str">
        <f>IF('Invt Machines'!AI120="","",'Invt Machines'!AI120)</f>
        <v/>
      </c>
      <c r="AH120" s="342"/>
      <c r="AI120" s="151">
        <f t="shared" si="50"/>
        <v>1</v>
      </c>
      <c r="AJ120" s="152">
        <f t="shared" si="51"/>
        <v>0</v>
      </c>
      <c r="AL120" s="151">
        <f t="shared" si="52"/>
        <v>1</v>
      </c>
      <c r="AM120" s="153">
        <f t="shared" si="53"/>
        <v>0</v>
      </c>
      <c r="AN120" s="153">
        <f t="shared" si="54"/>
        <v>0</v>
      </c>
      <c r="AO120" s="153">
        <f t="shared" si="55"/>
        <v>0</v>
      </c>
      <c r="AP120" s="153">
        <f t="shared" si="56"/>
        <v>0</v>
      </c>
      <c r="AQ120" s="152">
        <f t="shared" si="57"/>
        <v>1</v>
      </c>
      <c r="AR120" s="292"/>
      <c r="AS120" s="151">
        <f t="shared" si="46"/>
        <v>0</v>
      </c>
      <c r="AT120" s="152">
        <f t="shared" si="47"/>
        <v>0</v>
      </c>
      <c r="AU120" s="148"/>
      <c r="AV120" s="151">
        <f t="shared" si="48"/>
        <v>1</v>
      </c>
      <c r="AW120" s="153">
        <f t="shared" si="49"/>
        <v>0</v>
      </c>
      <c r="AX120" s="532">
        <f t="shared" si="43"/>
        <v>0</v>
      </c>
      <c r="AY120" s="153">
        <f t="shared" si="59"/>
        <v>0</v>
      </c>
      <c r="AZ120" s="536">
        <f t="shared" si="45"/>
        <v>0</v>
      </c>
      <c r="BA120" s="538">
        <f t="shared" si="58"/>
        <v>0</v>
      </c>
      <c r="BL120" s="148"/>
    </row>
    <row r="121" spans="1:64" ht="30" customHeight="1" x14ac:dyDescent="0.3">
      <c r="A121" s="545">
        <f>IF('Invt Machines'!A121="","",'Invt Machines'!A121)</f>
        <v>109</v>
      </c>
      <c r="B121" s="544" t="str">
        <f>IF('Invt Machines'!D121="","",'Invt Machines'!D121)</f>
        <v>MAINT. Atelier</v>
      </c>
      <c r="C121" s="58">
        <f>IF('Invt Machines'!E121="","",'Invt Machines'!E121)</f>
        <v>1187</v>
      </c>
      <c r="D121" s="86" t="str">
        <f>IF('Invt Machines'!G121="","",'Invt Machines'!G121)</f>
        <v>TOURET A POLIR 148</v>
      </c>
      <c r="E121" s="1359" t="str">
        <f>IF('Invt Machines'!H121="","",'Invt Machines'!H121)</f>
        <v>PROTECNIC</v>
      </c>
      <c r="F121" s="1360" t="str">
        <f>IF('Invt Machines'!I121="","",'Invt Machines'!I121)</f>
        <v>Touret /2 MEULES</v>
      </c>
      <c r="G121" s="293" t="s">
        <v>476</v>
      </c>
      <c r="H121" s="160">
        <v>2</v>
      </c>
      <c r="I121" s="160">
        <v>0</v>
      </c>
      <c r="J121" s="160">
        <v>0</v>
      </c>
      <c r="K121" s="160">
        <v>0</v>
      </c>
      <c r="L121" s="160">
        <v>1</v>
      </c>
      <c r="M121" s="160">
        <v>0</v>
      </c>
      <c r="N121" s="160">
        <v>3</v>
      </c>
      <c r="O121" s="160">
        <v>1</v>
      </c>
      <c r="P121" s="160">
        <v>4</v>
      </c>
      <c r="Q121" s="160">
        <v>2</v>
      </c>
      <c r="R121" s="160">
        <v>1</v>
      </c>
      <c r="S121" s="160">
        <v>0</v>
      </c>
      <c r="T121" s="160">
        <v>0</v>
      </c>
      <c r="U121" s="160">
        <v>0</v>
      </c>
      <c r="V121" s="377" t="s">
        <v>477</v>
      </c>
      <c r="W121" s="377" t="s">
        <v>476</v>
      </c>
      <c r="X121" s="377" t="s">
        <v>477</v>
      </c>
      <c r="Y121" s="377" t="s">
        <v>514</v>
      </c>
      <c r="Z121" s="154" t="s">
        <v>477</v>
      </c>
      <c r="AA121" s="154" t="s">
        <v>1419</v>
      </c>
      <c r="AB121" s="1329" t="str">
        <f>IF('Invt Machines'!AF121="","",'Invt Machines'!AF121)</f>
        <v/>
      </c>
      <c r="AC121" s="1330" t="str">
        <f>IF('Invt Machines'!AE121="","",'Invt Machines'!AE121)</f>
        <v/>
      </c>
      <c r="AD121" s="1330" t="str">
        <f>IF('Invt Machines'!AF121="","",'Invt Machines'!AF121)</f>
        <v/>
      </c>
      <c r="AE121" s="1330" t="str">
        <f>IF('Invt Machines'!AG121="","",'Invt Machines'!AG121)</f>
        <v/>
      </c>
      <c r="AF121" s="1330" t="str">
        <f>IF('Invt Machines'!AH121="","",'Invt Machines'!AH121)</f>
        <v/>
      </c>
      <c r="AG121" s="1331" t="str">
        <f>IF('Invt Machines'!AI121="","",'Invt Machines'!AI121)</f>
        <v/>
      </c>
      <c r="AH121" s="342"/>
      <c r="AI121" s="151">
        <f t="shared" si="50"/>
        <v>1</v>
      </c>
      <c r="AJ121" s="152">
        <f t="shared" si="51"/>
        <v>0</v>
      </c>
      <c r="AL121" s="151">
        <f t="shared" si="52"/>
        <v>1</v>
      </c>
      <c r="AM121" s="153">
        <f t="shared" si="53"/>
        <v>0</v>
      </c>
      <c r="AN121" s="153">
        <f t="shared" si="54"/>
        <v>0</v>
      </c>
      <c r="AO121" s="153">
        <f t="shared" si="55"/>
        <v>0</v>
      </c>
      <c r="AP121" s="153">
        <f t="shared" si="56"/>
        <v>0</v>
      </c>
      <c r="AQ121" s="152">
        <f t="shared" si="57"/>
        <v>1</v>
      </c>
      <c r="AR121" s="156"/>
      <c r="AS121" s="151">
        <f t="shared" ref="AS121:AS142" si="60">IF(Y121="oui",1,0)</f>
        <v>0</v>
      </c>
      <c r="AT121" s="152">
        <f t="shared" ref="AT121:AT142" si="61">IF(Y121="non",1,0)</f>
        <v>0</v>
      </c>
      <c r="AU121" s="148"/>
      <c r="AV121" s="151">
        <f t="shared" si="48"/>
        <v>1</v>
      </c>
      <c r="AW121" s="153">
        <f t="shared" si="49"/>
        <v>0</v>
      </c>
      <c r="AX121" s="532">
        <f t="shared" si="43"/>
        <v>0</v>
      </c>
      <c r="AY121" s="153">
        <f t="shared" si="59"/>
        <v>0</v>
      </c>
      <c r="AZ121" s="536">
        <f t="shared" si="45"/>
        <v>0</v>
      </c>
      <c r="BA121" s="538">
        <f t="shared" si="58"/>
        <v>0</v>
      </c>
      <c r="BL121" s="148"/>
    </row>
    <row r="122" spans="1:64" ht="30" customHeight="1" x14ac:dyDescent="0.3">
      <c r="A122" s="545">
        <f>IF('Invt Machines'!A122="","",'Invt Machines'!A122)</f>
        <v>110</v>
      </c>
      <c r="B122" s="544" t="str">
        <f>IF('Invt Machines'!D122="","",'Invt Machines'!D122)</f>
        <v>MAINT. Atelier</v>
      </c>
      <c r="C122" s="58" t="str">
        <f>IF('Invt Machines'!E122="","",'Invt Machines'!E122)</f>
        <v>GL0101W</v>
      </c>
      <c r="D122" s="86" t="str">
        <f>IF('Invt Machines'!G122="","",'Invt Machines'!G122)</f>
        <v>TOURET A MEULER 131  (233AT2)</v>
      </c>
      <c r="E122" s="1359" t="str">
        <f>IF('Invt Machines'!H122="","",'Invt Machines'!H122)</f>
        <v>OUTILLAGE ELECTRIQUE SILEX</v>
      </c>
      <c r="F122" s="1360" t="str">
        <f>IF('Invt Machines'!I122="","",'Invt Machines'!I122)</f>
        <v>Touret /2 MEULES</v>
      </c>
      <c r="G122" s="293" t="s">
        <v>476</v>
      </c>
      <c r="H122" s="160">
        <v>1</v>
      </c>
      <c r="I122" s="160">
        <v>0</v>
      </c>
      <c r="J122" s="160">
        <v>1</v>
      </c>
      <c r="K122" s="160">
        <v>0</v>
      </c>
      <c r="L122" s="160">
        <v>2</v>
      </c>
      <c r="M122" s="160">
        <v>0</v>
      </c>
      <c r="N122" s="160">
        <v>4</v>
      </c>
      <c r="O122" s="160">
        <v>0</v>
      </c>
      <c r="P122" s="160">
        <v>0</v>
      </c>
      <c r="Q122" s="160">
        <v>0</v>
      </c>
      <c r="R122" s="160">
        <v>0</v>
      </c>
      <c r="S122" s="160">
        <v>0</v>
      </c>
      <c r="T122" s="160">
        <v>0</v>
      </c>
      <c r="U122" s="160">
        <v>0</v>
      </c>
      <c r="V122" s="377" t="s">
        <v>477</v>
      </c>
      <c r="W122" s="377" t="s">
        <v>476</v>
      </c>
      <c r="X122" s="377" t="s">
        <v>477</v>
      </c>
      <c r="Y122" s="377" t="s">
        <v>514</v>
      </c>
      <c r="Z122" s="154" t="s">
        <v>477</v>
      </c>
      <c r="AA122" s="154" t="s">
        <v>1419</v>
      </c>
      <c r="AB122" s="1329" t="str">
        <f>IF('Invt Machines'!AF122="","",'Invt Machines'!AF122)</f>
        <v/>
      </c>
      <c r="AC122" s="1330" t="str">
        <f>IF('Invt Machines'!AE122="","",'Invt Machines'!AE122)</f>
        <v/>
      </c>
      <c r="AD122" s="1330" t="str">
        <f>IF('Invt Machines'!AF122="","",'Invt Machines'!AF122)</f>
        <v/>
      </c>
      <c r="AE122" s="1330" t="str">
        <f>IF('Invt Machines'!AG122="","",'Invt Machines'!AG122)</f>
        <v/>
      </c>
      <c r="AF122" s="1330" t="str">
        <f>IF('Invt Machines'!AH122="","",'Invt Machines'!AH122)</f>
        <v/>
      </c>
      <c r="AG122" s="1331" t="str">
        <f>IF('Invt Machines'!AI122="","",'Invt Machines'!AI122)</f>
        <v/>
      </c>
      <c r="AH122" s="342"/>
      <c r="AI122" s="151">
        <f t="shared" si="50"/>
        <v>1</v>
      </c>
      <c r="AJ122" s="152">
        <f t="shared" si="51"/>
        <v>0</v>
      </c>
      <c r="AL122" s="151">
        <f t="shared" si="52"/>
        <v>1</v>
      </c>
      <c r="AM122" s="153">
        <f t="shared" si="53"/>
        <v>0</v>
      </c>
      <c r="AN122" s="153">
        <f t="shared" si="54"/>
        <v>0</v>
      </c>
      <c r="AO122" s="153">
        <f t="shared" si="55"/>
        <v>0</v>
      </c>
      <c r="AP122" s="153">
        <f t="shared" si="56"/>
        <v>0</v>
      </c>
      <c r="AQ122" s="152">
        <f t="shared" si="57"/>
        <v>1</v>
      </c>
      <c r="AR122" s="156"/>
      <c r="AS122" s="151">
        <f t="shared" si="60"/>
        <v>0</v>
      </c>
      <c r="AT122" s="152">
        <f t="shared" si="61"/>
        <v>0</v>
      </c>
      <c r="AU122" s="148"/>
      <c r="AV122" s="151">
        <f t="shared" si="48"/>
        <v>1</v>
      </c>
      <c r="AW122" s="153">
        <f t="shared" si="49"/>
        <v>0</v>
      </c>
      <c r="AX122" s="532">
        <f t="shared" si="43"/>
        <v>0</v>
      </c>
      <c r="AY122" s="153">
        <f t="shared" si="59"/>
        <v>0</v>
      </c>
      <c r="AZ122" s="536">
        <f t="shared" si="45"/>
        <v>0</v>
      </c>
      <c r="BA122" s="538">
        <f t="shared" si="58"/>
        <v>0</v>
      </c>
      <c r="BL122" s="148"/>
    </row>
    <row r="123" spans="1:64" ht="30" customHeight="1" x14ac:dyDescent="0.3">
      <c r="A123" s="545">
        <f>IF('Invt Machines'!A123="","",'Invt Machines'!A123)</f>
        <v>111</v>
      </c>
      <c r="B123" s="544" t="str">
        <f>IF('Invt Machines'!D123="","",'Invt Machines'!D123)</f>
        <v>MAINT. Atelier</v>
      </c>
      <c r="C123" s="58">
        <f>IF('Invt Machines'!E123="","",'Invt Machines'!E123)</f>
        <v>2546114</v>
      </c>
      <c r="D123" s="86" t="str">
        <f>IF('Invt Machines'!G123="","",'Invt Machines'!G123)</f>
        <v>PERCEUSE A COLONNE (PTM12)</v>
      </c>
      <c r="E123" s="1359" t="str">
        <f>IF('Invt Machines'!H123="","",'Invt Machines'!H123)</f>
        <v>CINCINNATI MILACRON</v>
      </c>
      <c r="F123" s="1360" t="str">
        <f>IF('Invt Machines'!I123="","",'Invt Machines'!I123)</f>
        <v>Perceuse</v>
      </c>
      <c r="G123" s="293" t="s">
        <v>476</v>
      </c>
      <c r="H123" s="160">
        <v>3</v>
      </c>
      <c r="I123" s="160">
        <v>0</v>
      </c>
      <c r="J123" s="160">
        <v>0</v>
      </c>
      <c r="K123" s="160">
        <v>0</v>
      </c>
      <c r="L123" s="160">
        <v>4</v>
      </c>
      <c r="M123" s="160">
        <v>0</v>
      </c>
      <c r="N123" s="160">
        <v>2</v>
      </c>
      <c r="O123" s="160">
        <v>0</v>
      </c>
      <c r="P123" s="160">
        <v>1</v>
      </c>
      <c r="Q123" s="160">
        <v>0</v>
      </c>
      <c r="R123" s="160">
        <v>1</v>
      </c>
      <c r="S123" s="160">
        <v>0</v>
      </c>
      <c r="T123" s="160">
        <v>0</v>
      </c>
      <c r="U123" s="160">
        <v>0</v>
      </c>
      <c r="V123" s="377" t="s">
        <v>477</v>
      </c>
      <c r="W123" s="377" t="s">
        <v>476</v>
      </c>
      <c r="X123" s="377" t="s">
        <v>477</v>
      </c>
      <c r="Y123" s="377" t="s">
        <v>514</v>
      </c>
      <c r="Z123" s="154" t="s">
        <v>477</v>
      </c>
      <c r="AA123" s="154" t="s">
        <v>1419</v>
      </c>
      <c r="AB123" s="1329" t="str">
        <f>IF('Invt Machines'!AF123="","",'Invt Machines'!AF123)</f>
        <v/>
      </c>
      <c r="AC123" s="1330" t="str">
        <f>IF('Invt Machines'!AE123="","",'Invt Machines'!AE123)</f>
        <v/>
      </c>
      <c r="AD123" s="1330" t="str">
        <f>IF('Invt Machines'!AF123="","",'Invt Machines'!AF123)</f>
        <v/>
      </c>
      <c r="AE123" s="1330" t="str">
        <f>IF('Invt Machines'!AG123="","",'Invt Machines'!AG123)</f>
        <v/>
      </c>
      <c r="AF123" s="1330" t="str">
        <f>IF('Invt Machines'!AH123="","",'Invt Machines'!AH123)</f>
        <v/>
      </c>
      <c r="AG123" s="1331" t="str">
        <f>IF('Invt Machines'!AI123="","",'Invt Machines'!AI123)</f>
        <v/>
      </c>
      <c r="AH123" s="342"/>
      <c r="AI123" s="151">
        <f t="shared" si="50"/>
        <v>1</v>
      </c>
      <c r="AJ123" s="152">
        <f t="shared" si="51"/>
        <v>0</v>
      </c>
      <c r="AL123" s="151">
        <f t="shared" si="52"/>
        <v>1</v>
      </c>
      <c r="AM123" s="153">
        <f t="shared" si="53"/>
        <v>0</v>
      </c>
      <c r="AN123" s="153">
        <f t="shared" si="54"/>
        <v>0</v>
      </c>
      <c r="AO123" s="153">
        <f t="shared" si="55"/>
        <v>0</v>
      </c>
      <c r="AP123" s="153">
        <f t="shared" si="56"/>
        <v>0</v>
      </c>
      <c r="AQ123" s="152">
        <f t="shared" si="57"/>
        <v>1</v>
      </c>
      <c r="AR123" s="156"/>
      <c r="AS123" s="151">
        <f t="shared" si="60"/>
        <v>0</v>
      </c>
      <c r="AT123" s="152">
        <f t="shared" si="61"/>
        <v>0</v>
      </c>
      <c r="AU123" s="148"/>
      <c r="AV123" s="151">
        <f t="shared" si="48"/>
        <v>1</v>
      </c>
      <c r="AW123" s="153">
        <f t="shared" si="49"/>
        <v>0</v>
      </c>
      <c r="AX123" s="532">
        <f t="shared" si="43"/>
        <v>0</v>
      </c>
      <c r="AY123" s="153">
        <f t="shared" si="59"/>
        <v>0</v>
      </c>
      <c r="AZ123" s="536">
        <f t="shared" si="45"/>
        <v>0</v>
      </c>
      <c r="BA123" s="538">
        <f t="shared" si="58"/>
        <v>0</v>
      </c>
      <c r="BL123" s="148"/>
    </row>
    <row r="124" spans="1:64" ht="30" customHeight="1" x14ac:dyDescent="0.3">
      <c r="A124" s="545">
        <f>IF('Invt Machines'!A124="","",'Invt Machines'!A124)</f>
        <v>112</v>
      </c>
      <c r="B124" s="544" t="str">
        <f>IF('Invt Machines'!D124="","",'Invt Machines'!D124)</f>
        <v>MAINT. Atelier</v>
      </c>
      <c r="C124" s="58">
        <f>IF('Invt Machines'!E124="","",'Invt Machines'!E124)</f>
        <v>2546115</v>
      </c>
      <c r="D124" s="86" t="str">
        <f>IF('Invt Machines'!G124="","",'Invt Machines'!G124)</f>
        <v xml:space="preserve">PERCEUSE A COLONNE (PM17) </v>
      </c>
      <c r="E124" s="1359" t="str">
        <f>IF('Invt Machines'!H124="","",'Invt Machines'!H124)</f>
        <v>CINCINNATI MILACRON</v>
      </c>
      <c r="F124" s="1360" t="str">
        <f>IF('Invt Machines'!I124="","",'Invt Machines'!I124)</f>
        <v>Perceuse</v>
      </c>
      <c r="G124" s="293" t="s">
        <v>476</v>
      </c>
      <c r="H124" s="160">
        <v>3</v>
      </c>
      <c r="I124" s="160">
        <v>0</v>
      </c>
      <c r="J124" s="160">
        <v>0</v>
      </c>
      <c r="K124" s="160">
        <v>0</v>
      </c>
      <c r="L124" s="160">
        <v>4</v>
      </c>
      <c r="M124" s="160">
        <v>0</v>
      </c>
      <c r="N124" s="160">
        <v>2</v>
      </c>
      <c r="O124" s="160">
        <v>0</v>
      </c>
      <c r="P124" s="160">
        <v>0</v>
      </c>
      <c r="Q124" s="160">
        <v>0</v>
      </c>
      <c r="R124" s="160">
        <v>1</v>
      </c>
      <c r="S124" s="160">
        <v>0</v>
      </c>
      <c r="T124" s="160">
        <v>0</v>
      </c>
      <c r="U124" s="160">
        <v>0</v>
      </c>
      <c r="V124" s="377" t="s">
        <v>477</v>
      </c>
      <c r="W124" s="377" t="s">
        <v>476</v>
      </c>
      <c r="X124" s="377" t="s">
        <v>477</v>
      </c>
      <c r="Y124" s="377" t="s">
        <v>514</v>
      </c>
      <c r="Z124" s="154" t="s">
        <v>477</v>
      </c>
      <c r="AA124" s="154" t="s">
        <v>1419</v>
      </c>
      <c r="AB124" s="1329" t="str">
        <f>IF('Invt Machines'!AF124="","",'Invt Machines'!AF124)</f>
        <v/>
      </c>
      <c r="AC124" s="1330" t="str">
        <f>IF('Invt Machines'!AE124="","",'Invt Machines'!AE124)</f>
        <v/>
      </c>
      <c r="AD124" s="1330" t="str">
        <f>IF('Invt Machines'!AF124="","",'Invt Machines'!AF124)</f>
        <v/>
      </c>
      <c r="AE124" s="1330" t="str">
        <f>IF('Invt Machines'!AG124="","",'Invt Machines'!AG124)</f>
        <v/>
      </c>
      <c r="AF124" s="1330" t="str">
        <f>IF('Invt Machines'!AH124="","",'Invt Machines'!AH124)</f>
        <v/>
      </c>
      <c r="AG124" s="1331" t="str">
        <f>IF('Invt Machines'!AI124="","",'Invt Machines'!AI124)</f>
        <v/>
      </c>
      <c r="AH124" s="342"/>
      <c r="AI124" s="151">
        <f t="shared" si="50"/>
        <v>1</v>
      </c>
      <c r="AJ124" s="152">
        <f t="shared" si="51"/>
        <v>0</v>
      </c>
      <c r="AL124" s="151">
        <f t="shared" si="52"/>
        <v>1</v>
      </c>
      <c r="AM124" s="153">
        <f t="shared" si="53"/>
        <v>0</v>
      </c>
      <c r="AN124" s="153">
        <f t="shared" si="54"/>
        <v>0</v>
      </c>
      <c r="AO124" s="153">
        <f t="shared" si="55"/>
        <v>0</v>
      </c>
      <c r="AP124" s="153">
        <f t="shared" si="56"/>
        <v>0</v>
      </c>
      <c r="AQ124" s="152">
        <f t="shared" si="57"/>
        <v>1</v>
      </c>
      <c r="AR124" s="156"/>
      <c r="AS124" s="151">
        <f t="shared" si="60"/>
        <v>0</v>
      </c>
      <c r="AT124" s="152">
        <f t="shared" si="61"/>
        <v>0</v>
      </c>
      <c r="AU124" s="148"/>
      <c r="AV124" s="151">
        <f t="shared" si="48"/>
        <v>1</v>
      </c>
      <c r="AW124" s="153">
        <f t="shared" si="49"/>
        <v>0</v>
      </c>
      <c r="AX124" s="532">
        <f t="shared" si="43"/>
        <v>0</v>
      </c>
      <c r="AY124" s="153">
        <f t="shared" si="59"/>
        <v>0</v>
      </c>
      <c r="AZ124" s="536">
        <f t="shared" si="45"/>
        <v>0</v>
      </c>
      <c r="BA124" s="538">
        <f t="shared" si="58"/>
        <v>0</v>
      </c>
      <c r="BL124" s="148"/>
    </row>
    <row r="125" spans="1:64" ht="30" customHeight="1" x14ac:dyDescent="0.3">
      <c r="A125" s="545">
        <f>IF('Invt Machines'!A125="","",'Invt Machines'!A125)</f>
        <v>113</v>
      </c>
      <c r="B125" s="544" t="str">
        <f>IF('Invt Machines'!D125="","",'Invt Machines'!D125)</f>
        <v>MAINT. Atelier</v>
      </c>
      <c r="C125" s="58" t="str">
        <f>IF('Invt Machines'!E125="","",'Invt Machines'!E125)</f>
        <v>W.415</v>
      </c>
      <c r="D125" s="86" t="str">
        <f>IF('Invt Machines'!G125="","",'Invt Machines'!G125)</f>
        <v>PRESSSE D'ALTELIER 799060</v>
      </c>
      <c r="E125" s="1359" t="str">
        <f>IF('Invt Machines'!H125="","",'Invt Machines'!H125)</f>
        <v>FACOM</v>
      </c>
      <c r="F125" s="1360" t="str">
        <f>IF('Invt Machines'!I125="","",'Invt Machines'!I125)</f>
        <v>Presse</v>
      </c>
      <c r="G125" s="293" t="s">
        <v>476</v>
      </c>
      <c r="H125" s="160">
        <v>0</v>
      </c>
      <c r="I125" s="160">
        <v>0</v>
      </c>
      <c r="J125" s="160">
        <v>0</v>
      </c>
      <c r="K125" s="160">
        <v>0</v>
      </c>
      <c r="L125" s="160">
        <v>2</v>
      </c>
      <c r="M125" s="160">
        <v>1</v>
      </c>
      <c r="N125" s="160">
        <v>0</v>
      </c>
      <c r="O125" s="160">
        <v>0</v>
      </c>
      <c r="P125" s="160">
        <v>3</v>
      </c>
      <c r="Q125" s="160">
        <v>2</v>
      </c>
      <c r="R125" s="160">
        <v>0</v>
      </c>
      <c r="S125" s="160">
        <v>0</v>
      </c>
      <c r="T125" s="160">
        <v>0</v>
      </c>
      <c r="U125" s="160">
        <v>0</v>
      </c>
      <c r="V125" s="377" t="s">
        <v>477</v>
      </c>
      <c r="W125" s="377" t="s">
        <v>476</v>
      </c>
      <c r="X125" s="377" t="s">
        <v>477</v>
      </c>
      <c r="Y125" s="377" t="s">
        <v>514</v>
      </c>
      <c r="Z125" s="154" t="s">
        <v>477</v>
      </c>
      <c r="AA125" s="154" t="s">
        <v>1419</v>
      </c>
      <c r="AB125" s="1329" t="str">
        <f>IF('Invt Machines'!AF125="","",'Invt Machines'!AF125)</f>
        <v/>
      </c>
      <c r="AC125" s="1330" t="str">
        <f>IF('Invt Machines'!AE125="","",'Invt Machines'!AE125)</f>
        <v/>
      </c>
      <c r="AD125" s="1330" t="str">
        <f>IF('Invt Machines'!AF125="","",'Invt Machines'!AF125)</f>
        <v/>
      </c>
      <c r="AE125" s="1330" t="str">
        <f>IF('Invt Machines'!AG125="","",'Invt Machines'!AG125)</f>
        <v/>
      </c>
      <c r="AF125" s="1330" t="str">
        <f>IF('Invt Machines'!AH125="","",'Invt Machines'!AH125)</f>
        <v/>
      </c>
      <c r="AG125" s="1331" t="str">
        <f>IF('Invt Machines'!AI125="","",'Invt Machines'!AI125)</f>
        <v/>
      </c>
      <c r="AH125" s="342"/>
      <c r="AI125" s="151">
        <f t="shared" si="50"/>
        <v>1</v>
      </c>
      <c r="AJ125" s="152">
        <f t="shared" si="51"/>
        <v>0</v>
      </c>
      <c r="AL125" s="151">
        <f t="shared" si="52"/>
        <v>1</v>
      </c>
      <c r="AM125" s="153">
        <f t="shared" si="53"/>
        <v>0</v>
      </c>
      <c r="AN125" s="153">
        <f t="shared" si="54"/>
        <v>0</v>
      </c>
      <c r="AO125" s="153">
        <f t="shared" si="55"/>
        <v>0</v>
      </c>
      <c r="AP125" s="153">
        <f t="shared" si="56"/>
        <v>0</v>
      </c>
      <c r="AQ125" s="152">
        <f t="shared" si="57"/>
        <v>1</v>
      </c>
      <c r="AR125" s="156"/>
      <c r="AS125" s="151">
        <f t="shared" si="60"/>
        <v>0</v>
      </c>
      <c r="AT125" s="152">
        <f t="shared" si="61"/>
        <v>0</v>
      </c>
      <c r="AU125" s="148"/>
      <c r="AV125" s="151">
        <f t="shared" si="48"/>
        <v>1</v>
      </c>
      <c r="AW125" s="153">
        <f t="shared" si="49"/>
        <v>0</v>
      </c>
      <c r="AX125" s="532">
        <f t="shared" si="43"/>
        <v>0</v>
      </c>
      <c r="AY125" s="153">
        <f t="shared" si="59"/>
        <v>0</v>
      </c>
      <c r="AZ125" s="536">
        <f t="shared" si="45"/>
        <v>0</v>
      </c>
      <c r="BA125" s="538">
        <f t="shared" si="58"/>
        <v>0</v>
      </c>
      <c r="BL125" s="148"/>
    </row>
    <row r="126" spans="1:64" ht="30" customHeight="1" x14ac:dyDescent="0.3">
      <c r="A126" s="545">
        <f>IF('Invt Machines'!A126="","",'Invt Machines'!A126)</f>
        <v>114</v>
      </c>
      <c r="B126" s="933" t="str">
        <f>IF('Invt Machines'!D126="","",'Invt Machines'!D126)</f>
        <v>MAINT. Atelier</v>
      </c>
      <c r="C126" s="96">
        <f>IF('Invt Machines'!E126="","",'Invt Machines'!E126)</f>
        <v>2546166</v>
      </c>
      <c r="D126" s="101" t="str">
        <f>IF('Invt Machines'!G126="","",'Invt Machines'!G126)</f>
        <v>SCIE</v>
      </c>
      <c r="E126" s="1357" t="str">
        <f>IF('Invt Machines'!H126="","",'Invt Machines'!H126)</f>
        <v>KASTO</v>
      </c>
      <c r="F126" s="1358" t="str">
        <f>IF('Invt Machines'!I126="","",'Invt Machines'!I126)</f>
        <v>Scie</v>
      </c>
      <c r="G126" s="293" t="s">
        <v>476</v>
      </c>
      <c r="H126" s="160"/>
      <c r="I126" s="160"/>
      <c r="J126" s="160"/>
      <c r="K126" s="160"/>
      <c r="L126" s="160"/>
      <c r="M126" s="160"/>
      <c r="N126" s="160"/>
      <c r="O126" s="160"/>
      <c r="P126" s="160"/>
      <c r="Q126" s="160"/>
      <c r="R126" s="160"/>
      <c r="S126" s="160"/>
      <c r="T126" s="160"/>
      <c r="U126" s="160"/>
      <c r="V126" s="377" t="s">
        <v>477</v>
      </c>
      <c r="W126" s="377" t="s">
        <v>476</v>
      </c>
      <c r="X126" s="377" t="s">
        <v>477</v>
      </c>
      <c r="Y126" s="377" t="s">
        <v>514</v>
      </c>
      <c r="Z126" s="154" t="s">
        <v>1416</v>
      </c>
      <c r="AA126" s="154" t="s">
        <v>1419</v>
      </c>
      <c r="AB126" s="1329" t="str">
        <f>IF('Invt Machines'!AF126="","",'Invt Machines'!AF126)</f>
        <v/>
      </c>
      <c r="AC126" s="1330" t="str">
        <f>IF('Invt Machines'!AE126="","",'Invt Machines'!AE126)</f>
        <v/>
      </c>
      <c r="AD126" s="1330" t="str">
        <f>IF('Invt Machines'!AF126="","",'Invt Machines'!AF126)</f>
        <v/>
      </c>
      <c r="AE126" s="1330" t="str">
        <f>IF('Invt Machines'!AG126="","",'Invt Machines'!AG126)</f>
        <v/>
      </c>
      <c r="AF126" s="1330" t="str">
        <f>IF('Invt Machines'!AH126="","",'Invt Machines'!AH126)</f>
        <v/>
      </c>
      <c r="AG126" s="1331" t="str">
        <f>IF('Invt Machines'!AI126="","",'Invt Machines'!AI126)</f>
        <v/>
      </c>
      <c r="AH126" s="338"/>
      <c r="AI126" s="151">
        <f t="shared" si="50"/>
        <v>1</v>
      </c>
      <c r="AJ126" s="152">
        <f t="shared" si="51"/>
        <v>0</v>
      </c>
      <c r="AL126" s="151">
        <f t="shared" si="52"/>
        <v>1</v>
      </c>
      <c r="AM126" s="153">
        <f t="shared" si="53"/>
        <v>0</v>
      </c>
      <c r="AN126" s="153">
        <f t="shared" si="54"/>
        <v>0</v>
      </c>
      <c r="AO126" s="153">
        <f t="shared" si="55"/>
        <v>0</v>
      </c>
      <c r="AP126" s="153">
        <f t="shared" si="56"/>
        <v>0</v>
      </c>
      <c r="AQ126" s="152">
        <f t="shared" si="57"/>
        <v>1</v>
      </c>
      <c r="AR126" s="156"/>
      <c r="AS126" s="151">
        <f t="shared" si="60"/>
        <v>0</v>
      </c>
      <c r="AT126" s="152">
        <f t="shared" si="61"/>
        <v>0</v>
      </c>
      <c r="AU126" s="148"/>
      <c r="AV126" s="151">
        <f t="shared" si="48"/>
        <v>0</v>
      </c>
      <c r="AW126" s="153">
        <f t="shared" si="49"/>
        <v>0</v>
      </c>
      <c r="AX126" s="532">
        <f t="shared" si="43"/>
        <v>1</v>
      </c>
      <c r="AY126" s="153">
        <f t="shared" si="59"/>
        <v>0</v>
      </c>
      <c r="AZ126" s="536">
        <f t="shared" si="45"/>
        <v>0</v>
      </c>
      <c r="BA126" s="538">
        <f t="shared" si="58"/>
        <v>0</v>
      </c>
      <c r="BL126" s="148"/>
    </row>
    <row r="127" spans="1:64" ht="30" customHeight="1" x14ac:dyDescent="0.3">
      <c r="A127" s="545">
        <f>IF('Invt Machines'!A127="","",'Invt Machines'!A127)</f>
        <v>115</v>
      </c>
      <c r="B127" s="933" t="str">
        <f>IF('Invt Machines'!D127="","",'Invt Machines'!D127)</f>
        <v>MAGASIN</v>
      </c>
      <c r="C127" s="96" t="str">
        <f>IF('Invt Machines'!E127="","",'Invt Machines'!E127)</f>
        <v>07077359</v>
      </c>
      <c r="D127" s="101" t="str">
        <f>IF('Invt Machines'!G127="","",'Invt Machines'!G127)</f>
        <v>MARQUEUSE CN101 P</v>
      </c>
      <c r="E127" s="1357" t="str">
        <f>IF('Invt Machines'!H127="","",'Invt Machines'!H127)</f>
        <v>TECHNIFOR</v>
      </c>
      <c r="F127" s="1358" t="str">
        <f>IF('Invt Machines'!I127="","",'Invt Machines'!I127)</f>
        <v>Machine à marquer</v>
      </c>
      <c r="G127" s="429" t="s">
        <v>476</v>
      </c>
      <c r="H127" s="160">
        <v>1</v>
      </c>
      <c r="I127" s="160">
        <v>0</v>
      </c>
      <c r="J127" s="160">
        <v>1</v>
      </c>
      <c r="K127" s="160">
        <v>0</v>
      </c>
      <c r="L127" s="160">
        <v>0</v>
      </c>
      <c r="M127" s="160">
        <v>0</v>
      </c>
      <c r="N127" s="160">
        <v>1</v>
      </c>
      <c r="O127" s="160">
        <v>0</v>
      </c>
      <c r="P127" s="160">
        <v>3</v>
      </c>
      <c r="Q127" s="160">
        <v>2</v>
      </c>
      <c r="R127" s="160">
        <v>2</v>
      </c>
      <c r="S127" s="160">
        <v>0</v>
      </c>
      <c r="T127" s="160">
        <v>0</v>
      </c>
      <c r="U127" s="160">
        <v>0</v>
      </c>
      <c r="V127" s="377" t="s">
        <v>477</v>
      </c>
      <c r="W127" s="377" t="s">
        <v>476</v>
      </c>
      <c r="X127" s="377" t="s">
        <v>477</v>
      </c>
      <c r="Y127" s="377" t="s">
        <v>514</v>
      </c>
      <c r="Z127" s="154" t="s">
        <v>477</v>
      </c>
      <c r="AA127" s="154" t="s">
        <v>1419</v>
      </c>
      <c r="AB127" s="1329" t="str">
        <f>IF('Invt Machines'!AF127="","",'Invt Machines'!AF127)</f>
        <v/>
      </c>
      <c r="AC127" s="1330" t="str">
        <f>IF('Invt Machines'!AE127="","",'Invt Machines'!AE127)</f>
        <v/>
      </c>
      <c r="AD127" s="1330" t="str">
        <f>IF('Invt Machines'!AF127="","",'Invt Machines'!AF127)</f>
        <v/>
      </c>
      <c r="AE127" s="1330" t="str">
        <f>IF('Invt Machines'!AG127="","",'Invt Machines'!AG127)</f>
        <v/>
      </c>
      <c r="AF127" s="1330" t="str">
        <f>IF('Invt Machines'!AH127="","",'Invt Machines'!AH127)</f>
        <v/>
      </c>
      <c r="AG127" s="1331" t="str">
        <f>IF('Invt Machines'!AI127="","",'Invt Machines'!AI127)</f>
        <v/>
      </c>
      <c r="AH127" s="342"/>
      <c r="AI127" s="431">
        <f t="shared" si="50"/>
        <v>1</v>
      </c>
      <c r="AJ127" s="433">
        <f t="shared" si="51"/>
        <v>0</v>
      </c>
      <c r="AL127" s="431">
        <f t="shared" si="52"/>
        <v>1</v>
      </c>
      <c r="AM127" s="432">
        <f t="shared" si="53"/>
        <v>0</v>
      </c>
      <c r="AN127" s="432">
        <f t="shared" si="54"/>
        <v>0</v>
      </c>
      <c r="AO127" s="432">
        <f t="shared" si="55"/>
        <v>0</v>
      </c>
      <c r="AP127" s="432">
        <f t="shared" si="56"/>
        <v>0</v>
      </c>
      <c r="AQ127" s="433">
        <f t="shared" si="57"/>
        <v>1</v>
      </c>
      <c r="AR127" s="156"/>
      <c r="AS127" s="431">
        <f t="shared" si="60"/>
        <v>0</v>
      </c>
      <c r="AT127" s="433">
        <f t="shared" si="61"/>
        <v>0</v>
      </c>
      <c r="AU127" s="148"/>
      <c r="AV127" s="431">
        <f t="shared" si="48"/>
        <v>1</v>
      </c>
      <c r="AW127" s="432">
        <f t="shared" si="49"/>
        <v>0</v>
      </c>
      <c r="AX127" s="532">
        <f t="shared" si="43"/>
        <v>0</v>
      </c>
      <c r="AY127" s="432">
        <f t="shared" si="59"/>
        <v>0</v>
      </c>
      <c r="AZ127" s="536">
        <f t="shared" si="45"/>
        <v>0</v>
      </c>
      <c r="BA127" s="538">
        <f t="shared" si="58"/>
        <v>0</v>
      </c>
      <c r="BL127" s="148"/>
    </row>
    <row r="128" spans="1:64" ht="30" customHeight="1" x14ac:dyDescent="0.3">
      <c r="A128" s="545">
        <f>IF('Invt Machines'!A128="","",'Invt Machines'!A128)</f>
        <v>116</v>
      </c>
      <c r="B128" s="933">
        <f>IF('Invt Machines'!D128="","",'Invt Machines'!D128)</f>
        <v>16</v>
      </c>
      <c r="C128" s="96">
        <f>IF('Invt Machines'!E128="","",'Invt Machines'!E128)</f>
        <v>313</v>
      </c>
      <c r="D128" s="101" t="str">
        <f>IF('Invt Machines'!G128="","",'Invt Machines'!G128)</f>
        <v>BAC LIQUIDE DE TREMPS (Filtration)</v>
      </c>
      <c r="E128" s="1357" t="str">
        <f>IF('Invt Machines'!H128="","",'Invt Machines'!H128)</f>
        <v>OMSAT</v>
      </c>
      <c r="F128" s="1358" t="str">
        <f>IF('Invt Machines'!I128="","",'Invt Machines'!I128)</f>
        <v>Bac de filtration</v>
      </c>
      <c r="G128" s="932" t="s">
        <v>476</v>
      </c>
      <c r="H128" s="160"/>
      <c r="I128" s="160"/>
      <c r="J128" s="160"/>
      <c r="K128" s="160"/>
      <c r="L128" s="160"/>
      <c r="M128" s="160"/>
      <c r="N128" s="160"/>
      <c r="O128" s="160"/>
      <c r="P128" s="160"/>
      <c r="Q128" s="160"/>
      <c r="R128" s="160"/>
      <c r="S128" s="160"/>
      <c r="T128" s="160"/>
      <c r="U128" s="160"/>
      <c r="V128" s="377" t="s">
        <v>477</v>
      </c>
      <c r="W128" s="377" t="s">
        <v>476</v>
      </c>
      <c r="X128" s="377" t="s">
        <v>477</v>
      </c>
      <c r="Y128" s="377" t="s">
        <v>514</v>
      </c>
      <c r="Z128" s="154" t="s">
        <v>1416</v>
      </c>
      <c r="AA128" s="154" t="s">
        <v>1419</v>
      </c>
      <c r="AB128" s="1329" t="str">
        <f>IF('Invt Machines'!AF128="","",'Invt Machines'!AF128)</f>
        <v/>
      </c>
      <c r="AC128" s="1330" t="str">
        <f>IF('Invt Machines'!AE128="","",'Invt Machines'!AE128)</f>
        <v/>
      </c>
      <c r="AD128" s="1330" t="str">
        <f>IF('Invt Machines'!AF128="","",'Invt Machines'!AF128)</f>
        <v/>
      </c>
      <c r="AE128" s="1330" t="str">
        <f>IF('Invt Machines'!AG128="","",'Invt Machines'!AG128)</f>
        <v/>
      </c>
      <c r="AF128" s="1330" t="str">
        <f>IF('Invt Machines'!AH128="","",'Invt Machines'!AH128)</f>
        <v/>
      </c>
      <c r="AG128" s="1331" t="str">
        <f>IF('Invt Machines'!AI128="","",'Invt Machines'!AI128)</f>
        <v/>
      </c>
      <c r="AH128" s="453"/>
      <c r="AI128" s="431">
        <f t="shared" si="50"/>
        <v>1</v>
      </c>
      <c r="AJ128" s="433">
        <f t="shared" si="51"/>
        <v>0</v>
      </c>
      <c r="AL128" s="431">
        <f t="shared" si="52"/>
        <v>1</v>
      </c>
      <c r="AM128" s="432">
        <f t="shared" si="53"/>
        <v>0</v>
      </c>
      <c r="AN128" s="432">
        <f t="shared" si="54"/>
        <v>0</v>
      </c>
      <c r="AO128" s="432">
        <f t="shared" si="55"/>
        <v>0</v>
      </c>
      <c r="AP128" s="432">
        <f t="shared" si="56"/>
        <v>0</v>
      </c>
      <c r="AQ128" s="433">
        <f t="shared" si="57"/>
        <v>1</v>
      </c>
      <c r="AR128" s="156"/>
      <c r="AS128" s="431">
        <f t="shared" si="60"/>
        <v>0</v>
      </c>
      <c r="AT128" s="433">
        <f t="shared" si="61"/>
        <v>0</v>
      </c>
      <c r="AU128" s="148"/>
      <c r="AV128" s="431">
        <f t="shared" si="48"/>
        <v>0</v>
      </c>
      <c r="AW128" s="432">
        <f t="shared" si="49"/>
        <v>0</v>
      </c>
      <c r="AX128" s="532">
        <f t="shared" si="43"/>
        <v>1</v>
      </c>
      <c r="AY128" s="432">
        <f t="shared" si="59"/>
        <v>0</v>
      </c>
      <c r="AZ128" s="536">
        <f t="shared" si="45"/>
        <v>0</v>
      </c>
      <c r="BA128" s="538">
        <f t="shared" si="58"/>
        <v>0</v>
      </c>
      <c r="BL128" s="148"/>
    </row>
    <row r="129" spans="1:64" ht="30" customHeight="1" x14ac:dyDescent="0.3">
      <c r="A129" s="545">
        <f>IF('Invt Machines'!A129="","",'Invt Machines'!A129)</f>
        <v>117</v>
      </c>
      <c r="B129" s="933" t="str">
        <f>IF('Invt Machines'!D129="","",'Invt Machines'!D129)</f>
        <v>BAT D</v>
      </c>
      <c r="C129" s="96" t="str">
        <f>IF('Invt Machines'!E129="","",'Invt Machines'!E129)</f>
        <v/>
      </c>
      <c r="D129" s="101" t="str">
        <f>IF('Invt Machines'!G129="","",'Invt Machines'!G129)</f>
        <v>Cabine de sablage YD</v>
      </c>
      <c r="E129" s="1357" t="str">
        <f>IF('Invt Machines'!H129="","",'Invt Machines'!H129)</f>
        <v>SCITEEX GENESYS 644C</v>
      </c>
      <c r="F129" s="1358" t="str">
        <f>IF('Invt Machines'!I129="","",'Invt Machines'!I129)</f>
        <v>Sableuse</v>
      </c>
      <c r="G129" s="932" t="s">
        <v>476</v>
      </c>
      <c r="H129" s="160"/>
      <c r="I129" s="160"/>
      <c r="J129" s="160"/>
      <c r="K129" s="160"/>
      <c r="L129" s="160"/>
      <c r="M129" s="160"/>
      <c r="N129" s="160"/>
      <c r="O129" s="160"/>
      <c r="P129" s="160"/>
      <c r="Q129" s="160"/>
      <c r="R129" s="160"/>
      <c r="S129" s="160"/>
      <c r="T129" s="160"/>
      <c r="U129" s="160"/>
      <c r="V129" s="377" t="s">
        <v>477</v>
      </c>
      <c r="W129" s="377" t="s">
        <v>476</v>
      </c>
      <c r="X129" s="377" t="s">
        <v>477</v>
      </c>
      <c r="Y129" s="377" t="s">
        <v>514</v>
      </c>
      <c r="Z129" s="154" t="s">
        <v>1416</v>
      </c>
      <c r="AA129" s="154" t="s">
        <v>1419</v>
      </c>
      <c r="AB129" s="1329" t="str">
        <f>IF('Invt Machines'!AF129="","",'Invt Machines'!AF129)</f>
        <v/>
      </c>
      <c r="AC129" s="1330" t="str">
        <f>IF('Invt Machines'!AE129="","",'Invt Machines'!AE129)</f>
        <v/>
      </c>
      <c r="AD129" s="1330" t="str">
        <f>IF('Invt Machines'!AF129="","",'Invt Machines'!AF129)</f>
        <v/>
      </c>
      <c r="AE129" s="1330" t="str">
        <f>IF('Invt Machines'!AG129="","",'Invt Machines'!AG129)</f>
        <v/>
      </c>
      <c r="AF129" s="1330" t="str">
        <f>IF('Invt Machines'!AH129="","",'Invt Machines'!AH129)</f>
        <v/>
      </c>
      <c r="AG129" s="1331" t="str">
        <f>IF('Invt Machines'!AI129="","",'Invt Machines'!AI129)</f>
        <v/>
      </c>
      <c r="AH129" s="453"/>
      <c r="AI129" s="431">
        <f t="shared" si="50"/>
        <v>1</v>
      </c>
      <c r="AJ129" s="433">
        <f t="shared" si="51"/>
        <v>0</v>
      </c>
      <c r="AL129" s="431">
        <f t="shared" si="52"/>
        <v>1</v>
      </c>
      <c r="AM129" s="432">
        <f t="shared" si="53"/>
        <v>0</v>
      </c>
      <c r="AN129" s="432">
        <f t="shared" si="54"/>
        <v>0</v>
      </c>
      <c r="AO129" s="432">
        <f t="shared" si="55"/>
        <v>0</v>
      </c>
      <c r="AP129" s="432">
        <f t="shared" si="56"/>
        <v>0</v>
      </c>
      <c r="AQ129" s="433">
        <f t="shared" si="57"/>
        <v>1</v>
      </c>
      <c r="AR129" s="156"/>
      <c r="AS129" s="431">
        <f t="shared" si="60"/>
        <v>0</v>
      </c>
      <c r="AT129" s="433">
        <f t="shared" si="61"/>
        <v>0</v>
      </c>
      <c r="AU129" s="148"/>
      <c r="AV129" s="431">
        <f t="shared" si="48"/>
        <v>0</v>
      </c>
      <c r="AW129" s="432">
        <f t="shared" si="49"/>
        <v>0</v>
      </c>
      <c r="AX129" s="532">
        <f t="shared" si="43"/>
        <v>1</v>
      </c>
      <c r="AY129" s="432">
        <f t="shared" si="59"/>
        <v>0</v>
      </c>
      <c r="AZ129" s="536">
        <f t="shared" si="45"/>
        <v>0</v>
      </c>
      <c r="BA129" s="538">
        <f t="shared" si="58"/>
        <v>0</v>
      </c>
      <c r="BL129" s="148"/>
    </row>
    <row r="130" spans="1:64" ht="30" customHeight="1" x14ac:dyDescent="0.3">
      <c r="A130" s="545">
        <f>IF('Invt Machines'!A130="","",'Invt Machines'!A130)</f>
        <v>118</v>
      </c>
      <c r="B130" s="933" t="str">
        <f>IF('Invt Machines'!D130="","",'Invt Machines'!D130)</f>
        <v>BAT D</v>
      </c>
      <c r="C130" s="96" t="str">
        <f>IF('Invt Machines'!E130="","",'Invt Machines'!E130)</f>
        <v>COMPRESSEUR</v>
      </c>
      <c r="D130" s="101" t="str">
        <f>IF('Invt Machines'!G130="","",'Invt Machines'!G130)</f>
        <v>COMPRESSEUR Yonne Equip</v>
      </c>
      <c r="E130" s="1357" t="str">
        <f>IF('Invt Machines'!H130="","",'Invt Machines'!H130)</f>
        <v>ATLAS COPCO GA75VSD</v>
      </c>
      <c r="F130" s="1358" t="str">
        <f>IF('Invt Machines'!I130="","",'Invt Machines'!I130)</f>
        <v>Centrale air comprimé</v>
      </c>
      <c r="G130" s="932" t="s">
        <v>476</v>
      </c>
      <c r="H130" s="160"/>
      <c r="I130" s="160"/>
      <c r="J130" s="160"/>
      <c r="K130" s="160"/>
      <c r="L130" s="160"/>
      <c r="M130" s="160"/>
      <c r="N130" s="160"/>
      <c r="O130" s="160"/>
      <c r="P130" s="160"/>
      <c r="Q130" s="160"/>
      <c r="R130" s="160"/>
      <c r="S130" s="160"/>
      <c r="T130" s="160"/>
      <c r="U130" s="160"/>
      <c r="V130" s="377" t="s">
        <v>477</v>
      </c>
      <c r="W130" s="377" t="s">
        <v>476</v>
      </c>
      <c r="X130" s="377" t="s">
        <v>477</v>
      </c>
      <c r="Y130" s="377" t="s">
        <v>514</v>
      </c>
      <c r="Z130" s="154" t="s">
        <v>1416</v>
      </c>
      <c r="AA130" s="154" t="s">
        <v>1419</v>
      </c>
      <c r="AB130" s="1329" t="str">
        <f>IF('Invt Machines'!AF130="","",'Invt Machines'!AF130)</f>
        <v/>
      </c>
      <c r="AC130" s="1330" t="str">
        <f>IF('Invt Machines'!AE130="","",'Invt Machines'!AE130)</f>
        <v/>
      </c>
      <c r="AD130" s="1330" t="str">
        <f>IF('Invt Machines'!AF130="","",'Invt Machines'!AF130)</f>
        <v/>
      </c>
      <c r="AE130" s="1330" t="str">
        <f>IF('Invt Machines'!AG130="","",'Invt Machines'!AG130)</f>
        <v/>
      </c>
      <c r="AF130" s="1330" t="str">
        <f>IF('Invt Machines'!AH130="","",'Invt Machines'!AH130)</f>
        <v/>
      </c>
      <c r="AG130" s="1331" t="str">
        <f>IF('Invt Machines'!AI130="","",'Invt Machines'!AI130)</f>
        <v/>
      </c>
      <c r="AH130" s="453"/>
      <c r="AI130" s="431">
        <f t="shared" si="50"/>
        <v>1</v>
      </c>
      <c r="AJ130" s="433">
        <f t="shared" si="51"/>
        <v>0</v>
      </c>
      <c r="AL130" s="431">
        <f t="shared" si="52"/>
        <v>1</v>
      </c>
      <c r="AM130" s="432">
        <f t="shared" si="53"/>
        <v>0</v>
      </c>
      <c r="AN130" s="432">
        <f t="shared" si="54"/>
        <v>0</v>
      </c>
      <c r="AO130" s="432">
        <f t="shared" si="55"/>
        <v>0</v>
      </c>
      <c r="AP130" s="432">
        <f t="shared" si="56"/>
        <v>0</v>
      </c>
      <c r="AQ130" s="433">
        <f t="shared" si="57"/>
        <v>1</v>
      </c>
      <c r="AR130" s="156"/>
      <c r="AS130" s="431">
        <f t="shared" si="60"/>
        <v>0</v>
      </c>
      <c r="AT130" s="433">
        <f t="shared" si="61"/>
        <v>0</v>
      </c>
      <c r="AU130" s="148"/>
      <c r="AV130" s="431">
        <f t="shared" si="48"/>
        <v>0</v>
      </c>
      <c r="AW130" s="432">
        <f t="shared" si="49"/>
        <v>0</v>
      </c>
      <c r="AX130" s="532">
        <f t="shared" si="43"/>
        <v>1</v>
      </c>
      <c r="AY130" s="432">
        <f t="shared" si="59"/>
        <v>0</v>
      </c>
      <c r="AZ130" s="536">
        <f t="shared" si="45"/>
        <v>0</v>
      </c>
      <c r="BA130" s="538">
        <f t="shared" si="58"/>
        <v>0</v>
      </c>
      <c r="BL130" s="148"/>
    </row>
    <row r="131" spans="1:64" ht="30" customHeight="1" x14ac:dyDescent="0.3">
      <c r="A131" s="545">
        <f>IF('Invt Machines'!A131="","",'Invt Machines'!A131)</f>
        <v>119</v>
      </c>
      <c r="B131" s="933" t="str">
        <f>IF('Invt Machines'!D131="","",'Invt Machines'!D131)</f>
        <v>BAT D</v>
      </c>
      <c r="C131" s="96" t="str">
        <f>IF('Invt Machines'!E131="","",'Invt Machines'!E131)</f>
        <v/>
      </c>
      <c r="D131" s="101" t="str">
        <f>IF('Invt Machines'!G131="","",'Invt Machines'!G131)</f>
        <v>Cabine de peinture YD</v>
      </c>
      <c r="E131" s="1357" t="str">
        <f>IF('Invt Machines'!H131="","",'Invt Machines'!H131)</f>
        <v>CORAL</v>
      </c>
      <c r="F131" s="1358" t="str">
        <f>IF('Invt Machines'!I131="","",'Invt Machines'!I131)</f>
        <v>cabine de peinture</v>
      </c>
      <c r="G131" s="429"/>
      <c r="H131" s="160"/>
      <c r="I131" s="160"/>
      <c r="J131" s="160"/>
      <c r="K131" s="160"/>
      <c r="L131" s="160"/>
      <c r="M131" s="160"/>
      <c r="N131" s="160"/>
      <c r="O131" s="160"/>
      <c r="P131" s="160"/>
      <c r="Q131" s="160"/>
      <c r="R131" s="160"/>
      <c r="S131" s="160"/>
      <c r="T131" s="160"/>
      <c r="U131" s="160"/>
      <c r="V131" s="377"/>
      <c r="W131" s="377"/>
      <c r="X131" s="377"/>
      <c r="Y131" s="377"/>
      <c r="Z131" s="154"/>
      <c r="AA131" s="154"/>
      <c r="AB131" s="1329" t="str">
        <f>IF('Invt Machines'!AF131="","",'Invt Machines'!AF131)</f>
        <v/>
      </c>
      <c r="AC131" s="1330" t="str">
        <f>IF('Invt Machines'!AE131="","",'Invt Machines'!AE131)</f>
        <v/>
      </c>
      <c r="AD131" s="1330" t="str">
        <f>IF('Invt Machines'!AF131="","",'Invt Machines'!AF131)</f>
        <v/>
      </c>
      <c r="AE131" s="1330" t="str">
        <f>IF('Invt Machines'!AG131="","",'Invt Machines'!AG131)</f>
        <v/>
      </c>
      <c r="AF131" s="1330" t="str">
        <f>IF('Invt Machines'!AH131="","",'Invt Machines'!AH131)</f>
        <v/>
      </c>
      <c r="AG131" s="1331" t="str">
        <f>IF('Invt Machines'!AI131="","",'Invt Machines'!AI131)</f>
        <v/>
      </c>
      <c r="AH131" s="453"/>
      <c r="AI131" s="431">
        <f t="shared" si="50"/>
        <v>0</v>
      </c>
      <c r="AJ131" s="433">
        <f t="shared" si="51"/>
        <v>0</v>
      </c>
      <c r="AL131" s="431">
        <f t="shared" si="52"/>
        <v>0</v>
      </c>
      <c r="AM131" s="432">
        <f t="shared" si="53"/>
        <v>0</v>
      </c>
      <c r="AN131" s="432">
        <f t="shared" si="54"/>
        <v>0</v>
      </c>
      <c r="AO131" s="432">
        <f t="shared" si="55"/>
        <v>0</v>
      </c>
      <c r="AP131" s="432">
        <f t="shared" si="56"/>
        <v>0</v>
      </c>
      <c r="AQ131" s="433">
        <f t="shared" si="57"/>
        <v>0</v>
      </c>
      <c r="AR131" s="156"/>
      <c r="AS131" s="431">
        <f t="shared" si="60"/>
        <v>0</v>
      </c>
      <c r="AT131" s="433">
        <f t="shared" si="61"/>
        <v>0</v>
      </c>
      <c r="AU131" s="148"/>
      <c r="AV131" s="431">
        <f t="shared" si="48"/>
        <v>0</v>
      </c>
      <c r="AW131" s="432">
        <f t="shared" si="49"/>
        <v>0</v>
      </c>
      <c r="AX131" s="532">
        <f t="shared" si="43"/>
        <v>0</v>
      </c>
      <c r="AY131" s="432">
        <f t="shared" si="59"/>
        <v>0</v>
      </c>
      <c r="AZ131" s="536">
        <f t="shared" si="45"/>
        <v>0</v>
      </c>
      <c r="BA131" s="538">
        <f t="shared" si="58"/>
        <v>0</v>
      </c>
      <c r="BL131" s="148"/>
    </row>
    <row r="132" spans="1:64" ht="30" customHeight="1" x14ac:dyDescent="0.3">
      <c r="A132" s="545">
        <f>IF('Invt Machines'!A132="","",'Invt Machines'!A132)</f>
        <v>120</v>
      </c>
      <c r="B132" s="933" t="str">
        <f>IF('Invt Machines'!D132="","",'Invt Machines'!D132)</f>
        <v>Cuisine</v>
      </c>
      <c r="C132" s="96" t="str">
        <f>IF('Invt Machines'!E132="","",'Invt Machines'!E132)</f>
        <v/>
      </c>
      <c r="D132" s="101" t="str">
        <f>IF('Invt Machines'!G132="","",'Invt Machines'!G132)</f>
        <v>FOUR</v>
      </c>
      <c r="E132" s="1357" t="str">
        <f>IF('Invt Machines'!H132="","",'Invt Machines'!H132)</f>
        <v/>
      </c>
      <c r="F132" s="1358" t="str">
        <f>IF('Invt Machines'!I132="","",'Invt Machines'!I132)</f>
        <v/>
      </c>
      <c r="G132" s="620"/>
      <c r="H132" s="160"/>
      <c r="I132" s="160"/>
      <c r="J132" s="160"/>
      <c r="K132" s="160"/>
      <c r="L132" s="160"/>
      <c r="M132" s="160"/>
      <c r="N132" s="160"/>
      <c r="O132" s="160"/>
      <c r="P132" s="160"/>
      <c r="Q132" s="160"/>
      <c r="R132" s="160"/>
      <c r="S132" s="160"/>
      <c r="T132" s="160"/>
      <c r="U132" s="160"/>
      <c r="V132" s="380" t="str">
        <f>IF('Invt Machines'!AC132="","","oui")</f>
        <v/>
      </c>
      <c r="W132" s="377"/>
      <c r="X132" s="377"/>
      <c r="Y132" s="377"/>
      <c r="Z132" s="289"/>
      <c r="AA132" s="154"/>
      <c r="AB132" s="1329" t="str">
        <f>IF('Invt Machines'!AF132="","",'Invt Machines'!AF132)</f>
        <v>Non intégré en visite initiale de vérification de conformité machine, est-ce a prévoir ?</v>
      </c>
      <c r="AC132" s="1330" t="str">
        <f>IF('Invt Machines'!AE132="","",'Invt Machines'!AE132)</f>
        <v/>
      </c>
      <c r="AD132" s="1330" t="str">
        <f>IF('Invt Machines'!AF132="","",'Invt Machines'!AF132)</f>
        <v>Non intégré en visite initiale de vérification de conformité machine, est-ce a prévoir ?</v>
      </c>
      <c r="AE132" s="1330" t="str">
        <f>IF('Invt Machines'!AG132="","",'Invt Machines'!AG132)</f>
        <v/>
      </c>
      <c r="AF132" s="1330" t="str">
        <f>IF('Invt Machines'!AH132="","",'Invt Machines'!AH132)</f>
        <v/>
      </c>
      <c r="AG132" s="1331" t="str">
        <f>IF('Invt Machines'!AI132="","",'Invt Machines'!AI132)</f>
        <v/>
      </c>
      <c r="AH132" s="453"/>
      <c r="AI132" s="622">
        <f t="shared" si="50"/>
        <v>0</v>
      </c>
      <c r="AJ132" s="623">
        <f t="shared" si="51"/>
        <v>0</v>
      </c>
      <c r="AL132" s="622">
        <f t="shared" si="52"/>
        <v>0</v>
      </c>
      <c r="AM132" s="621">
        <f t="shared" si="53"/>
        <v>0</v>
      </c>
      <c r="AN132" s="621">
        <f t="shared" si="54"/>
        <v>0</v>
      </c>
      <c r="AO132" s="621">
        <f t="shared" si="55"/>
        <v>0</v>
      </c>
      <c r="AP132" s="621">
        <f t="shared" si="56"/>
        <v>0</v>
      </c>
      <c r="AQ132" s="623">
        <f t="shared" si="57"/>
        <v>0</v>
      </c>
      <c r="AR132" s="156"/>
      <c r="AS132" s="622">
        <f t="shared" si="60"/>
        <v>0</v>
      </c>
      <c r="AT132" s="623">
        <f t="shared" si="61"/>
        <v>0</v>
      </c>
      <c r="AU132" s="148"/>
      <c r="AV132" s="622">
        <f t="shared" ref="AV132:AV141" si="62">IF(Z132="non",1,0)</f>
        <v>0</v>
      </c>
      <c r="AW132" s="621">
        <f t="shared" ref="AW132:AW141" si="63">IF(Z132="oui",1,0)</f>
        <v>0</v>
      </c>
      <c r="AX132" s="621">
        <f t="shared" ref="AX132:AX141" si="64">IF(Z132="V.C.M. à réaliser",1,0)</f>
        <v>0</v>
      </c>
      <c r="AY132" s="621">
        <f t="shared" ref="AY132:AY141" si="65">IF(Z132="S/O",1,0)</f>
        <v>0</v>
      </c>
      <c r="AZ132" s="536">
        <f t="shared" ref="AZ132:AZ141" si="66">IF(AA132="Sortie / P",1,0)</f>
        <v>0</v>
      </c>
      <c r="BA132" s="624">
        <f t="shared" si="58"/>
        <v>0</v>
      </c>
      <c r="BL132" s="148"/>
    </row>
    <row r="133" spans="1:64" ht="30" customHeight="1" x14ac:dyDescent="0.3">
      <c r="A133" s="545">
        <f>IF('Invt Machines'!A133="","",'Invt Machines'!A133)</f>
        <v>121</v>
      </c>
      <c r="B133" s="933" t="str">
        <f>IF('Invt Machines'!D133="","",'Invt Machines'!D133)</f>
        <v>Cuisine</v>
      </c>
      <c r="C133" s="96" t="str">
        <f>IF('Invt Machines'!E133="","",'Invt Machines'!E133)</f>
        <v/>
      </c>
      <c r="D133" s="101" t="str">
        <f>IF('Invt Machines'!G133="","",'Invt Machines'!G133)</f>
        <v>LAVE-VAISELLE</v>
      </c>
      <c r="E133" s="1357" t="str">
        <f>IF('Invt Machines'!H133="","",'Invt Machines'!H133)</f>
        <v/>
      </c>
      <c r="F133" s="1358" t="str">
        <f>IF('Invt Machines'!I133="","",'Invt Machines'!I133)</f>
        <v/>
      </c>
      <c r="G133" s="620"/>
      <c r="H133" s="160"/>
      <c r="I133" s="160"/>
      <c r="J133" s="160"/>
      <c r="K133" s="160"/>
      <c r="L133" s="160"/>
      <c r="M133" s="160"/>
      <c r="N133" s="160"/>
      <c r="O133" s="160"/>
      <c r="P133" s="160"/>
      <c r="Q133" s="160"/>
      <c r="R133" s="160"/>
      <c r="S133" s="160"/>
      <c r="T133" s="160"/>
      <c r="U133" s="160"/>
      <c r="V133" s="380" t="str">
        <f>IF('Invt Machines'!AC133="","","oui")</f>
        <v/>
      </c>
      <c r="W133" s="377"/>
      <c r="X133" s="377"/>
      <c r="Y133" s="377"/>
      <c r="Z133" s="289"/>
      <c r="AA133" s="154"/>
      <c r="AB133" s="1329" t="str">
        <f>IF('Invt Machines'!AF133="","",'Invt Machines'!AF133)</f>
        <v>Non intégré en visite initiale de vérification de conformité machine, est-ce a prévoir ?</v>
      </c>
      <c r="AC133" s="1330" t="str">
        <f>IF('Invt Machines'!AE133="","",'Invt Machines'!AE133)</f>
        <v/>
      </c>
      <c r="AD133" s="1330" t="str">
        <f>IF('Invt Machines'!AF133="","",'Invt Machines'!AF133)</f>
        <v>Non intégré en visite initiale de vérification de conformité machine, est-ce a prévoir ?</v>
      </c>
      <c r="AE133" s="1330" t="str">
        <f>IF('Invt Machines'!AG133="","",'Invt Machines'!AG133)</f>
        <v/>
      </c>
      <c r="AF133" s="1330" t="str">
        <f>IF('Invt Machines'!AH133="","",'Invt Machines'!AH133)</f>
        <v/>
      </c>
      <c r="AG133" s="1331" t="str">
        <f>IF('Invt Machines'!AI133="","",'Invt Machines'!AI133)</f>
        <v/>
      </c>
      <c r="AH133" s="453"/>
      <c r="AI133" s="622">
        <f t="shared" si="50"/>
        <v>0</v>
      </c>
      <c r="AJ133" s="623">
        <f t="shared" si="51"/>
        <v>0</v>
      </c>
      <c r="AL133" s="622">
        <f t="shared" si="52"/>
        <v>0</v>
      </c>
      <c r="AM133" s="621">
        <f t="shared" si="53"/>
        <v>0</v>
      </c>
      <c r="AN133" s="621">
        <f t="shared" si="54"/>
        <v>0</v>
      </c>
      <c r="AO133" s="621">
        <f t="shared" si="55"/>
        <v>0</v>
      </c>
      <c r="AP133" s="621">
        <f t="shared" si="56"/>
        <v>0</v>
      </c>
      <c r="AQ133" s="623">
        <f t="shared" si="57"/>
        <v>0</v>
      </c>
      <c r="AR133" s="156"/>
      <c r="AS133" s="622">
        <f t="shared" si="60"/>
        <v>0</v>
      </c>
      <c r="AT133" s="623">
        <f t="shared" si="61"/>
        <v>0</v>
      </c>
      <c r="AU133" s="148"/>
      <c r="AV133" s="622">
        <f t="shared" si="62"/>
        <v>0</v>
      </c>
      <c r="AW133" s="621">
        <f t="shared" si="63"/>
        <v>0</v>
      </c>
      <c r="AX133" s="621">
        <f t="shared" si="64"/>
        <v>0</v>
      </c>
      <c r="AY133" s="621">
        <f t="shared" si="65"/>
        <v>0</v>
      </c>
      <c r="AZ133" s="536">
        <f t="shared" si="66"/>
        <v>0</v>
      </c>
      <c r="BA133" s="624">
        <f t="shared" si="58"/>
        <v>0</v>
      </c>
      <c r="BL133" s="148"/>
    </row>
    <row r="134" spans="1:64" ht="30" customHeight="1" x14ac:dyDescent="0.3">
      <c r="A134" s="545">
        <f>IF('Invt Machines'!A134="","",'Invt Machines'!A134)</f>
        <v>122</v>
      </c>
      <c r="B134" s="933" t="str">
        <f>IF('Invt Machines'!D134="","",'Invt Machines'!D134)</f>
        <v>Cuisine</v>
      </c>
      <c r="C134" s="96" t="str">
        <f>IF('Invt Machines'!E134="","",'Invt Machines'!E134)</f>
        <v/>
      </c>
      <c r="D134" s="101" t="str">
        <f>IF('Invt Machines'!G134="","",'Invt Machines'!G134)</f>
        <v>MIXEUR</v>
      </c>
      <c r="E134" s="1357" t="str">
        <f>IF('Invt Machines'!H134="","",'Invt Machines'!H134)</f>
        <v/>
      </c>
      <c r="F134" s="1358" t="str">
        <f>IF('Invt Machines'!I134="","",'Invt Machines'!I134)</f>
        <v/>
      </c>
      <c r="G134" s="620"/>
      <c r="H134" s="160"/>
      <c r="I134" s="160"/>
      <c r="J134" s="160"/>
      <c r="K134" s="160"/>
      <c r="L134" s="160"/>
      <c r="M134" s="160"/>
      <c r="N134" s="160"/>
      <c r="O134" s="160"/>
      <c r="P134" s="160"/>
      <c r="Q134" s="160"/>
      <c r="R134" s="160"/>
      <c r="S134" s="160"/>
      <c r="T134" s="160"/>
      <c r="U134" s="160"/>
      <c r="V134" s="380" t="str">
        <f>IF('Invt Machines'!AC134="","","oui")</f>
        <v/>
      </c>
      <c r="W134" s="377"/>
      <c r="X134" s="377"/>
      <c r="Y134" s="377"/>
      <c r="Z134" s="289"/>
      <c r="AA134" s="154"/>
      <c r="AB134" s="1329" t="str">
        <f>IF('Invt Machines'!AF134="","",'Invt Machines'!AF134)</f>
        <v>Non intégré en visite initiale de vérification de conformité machine, est-ce a prévoir ?</v>
      </c>
      <c r="AC134" s="1330" t="str">
        <f>IF('Invt Machines'!AE134="","",'Invt Machines'!AE134)</f>
        <v/>
      </c>
      <c r="AD134" s="1330" t="str">
        <f>IF('Invt Machines'!AF134="","",'Invt Machines'!AF134)</f>
        <v>Non intégré en visite initiale de vérification de conformité machine, est-ce a prévoir ?</v>
      </c>
      <c r="AE134" s="1330" t="str">
        <f>IF('Invt Machines'!AG134="","",'Invt Machines'!AG134)</f>
        <v/>
      </c>
      <c r="AF134" s="1330" t="str">
        <f>IF('Invt Machines'!AH134="","",'Invt Machines'!AH134)</f>
        <v/>
      </c>
      <c r="AG134" s="1331" t="str">
        <f>IF('Invt Machines'!AI134="","",'Invt Machines'!AI134)</f>
        <v/>
      </c>
      <c r="AH134" s="453"/>
      <c r="AI134" s="622">
        <f t="shared" si="50"/>
        <v>0</v>
      </c>
      <c r="AJ134" s="623">
        <f t="shared" si="51"/>
        <v>0</v>
      </c>
      <c r="AL134" s="622">
        <f t="shared" si="52"/>
        <v>0</v>
      </c>
      <c r="AM134" s="621">
        <f t="shared" si="53"/>
        <v>0</v>
      </c>
      <c r="AN134" s="621">
        <f t="shared" si="54"/>
        <v>0</v>
      </c>
      <c r="AO134" s="621">
        <f t="shared" si="55"/>
        <v>0</v>
      </c>
      <c r="AP134" s="621">
        <f t="shared" si="56"/>
        <v>0</v>
      </c>
      <c r="AQ134" s="623">
        <f t="shared" si="57"/>
        <v>0</v>
      </c>
      <c r="AR134" s="156"/>
      <c r="AS134" s="622">
        <f t="shared" si="60"/>
        <v>0</v>
      </c>
      <c r="AT134" s="623">
        <f t="shared" si="61"/>
        <v>0</v>
      </c>
      <c r="AU134" s="148"/>
      <c r="AV134" s="622">
        <f t="shared" si="62"/>
        <v>0</v>
      </c>
      <c r="AW134" s="621">
        <f t="shared" si="63"/>
        <v>0</v>
      </c>
      <c r="AX134" s="621">
        <f t="shared" si="64"/>
        <v>0</v>
      </c>
      <c r="AY134" s="621">
        <f t="shared" si="65"/>
        <v>0</v>
      </c>
      <c r="AZ134" s="536">
        <f t="shared" si="66"/>
        <v>0</v>
      </c>
      <c r="BA134" s="624">
        <f t="shared" si="58"/>
        <v>0</v>
      </c>
      <c r="BL134" s="148"/>
    </row>
    <row r="135" spans="1:64" ht="30" customHeight="1" x14ac:dyDescent="0.3">
      <c r="A135" s="545">
        <f>IF('Invt Machines'!A135="","",'Invt Machines'!A135)</f>
        <v>123</v>
      </c>
      <c r="B135" s="933" t="str">
        <f>IF('Invt Machines'!D135="","",'Invt Machines'!D135)</f>
        <v>Cuisine</v>
      </c>
      <c r="C135" s="96" t="str">
        <f>IF('Invt Machines'!E135="","",'Invt Machines'!E135)</f>
        <v/>
      </c>
      <c r="D135" s="101" t="str">
        <f>IF('Invt Machines'!G135="","",'Invt Machines'!G135)</f>
        <v>GRILL</v>
      </c>
      <c r="E135" s="1357" t="str">
        <f>IF('Invt Machines'!H135="","",'Invt Machines'!H135)</f>
        <v/>
      </c>
      <c r="F135" s="1358" t="str">
        <f>IF('Invt Machines'!I135="","",'Invt Machines'!I135)</f>
        <v/>
      </c>
      <c r="G135" s="620"/>
      <c r="H135" s="160"/>
      <c r="I135" s="160"/>
      <c r="J135" s="160"/>
      <c r="K135" s="160"/>
      <c r="L135" s="160"/>
      <c r="M135" s="160"/>
      <c r="N135" s="160"/>
      <c r="O135" s="160"/>
      <c r="P135" s="160"/>
      <c r="Q135" s="160"/>
      <c r="R135" s="160"/>
      <c r="S135" s="160"/>
      <c r="T135" s="160"/>
      <c r="U135" s="160"/>
      <c r="V135" s="380" t="str">
        <f>IF('Invt Machines'!AC135="","","oui")</f>
        <v/>
      </c>
      <c r="W135" s="377"/>
      <c r="X135" s="377"/>
      <c r="Y135" s="377"/>
      <c r="Z135" s="289"/>
      <c r="AA135" s="154"/>
      <c r="AB135" s="1329" t="str">
        <f>IF('Invt Machines'!AF135="","",'Invt Machines'!AF135)</f>
        <v>Non intégré en visite initiale de vérification de conformité machine, est-ce a prévoir ?</v>
      </c>
      <c r="AC135" s="1330" t="str">
        <f>IF('Invt Machines'!AE135="","",'Invt Machines'!AE135)</f>
        <v/>
      </c>
      <c r="AD135" s="1330" t="str">
        <f>IF('Invt Machines'!AF135="","",'Invt Machines'!AF135)</f>
        <v>Non intégré en visite initiale de vérification de conformité machine, est-ce a prévoir ?</v>
      </c>
      <c r="AE135" s="1330" t="str">
        <f>IF('Invt Machines'!AG135="","",'Invt Machines'!AG135)</f>
        <v/>
      </c>
      <c r="AF135" s="1330" t="str">
        <f>IF('Invt Machines'!AH135="","",'Invt Machines'!AH135)</f>
        <v/>
      </c>
      <c r="AG135" s="1331" t="str">
        <f>IF('Invt Machines'!AI135="","",'Invt Machines'!AI135)</f>
        <v/>
      </c>
      <c r="AH135" s="453"/>
      <c r="AI135" s="622">
        <f t="shared" si="50"/>
        <v>0</v>
      </c>
      <c r="AJ135" s="623">
        <f t="shared" si="51"/>
        <v>0</v>
      </c>
      <c r="AL135" s="622">
        <f t="shared" si="52"/>
        <v>0</v>
      </c>
      <c r="AM135" s="621">
        <f t="shared" si="53"/>
        <v>0</v>
      </c>
      <c r="AN135" s="621">
        <f t="shared" si="54"/>
        <v>0</v>
      </c>
      <c r="AO135" s="621">
        <f t="shared" si="55"/>
        <v>0</v>
      </c>
      <c r="AP135" s="621">
        <f t="shared" si="56"/>
        <v>0</v>
      </c>
      <c r="AQ135" s="623">
        <f t="shared" si="57"/>
        <v>0</v>
      </c>
      <c r="AR135" s="156"/>
      <c r="AS135" s="622">
        <f t="shared" si="60"/>
        <v>0</v>
      </c>
      <c r="AT135" s="623">
        <f t="shared" si="61"/>
        <v>0</v>
      </c>
      <c r="AU135" s="148"/>
      <c r="AV135" s="622">
        <f t="shared" si="62"/>
        <v>0</v>
      </c>
      <c r="AW135" s="621">
        <f t="shared" si="63"/>
        <v>0</v>
      </c>
      <c r="AX135" s="621">
        <f t="shared" si="64"/>
        <v>0</v>
      </c>
      <c r="AY135" s="621">
        <f t="shared" si="65"/>
        <v>0</v>
      </c>
      <c r="AZ135" s="536">
        <f t="shared" si="66"/>
        <v>0</v>
      </c>
      <c r="BA135" s="624">
        <f t="shared" si="58"/>
        <v>0</v>
      </c>
      <c r="BL135" s="148"/>
    </row>
    <row r="136" spans="1:64" ht="30" customHeight="1" x14ac:dyDescent="0.3">
      <c r="A136" s="545">
        <f>IF('Invt Machines'!A136="","",'Invt Machines'!A136)</f>
        <v>124</v>
      </c>
      <c r="B136" s="933" t="str">
        <f>IF('Invt Machines'!D136="","",'Invt Machines'!D136)</f>
        <v>Cuisine</v>
      </c>
      <c r="C136" s="96" t="str">
        <f>IF('Invt Machines'!E136="","",'Invt Machines'!E136)</f>
        <v/>
      </c>
      <c r="D136" s="101" t="str">
        <f>IF('Invt Machines'!G136="","",'Invt Machines'!G136)</f>
        <v>REFRIGERATEUR</v>
      </c>
      <c r="E136" s="1357" t="str">
        <f>IF('Invt Machines'!H136="","",'Invt Machines'!H136)</f>
        <v/>
      </c>
      <c r="F136" s="1358" t="str">
        <f>IF('Invt Machines'!I136="","",'Invt Machines'!I136)</f>
        <v/>
      </c>
      <c r="G136" s="620"/>
      <c r="H136" s="160"/>
      <c r="I136" s="160"/>
      <c r="J136" s="160"/>
      <c r="K136" s="160"/>
      <c r="L136" s="160"/>
      <c r="M136" s="160"/>
      <c r="N136" s="160"/>
      <c r="O136" s="160"/>
      <c r="P136" s="160"/>
      <c r="Q136" s="160"/>
      <c r="R136" s="160"/>
      <c r="S136" s="160"/>
      <c r="T136" s="160"/>
      <c r="U136" s="160"/>
      <c r="V136" s="380" t="str">
        <f>IF('Invt Machines'!AC136="","","oui")</f>
        <v/>
      </c>
      <c r="W136" s="377"/>
      <c r="X136" s="377"/>
      <c r="Y136" s="377"/>
      <c r="Z136" s="289"/>
      <c r="AA136" s="154"/>
      <c r="AB136" s="1329" t="str">
        <f>IF('Invt Machines'!AF136="","",'Invt Machines'!AF136)</f>
        <v>Non intégré en visite initiale de vérification de conformité machine, est-ce a prévoir ?</v>
      </c>
      <c r="AC136" s="1330" t="str">
        <f>IF('Invt Machines'!AE136="","",'Invt Machines'!AE136)</f>
        <v/>
      </c>
      <c r="AD136" s="1330" t="str">
        <f>IF('Invt Machines'!AF136="","",'Invt Machines'!AF136)</f>
        <v>Non intégré en visite initiale de vérification de conformité machine, est-ce a prévoir ?</v>
      </c>
      <c r="AE136" s="1330" t="str">
        <f>IF('Invt Machines'!AG136="","",'Invt Machines'!AG136)</f>
        <v/>
      </c>
      <c r="AF136" s="1330" t="str">
        <f>IF('Invt Machines'!AH136="","",'Invt Machines'!AH136)</f>
        <v/>
      </c>
      <c r="AG136" s="1331" t="str">
        <f>IF('Invt Machines'!AI136="","",'Invt Machines'!AI136)</f>
        <v/>
      </c>
      <c r="AH136" s="453"/>
      <c r="AI136" s="622">
        <f t="shared" si="50"/>
        <v>0</v>
      </c>
      <c r="AJ136" s="623">
        <f t="shared" si="51"/>
        <v>0</v>
      </c>
      <c r="AL136" s="622">
        <f t="shared" si="52"/>
        <v>0</v>
      </c>
      <c r="AM136" s="621">
        <f t="shared" si="53"/>
        <v>0</v>
      </c>
      <c r="AN136" s="621">
        <f t="shared" si="54"/>
        <v>0</v>
      </c>
      <c r="AO136" s="621">
        <f t="shared" si="55"/>
        <v>0</v>
      </c>
      <c r="AP136" s="621">
        <f t="shared" si="56"/>
        <v>0</v>
      </c>
      <c r="AQ136" s="623">
        <f t="shared" si="57"/>
        <v>0</v>
      </c>
      <c r="AR136" s="156"/>
      <c r="AS136" s="622">
        <f t="shared" si="60"/>
        <v>0</v>
      </c>
      <c r="AT136" s="623">
        <f t="shared" si="61"/>
        <v>0</v>
      </c>
      <c r="AU136" s="148"/>
      <c r="AV136" s="622">
        <f t="shared" si="62"/>
        <v>0</v>
      </c>
      <c r="AW136" s="621">
        <f t="shared" si="63"/>
        <v>0</v>
      </c>
      <c r="AX136" s="621">
        <f t="shared" si="64"/>
        <v>0</v>
      </c>
      <c r="AY136" s="621">
        <f t="shared" si="65"/>
        <v>0</v>
      </c>
      <c r="AZ136" s="536">
        <f t="shared" si="66"/>
        <v>0</v>
      </c>
      <c r="BA136" s="624">
        <f t="shared" si="58"/>
        <v>0</v>
      </c>
      <c r="BL136" s="148"/>
    </row>
    <row r="137" spans="1:64" ht="30" customHeight="1" x14ac:dyDescent="0.3">
      <c r="A137" s="545">
        <f>IF('Invt Machines'!A137="","",'Invt Machines'!A137)</f>
        <v>125</v>
      </c>
      <c r="B137" s="933" t="str">
        <f>IF('Invt Machines'!D137="","",'Invt Machines'!D137)</f>
        <v>Cuisine</v>
      </c>
      <c r="C137" s="96" t="str">
        <f>IF('Invt Machines'!E137="","",'Invt Machines'!E137)</f>
        <v/>
      </c>
      <c r="D137" s="101" t="str">
        <f>IF('Invt Machines'!G137="","",'Invt Machines'!G137)</f>
        <v>VITRINE MAINTIENT CHAUD</v>
      </c>
      <c r="E137" s="1357" t="str">
        <f>IF('Invt Machines'!H137="","",'Invt Machines'!H137)</f>
        <v/>
      </c>
      <c r="F137" s="1358" t="str">
        <f>IF('Invt Machines'!I137="","",'Invt Machines'!I137)</f>
        <v/>
      </c>
      <c r="G137" s="620"/>
      <c r="H137" s="160"/>
      <c r="I137" s="160"/>
      <c r="J137" s="160"/>
      <c r="K137" s="160"/>
      <c r="L137" s="160"/>
      <c r="M137" s="160"/>
      <c r="N137" s="160"/>
      <c r="O137" s="160"/>
      <c r="P137" s="160"/>
      <c r="Q137" s="160"/>
      <c r="R137" s="160"/>
      <c r="S137" s="160"/>
      <c r="T137" s="160"/>
      <c r="U137" s="160"/>
      <c r="V137" s="380" t="str">
        <f>IF('Invt Machines'!AC137="","","oui")</f>
        <v/>
      </c>
      <c r="W137" s="377"/>
      <c r="X137" s="377"/>
      <c r="Y137" s="377"/>
      <c r="Z137" s="289"/>
      <c r="AA137" s="154"/>
      <c r="AB137" s="1329" t="str">
        <f>IF('Invt Machines'!AF137="","",'Invt Machines'!AF137)</f>
        <v>Non intégré en visite initiale de vérification de conformité machine, est-ce a prévoir ?</v>
      </c>
      <c r="AC137" s="1330" t="str">
        <f>IF('Invt Machines'!AE137="","",'Invt Machines'!AE137)</f>
        <v/>
      </c>
      <c r="AD137" s="1330" t="str">
        <f>IF('Invt Machines'!AF137="","",'Invt Machines'!AF137)</f>
        <v>Non intégré en visite initiale de vérification de conformité machine, est-ce a prévoir ?</v>
      </c>
      <c r="AE137" s="1330" t="str">
        <f>IF('Invt Machines'!AG137="","",'Invt Machines'!AG137)</f>
        <v/>
      </c>
      <c r="AF137" s="1330" t="str">
        <f>IF('Invt Machines'!AH137="","",'Invt Machines'!AH137)</f>
        <v/>
      </c>
      <c r="AG137" s="1331" t="str">
        <f>IF('Invt Machines'!AI137="","",'Invt Machines'!AI137)</f>
        <v/>
      </c>
      <c r="AH137" s="453"/>
      <c r="AI137" s="622">
        <f t="shared" si="50"/>
        <v>0</v>
      </c>
      <c r="AJ137" s="623">
        <f t="shared" si="51"/>
        <v>0</v>
      </c>
      <c r="AL137" s="622">
        <f t="shared" si="52"/>
        <v>0</v>
      </c>
      <c r="AM137" s="621">
        <f t="shared" si="53"/>
        <v>0</v>
      </c>
      <c r="AN137" s="621">
        <f t="shared" si="54"/>
        <v>0</v>
      </c>
      <c r="AO137" s="621">
        <f t="shared" si="55"/>
        <v>0</v>
      </c>
      <c r="AP137" s="621">
        <f t="shared" si="56"/>
        <v>0</v>
      </c>
      <c r="AQ137" s="623">
        <f t="shared" si="57"/>
        <v>0</v>
      </c>
      <c r="AR137" s="156"/>
      <c r="AS137" s="622">
        <f t="shared" si="60"/>
        <v>0</v>
      </c>
      <c r="AT137" s="623">
        <f t="shared" si="61"/>
        <v>0</v>
      </c>
      <c r="AU137" s="148"/>
      <c r="AV137" s="622">
        <f t="shared" si="62"/>
        <v>0</v>
      </c>
      <c r="AW137" s="621">
        <f t="shared" si="63"/>
        <v>0</v>
      </c>
      <c r="AX137" s="621">
        <f t="shared" si="64"/>
        <v>0</v>
      </c>
      <c r="AY137" s="621">
        <f t="shared" si="65"/>
        <v>0</v>
      </c>
      <c r="AZ137" s="536">
        <f t="shared" si="66"/>
        <v>0</v>
      </c>
      <c r="BA137" s="624">
        <f t="shared" si="58"/>
        <v>0</v>
      </c>
      <c r="BL137" s="148"/>
    </row>
    <row r="138" spans="1:64" ht="30" customHeight="1" x14ac:dyDescent="0.3">
      <c r="A138" s="545">
        <f>IF('Invt Machines'!A138="","",'Invt Machines'!A138)</f>
        <v>126</v>
      </c>
      <c r="B138" s="933" t="str">
        <f>IF('Invt Machines'!D138="","",'Invt Machines'!D138)</f>
        <v/>
      </c>
      <c r="C138" s="96" t="str">
        <f>IF('Invt Machines'!E138="","",'Invt Machines'!E138)</f>
        <v/>
      </c>
      <c r="D138" s="101" t="str">
        <f>IF('Invt Machines'!G138="","",'Invt Machines'!G138)</f>
        <v/>
      </c>
      <c r="E138" s="1357" t="str">
        <f>IF('Invt Machines'!H138="","",'Invt Machines'!H138)</f>
        <v/>
      </c>
      <c r="F138" s="1358" t="str">
        <f>IF('Invt Machines'!I138="","",'Invt Machines'!I138)</f>
        <v/>
      </c>
      <c r="G138" s="620"/>
      <c r="H138" s="160"/>
      <c r="I138" s="160"/>
      <c r="J138" s="160"/>
      <c r="K138" s="160"/>
      <c r="L138" s="160"/>
      <c r="M138" s="160"/>
      <c r="N138" s="160"/>
      <c r="O138" s="160"/>
      <c r="P138" s="160"/>
      <c r="Q138" s="160"/>
      <c r="R138" s="160"/>
      <c r="S138" s="160"/>
      <c r="T138" s="160"/>
      <c r="U138" s="160"/>
      <c r="V138" s="380" t="str">
        <f>IF('Invt Machines'!AC138="","","oui")</f>
        <v/>
      </c>
      <c r="W138" s="377"/>
      <c r="X138" s="377"/>
      <c r="Y138" s="377"/>
      <c r="Z138" s="289"/>
      <c r="AA138" s="154"/>
      <c r="AB138" s="1329" t="str">
        <f>IF('Invt Machines'!AF138="","",'Invt Machines'!AF138)</f>
        <v/>
      </c>
      <c r="AC138" s="1330" t="str">
        <f>IF('Invt Machines'!AE138="","",'Invt Machines'!AE138)</f>
        <v/>
      </c>
      <c r="AD138" s="1330" t="str">
        <f>IF('Invt Machines'!AF138="","",'Invt Machines'!AF138)</f>
        <v/>
      </c>
      <c r="AE138" s="1330" t="str">
        <f>IF('Invt Machines'!AG138="","",'Invt Machines'!AG138)</f>
        <v/>
      </c>
      <c r="AF138" s="1330" t="str">
        <f>IF('Invt Machines'!AH138="","",'Invt Machines'!AH138)</f>
        <v/>
      </c>
      <c r="AG138" s="1331" t="str">
        <f>IF('Invt Machines'!AI138="","",'Invt Machines'!AI138)</f>
        <v/>
      </c>
      <c r="AH138" s="453"/>
      <c r="AI138" s="622">
        <f t="shared" si="50"/>
        <v>0</v>
      </c>
      <c r="AJ138" s="623">
        <f t="shared" si="51"/>
        <v>0</v>
      </c>
      <c r="AL138" s="622">
        <f t="shared" si="52"/>
        <v>0</v>
      </c>
      <c r="AM138" s="621">
        <f t="shared" si="53"/>
        <v>0</v>
      </c>
      <c r="AN138" s="621">
        <f t="shared" si="54"/>
        <v>0</v>
      </c>
      <c r="AO138" s="621">
        <f t="shared" si="55"/>
        <v>0</v>
      </c>
      <c r="AP138" s="621">
        <f t="shared" si="56"/>
        <v>0</v>
      </c>
      <c r="AQ138" s="623">
        <f t="shared" si="57"/>
        <v>0</v>
      </c>
      <c r="AR138" s="156"/>
      <c r="AS138" s="622">
        <f t="shared" si="60"/>
        <v>0</v>
      </c>
      <c r="AT138" s="623">
        <f t="shared" si="61"/>
        <v>0</v>
      </c>
      <c r="AU138" s="148"/>
      <c r="AV138" s="622">
        <f t="shared" si="62"/>
        <v>0</v>
      </c>
      <c r="AW138" s="621">
        <f t="shared" si="63"/>
        <v>0</v>
      </c>
      <c r="AX138" s="621">
        <f t="shared" si="64"/>
        <v>0</v>
      </c>
      <c r="AY138" s="621">
        <f t="shared" si="65"/>
        <v>0</v>
      </c>
      <c r="AZ138" s="536">
        <f t="shared" si="66"/>
        <v>0</v>
      </c>
      <c r="BA138" s="624">
        <f t="shared" si="58"/>
        <v>0</v>
      </c>
      <c r="BL138" s="148"/>
    </row>
    <row r="139" spans="1:64" ht="30" customHeight="1" x14ac:dyDescent="0.3">
      <c r="A139" s="545">
        <f>IF('Invt Machines'!A139="","",'Invt Machines'!A139)</f>
        <v>127</v>
      </c>
      <c r="B139" s="933" t="str">
        <f>IF('Invt Machines'!D139="","",'Invt Machines'!D139)</f>
        <v/>
      </c>
      <c r="C139" s="96" t="str">
        <f>IF('Invt Machines'!E139="","",'Invt Machines'!E139)</f>
        <v/>
      </c>
      <c r="D139" s="101" t="str">
        <f>IF('Invt Machines'!G139="","",'Invt Machines'!G139)</f>
        <v/>
      </c>
      <c r="E139" s="1357" t="str">
        <f>IF('Invt Machines'!H139="","",'Invt Machines'!H139)</f>
        <v/>
      </c>
      <c r="F139" s="1358" t="str">
        <f>IF('Invt Machines'!I139="","",'Invt Machines'!I139)</f>
        <v/>
      </c>
      <c r="G139" s="620"/>
      <c r="H139" s="160"/>
      <c r="I139" s="160"/>
      <c r="J139" s="160"/>
      <c r="K139" s="160"/>
      <c r="L139" s="160"/>
      <c r="M139" s="160"/>
      <c r="N139" s="160"/>
      <c r="O139" s="160"/>
      <c r="P139" s="160"/>
      <c r="Q139" s="160"/>
      <c r="R139" s="160"/>
      <c r="S139" s="160"/>
      <c r="T139" s="160"/>
      <c r="U139" s="160"/>
      <c r="V139" s="380" t="str">
        <f>IF('Invt Machines'!AC139="","","oui")</f>
        <v/>
      </c>
      <c r="W139" s="377"/>
      <c r="X139" s="377"/>
      <c r="Y139" s="377"/>
      <c r="Z139" s="289"/>
      <c r="AA139" s="154"/>
      <c r="AB139" s="1329" t="str">
        <f>IF('Invt Machines'!AF139="","",'Invt Machines'!AF139)</f>
        <v/>
      </c>
      <c r="AC139" s="1330" t="str">
        <f>IF('Invt Machines'!AE139="","",'Invt Machines'!AE139)</f>
        <v/>
      </c>
      <c r="AD139" s="1330" t="str">
        <f>IF('Invt Machines'!AF139="","",'Invt Machines'!AF139)</f>
        <v/>
      </c>
      <c r="AE139" s="1330" t="str">
        <f>IF('Invt Machines'!AG139="","",'Invt Machines'!AG139)</f>
        <v/>
      </c>
      <c r="AF139" s="1330" t="str">
        <f>IF('Invt Machines'!AH139="","",'Invt Machines'!AH139)</f>
        <v/>
      </c>
      <c r="AG139" s="1331" t="str">
        <f>IF('Invt Machines'!AI139="","",'Invt Machines'!AI139)</f>
        <v/>
      </c>
      <c r="AH139" s="453"/>
      <c r="AI139" s="622">
        <f t="shared" si="50"/>
        <v>0</v>
      </c>
      <c r="AJ139" s="623">
        <f t="shared" si="51"/>
        <v>0</v>
      </c>
      <c r="AL139" s="622">
        <f t="shared" si="52"/>
        <v>0</v>
      </c>
      <c r="AM139" s="621">
        <f t="shared" si="53"/>
        <v>0</v>
      </c>
      <c r="AN139" s="621">
        <f t="shared" si="54"/>
        <v>0</v>
      </c>
      <c r="AO139" s="621">
        <f t="shared" si="55"/>
        <v>0</v>
      </c>
      <c r="AP139" s="621">
        <f t="shared" si="56"/>
        <v>0</v>
      </c>
      <c r="AQ139" s="623">
        <f t="shared" si="57"/>
        <v>0</v>
      </c>
      <c r="AR139" s="156"/>
      <c r="AS139" s="622">
        <f t="shared" si="60"/>
        <v>0</v>
      </c>
      <c r="AT139" s="623">
        <f t="shared" si="61"/>
        <v>0</v>
      </c>
      <c r="AU139" s="148"/>
      <c r="AV139" s="622">
        <f t="shared" si="62"/>
        <v>0</v>
      </c>
      <c r="AW139" s="621">
        <f t="shared" si="63"/>
        <v>0</v>
      </c>
      <c r="AX139" s="621">
        <f t="shared" si="64"/>
        <v>0</v>
      </c>
      <c r="AY139" s="621">
        <f t="shared" si="65"/>
        <v>0</v>
      </c>
      <c r="AZ139" s="536">
        <f t="shared" si="66"/>
        <v>0</v>
      </c>
      <c r="BA139" s="624">
        <f t="shared" si="58"/>
        <v>0</v>
      </c>
      <c r="BL139" s="148"/>
    </row>
    <row r="140" spans="1:64" ht="30" customHeight="1" x14ac:dyDescent="0.3">
      <c r="A140" s="545">
        <f>IF('Invt Machines'!A140="","",'Invt Machines'!A140)</f>
        <v>128</v>
      </c>
      <c r="B140" s="933" t="str">
        <f>IF('Invt Machines'!D140="","",'Invt Machines'!D140)</f>
        <v/>
      </c>
      <c r="C140" s="96" t="str">
        <f>IF('Invt Machines'!E140="","",'Invt Machines'!E140)</f>
        <v/>
      </c>
      <c r="D140" s="101" t="str">
        <f>IF('Invt Machines'!G140="","",'Invt Machines'!G140)</f>
        <v/>
      </c>
      <c r="E140" s="1357" t="str">
        <f>IF('Invt Machines'!H140="","",'Invt Machines'!H140)</f>
        <v/>
      </c>
      <c r="F140" s="1358" t="str">
        <f>IF('Invt Machines'!I140="","",'Invt Machines'!I140)</f>
        <v/>
      </c>
      <c r="G140" s="620"/>
      <c r="H140" s="160"/>
      <c r="I140" s="160"/>
      <c r="J140" s="160"/>
      <c r="K140" s="160"/>
      <c r="L140" s="160"/>
      <c r="M140" s="160"/>
      <c r="N140" s="160"/>
      <c r="O140" s="160"/>
      <c r="P140" s="160"/>
      <c r="Q140" s="160"/>
      <c r="R140" s="160"/>
      <c r="S140" s="160"/>
      <c r="T140" s="160"/>
      <c r="U140" s="160"/>
      <c r="V140" s="380" t="str">
        <f>IF('Invt Machines'!AC140="","","oui")</f>
        <v/>
      </c>
      <c r="W140" s="377"/>
      <c r="X140" s="377"/>
      <c r="Y140" s="377"/>
      <c r="Z140" s="289"/>
      <c r="AA140" s="154"/>
      <c r="AB140" s="1329" t="str">
        <f>IF('Invt Machines'!AF140="","",'Invt Machines'!AF140)</f>
        <v/>
      </c>
      <c r="AC140" s="1330" t="str">
        <f>IF('Invt Machines'!AE140="","",'Invt Machines'!AE140)</f>
        <v/>
      </c>
      <c r="AD140" s="1330" t="str">
        <f>IF('Invt Machines'!AF140="","",'Invt Machines'!AF140)</f>
        <v/>
      </c>
      <c r="AE140" s="1330" t="str">
        <f>IF('Invt Machines'!AG140="","",'Invt Machines'!AG140)</f>
        <v/>
      </c>
      <c r="AF140" s="1330" t="str">
        <f>IF('Invt Machines'!AH140="","",'Invt Machines'!AH140)</f>
        <v/>
      </c>
      <c r="AG140" s="1331" t="str">
        <f>IF('Invt Machines'!AI140="","",'Invt Machines'!AI140)</f>
        <v/>
      </c>
      <c r="AH140" s="453"/>
      <c r="AI140" s="622">
        <f t="shared" si="50"/>
        <v>0</v>
      </c>
      <c r="AJ140" s="623">
        <f t="shared" si="51"/>
        <v>0</v>
      </c>
      <c r="AL140" s="622">
        <f t="shared" si="52"/>
        <v>0</v>
      </c>
      <c r="AM140" s="621">
        <f t="shared" si="53"/>
        <v>0</v>
      </c>
      <c r="AN140" s="621">
        <f t="shared" si="54"/>
        <v>0</v>
      </c>
      <c r="AO140" s="621">
        <f t="shared" si="55"/>
        <v>0</v>
      </c>
      <c r="AP140" s="621">
        <f t="shared" si="56"/>
        <v>0</v>
      </c>
      <c r="AQ140" s="623">
        <f t="shared" si="57"/>
        <v>0</v>
      </c>
      <c r="AR140" s="156"/>
      <c r="AS140" s="622">
        <f t="shared" si="60"/>
        <v>0</v>
      </c>
      <c r="AT140" s="623">
        <f t="shared" si="61"/>
        <v>0</v>
      </c>
      <c r="AU140" s="148"/>
      <c r="AV140" s="622">
        <f t="shared" si="62"/>
        <v>0</v>
      </c>
      <c r="AW140" s="621">
        <f t="shared" si="63"/>
        <v>0</v>
      </c>
      <c r="AX140" s="621">
        <f t="shared" si="64"/>
        <v>0</v>
      </c>
      <c r="AY140" s="621">
        <f t="shared" si="65"/>
        <v>0</v>
      </c>
      <c r="AZ140" s="536">
        <f t="shared" si="66"/>
        <v>0</v>
      </c>
      <c r="BA140" s="624">
        <f t="shared" si="58"/>
        <v>0</v>
      </c>
      <c r="BL140" s="148"/>
    </row>
    <row r="141" spans="1:64" ht="30" customHeight="1" x14ac:dyDescent="0.3">
      <c r="A141" s="545">
        <f>IF('Invt Machines'!A141="","",'Invt Machines'!A141)</f>
        <v>129</v>
      </c>
      <c r="B141" s="933" t="str">
        <f>IF('Invt Machines'!D141="","",'Invt Machines'!D141)</f>
        <v/>
      </c>
      <c r="C141" s="96" t="str">
        <f>IF('Invt Machines'!E141="","",'Invt Machines'!E141)</f>
        <v/>
      </c>
      <c r="D141" s="101" t="str">
        <f>IF('Invt Machines'!G141="","",'Invt Machines'!G141)</f>
        <v/>
      </c>
      <c r="E141" s="1357" t="str">
        <f>IF('Invt Machines'!H141="","",'Invt Machines'!H141)</f>
        <v/>
      </c>
      <c r="F141" s="1358" t="str">
        <f>IF('Invt Machines'!I141="","",'Invt Machines'!I141)</f>
        <v/>
      </c>
      <c r="G141" s="620"/>
      <c r="H141" s="160"/>
      <c r="I141" s="160"/>
      <c r="J141" s="160"/>
      <c r="K141" s="160"/>
      <c r="L141" s="160"/>
      <c r="M141" s="160"/>
      <c r="N141" s="160"/>
      <c r="O141" s="160"/>
      <c r="P141" s="160"/>
      <c r="Q141" s="160"/>
      <c r="R141" s="160"/>
      <c r="S141" s="160"/>
      <c r="T141" s="160"/>
      <c r="U141" s="160"/>
      <c r="V141" s="380" t="str">
        <f>IF('Invt Machines'!AC139="","","oui")</f>
        <v/>
      </c>
      <c r="W141" s="377"/>
      <c r="X141" s="377"/>
      <c r="Y141" s="377"/>
      <c r="Z141" s="289"/>
      <c r="AA141" s="154"/>
      <c r="AB141" s="1329" t="str">
        <f>IF('Invt Machines'!AF139="","",'Invt Machines'!AF139)</f>
        <v/>
      </c>
      <c r="AC141" s="1330" t="str">
        <f>IF('Invt Machines'!AE139="","",'Invt Machines'!AE139)</f>
        <v/>
      </c>
      <c r="AD141" s="1330" t="str">
        <f>IF('Invt Machines'!AF139="","",'Invt Machines'!AF139)</f>
        <v/>
      </c>
      <c r="AE141" s="1330" t="str">
        <f>IF('Invt Machines'!AG139="","",'Invt Machines'!AG139)</f>
        <v/>
      </c>
      <c r="AF141" s="1330" t="str">
        <f>IF('Invt Machines'!AH139="","",'Invt Machines'!AH139)</f>
        <v/>
      </c>
      <c r="AG141" s="1331" t="str">
        <f>IF('Invt Machines'!AI139="","",'Invt Machines'!AI139)</f>
        <v/>
      </c>
      <c r="AH141" s="453"/>
      <c r="AI141" s="622">
        <f t="shared" si="50"/>
        <v>0</v>
      </c>
      <c r="AJ141" s="623">
        <f t="shared" si="51"/>
        <v>0</v>
      </c>
      <c r="AL141" s="622">
        <f t="shared" si="52"/>
        <v>0</v>
      </c>
      <c r="AM141" s="621">
        <f t="shared" si="53"/>
        <v>0</v>
      </c>
      <c r="AN141" s="621">
        <f t="shared" si="54"/>
        <v>0</v>
      </c>
      <c r="AO141" s="621">
        <f t="shared" si="55"/>
        <v>0</v>
      </c>
      <c r="AP141" s="621">
        <f t="shared" si="56"/>
        <v>0</v>
      </c>
      <c r="AQ141" s="623">
        <f t="shared" si="57"/>
        <v>0</v>
      </c>
      <c r="AR141" s="156"/>
      <c r="AS141" s="622">
        <f t="shared" si="60"/>
        <v>0</v>
      </c>
      <c r="AT141" s="623">
        <f t="shared" si="61"/>
        <v>0</v>
      </c>
      <c r="AU141" s="148"/>
      <c r="AV141" s="622">
        <f t="shared" si="62"/>
        <v>0</v>
      </c>
      <c r="AW141" s="621">
        <f t="shared" si="63"/>
        <v>0</v>
      </c>
      <c r="AX141" s="621">
        <f t="shared" si="64"/>
        <v>0</v>
      </c>
      <c r="AY141" s="621">
        <f t="shared" si="65"/>
        <v>0</v>
      </c>
      <c r="AZ141" s="536">
        <f t="shared" si="66"/>
        <v>0</v>
      </c>
      <c r="BA141" s="624">
        <f t="shared" ref="BA141:BA142" si="67">IF(AND(V141="oui",AZ141=1),1,0)</f>
        <v>0</v>
      </c>
      <c r="BL141" s="148"/>
    </row>
    <row r="142" spans="1:64" ht="30" customHeight="1" thickBot="1" x14ac:dyDescent="0.35">
      <c r="A142" s="545">
        <v>130</v>
      </c>
      <c r="B142" s="952" t="str">
        <f>IF('Invt Machines'!D137="","",'Invt Machines'!D137)</f>
        <v>Cuisine</v>
      </c>
      <c r="C142" s="73" t="str">
        <f>IF('Invt Machines'!E137="","",'Invt Machines'!E137)</f>
        <v/>
      </c>
      <c r="D142" s="76" t="str">
        <f>IF('Invt Machines'!G137="","",'Invt Machines'!G137)</f>
        <v>VITRINE MAINTIENT CHAUD</v>
      </c>
      <c r="E142" s="1445" t="str">
        <f>IF('Invt Machines'!H137="","",'Invt Machines'!H137)</f>
        <v/>
      </c>
      <c r="F142" s="1446" t="str">
        <f>IF('Invt Machines'!I137="","",'Invt Machines'!I137)</f>
        <v/>
      </c>
      <c r="G142" s="455"/>
      <c r="H142" s="162"/>
      <c r="I142" s="162"/>
      <c r="J142" s="162"/>
      <c r="K142" s="162"/>
      <c r="L142" s="162"/>
      <c r="M142" s="162"/>
      <c r="N142" s="162"/>
      <c r="O142" s="162"/>
      <c r="P142" s="162"/>
      <c r="Q142" s="162"/>
      <c r="R142" s="162"/>
      <c r="S142" s="162"/>
      <c r="T142" s="162"/>
      <c r="U142" s="162"/>
      <c r="V142" s="381" t="str">
        <f>IF('Invt Machines'!AC135="","","oui")</f>
        <v/>
      </c>
      <c r="W142" s="442"/>
      <c r="X142" s="442"/>
      <c r="Y142" s="442"/>
      <c r="Z142" s="159"/>
      <c r="AA142" s="442"/>
      <c r="AB142" s="1332" t="str">
        <f>IF('Invt Machines'!AF137="","",'Invt Machines'!AF137)</f>
        <v>Non intégré en visite initiale de vérification de conformité machine, est-ce a prévoir ?</v>
      </c>
      <c r="AC142" s="1333" t="str">
        <f>IF('Invt Machines'!AE137="","",'Invt Machines'!AE137)</f>
        <v/>
      </c>
      <c r="AD142" s="1333" t="str">
        <f>IF('Invt Machines'!AF137="","",'Invt Machines'!AF137)</f>
        <v>Non intégré en visite initiale de vérification de conformité machine, est-ce a prévoir ?</v>
      </c>
      <c r="AE142" s="1333" t="str">
        <f>IF('Invt Machines'!AG137="","",'Invt Machines'!AG137)</f>
        <v/>
      </c>
      <c r="AF142" s="1333" t="str">
        <f>IF('Invt Machines'!AH137="","",'Invt Machines'!AH137)</f>
        <v/>
      </c>
      <c r="AG142" s="1334" t="str">
        <f>IF('Invt Machines'!AI137="","",'Invt Machines'!AI137)</f>
        <v/>
      </c>
      <c r="AH142" s="342"/>
      <c r="AI142" s="265">
        <f t="shared" si="50"/>
        <v>0</v>
      </c>
      <c r="AJ142" s="436">
        <f t="shared" si="51"/>
        <v>0</v>
      </c>
      <c r="AL142" s="265">
        <f t="shared" si="52"/>
        <v>0</v>
      </c>
      <c r="AM142" s="435">
        <f t="shared" si="53"/>
        <v>0</v>
      </c>
      <c r="AN142" s="435">
        <f t="shared" si="54"/>
        <v>0</v>
      </c>
      <c r="AO142" s="435">
        <f t="shared" si="55"/>
        <v>0</v>
      </c>
      <c r="AP142" s="435">
        <f t="shared" si="56"/>
        <v>0</v>
      </c>
      <c r="AQ142" s="436">
        <f t="shared" si="57"/>
        <v>0</v>
      </c>
      <c r="AR142" s="156"/>
      <c r="AS142" s="265">
        <f t="shared" si="60"/>
        <v>0</v>
      </c>
      <c r="AT142" s="436">
        <f t="shared" si="61"/>
        <v>0</v>
      </c>
      <c r="AU142" s="148"/>
      <c r="AV142" s="265">
        <f t="shared" si="48"/>
        <v>0</v>
      </c>
      <c r="AW142" s="435">
        <f t="shared" si="49"/>
        <v>0</v>
      </c>
      <c r="AX142" s="533">
        <f t="shared" si="43"/>
        <v>0</v>
      </c>
      <c r="AY142" s="435">
        <f t="shared" si="59"/>
        <v>0</v>
      </c>
      <c r="AZ142" s="537">
        <f t="shared" si="45"/>
        <v>0</v>
      </c>
      <c r="BA142" s="539">
        <f t="shared" si="67"/>
        <v>0</v>
      </c>
      <c r="BL142" s="148"/>
    </row>
    <row r="143" spans="1:64" ht="30" customHeight="1" thickBot="1" x14ac:dyDescent="0.35">
      <c r="A143" s="166"/>
      <c r="B143" s="953"/>
      <c r="C143" s="139"/>
      <c r="D143" s="140"/>
      <c r="E143" s="1309"/>
      <c r="F143" s="1309"/>
      <c r="G143" s="169"/>
      <c r="H143" s="169"/>
      <c r="I143" s="169"/>
      <c r="J143" s="169"/>
      <c r="K143" s="169"/>
      <c r="L143" s="169"/>
      <c r="M143" s="169"/>
      <c r="N143" s="169"/>
      <c r="O143" s="169"/>
      <c r="P143" s="169"/>
      <c r="Q143" s="169"/>
      <c r="R143" s="169"/>
      <c r="S143" s="168"/>
      <c r="T143" s="168"/>
      <c r="U143" s="168"/>
      <c r="V143" s="168"/>
      <c r="X143" s="167"/>
      <c r="Y143" s="167"/>
      <c r="Z143" s="167"/>
      <c r="AA143" s="167"/>
      <c r="AB143" s="167"/>
      <c r="AC143" s="167"/>
      <c r="AE143" s="526"/>
      <c r="AH143" s="156"/>
      <c r="AI143" s="156"/>
      <c r="AJ143" s="156"/>
      <c r="AK143" s="156"/>
      <c r="AL143" s="156"/>
      <c r="AM143" s="156"/>
      <c r="AN143" s="156"/>
      <c r="AO143" s="156"/>
      <c r="AR143" s="156"/>
      <c r="AS143" s="156"/>
      <c r="AT143" s="156"/>
      <c r="AW143" s="334"/>
      <c r="AX143" s="156"/>
      <c r="BL143" s="148"/>
    </row>
    <row r="144" spans="1:64" ht="30" customHeight="1" thickBot="1" x14ac:dyDescent="0.35">
      <c r="A144" s="166"/>
      <c r="B144" s="953"/>
      <c r="C144" s="139"/>
      <c r="D144" s="140"/>
      <c r="E144" s="1309"/>
      <c r="F144" s="1309"/>
      <c r="H144" s="459">
        <f t="shared" ref="H144:U144" si="68">SUM(H13:H142)</f>
        <v>103</v>
      </c>
      <c r="I144" s="460">
        <f t="shared" si="68"/>
        <v>16</v>
      </c>
      <c r="J144" s="459">
        <f t="shared" si="68"/>
        <v>46</v>
      </c>
      <c r="K144" s="460">
        <f t="shared" si="68"/>
        <v>8</v>
      </c>
      <c r="L144" s="459">
        <f t="shared" si="68"/>
        <v>54</v>
      </c>
      <c r="M144" s="460">
        <f t="shared" si="68"/>
        <v>3</v>
      </c>
      <c r="N144" s="459">
        <f t="shared" si="68"/>
        <v>107</v>
      </c>
      <c r="O144" s="460">
        <f t="shared" si="68"/>
        <v>13</v>
      </c>
      <c r="P144" s="459">
        <f t="shared" si="68"/>
        <v>71</v>
      </c>
      <c r="Q144" s="460">
        <f t="shared" si="68"/>
        <v>27</v>
      </c>
      <c r="R144" s="459">
        <f t="shared" si="68"/>
        <v>45</v>
      </c>
      <c r="S144" s="460">
        <f t="shared" si="68"/>
        <v>23</v>
      </c>
      <c r="T144" s="459">
        <f t="shared" si="68"/>
        <v>0</v>
      </c>
      <c r="U144" s="460">
        <f t="shared" si="68"/>
        <v>0</v>
      </c>
      <c r="V144" s="168"/>
      <c r="X144" s="167"/>
      <c r="Y144" s="167"/>
      <c r="Z144" s="167"/>
      <c r="AA144" s="167"/>
      <c r="AB144" s="167"/>
      <c r="AC144" s="167"/>
      <c r="AG144" s="148"/>
      <c r="AH144" s="349" t="s">
        <v>870</v>
      </c>
      <c r="AI144" s="350">
        <f>SUM(AI13:AI142)</f>
        <v>101</v>
      </c>
      <c r="AJ144" s="351">
        <f>SUM(AJ13:AJ142)</f>
        <v>16</v>
      </c>
      <c r="AK144" s="156"/>
      <c r="AL144" s="353">
        <f t="shared" ref="AL144:AQ144" si="69">SUM(AL13:AL142)</f>
        <v>85</v>
      </c>
      <c r="AM144" s="354">
        <f t="shared" si="69"/>
        <v>0</v>
      </c>
      <c r="AN144" s="354">
        <f t="shared" si="69"/>
        <v>32</v>
      </c>
      <c r="AO144" s="354">
        <f t="shared" si="69"/>
        <v>2</v>
      </c>
      <c r="AP144" s="354">
        <f t="shared" si="69"/>
        <v>0</v>
      </c>
      <c r="AQ144" s="355">
        <f t="shared" si="69"/>
        <v>115</v>
      </c>
      <c r="AR144" s="148"/>
      <c r="AS144" s="353">
        <f>SUM(AS13:AS142)</f>
        <v>4</v>
      </c>
      <c r="AT144" s="355">
        <f>SUM(AT13:AT142)</f>
        <v>0</v>
      </c>
      <c r="AU144" s="156"/>
      <c r="AV144" s="353">
        <f t="shared" ref="AV144:BA144" si="70">SUM(AV13:AV142)</f>
        <v>51</v>
      </c>
      <c r="AW144" s="354">
        <f t="shared" si="70"/>
        <v>2</v>
      </c>
      <c r="AX144" s="354">
        <f t="shared" si="70"/>
        <v>48</v>
      </c>
      <c r="AY144" s="354">
        <f t="shared" si="70"/>
        <v>16</v>
      </c>
      <c r="AZ144" s="355">
        <f t="shared" si="70"/>
        <v>13</v>
      </c>
      <c r="BA144" s="534">
        <f t="shared" si="70"/>
        <v>3</v>
      </c>
      <c r="BL144" s="148"/>
    </row>
    <row r="145" spans="5:64" ht="45" customHeight="1" thickBot="1" x14ac:dyDescent="0.35">
      <c r="E145" s="1309"/>
      <c r="F145" s="1309"/>
      <c r="X145" s="148"/>
      <c r="Y145" s="1444"/>
      <c r="Z145" s="1444"/>
      <c r="AA145" s="1444"/>
      <c r="AG145" s="148"/>
      <c r="AH145" s="352" t="s">
        <v>925</v>
      </c>
      <c r="AI145" s="1322">
        <f>SUM(AI144:AJ144)</f>
        <v>117</v>
      </c>
      <c r="AJ145" s="1323"/>
      <c r="AL145" s="1335">
        <f>SUM(AL144:AM144)</f>
        <v>85</v>
      </c>
      <c r="AM145" s="1335"/>
      <c r="AN145" s="385"/>
      <c r="AO145" s="1335">
        <f>SUM(AO144:AP144)</f>
        <v>2</v>
      </c>
      <c r="AP145" s="1335"/>
      <c r="AQ145" s="385"/>
      <c r="AR145" s="156"/>
      <c r="AS145" s="156"/>
      <c r="AT145" s="156"/>
      <c r="AU145" s="156"/>
      <c r="AV145" s="1335">
        <f>SUM(AV144,AX144)</f>
        <v>99</v>
      </c>
      <c r="AW145" s="1335"/>
      <c r="AX145" s="1335"/>
      <c r="AY145" s="1335">
        <f>SUM(AX144:AZ144)</f>
        <v>77</v>
      </c>
      <c r="AZ145" s="1335"/>
      <c r="BL145" s="148"/>
    </row>
    <row r="146" spans="5:64" ht="110.25" hidden="1" customHeight="1" x14ac:dyDescent="0.3">
      <c r="E146" s="1305" t="s">
        <v>1404</v>
      </c>
      <c r="F146" s="1306"/>
      <c r="G146" s="1303" t="s">
        <v>979</v>
      </c>
      <c r="H146" s="1304"/>
      <c r="I146" s="1303" t="s">
        <v>944</v>
      </c>
      <c r="J146" s="1304"/>
      <c r="K146" s="1303" t="s">
        <v>1401</v>
      </c>
      <c r="L146" s="1304"/>
      <c r="M146" s="1303" t="s">
        <v>946</v>
      </c>
      <c r="N146" s="1304"/>
      <c r="O146" s="1303" t="s">
        <v>948</v>
      </c>
      <c r="P146" s="1304"/>
      <c r="Q146" s="1303" t="s">
        <v>981</v>
      </c>
      <c r="R146" s="1304"/>
      <c r="S146" s="1303" t="s">
        <v>982</v>
      </c>
      <c r="T146" s="1304"/>
      <c r="X146" s="148"/>
      <c r="AE146" s="526"/>
      <c r="AF146" s="156"/>
      <c r="AH146" s="156"/>
      <c r="AI146" s="156"/>
      <c r="AJ146" s="156"/>
      <c r="AK146" s="156"/>
      <c r="AL146" s="156"/>
      <c r="AM146" s="156"/>
      <c r="AN146" s="156"/>
      <c r="AO146" s="156"/>
      <c r="AP146" s="156"/>
      <c r="AQ146" s="156"/>
      <c r="AR146" s="489"/>
      <c r="AS146" s="489"/>
      <c r="AT146" s="489"/>
      <c r="AU146" s="489"/>
      <c r="AV146" s="489"/>
      <c r="AW146" s="334"/>
      <c r="AX146" s="156"/>
      <c r="BL146" s="148"/>
    </row>
    <row r="147" spans="5:64" ht="30" hidden="1" customHeight="1" x14ac:dyDescent="0.3">
      <c r="E147" s="1299" t="s">
        <v>870</v>
      </c>
      <c r="F147" s="1300"/>
      <c r="G147" s="346" t="s">
        <v>916</v>
      </c>
      <c r="H147" s="403" t="s">
        <v>947</v>
      </c>
      <c r="I147" s="346" t="s">
        <v>916</v>
      </c>
      <c r="J147" s="401" t="s">
        <v>832</v>
      </c>
      <c r="K147" s="346" t="s">
        <v>916</v>
      </c>
      <c r="L147" s="402" t="s">
        <v>832</v>
      </c>
      <c r="M147" s="346" t="s">
        <v>916</v>
      </c>
      <c r="N147" s="401" t="s">
        <v>832</v>
      </c>
      <c r="O147" s="346" t="s">
        <v>916</v>
      </c>
      <c r="P147" s="401" t="s">
        <v>832</v>
      </c>
      <c r="Q147" s="346" t="s">
        <v>916</v>
      </c>
      <c r="R147" s="401" t="s">
        <v>832</v>
      </c>
      <c r="S147" s="346" t="s">
        <v>916</v>
      </c>
      <c r="T147" s="402" t="s">
        <v>832</v>
      </c>
      <c r="X147" s="148"/>
      <c r="AE147" s="526"/>
      <c r="AR147" s="489"/>
      <c r="AS147" s="489"/>
      <c r="AT147" s="489"/>
      <c r="AU147" s="489"/>
      <c r="AV147" s="489"/>
      <c r="AW147" s="334"/>
      <c r="BL147" s="148"/>
    </row>
    <row r="148" spans="5:64" ht="30" hidden="1" customHeight="1" thickBot="1" x14ac:dyDescent="0.35">
      <c r="E148" s="1301"/>
      <c r="F148" s="1302"/>
      <c r="G148" s="498">
        <f>AI145</f>
        <v>117</v>
      </c>
      <c r="H148" s="499" t="s">
        <v>947</v>
      </c>
      <c r="I148" s="500">
        <f>AI144</f>
        <v>101</v>
      </c>
      <c r="J148" s="501">
        <v>1</v>
      </c>
      <c r="K148" s="504">
        <f>AW144</f>
        <v>2</v>
      </c>
      <c r="L148" s="505">
        <f>(K148/I148)</f>
        <v>1.9801980198019802E-2</v>
      </c>
      <c r="M148" s="506">
        <f>AL145</f>
        <v>85</v>
      </c>
      <c r="N148" s="507">
        <f>(M148/I148)</f>
        <v>0.84158415841584155</v>
      </c>
      <c r="O148" s="508">
        <f>AO145</f>
        <v>2</v>
      </c>
      <c r="P148" s="509">
        <f>(O148/I148)</f>
        <v>1.9801980198019802E-2</v>
      </c>
      <c r="Q148" s="520">
        <f>AP144</f>
        <v>0</v>
      </c>
      <c r="R148" s="521">
        <f>(Q148/M148)</f>
        <v>0</v>
      </c>
      <c r="S148" s="502">
        <f>AV145</f>
        <v>99</v>
      </c>
      <c r="T148" s="503">
        <f>(S148/I148)</f>
        <v>0.98019801980198018</v>
      </c>
      <c r="X148" s="148"/>
      <c r="AE148" s="526"/>
      <c r="AR148" s="489"/>
      <c r="AS148" s="489"/>
      <c r="AT148" s="489"/>
      <c r="AU148" s="489"/>
      <c r="AV148" s="489"/>
      <c r="AW148" s="334"/>
      <c r="BL148" s="148"/>
    </row>
    <row r="149" spans="5:64" ht="30" hidden="1" customHeight="1" x14ac:dyDescent="0.3">
      <c r="G149" s="489"/>
      <c r="X149" s="148"/>
      <c r="AE149" s="526"/>
      <c r="AR149" s="489"/>
      <c r="AS149" s="489"/>
      <c r="AT149" s="489"/>
      <c r="AU149" s="489"/>
      <c r="AV149" s="489"/>
      <c r="AW149" s="334"/>
      <c r="BL149" s="148"/>
    </row>
    <row r="150" spans="5:64" ht="30" hidden="1" customHeight="1" x14ac:dyDescent="0.3">
      <c r="G150" s="489"/>
      <c r="X150" s="148"/>
      <c r="AE150" s="526"/>
      <c r="AR150" s="489"/>
      <c r="AS150" s="489"/>
      <c r="AT150" s="489"/>
      <c r="AU150" s="489"/>
      <c r="AV150" s="489"/>
      <c r="AW150" s="334"/>
      <c r="BL150" s="148"/>
    </row>
    <row r="151" spans="5:64" ht="30" hidden="1" customHeight="1" x14ac:dyDescent="0.3">
      <c r="G151" s="489"/>
      <c r="X151" s="148"/>
      <c r="AE151" s="526"/>
      <c r="AR151" s="489"/>
      <c r="AS151" s="489"/>
      <c r="AT151" s="489"/>
      <c r="AU151" s="489"/>
      <c r="AV151" s="489"/>
      <c r="AW151" s="334"/>
      <c r="BL151" s="148"/>
    </row>
    <row r="152" spans="5:64" ht="30" hidden="1" customHeight="1" x14ac:dyDescent="0.3">
      <c r="G152" s="489"/>
      <c r="X152" s="148"/>
      <c r="AE152" s="526"/>
      <c r="AR152" s="489"/>
      <c r="AS152" s="489"/>
      <c r="AT152" s="489"/>
      <c r="AU152" s="489"/>
      <c r="AV152" s="489"/>
      <c r="AW152" s="334"/>
      <c r="BL152" s="148"/>
    </row>
    <row r="153" spans="5:64" ht="30" hidden="1" customHeight="1" x14ac:dyDescent="0.3">
      <c r="G153" s="489"/>
      <c r="X153" s="148"/>
      <c r="AE153" s="526"/>
      <c r="AR153" s="489"/>
      <c r="AS153" s="489"/>
      <c r="AT153" s="489"/>
      <c r="AU153" s="489"/>
      <c r="AV153" s="489"/>
      <c r="AW153" s="334"/>
      <c r="BL153" s="148"/>
    </row>
    <row r="154" spans="5:64" ht="30" hidden="1" customHeight="1" x14ac:dyDescent="0.3">
      <c r="G154" s="489"/>
      <c r="X154" s="148"/>
      <c r="AE154" s="526"/>
      <c r="AR154" s="489"/>
      <c r="AS154" s="489"/>
      <c r="AT154" s="489"/>
      <c r="AU154" s="489"/>
      <c r="AV154" s="489"/>
      <c r="AW154" s="334"/>
      <c r="BL154" s="148"/>
    </row>
    <row r="155" spans="5:64" ht="30" hidden="1" customHeight="1" x14ac:dyDescent="0.3">
      <c r="G155" s="489"/>
      <c r="X155" s="148"/>
      <c r="AE155" s="526"/>
      <c r="AR155" s="489"/>
      <c r="AS155" s="489"/>
      <c r="AT155" s="489"/>
      <c r="AU155" s="489"/>
      <c r="AV155" s="489"/>
      <c r="AW155" s="334"/>
      <c r="BL155" s="148"/>
    </row>
    <row r="156" spans="5:64" ht="30" hidden="1" customHeight="1" x14ac:dyDescent="0.3">
      <c r="G156" s="489"/>
      <c r="X156" s="148"/>
      <c r="AE156" s="526"/>
      <c r="AR156" s="489"/>
      <c r="AS156" s="489"/>
      <c r="AT156" s="489"/>
      <c r="AU156" s="489"/>
      <c r="AV156" s="489"/>
      <c r="AW156" s="334"/>
      <c r="BL156" s="148"/>
    </row>
    <row r="157" spans="5:64" ht="30" hidden="1" customHeight="1" x14ac:dyDescent="0.3">
      <c r="G157" s="489"/>
      <c r="X157" s="148"/>
      <c r="AE157" s="526"/>
      <c r="AR157" s="489"/>
      <c r="AS157" s="489"/>
      <c r="AT157" s="489"/>
      <c r="AU157" s="489"/>
      <c r="AV157" s="489"/>
      <c r="AW157" s="334"/>
      <c r="BL157" s="148"/>
    </row>
    <row r="158" spans="5:64" ht="30" hidden="1" customHeight="1" x14ac:dyDescent="0.3">
      <c r="G158" s="489"/>
      <c r="X158" s="148"/>
      <c r="AE158" s="526"/>
      <c r="AR158" s="489"/>
      <c r="AS158" s="489"/>
      <c r="AT158" s="489"/>
      <c r="AU158" s="489"/>
      <c r="AV158" s="489"/>
      <c r="AW158" s="334"/>
      <c r="BL158" s="148"/>
    </row>
    <row r="159" spans="5:64" ht="30" hidden="1" customHeight="1" x14ac:dyDescent="0.3">
      <c r="G159" s="489"/>
      <c r="X159" s="148"/>
      <c r="AE159" s="526"/>
      <c r="AR159" s="489"/>
      <c r="AS159" s="489"/>
      <c r="AT159" s="489"/>
      <c r="AU159" s="489"/>
      <c r="AV159" s="489"/>
      <c r="AW159" s="334"/>
      <c r="BL159" s="148"/>
    </row>
    <row r="160" spans="5:64" ht="30" hidden="1" customHeight="1" x14ac:dyDescent="0.3">
      <c r="G160" s="489"/>
      <c r="X160" s="148"/>
      <c r="AE160" s="526"/>
      <c r="AR160" s="489"/>
      <c r="AS160" s="489"/>
      <c r="AT160" s="489"/>
      <c r="AU160" s="489"/>
      <c r="AV160" s="489"/>
      <c r="AW160" s="334"/>
      <c r="BL160" s="148"/>
    </row>
    <row r="161" spans="6:64" ht="30" hidden="1" customHeight="1" x14ac:dyDescent="0.3">
      <c r="G161" s="489"/>
      <c r="X161" s="148"/>
      <c r="AE161" s="526"/>
      <c r="AR161" s="489"/>
      <c r="AS161" s="489"/>
      <c r="AT161" s="489"/>
      <c r="AU161" s="489"/>
      <c r="AV161" s="489"/>
      <c r="AW161" s="334"/>
      <c r="BL161" s="148"/>
    </row>
    <row r="162" spans="6:64" ht="30" hidden="1" customHeight="1" x14ac:dyDescent="0.3">
      <c r="G162" s="489"/>
      <c r="X162" s="148"/>
      <c r="AE162" s="526"/>
      <c r="AR162" s="489"/>
      <c r="AS162" s="489"/>
      <c r="AT162" s="489"/>
      <c r="AU162" s="489"/>
      <c r="AV162" s="489"/>
      <c r="AW162" s="334"/>
      <c r="BL162" s="148"/>
    </row>
    <row r="163" spans="6:64" ht="30" hidden="1" customHeight="1" x14ac:dyDescent="0.3">
      <c r="G163" s="489"/>
      <c r="X163" s="148"/>
      <c r="AE163" s="526"/>
      <c r="AR163" s="489"/>
      <c r="AS163" s="489"/>
      <c r="AT163" s="489"/>
      <c r="AU163" s="489"/>
      <c r="AV163" s="489"/>
      <c r="AW163" s="334"/>
      <c r="BL163" s="148"/>
    </row>
    <row r="164" spans="6:64" ht="30" hidden="1" customHeight="1" x14ac:dyDescent="0.3">
      <c r="G164" s="489"/>
      <c r="X164" s="148"/>
      <c r="AE164" s="526"/>
      <c r="AR164" s="489"/>
      <c r="AS164" s="489"/>
      <c r="AT164" s="489"/>
      <c r="AU164" s="489"/>
      <c r="AV164" s="489"/>
      <c r="AW164" s="334"/>
      <c r="BL164" s="148"/>
    </row>
    <row r="165" spans="6:64" ht="30" hidden="1" customHeight="1" x14ac:dyDescent="0.3">
      <c r="G165" s="489"/>
      <c r="X165" s="148"/>
      <c r="AE165" s="526"/>
      <c r="AR165" s="489"/>
      <c r="AS165" s="489"/>
      <c r="AT165" s="489"/>
      <c r="AU165" s="489"/>
      <c r="AV165" s="489"/>
      <c r="AW165" s="334"/>
      <c r="BL165" s="148"/>
    </row>
    <row r="166" spans="6:64" ht="30" hidden="1" customHeight="1" x14ac:dyDescent="0.3">
      <c r="G166" s="489"/>
      <c r="X166" s="148"/>
      <c r="AE166" s="526"/>
      <c r="AR166" s="489"/>
      <c r="AS166" s="489"/>
      <c r="AT166" s="489"/>
      <c r="AU166" s="489"/>
      <c r="AV166" s="489"/>
      <c r="AW166" s="334"/>
      <c r="BL166" s="148"/>
    </row>
    <row r="167" spans="6:64" ht="30" hidden="1" customHeight="1" x14ac:dyDescent="0.3">
      <c r="G167" s="489"/>
      <c r="X167" s="148"/>
      <c r="AE167" s="526"/>
      <c r="AR167" s="489"/>
      <c r="AS167" s="489"/>
      <c r="AT167" s="489"/>
      <c r="AU167" s="489"/>
      <c r="AV167" s="489"/>
      <c r="AW167" s="334"/>
      <c r="BL167" s="148"/>
    </row>
    <row r="168" spans="6:64" ht="30" hidden="1" customHeight="1" x14ac:dyDescent="0.3">
      <c r="G168" s="489"/>
      <c r="X168" s="148"/>
      <c r="AE168" s="526"/>
      <c r="AR168" s="489"/>
      <c r="AS168" s="489"/>
      <c r="AT168" s="489"/>
      <c r="AU168" s="489"/>
      <c r="AV168" s="489"/>
      <c r="AW168" s="334"/>
      <c r="BL168" s="148"/>
    </row>
    <row r="169" spans="6:64" ht="30" hidden="1" customHeight="1" x14ac:dyDescent="0.3">
      <c r="G169" s="489"/>
      <c r="X169" s="148"/>
      <c r="Y169" s="148"/>
      <c r="Z169" s="148"/>
      <c r="AE169" s="526"/>
      <c r="AR169" s="489"/>
      <c r="AS169" s="489"/>
      <c r="AT169" s="489"/>
      <c r="AU169" s="489"/>
      <c r="AV169" s="489"/>
      <c r="AW169" s="334"/>
      <c r="BL169" s="148"/>
    </row>
    <row r="170" spans="6:64" ht="30" hidden="1" customHeight="1" x14ac:dyDescent="0.3">
      <c r="G170" s="489"/>
      <c r="X170" s="148"/>
      <c r="Y170" s="148"/>
      <c r="Z170" s="148"/>
      <c r="AR170" s="489"/>
      <c r="AS170" s="489"/>
      <c r="AT170" s="489"/>
      <c r="AU170" s="489"/>
      <c r="AV170" s="489"/>
      <c r="BL170" s="148"/>
    </row>
    <row r="171" spans="6:64" ht="30" hidden="1" customHeight="1" x14ac:dyDescent="0.3">
      <c r="G171" s="489"/>
      <c r="X171" s="148"/>
      <c r="Y171" s="148"/>
      <c r="Z171" s="148"/>
      <c r="AR171" s="489"/>
      <c r="AS171" s="489"/>
      <c r="AT171" s="489"/>
      <c r="AU171" s="489"/>
      <c r="AV171" s="489"/>
      <c r="BL171" s="148"/>
    </row>
    <row r="172" spans="6:64" ht="30" hidden="1" customHeight="1" x14ac:dyDescent="0.3">
      <c r="G172" s="489"/>
      <c r="X172" s="148"/>
      <c r="Y172" s="148"/>
      <c r="Z172" s="148"/>
      <c r="AR172" s="489"/>
      <c r="AS172" s="489"/>
      <c r="AT172" s="489"/>
      <c r="AU172" s="489"/>
      <c r="AV172" s="489"/>
      <c r="BL172" s="148"/>
    </row>
    <row r="173" spans="6:64" ht="30" customHeight="1" thickBot="1" x14ac:dyDescent="0.35">
      <c r="G173" s="489"/>
      <c r="X173" s="148"/>
      <c r="Y173" s="148"/>
      <c r="Z173" s="148"/>
      <c r="AR173" s="489"/>
      <c r="AS173" s="489"/>
      <c r="AT173" s="489"/>
      <c r="AU173" s="489"/>
      <c r="AV173" s="489"/>
      <c r="BL173" s="148"/>
    </row>
    <row r="174" spans="6:64" ht="153.75" customHeight="1" x14ac:dyDescent="0.3">
      <c r="F174" s="1305" t="s">
        <v>1403</v>
      </c>
      <c r="G174" s="1306"/>
      <c r="H174" s="1303" t="s">
        <v>2464</v>
      </c>
      <c r="I174" s="1304"/>
      <c r="J174" s="1303" t="s">
        <v>944</v>
      </c>
      <c r="K174" s="1304"/>
      <c r="L174" s="1303" t="s">
        <v>1405</v>
      </c>
      <c r="M174" s="1304"/>
      <c r="N174" s="1303" t="s">
        <v>1406</v>
      </c>
      <c r="O174" s="1304"/>
      <c r="P174" s="1303" t="s">
        <v>1441</v>
      </c>
      <c r="Q174" s="1304"/>
      <c r="R174" s="1303" t="s">
        <v>2191</v>
      </c>
      <c r="S174" s="1304"/>
      <c r="T174" s="1303" t="s">
        <v>981</v>
      </c>
      <c r="U174" s="1298"/>
      <c r="X174" s="148"/>
      <c r="AE174" s="526"/>
      <c r="AF174" s="156"/>
      <c r="AH174" s="156"/>
      <c r="AI174" s="156"/>
      <c r="AJ174" s="156"/>
      <c r="AK174" s="156"/>
      <c r="AL174" s="156"/>
      <c r="AM174" s="156"/>
      <c r="AN174" s="156"/>
      <c r="AO174" s="156"/>
      <c r="AP174" s="156"/>
      <c r="AQ174" s="156"/>
      <c r="AR174" s="489"/>
      <c r="AS174" s="489"/>
      <c r="AT174" s="489"/>
      <c r="AU174" s="489"/>
      <c r="AV174" s="489"/>
      <c r="AW174" s="334"/>
      <c r="AX174" s="156"/>
      <c r="BL174" s="148"/>
    </row>
    <row r="175" spans="6:64" ht="30" customHeight="1" x14ac:dyDescent="0.3">
      <c r="F175" s="1299" t="s">
        <v>870</v>
      </c>
      <c r="G175" s="1300"/>
      <c r="H175" s="346" t="s">
        <v>916</v>
      </c>
      <c r="I175" s="403" t="s">
        <v>947</v>
      </c>
      <c r="J175" s="346" t="s">
        <v>916</v>
      </c>
      <c r="K175" s="401" t="s">
        <v>832</v>
      </c>
      <c r="L175" s="346" t="s">
        <v>916</v>
      </c>
      <c r="M175" s="402" t="s">
        <v>832</v>
      </c>
      <c r="N175" s="346" t="s">
        <v>916</v>
      </c>
      <c r="O175" s="401" t="s">
        <v>832</v>
      </c>
      <c r="P175" s="346" t="s">
        <v>916</v>
      </c>
      <c r="Q175" s="401" t="s">
        <v>832</v>
      </c>
      <c r="R175" s="346" t="s">
        <v>916</v>
      </c>
      <c r="S175" s="401" t="s">
        <v>832</v>
      </c>
      <c r="T175" s="346" t="s">
        <v>916</v>
      </c>
      <c r="U175" s="402" t="s">
        <v>832</v>
      </c>
      <c r="X175" s="148"/>
      <c r="AE175" s="526"/>
      <c r="AR175" s="489"/>
      <c r="AS175" s="489"/>
      <c r="AT175" s="489"/>
      <c r="AU175" s="489"/>
      <c r="AV175" s="489"/>
      <c r="AW175" s="334"/>
      <c r="BL175" s="148"/>
    </row>
    <row r="176" spans="6:64" ht="30" customHeight="1" thickBot="1" x14ac:dyDescent="0.35">
      <c r="F176" s="1301"/>
      <c r="G176" s="1302"/>
      <c r="H176" s="498">
        <f>AJ144+AZ144</f>
        <v>29</v>
      </c>
      <c r="I176" s="499" t="s">
        <v>947</v>
      </c>
      <c r="J176" s="500">
        <f>AI144</f>
        <v>101</v>
      </c>
      <c r="K176" s="501">
        <v>1</v>
      </c>
      <c r="L176" s="607">
        <f>AW144</f>
        <v>2</v>
      </c>
      <c r="M176" s="608">
        <f>(L176/J176)</f>
        <v>1.9801980198019802E-2</v>
      </c>
      <c r="N176" s="613">
        <f>AV144</f>
        <v>51</v>
      </c>
      <c r="O176" s="614">
        <f>(N176/J176)</f>
        <v>0.50495049504950495</v>
      </c>
      <c r="P176" s="615">
        <f>BA144</f>
        <v>3</v>
      </c>
      <c r="Q176" s="616">
        <f>(P176/J176)</f>
        <v>2.9702970297029702E-2</v>
      </c>
      <c r="R176" s="611">
        <f>AO145</f>
        <v>2</v>
      </c>
      <c r="S176" s="612">
        <f>(R176/J176)</f>
        <v>1.9801980198019802E-2</v>
      </c>
      <c r="T176" s="527">
        <f>AP144</f>
        <v>0</v>
      </c>
      <c r="U176" s="583">
        <f>(T176/N176)</f>
        <v>0</v>
      </c>
      <c r="X176" s="148"/>
      <c r="AE176" s="526"/>
      <c r="AR176" s="489"/>
      <c r="AS176" s="489"/>
      <c r="AT176" s="489"/>
      <c r="AU176" s="489"/>
      <c r="AV176" s="489"/>
      <c r="AW176" s="334"/>
      <c r="BL176" s="148"/>
    </row>
    <row r="177" spans="7:64" ht="30" customHeight="1" x14ac:dyDescent="0.3">
      <c r="G177" s="489"/>
      <c r="X177" s="148"/>
      <c r="AE177" s="526"/>
      <c r="AR177" s="489"/>
      <c r="AS177" s="489"/>
      <c r="AT177" s="489"/>
      <c r="AU177" s="489"/>
      <c r="AV177" s="489"/>
      <c r="AW177" s="334"/>
      <c r="BL177" s="148"/>
    </row>
    <row r="178" spans="7:64" ht="30" customHeight="1" x14ac:dyDescent="0.3">
      <c r="G178" s="489"/>
      <c r="X178" s="148"/>
      <c r="AE178" s="526"/>
      <c r="AR178" s="489"/>
      <c r="AS178" s="489"/>
      <c r="AT178" s="489"/>
      <c r="AU178" s="489"/>
      <c r="AV178" s="489"/>
      <c r="AW178" s="334"/>
      <c r="BL178" s="148"/>
    </row>
    <row r="179" spans="7:64" ht="30" customHeight="1" x14ac:dyDescent="0.3">
      <c r="G179" s="489"/>
      <c r="X179" s="148"/>
      <c r="AE179" s="526"/>
      <c r="AR179" s="489"/>
      <c r="AS179" s="489"/>
      <c r="AT179" s="489"/>
      <c r="AU179" s="489"/>
      <c r="AV179" s="489"/>
      <c r="AW179" s="334"/>
      <c r="BL179" s="148"/>
    </row>
    <row r="180" spans="7:64" ht="30" customHeight="1" x14ac:dyDescent="0.3">
      <c r="G180" s="489"/>
      <c r="X180" s="148"/>
      <c r="AE180" s="526"/>
      <c r="AR180" s="489"/>
      <c r="AS180" s="489"/>
      <c r="AT180" s="489"/>
      <c r="AU180" s="489"/>
      <c r="AV180" s="489"/>
      <c r="AW180" s="334"/>
      <c r="BL180" s="148"/>
    </row>
    <row r="181" spans="7:64" ht="30" customHeight="1" x14ac:dyDescent="0.3">
      <c r="G181" s="489"/>
      <c r="X181" s="148"/>
      <c r="AE181" s="526"/>
      <c r="AR181" s="489"/>
      <c r="AS181" s="489"/>
      <c r="AT181" s="489"/>
      <c r="AU181" s="489"/>
      <c r="AV181" s="489"/>
      <c r="AW181" s="334"/>
      <c r="BL181" s="148"/>
    </row>
    <row r="182" spans="7:64" ht="30" customHeight="1" x14ac:dyDescent="0.3">
      <c r="G182" s="489"/>
      <c r="X182" s="148"/>
      <c r="AE182" s="526"/>
      <c r="AR182" s="489"/>
      <c r="AS182" s="489"/>
      <c r="AT182" s="489"/>
      <c r="AU182" s="489"/>
      <c r="AV182" s="489"/>
      <c r="AW182" s="334"/>
      <c r="BL182" s="148"/>
    </row>
    <row r="183" spans="7:64" ht="30" customHeight="1" x14ac:dyDescent="0.3">
      <c r="G183" s="489"/>
      <c r="X183" s="148"/>
      <c r="AE183" s="526"/>
      <c r="AR183" s="489"/>
      <c r="AS183" s="489"/>
      <c r="AT183" s="489"/>
      <c r="AU183" s="489"/>
      <c r="AV183" s="489"/>
      <c r="AW183" s="334"/>
      <c r="BL183" s="148"/>
    </row>
    <row r="184" spans="7:64" ht="30" customHeight="1" x14ac:dyDescent="0.3">
      <c r="G184" s="489"/>
      <c r="X184" s="148"/>
      <c r="AE184" s="526"/>
      <c r="AR184" s="489"/>
      <c r="AS184" s="489"/>
      <c r="AT184" s="489"/>
      <c r="AU184" s="489"/>
      <c r="AV184" s="489"/>
      <c r="AW184" s="334"/>
      <c r="BL184" s="148"/>
    </row>
    <row r="185" spans="7:64" ht="30" customHeight="1" x14ac:dyDescent="0.3">
      <c r="G185" s="489"/>
      <c r="X185" s="148"/>
      <c r="AE185" s="526"/>
      <c r="AR185" s="489"/>
      <c r="AS185" s="489"/>
      <c r="AT185" s="489"/>
      <c r="AU185" s="489"/>
      <c r="AV185" s="489"/>
      <c r="AW185" s="334"/>
      <c r="BL185" s="148"/>
    </row>
    <row r="186" spans="7:64" ht="30" customHeight="1" x14ac:dyDescent="0.3">
      <c r="G186" s="489"/>
      <c r="X186" s="148"/>
      <c r="AE186" s="526"/>
      <c r="AR186" s="489"/>
      <c r="AS186" s="489"/>
      <c r="AT186" s="489"/>
      <c r="AU186" s="489"/>
      <c r="AV186" s="489"/>
      <c r="AW186" s="334"/>
      <c r="BL186" s="148"/>
    </row>
    <row r="187" spans="7:64" ht="30" customHeight="1" x14ac:dyDescent="0.3">
      <c r="G187" s="489"/>
      <c r="X187" s="148"/>
      <c r="AE187" s="526"/>
      <c r="AR187" s="489"/>
      <c r="AS187" s="489"/>
      <c r="AT187" s="489"/>
      <c r="AU187" s="489"/>
      <c r="AV187" s="489"/>
      <c r="AW187" s="334"/>
      <c r="BL187" s="148"/>
    </row>
    <row r="188" spans="7:64" ht="30" customHeight="1" x14ac:dyDescent="0.3">
      <c r="G188" s="489"/>
      <c r="X188" s="148"/>
      <c r="AE188" s="526"/>
      <c r="AR188" s="489"/>
      <c r="AS188" s="489"/>
      <c r="AT188" s="489"/>
      <c r="AU188" s="489"/>
      <c r="AV188" s="489"/>
      <c r="AW188" s="334"/>
      <c r="BL188" s="148"/>
    </row>
    <row r="189" spans="7:64" ht="30" customHeight="1" x14ac:dyDescent="0.3">
      <c r="G189" s="489"/>
      <c r="X189" s="148"/>
      <c r="AE189" s="526"/>
      <c r="AR189" s="489"/>
      <c r="AS189" s="489"/>
      <c r="AT189" s="489"/>
      <c r="AU189" s="489"/>
      <c r="AV189" s="489"/>
      <c r="AW189" s="334"/>
      <c r="BL189" s="148"/>
    </row>
    <row r="190" spans="7:64" ht="30" customHeight="1" x14ac:dyDescent="0.3">
      <c r="G190" s="489"/>
      <c r="X190" s="148"/>
      <c r="AE190" s="526"/>
      <c r="AR190" s="489"/>
      <c r="AS190" s="489"/>
      <c r="AT190" s="489"/>
      <c r="AU190" s="489"/>
      <c r="AV190" s="489"/>
      <c r="AW190" s="334"/>
      <c r="BL190" s="148"/>
    </row>
    <row r="191" spans="7:64" ht="30" customHeight="1" x14ac:dyDescent="0.3">
      <c r="G191" s="489"/>
      <c r="X191" s="148"/>
      <c r="AE191" s="526"/>
      <c r="AR191" s="489"/>
      <c r="AS191" s="489"/>
      <c r="AT191" s="489"/>
      <c r="AU191" s="489"/>
      <c r="AV191" s="489"/>
      <c r="AW191" s="334"/>
      <c r="BL191" s="148"/>
    </row>
    <row r="192" spans="7:64" ht="30" customHeight="1" x14ac:dyDescent="0.3">
      <c r="G192" s="489"/>
      <c r="X192" s="148"/>
      <c r="AE192" s="526"/>
      <c r="AR192" s="489"/>
      <c r="AS192" s="489"/>
      <c r="AT192" s="489"/>
      <c r="AU192" s="489"/>
      <c r="AV192" s="489"/>
      <c r="AW192" s="334"/>
      <c r="BL192" s="148"/>
    </row>
    <row r="193" spans="5:64" ht="30" customHeight="1" x14ac:dyDescent="0.3">
      <c r="G193" s="489"/>
      <c r="X193" s="148"/>
      <c r="AE193" s="526"/>
      <c r="AR193" s="489"/>
      <c r="AS193" s="489"/>
      <c r="AT193" s="489"/>
      <c r="AU193" s="489"/>
      <c r="AV193" s="489"/>
      <c r="AW193" s="334"/>
      <c r="BL193" s="148"/>
    </row>
    <row r="194" spans="5:64" ht="30" customHeight="1" x14ac:dyDescent="0.3">
      <c r="G194" s="489"/>
      <c r="X194" s="148"/>
      <c r="AE194" s="526"/>
      <c r="AR194" s="489"/>
      <c r="AS194" s="489"/>
      <c r="AT194" s="489"/>
      <c r="AU194" s="489"/>
      <c r="AV194" s="489"/>
      <c r="AW194" s="334"/>
      <c r="BL194" s="148"/>
    </row>
    <row r="195" spans="5:64" ht="30" customHeight="1" x14ac:dyDescent="0.3">
      <c r="G195" s="489"/>
      <c r="X195" s="148"/>
      <c r="AE195" s="526"/>
      <c r="AR195" s="489"/>
      <c r="AS195" s="489"/>
      <c r="AT195" s="489"/>
      <c r="AU195" s="489"/>
      <c r="AV195" s="489"/>
      <c r="AW195" s="334"/>
      <c r="BL195" s="148"/>
    </row>
    <row r="196" spans="5:64" ht="30" customHeight="1" x14ac:dyDescent="0.3">
      <c r="G196" s="489"/>
      <c r="X196" s="148"/>
      <c r="AE196" s="526"/>
      <c r="AR196" s="489"/>
      <c r="AS196" s="489"/>
      <c r="AT196" s="489"/>
      <c r="AU196" s="489"/>
      <c r="AV196" s="489"/>
      <c r="AW196" s="334"/>
      <c r="BL196" s="148"/>
    </row>
    <row r="197" spans="5:64" ht="30" customHeight="1" x14ac:dyDescent="0.3">
      <c r="G197" s="489"/>
      <c r="X197" s="148"/>
      <c r="Y197" s="148"/>
      <c r="Z197" s="148"/>
      <c r="AE197" s="526"/>
      <c r="AR197" s="489"/>
      <c r="AS197" s="489"/>
      <c r="AT197" s="489"/>
      <c r="AU197" s="489"/>
      <c r="AV197" s="489"/>
      <c r="AW197" s="334"/>
      <c r="BL197" s="148"/>
    </row>
    <row r="198" spans="5:64" ht="30" customHeight="1" x14ac:dyDescent="0.3">
      <c r="G198" s="489"/>
      <c r="X198" s="148"/>
      <c r="Y198" s="148"/>
      <c r="Z198" s="148"/>
      <c r="AR198" s="489"/>
      <c r="AS198" s="489"/>
      <c r="AT198" s="489"/>
      <c r="AU198" s="489"/>
      <c r="AV198" s="489"/>
      <c r="BL198" s="148"/>
    </row>
    <row r="199" spans="5:64" ht="30" customHeight="1" x14ac:dyDescent="0.3">
      <c r="G199" s="489"/>
      <c r="X199" s="148"/>
      <c r="Y199" s="148"/>
      <c r="Z199" s="148"/>
      <c r="AR199" s="489"/>
      <c r="AS199" s="489"/>
      <c r="AT199" s="489"/>
      <c r="AU199" s="489"/>
      <c r="AV199" s="489"/>
      <c r="BL199" s="148"/>
    </row>
    <row r="200" spans="5:64" ht="30" customHeight="1" x14ac:dyDescent="0.3">
      <c r="G200" s="489"/>
      <c r="X200" s="148"/>
      <c r="Y200" s="148"/>
      <c r="Z200" s="148"/>
      <c r="AR200" s="489"/>
      <c r="AS200" s="489"/>
      <c r="AT200" s="489"/>
      <c r="AU200" s="489"/>
      <c r="AV200" s="489"/>
      <c r="BL200" s="148"/>
    </row>
    <row r="201" spans="5:64" ht="30" customHeight="1" x14ac:dyDescent="0.3">
      <c r="G201" s="489"/>
      <c r="X201" s="148"/>
      <c r="Y201" s="148"/>
      <c r="Z201" s="148"/>
      <c r="AR201" s="489"/>
      <c r="AS201" s="489"/>
      <c r="AT201" s="489"/>
      <c r="AU201" s="489"/>
      <c r="AV201" s="489"/>
      <c r="BL201" s="148"/>
    </row>
    <row r="202" spans="5:64" ht="30" customHeight="1" x14ac:dyDescent="0.3">
      <c r="G202" s="489"/>
      <c r="X202" s="148"/>
      <c r="Y202" s="148"/>
      <c r="Z202" s="148"/>
      <c r="AR202" s="489"/>
      <c r="AS202" s="489"/>
      <c r="AT202" s="489"/>
      <c r="AU202" s="489"/>
      <c r="AV202" s="489"/>
      <c r="BL202" s="148"/>
    </row>
    <row r="203" spans="5:64" ht="30" customHeight="1" thickBot="1" x14ac:dyDescent="0.35">
      <c r="E203" s="1309"/>
      <c r="F203" s="1309"/>
      <c r="X203" s="148"/>
      <c r="AC203" s="170"/>
      <c r="AG203" s="526"/>
      <c r="AI203" s="156"/>
      <c r="AR203" s="148"/>
      <c r="AS203" s="148"/>
      <c r="AW203" s="147"/>
      <c r="AX203" s="147"/>
      <c r="AY203" s="334"/>
      <c r="BL203" s="148"/>
    </row>
    <row r="204" spans="5:64" ht="110.25" customHeight="1" x14ac:dyDescent="0.3">
      <c r="G204" s="1305" t="s">
        <v>945</v>
      </c>
      <c r="H204" s="1306"/>
      <c r="I204" s="1303" t="s">
        <v>979</v>
      </c>
      <c r="J204" s="1304"/>
      <c r="K204" s="1303" t="s">
        <v>944</v>
      </c>
      <c r="L204" s="1304"/>
      <c r="M204" s="1303" t="s">
        <v>1401</v>
      </c>
      <c r="N204" s="1304"/>
      <c r="O204" s="1303" t="s">
        <v>1481</v>
      </c>
      <c r="P204" s="1304"/>
      <c r="Q204" s="1303" t="s">
        <v>948</v>
      </c>
      <c r="R204" s="1304"/>
      <c r="S204" s="1303" t="s">
        <v>981</v>
      </c>
      <c r="T204" s="1298"/>
      <c r="X204" s="148"/>
      <c r="AE204" s="526"/>
      <c r="AF204" s="156"/>
      <c r="AH204" s="156"/>
      <c r="AI204" s="156"/>
      <c r="AJ204" s="156"/>
      <c r="AK204" s="156"/>
      <c r="AL204" s="156"/>
      <c r="AM204" s="156"/>
      <c r="AN204" s="156"/>
      <c r="AO204" s="156"/>
      <c r="AP204" s="156"/>
      <c r="AQ204" s="156"/>
      <c r="AW204" s="334"/>
      <c r="AX204" s="156"/>
      <c r="BL204" s="148"/>
    </row>
    <row r="205" spans="5:64" ht="30" customHeight="1" x14ac:dyDescent="0.3">
      <c r="G205" s="1299" t="s">
        <v>870</v>
      </c>
      <c r="H205" s="1300"/>
      <c r="I205" s="346" t="s">
        <v>916</v>
      </c>
      <c r="J205" s="403" t="s">
        <v>947</v>
      </c>
      <c r="K205" s="346" t="s">
        <v>916</v>
      </c>
      <c r="L205" s="401" t="s">
        <v>832</v>
      </c>
      <c r="M205" s="346" t="s">
        <v>916</v>
      </c>
      <c r="N205" s="402" t="s">
        <v>832</v>
      </c>
      <c r="O205" s="346" t="s">
        <v>916</v>
      </c>
      <c r="P205" s="401" t="s">
        <v>832</v>
      </c>
      <c r="Q205" s="346" t="s">
        <v>916</v>
      </c>
      <c r="R205" s="401" t="s">
        <v>832</v>
      </c>
      <c r="S205" s="346" t="s">
        <v>916</v>
      </c>
      <c r="T205" s="402" t="s">
        <v>832</v>
      </c>
      <c r="X205" s="148"/>
      <c r="AE205" s="526"/>
      <c r="AR205" s="335"/>
      <c r="AS205" s="335"/>
      <c r="AT205" s="335"/>
      <c r="AU205" s="335"/>
      <c r="AV205" s="335"/>
      <c r="AW205" s="334"/>
      <c r="BL205" s="148"/>
    </row>
    <row r="206" spans="5:64" ht="30" customHeight="1" thickBot="1" x14ac:dyDescent="0.35">
      <c r="G206" s="1301"/>
      <c r="H206" s="1302"/>
      <c r="I206" s="498">
        <f>AI145</f>
        <v>117</v>
      </c>
      <c r="J206" s="499" t="s">
        <v>947</v>
      </c>
      <c r="K206" s="500">
        <f>AI144</f>
        <v>101</v>
      </c>
      <c r="L206" s="501">
        <v>1</v>
      </c>
      <c r="M206" s="607">
        <f>AW144</f>
        <v>2</v>
      </c>
      <c r="N206" s="608">
        <f>(M206/K206)</f>
        <v>1.9801980198019802E-2</v>
      </c>
      <c r="O206" s="609">
        <f>AV144</f>
        <v>51</v>
      </c>
      <c r="P206" s="610">
        <f>(O206/K206)</f>
        <v>0.50495049504950495</v>
      </c>
      <c r="Q206" s="611">
        <f>AO145</f>
        <v>2</v>
      </c>
      <c r="R206" s="612">
        <f>(Q206/K206)</f>
        <v>1.9801980198019802E-2</v>
      </c>
      <c r="S206" s="584">
        <f>AP144</f>
        <v>0</v>
      </c>
      <c r="T206" s="585">
        <f>(S206/K206)</f>
        <v>0</v>
      </c>
      <c r="X206" s="148"/>
      <c r="AE206" s="526"/>
      <c r="AW206" s="334"/>
      <c r="BL206" s="148"/>
    </row>
    <row r="207" spans="5:64" ht="30" customHeight="1" x14ac:dyDescent="0.3">
      <c r="X207" s="148"/>
      <c r="AE207" s="526"/>
      <c r="AW207" s="334"/>
      <c r="BL207" s="148"/>
    </row>
    <row r="208" spans="5:64" ht="30" customHeight="1" x14ac:dyDescent="0.3">
      <c r="G208" s="386"/>
      <c r="X208" s="148"/>
      <c r="AE208" s="526"/>
      <c r="AR208" s="386"/>
      <c r="AS208" s="386"/>
      <c r="AT208" s="386"/>
      <c r="AU208" s="386"/>
      <c r="AV208" s="386"/>
      <c r="AW208" s="334"/>
      <c r="BL208" s="148"/>
    </row>
    <row r="209" spans="7:64" ht="30" customHeight="1" x14ac:dyDescent="0.3">
      <c r="G209" s="386"/>
      <c r="X209" s="148"/>
      <c r="AE209" s="526"/>
      <c r="AR209" s="386"/>
      <c r="AS209" s="386"/>
      <c r="AT209" s="386"/>
      <c r="AU209" s="386"/>
      <c r="AV209" s="386"/>
      <c r="AW209" s="334"/>
      <c r="BL209" s="148"/>
    </row>
    <row r="210" spans="7:64" ht="30" customHeight="1" x14ac:dyDescent="0.3">
      <c r="G210" s="386"/>
      <c r="X210" s="148"/>
      <c r="AE210" s="526"/>
      <c r="AR210" s="386"/>
      <c r="AS210" s="386"/>
      <c r="AT210" s="386"/>
      <c r="AU210" s="386"/>
      <c r="AV210" s="386"/>
      <c r="AW210" s="334"/>
      <c r="BL210" s="148"/>
    </row>
    <row r="211" spans="7:64" ht="30" customHeight="1" x14ac:dyDescent="0.3">
      <c r="G211" s="386"/>
      <c r="X211" s="148"/>
      <c r="AE211" s="526"/>
      <c r="AR211" s="386"/>
      <c r="AS211" s="386"/>
      <c r="AT211" s="386"/>
      <c r="AU211" s="386"/>
      <c r="AV211" s="386"/>
      <c r="AW211" s="334"/>
      <c r="BL211" s="148"/>
    </row>
    <row r="212" spans="7:64" ht="30" customHeight="1" x14ac:dyDescent="0.3">
      <c r="G212" s="386"/>
      <c r="X212" s="148"/>
      <c r="AE212" s="526"/>
      <c r="AR212" s="386"/>
      <c r="AS212" s="386"/>
      <c r="AT212" s="386"/>
      <c r="AU212" s="386"/>
      <c r="AV212" s="386"/>
      <c r="AW212" s="334"/>
      <c r="BL212" s="148"/>
    </row>
    <row r="213" spans="7:64" ht="30" customHeight="1" x14ac:dyDescent="0.3">
      <c r="G213" s="386"/>
      <c r="X213" s="148"/>
      <c r="AE213" s="526"/>
      <c r="AR213" s="386"/>
      <c r="AS213" s="386"/>
      <c r="AT213" s="386"/>
      <c r="AU213" s="386"/>
      <c r="AV213" s="386"/>
      <c r="AW213" s="334"/>
      <c r="BL213" s="148"/>
    </row>
    <row r="214" spans="7:64" ht="30" customHeight="1" x14ac:dyDescent="0.3">
      <c r="G214" s="386"/>
      <c r="X214" s="148"/>
      <c r="AE214" s="526"/>
      <c r="AR214" s="386"/>
      <c r="AS214" s="386"/>
      <c r="AT214" s="386"/>
      <c r="AU214" s="386"/>
      <c r="AV214" s="386"/>
      <c r="AW214" s="334"/>
      <c r="BL214" s="148"/>
    </row>
    <row r="215" spans="7:64" ht="30" customHeight="1" x14ac:dyDescent="0.3">
      <c r="G215" s="386"/>
      <c r="X215" s="148"/>
      <c r="AE215" s="526"/>
      <c r="AR215" s="386"/>
      <c r="AS215" s="386"/>
      <c r="AT215" s="386"/>
      <c r="AU215" s="386"/>
      <c r="AV215" s="386"/>
      <c r="AW215" s="334"/>
      <c r="BL215" s="148"/>
    </row>
    <row r="216" spans="7:64" ht="30" customHeight="1" x14ac:dyDescent="0.3">
      <c r="G216" s="386"/>
      <c r="X216" s="148"/>
      <c r="AE216" s="526"/>
      <c r="AR216" s="386"/>
      <c r="AS216" s="386"/>
      <c r="AT216" s="386"/>
      <c r="AU216" s="386"/>
      <c r="AV216" s="386"/>
      <c r="AW216" s="334"/>
      <c r="BL216" s="148"/>
    </row>
    <row r="217" spans="7:64" ht="30" customHeight="1" x14ac:dyDescent="0.3">
      <c r="G217" s="386"/>
      <c r="X217" s="148"/>
      <c r="AE217" s="526"/>
      <c r="AR217" s="386"/>
      <c r="AS217" s="386"/>
      <c r="AT217" s="386"/>
      <c r="AU217" s="386"/>
      <c r="AV217" s="386"/>
      <c r="AW217" s="334"/>
      <c r="BL217" s="148"/>
    </row>
    <row r="218" spans="7:64" ht="30" customHeight="1" x14ac:dyDescent="0.3">
      <c r="G218" s="386"/>
      <c r="X218" s="148"/>
      <c r="AE218" s="526"/>
      <c r="AR218" s="386"/>
      <c r="AS218" s="386"/>
      <c r="AT218" s="386"/>
      <c r="AU218" s="386"/>
      <c r="AV218" s="386"/>
      <c r="AW218" s="334"/>
      <c r="BL218" s="148"/>
    </row>
    <row r="219" spans="7:64" ht="30" customHeight="1" x14ac:dyDescent="0.3">
      <c r="G219" s="386"/>
      <c r="X219" s="148"/>
      <c r="AE219" s="526"/>
      <c r="AR219" s="386"/>
      <c r="AS219" s="386"/>
      <c r="AT219" s="386"/>
      <c r="AU219" s="386"/>
      <c r="AV219" s="386"/>
      <c r="AW219" s="334"/>
      <c r="BL219" s="148"/>
    </row>
    <row r="220" spans="7:64" ht="30" customHeight="1" x14ac:dyDescent="0.3">
      <c r="G220" s="386"/>
      <c r="X220" s="148"/>
      <c r="AE220" s="526"/>
      <c r="AR220" s="386"/>
      <c r="AS220" s="386"/>
      <c r="AT220" s="386"/>
      <c r="AU220" s="386"/>
      <c r="AV220" s="386"/>
      <c r="AW220" s="334"/>
      <c r="BL220" s="148"/>
    </row>
    <row r="221" spans="7:64" ht="30" customHeight="1" x14ac:dyDescent="0.3">
      <c r="G221" s="386"/>
      <c r="X221" s="148"/>
      <c r="AE221" s="526"/>
      <c r="AR221" s="386"/>
      <c r="AS221" s="386"/>
      <c r="AT221" s="386"/>
      <c r="AU221" s="386"/>
      <c r="AV221" s="386"/>
      <c r="AW221" s="334"/>
      <c r="BL221" s="148"/>
    </row>
    <row r="222" spans="7:64" ht="30" customHeight="1" x14ac:dyDescent="0.3">
      <c r="G222" s="386"/>
      <c r="X222" s="148"/>
      <c r="AE222" s="526"/>
      <c r="AR222" s="386"/>
      <c r="AS222" s="386"/>
      <c r="AT222" s="386"/>
      <c r="AU222" s="386"/>
      <c r="AV222" s="386"/>
      <c r="AW222" s="334"/>
      <c r="BL222" s="148"/>
    </row>
    <row r="223" spans="7:64" ht="30" customHeight="1" x14ac:dyDescent="0.3">
      <c r="X223" s="148"/>
      <c r="AE223" s="526"/>
      <c r="AW223" s="334"/>
      <c r="BL223" s="148"/>
    </row>
    <row r="224" spans="7:64" ht="30" customHeight="1" x14ac:dyDescent="0.3">
      <c r="G224" s="386"/>
      <c r="X224" s="148"/>
      <c r="AE224" s="526"/>
      <c r="AR224" s="386"/>
      <c r="AS224" s="386"/>
      <c r="AT224" s="386"/>
      <c r="AU224" s="386"/>
      <c r="AV224" s="386"/>
      <c r="AW224" s="334"/>
      <c r="BL224" s="148"/>
    </row>
    <row r="225" spans="5:64" ht="30" customHeight="1" x14ac:dyDescent="0.3">
      <c r="G225" s="386"/>
      <c r="X225" s="148"/>
      <c r="AE225" s="526"/>
      <c r="AR225" s="386"/>
      <c r="AS225" s="386"/>
      <c r="AT225" s="386"/>
      <c r="AU225" s="386"/>
      <c r="AV225" s="386"/>
      <c r="AW225" s="334"/>
      <c r="BL225" s="148"/>
    </row>
    <row r="226" spans="5:64" ht="30" customHeight="1" x14ac:dyDescent="0.3">
      <c r="G226" s="386"/>
      <c r="X226" s="148"/>
      <c r="AE226" s="526"/>
      <c r="AR226" s="386"/>
      <c r="AS226" s="386"/>
      <c r="AT226" s="386"/>
      <c r="AU226" s="386"/>
      <c r="AV226" s="386"/>
      <c r="AW226" s="334"/>
      <c r="BL226" s="148"/>
    </row>
    <row r="227" spans="5:64" ht="30" customHeight="1" x14ac:dyDescent="0.3">
      <c r="X227" s="148"/>
      <c r="Y227" s="148"/>
      <c r="Z227" s="148"/>
      <c r="AE227" s="526"/>
      <c r="AW227" s="334"/>
      <c r="BL227" s="148"/>
    </row>
    <row r="228" spans="5:64" ht="30" customHeight="1" x14ac:dyDescent="0.3">
      <c r="X228" s="148"/>
      <c r="Y228" s="148"/>
      <c r="Z228" s="148"/>
      <c r="BL228" s="148"/>
    </row>
    <row r="229" spans="5:64" ht="30" customHeight="1" x14ac:dyDescent="0.3">
      <c r="X229" s="148"/>
      <c r="Y229" s="148"/>
      <c r="Z229" s="148"/>
      <c r="BL229" s="148"/>
    </row>
    <row r="230" spans="5:64" ht="30" customHeight="1" x14ac:dyDescent="0.3">
      <c r="X230" s="148"/>
      <c r="Y230" s="148"/>
      <c r="Z230" s="148"/>
      <c r="BL230" s="148"/>
    </row>
    <row r="231" spans="5:64" ht="30" customHeight="1" thickBot="1" x14ac:dyDescent="0.35">
      <c r="X231" s="148"/>
      <c r="Y231" s="148"/>
      <c r="Z231" s="148"/>
      <c r="BL231" s="148"/>
    </row>
    <row r="232" spans="5:64" ht="45" customHeight="1" x14ac:dyDescent="0.3">
      <c r="E232" s="1347" t="s">
        <v>869</v>
      </c>
      <c r="F232" s="1348"/>
      <c r="G232" s="1307" t="s">
        <v>28</v>
      </c>
      <c r="H232" s="1307"/>
      <c r="I232" s="1307" t="s">
        <v>30</v>
      </c>
      <c r="J232" s="1307"/>
      <c r="K232" s="1307" t="s">
        <v>823</v>
      </c>
      <c r="L232" s="1307"/>
      <c r="M232" s="1307" t="s">
        <v>29</v>
      </c>
      <c r="N232" s="1307"/>
      <c r="O232" s="1307" t="s">
        <v>814</v>
      </c>
      <c r="P232" s="1307"/>
      <c r="Q232" s="1307" t="s">
        <v>32</v>
      </c>
      <c r="R232" s="1308"/>
      <c r="S232" s="1307" t="s">
        <v>969</v>
      </c>
      <c r="T232" s="1308"/>
      <c r="U232" s="457"/>
      <c r="V232" s="1297" t="s">
        <v>432</v>
      </c>
      <c r="W232" s="1298"/>
      <c r="Y232" s="148"/>
      <c r="Z232" s="148"/>
      <c r="BL232" s="148"/>
    </row>
    <row r="233" spans="5:64" ht="30" customHeight="1" x14ac:dyDescent="0.3">
      <c r="E233" s="1349"/>
      <c r="F233" s="1350"/>
      <c r="G233" s="346" t="s">
        <v>916</v>
      </c>
      <c r="H233" s="401" t="s">
        <v>832</v>
      </c>
      <c r="I233" s="346" t="s">
        <v>916</v>
      </c>
      <c r="J233" s="401" t="s">
        <v>832</v>
      </c>
      <c r="K233" s="346" t="s">
        <v>916</v>
      </c>
      <c r="L233" s="401" t="s">
        <v>832</v>
      </c>
      <c r="M233" s="346" t="s">
        <v>916</v>
      </c>
      <c r="N233" s="401" t="s">
        <v>832</v>
      </c>
      <c r="O233" s="346" t="s">
        <v>916</v>
      </c>
      <c r="P233" s="401" t="s">
        <v>832</v>
      </c>
      <c r="Q233" s="346" t="s">
        <v>916</v>
      </c>
      <c r="R233" s="402" t="s">
        <v>832</v>
      </c>
      <c r="S233" s="346" t="s">
        <v>916</v>
      </c>
      <c r="T233" s="402" t="s">
        <v>832</v>
      </c>
      <c r="U233" s="457"/>
      <c r="V233" s="347" t="s">
        <v>916</v>
      </c>
      <c r="W233" s="402" t="s">
        <v>832</v>
      </c>
      <c r="Y233" s="148"/>
      <c r="Z233" s="148"/>
      <c r="BL233" s="148"/>
    </row>
    <row r="234" spans="5:64" ht="30" customHeight="1" x14ac:dyDescent="0.3">
      <c r="E234" s="1344" t="s">
        <v>870</v>
      </c>
      <c r="F234" s="458" t="s">
        <v>917</v>
      </c>
      <c r="G234" s="391">
        <f>SUM(H13:H142)</f>
        <v>103</v>
      </c>
      <c r="H234" s="392">
        <f>G234/$V$234</f>
        <v>0.24178403755868544</v>
      </c>
      <c r="I234" s="391">
        <f>SUM(J13:J142)</f>
        <v>46</v>
      </c>
      <c r="J234" s="392">
        <f>I234/$V$234</f>
        <v>0.107981220657277</v>
      </c>
      <c r="K234" s="391">
        <f>SUM(L13:L142)</f>
        <v>54</v>
      </c>
      <c r="L234" s="392">
        <f>K234/$V$234</f>
        <v>0.12676056338028169</v>
      </c>
      <c r="M234" s="391">
        <f>SUM(N13:N142)</f>
        <v>107</v>
      </c>
      <c r="N234" s="392">
        <f>M234/$V$234</f>
        <v>0.25117370892018781</v>
      </c>
      <c r="O234" s="391">
        <f>SUM(P13:P142)</f>
        <v>71</v>
      </c>
      <c r="P234" s="392">
        <f>O234/$V$234</f>
        <v>0.16666666666666666</v>
      </c>
      <c r="Q234" s="391">
        <f>SUM(R13:R142)</f>
        <v>45</v>
      </c>
      <c r="R234" s="393">
        <f>Q234/$V$234</f>
        <v>0.10563380281690141</v>
      </c>
      <c r="S234" s="391">
        <f>SUM(T13:T142)</f>
        <v>0</v>
      </c>
      <c r="T234" s="393">
        <f>S234/$V$234</f>
        <v>0</v>
      </c>
      <c r="U234" s="457"/>
      <c r="V234" s="399">
        <f>SUM(G234,I234,K234,M234,O234,Q234)</f>
        <v>426</v>
      </c>
      <c r="W234" s="393">
        <f>SUM(R234,P234,N234,L234,J234,H234)</f>
        <v>1</v>
      </c>
      <c r="Y234" s="148"/>
      <c r="Z234" s="148"/>
      <c r="BL234" s="148"/>
    </row>
    <row r="235" spans="5:64" ht="30" customHeight="1" x14ac:dyDescent="0.3">
      <c r="E235" s="1344"/>
      <c r="F235" s="522" t="s">
        <v>918</v>
      </c>
      <c r="G235" s="523">
        <f>SUM(I13:I142)</f>
        <v>16</v>
      </c>
      <c r="H235" s="394">
        <f>IF(G235=0,0,G235/G234)</f>
        <v>0.1553398058252427</v>
      </c>
      <c r="I235" s="523">
        <f>SUM(K13:K142)</f>
        <v>8</v>
      </c>
      <c r="J235" s="394">
        <f>IF(I235=0,0,I235/I234)</f>
        <v>0.17391304347826086</v>
      </c>
      <c r="K235" s="523">
        <f>SUM(M13:M142)</f>
        <v>3</v>
      </c>
      <c r="L235" s="394">
        <f>IF(K235=0,0,K235/K234)</f>
        <v>5.5555555555555552E-2</v>
      </c>
      <c r="M235" s="523">
        <f>SUM(O13:O142)</f>
        <v>13</v>
      </c>
      <c r="N235" s="394">
        <f>IF(M235=0,0,M235/M234)</f>
        <v>0.12149532710280374</v>
      </c>
      <c r="O235" s="523">
        <f>SUM(Q13:Q142)</f>
        <v>27</v>
      </c>
      <c r="P235" s="394">
        <f>IF(O235=0,0,O235/O234)</f>
        <v>0.38028169014084506</v>
      </c>
      <c r="Q235" s="523">
        <f>SUM(S13:S142)</f>
        <v>23</v>
      </c>
      <c r="R235" s="395">
        <f>IF(Q235=0,0,Q235/Q234)</f>
        <v>0.51111111111111107</v>
      </c>
      <c r="S235" s="523">
        <f>SUM(U13:U142)</f>
        <v>0</v>
      </c>
      <c r="T235" s="395">
        <f>IF(S235=0,0,S235/S234)</f>
        <v>0</v>
      </c>
      <c r="U235" s="457"/>
      <c r="V235" s="524">
        <f>SUM(G235,I235,K235,M235,O235,Q235)</f>
        <v>90</v>
      </c>
      <c r="W235" s="393">
        <f>V235/V234</f>
        <v>0.21126760563380281</v>
      </c>
      <c r="Y235" s="148"/>
      <c r="Z235" s="148"/>
      <c r="BL235" s="148"/>
    </row>
    <row r="236" spans="5:64" ht="30" customHeight="1" thickBot="1" x14ac:dyDescent="0.35">
      <c r="E236" s="1345"/>
      <c r="F236" s="396" t="s">
        <v>919</v>
      </c>
      <c r="G236" s="396">
        <f>G234-G235</f>
        <v>87</v>
      </c>
      <c r="H236" s="397">
        <f>IF(G236=0,0,G236/G234)</f>
        <v>0.84466019417475724</v>
      </c>
      <c r="I236" s="396">
        <f>I234-I235</f>
        <v>38</v>
      </c>
      <c r="J236" s="397">
        <f>IF(I236=0,0,I236/I234)</f>
        <v>0.82608695652173914</v>
      </c>
      <c r="K236" s="396">
        <f>K234-K235</f>
        <v>51</v>
      </c>
      <c r="L236" s="397">
        <f>IF(K236=0,0,K236/K234)</f>
        <v>0.94444444444444442</v>
      </c>
      <c r="M236" s="396">
        <f>M234-M235</f>
        <v>94</v>
      </c>
      <c r="N236" s="397">
        <f>IF(M236=0,0,M236/M234)</f>
        <v>0.87850467289719625</v>
      </c>
      <c r="O236" s="396">
        <f>O234-O235</f>
        <v>44</v>
      </c>
      <c r="P236" s="397">
        <f>IF(O236=0,0,O236/O234)</f>
        <v>0.61971830985915488</v>
      </c>
      <c r="Q236" s="396">
        <f>Q234-Q235</f>
        <v>22</v>
      </c>
      <c r="R236" s="398">
        <f>IF(Q236=0,0,Q236/Q234)</f>
        <v>0.48888888888888887</v>
      </c>
      <c r="S236" s="396">
        <f>S234-S235</f>
        <v>0</v>
      </c>
      <c r="T236" s="398">
        <f>IF(S236=0,0,S236/S234)</f>
        <v>0</v>
      </c>
      <c r="U236" s="457"/>
      <c r="V236" s="400">
        <f>V234-V235</f>
        <v>336</v>
      </c>
      <c r="W236" s="398">
        <f>V236/V234</f>
        <v>0.78873239436619713</v>
      </c>
      <c r="Y236" s="148"/>
      <c r="Z236" s="148"/>
      <c r="BL236" s="148"/>
    </row>
    <row r="237" spans="5:64" ht="30" customHeight="1" x14ac:dyDescent="0.3">
      <c r="X237" s="148"/>
      <c r="Y237" s="148"/>
      <c r="Z237" s="148"/>
      <c r="BL237" s="148"/>
    </row>
    <row r="238" spans="5:64" ht="30" customHeight="1" x14ac:dyDescent="0.3">
      <c r="X238" s="148"/>
      <c r="Y238" s="148"/>
      <c r="Z238" s="148"/>
      <c r="BL238" s="148"/>
    </row>
    <row r="239" spans="5:64" ht="30" customHeight="1" x14ac:dyDescent="0.3">
      <c r="X239" s="148"/>
      <c r="Y239" s="148"/>
      <c r="Z239" s="148"/>
      <c r="BL239" s="148"/>
    </row>
    <row r="240" spans="5:64" ht="30" customHeight="1" x14ac:dyDescent="0.3">
      <c r="X240" s="148"/>
      <c r="Y240" s="148"/>
      <c r="Z240" s="148"/>
      <c r="BL240" s="148"/>
    </row>
    <row r="241" spans="24:64" ht="30" customHeight="1" x14ac:dyDescent="0.3">
      <c r="X241" s="148"/>
      <c r="Y241" s="148"/>
      <c r="Z241" s="148"/>
      <c r="BL241" s="148"/>
    </row>
    <row r="242" spans="24:64" ht="30" customHeight="1" x14ac:dyDescent="0.3">
      <c r="X242" s="148"/>
      <c r="Y242" s="148"/>
      <c r="Z242" s="148"/>
      <c r="BL242" s="148"/>
    </row>
    <row r="243" spans="24:64" ht="30" customHeight="1" x14ac:dyDescent="0.3">
      <c r="X243" s="148"/>
      <c r="Y243" s="148"/>
      <c r="Z243" s="148"/>
      <c r="BL243" s="148"/>
    </row>
    <row r="244" spans="24:64" ht="30" customHeight="1" x14ac:dyDescent="0.3">
      <c r="X244" s="148"/>
      <c r="Y244" s="148"/>
      <c r="Z244" s="148"/>
      <c r="BL244" s="148"/>
    </row>
    <row r="245" spans="24:64" ht="30" customHeight="1" x14ac:dyDescent="0.3">
      <c r="X245" s="148"/>
      <c r="Y245" s="148"/>
      <c r="Z245" s="148"/>
      <c r="BL245" s="148"/>
    </row>
    <row r="246" spans="24:64" ht="30" customHeight="1" x14ac:dyDescent="0.3">
      <c r="X246" s="148"/>
      <c r="Y246" s="148"/>
      <c r="Z246" s="148"/>
      <c r="BL246" s="148"/>
    </row>
    <row r="247" spans="24:64" ht="30" customHeight="1" x14ac:dyDescent="0.3">
      <c r="X247" s="148"/>
      <c r="Y247" s="148"/>
      <c r="Z247" s="148"/>
      <c r="BL247" s="148"/>
    </row>
    <row r="248" spans="24:64" ht="30" customHeight="1" x14ac:dyDescent="0.3">
      <c r="X248" s="148"/>
      <c r="Y248" s="148"/>
      <c r="Z248" s="148"/>
      <c r="BL248" s="148"/>
    </row>
    <row r="249" spans="24:64" ht="30" customHeight="1" x14ac:dyDescent="0.3">
      <c r="X249" s="148"/>
      <c r="Y249" s="148"/>
      <c r="Z249" s="148"/>
      <c r="BL249" s="148"/>
    </row>
    <row r="250" spans="24:64" ht="30" customHeight="1" x14ac:dyDescent="0.3">
      <c r="X250" s="148"/>
      <c r="Y250" s="148"/>
      <c r="Z250" s="148"/>
      <c r="BL250" s="148"/>
    </row>
    <row r="251" spans="24:64" ht="30" customHeight="1" x14ac:dyDescent="0.3">
      <c r="X251" s="148"/>
      <c r="Y251" s="148"/>
      <c r="Z251" s="148"/>
      <c r="BL251" s="148"/>
    </row>
    <row r="252" spans="24:64" ht="30" customHeight="1" x14ac:dyDescent="0.3">
      <c r="X252" s="148"/>
      <c r="Y252" s="148"/>
      <c r="Z252" s="148"/>
      <c r="BL252" s="148"/>
    </row>
    <row r="253" spans="24:64" ht="30" customHeight="1" x14ac:dyDescent="0.3">
      <c r="X253" s="148"/>
      <c r="Y253" s="148"/>
      <c r="Z253" s="148"/>
      <c r="BL253" s="148"/>
    </row>
    <row r="254" spans="24:64" ht="30" customHeight="1" x14ac:dyDescent="0.3">
      <c r="X254" s="148"/>
      <c r="Y254" s="148"/>
      <c r="Z254" s="148"/>
      <c r="BL254" s="148"/>
    </row>
    <row r="255" spans="24:64" ht="30" customHeight="1" x14ac:dyDescent="0.3">
      <c r="X255" s="148"/>
      <c r="Y255" s="148"/>
      <c r="Z255" s="148"/>
      <c r="BL255" s="148"/>
    </row>
    <row r="256" spans="24:64" ht="30" customHeight="1" x14ac:dyDescent="0.3">
      <c r="X256" s="148"/>
      <c r="Y256" s="148"/>
      <c r="Z256" s="148"/>
      <c r="BL256" s="148"/>
    </row>
    <row r="257" spans="24:64" ht="30" customHeight="1" x14ac:dyDescent="0.3">
      <c r="X257" s="148"/>
      <c r="Y257" s="148"/>
      <c r="Z257" s="148"/>
      <c r="BL257" s="148"/>
    </row>
    <row r="258" spans="24:64" ht="30" customHeight="1" x14ac:dyDescent="0.3">
      <c r="X258" s="148"/>
      <c r="Y258" s="148"/>
      <c r="Z258" s="148"/>
      <c r="BL258" s="148"/>
    </row>
    <row r="259" spans="24:64" ht="30" customHeight="1" x14ac:dyDescent="0.3">
      <c r="X259" s="148"/>
      <c r="Y259" s="148"/>
      <c r="Z259" s="148"/>
      <c r="BL259" s="148"/>
    </row>
    <row r="260" spans="24:64" ht="30" customHeight="1" x14ac:dyDescent="0.3">
      <c r="X260" s="148"/>
      <c r="Y260" s="148"/>
      <c r="Z260" s="148"/>
      <c r="BL260" s="148"/>
    </row>
    <row r="261" spans="24:64" ht="30" customHeight="1" x14ac:dyDescent="0.3">
      <c r="X261" s="148"/>
      <c r="Y261" s="148"/>
      <c r="Z261" s="148"/>
      <c r="BL261" s="148"/>
    </row>
    <row r="262" spans="24:64" ht="69.95" customHeight="1" x14ac:dyDescent="0.3">
      <c r="X262" s="148"/>
      <c r="Y262" s="148"/>
      <c r="Z262" s="148"/>
      <c r="BL262" s="148"/>
    </row>
    <row r="263" spans="24:64" ht="69.95" customHeight="1" x14ac:dyDescent="0.3">
      <c r="X263" s="148"/>
      <c r="Y263" s="148"/>
      <c r="Z263" s="148"/>
      <c r="BL263" s="148"/>
    </row>
    <row r="264" spans="24:64" ht="69.95" customHeight="1" x14ac:dyDescent="0.3">
      <c r="X264" s="148"/>
      <c r="Y264" s="148"/>
      <c r="Z264" s="148"/>
      <c r="BL264" s="148"/>
    </row>
    <row r="265" spans="24:64" ht="69.95" customHeight="1" x14ac:dyDescent="0.3">
      <c r="X265" s="148"/>
      <c r="Y265" s="148"/>
      <c r="Z265" s="148"/>
      <c r="BL265" s="148"/>
    </row>
    <row r="266" spans="24:64" ht="69.95" customHeight="1" x14ac:dyDescent="0.3">
      <c r="X266" s="148"/>
      <c r="Y266" s="148"/>
      <c r="Z266" s="148"/>
      <c r="BL266" s="148"/>
    </row>
    <row r="267" spans="24:64" ht="69.95" customHeight="1" x14ac:dyDescent="0.3">
      <c r="X267" s="148"/>
      <c r="Y267" s="148"/>
      <c r="Z267" s="148"/>
      <c r="BL267" s="148"/>
    </row>
    <row r="268" spans="24:64" ht="69.95" customHeight="1" x14ac:dyDescent="0.3">
      <c r="X268" s="148"/>
      <c r="Y268" s="148"/>
      <c r="Z268" s="148"/>
      <c r="BL268" s="148"/>
    </row>
    <row r="269" spans="24:64" ht="69.95" customHeight="1" x14ac:dyDescent="0.3">
      <c r="X269" s="148"/>
      <c r="Y269" s="148"/>
      <c r="Z269" s="148"/>
      <c r="BL269" s="148"/>
    </row>
    <row r="270" spans="24:64" ht="69.95" customHeight="1" x14ac:dyDescent="0.3">
      <c r="X270" s="148"/>
      <c r="Y270" s="148"/>
      <c r="Z270" s="148"/>
      <c r="BL270" s="148"/>
    </row>
    <row r="271" spans="24:64" ht="69.95" customHeight="1" x14ac:dyDescent="0.3">
      <c r="X271" s="148"/>
      <c r="Y271" s="148"/>
      <c r="Z271" s="148"/>
      <c r="BL271" s="148"/>
    </row>
    <row r="272" spans="24:64" ht="69.95" customHeight="1" x14ac:dyDescent="0.3">
      <c r="X272" s="148"/>
      <c r="Y272" s="148"/>
      <c r="Z272" s="148"/>
      <c r="BL272" s="148"/>
    </row>
    <row r="273" spans="24:64" ht="69.95" customHeight="1" x14ac:dyDescent="0.3">
      <c r="X273" s="148"/>
      <c r="Y273" s="148"/>
      <c r="Z273" s="148"/>
      <c r="BL273" s="148"/>
    </row>
    <row r="274" spans="24:64" ht="69.95" customHeight="1" x14ac:dyDescent="0.3">
      <c r="X274" s="148"/>
      <c r="Y274" s="148"/>
      <c r="Z274" s="148"/>
      <c r="BL274" s="148"/>
    </row>
    <row r="275" spans="24:64" ht="69.95" customHeight="1" x14ac:dyDescent="0.3">
      <c r="X275" s="148"/>
      <c r="Y275" s="148"/>
      <c r="Z275" s="148"/>
      <c r="BL275" s="148"/>
    </row>
    <row r="276" spans="24:64" ht="69.95" customHeight="1" x14ac:dyDescent="0.3">
      <c r="X276" s="148"/>
      <c r="Y276" s="148"/>
      <c r="Z276" s="148"/>
      <c r="BL276" s="148"/>
    </row>
    <row r="277" spans="24:64" ht="69.95" customHeight="1" x14ac:dyDescent="0.3">
      <c r="X277" s="148"/>
      <c r="Y277" s="148"/>
      <c r="Z277" s="148"/>
      <c r="BL277" s="148"/>
    </row>
    <row r="278" spans="24:64" ht="69.95" customHeight="1" x14ac:dyDescent="0.3">
      <c r="X278" s="148"/>
      <c r="Y278" s="148"/>
      <c r="Z278" s="148"/>
      <c r="BL278" s="148"/>
    </row>
    <row r="279" spans="24:64" ht="69.95" customHeight="1" x14ac:dyDescent="0.3">
      <c r="X279" s="148"/>
      <c r="Y279" s="148"/>
      <c r="Z279" s="148"/>
      <c r="BL279" s="148"/>
    </row>
    <row r="280" spans="24:64" ht="69.95" customHeight="1" x14ac:dyDescent="0.3">
      <c r="X280" s="148"/>
      <c r="Y280" s="148"/>
      <c r="Z280" s="148"/>
      <c r="BL280" s="148"/>
    </row>
    <row r="281" spans="24:64" ht="69.95" customHeight="1" x14ac:dyDescent="0.3">
      <c r="X281" s="148"/>
      <c r="Y281" s="148"/>
      <c r="Z281" s="148"/>
      <c r="BL281" s="148"/>
    </row>
    <row r="282" spans="24:64" ht="69.95" customHeight="1" x14ac:dyDescent="0.3">
      <c r="X282" s="148"/>
      <c r="Y282" s="148"/>
      <c r="Z282" s="148"/>
      <c r="BL282" s="148"/>
    </row>
    <row r="283" spans="24:64" ht="69.95" customHeight="1" x14ac:dyDescent="0.3">
      <c r="X283" s="148"/>
      <c r="Y283" s="148"/>
      <c r="Z283" s="148"/>
      <c r="BL283" s="148"/>
    </row>
    <row r="284" spans="24:64" ht="69.95" customHeight="1" x14ac:dyDescent="0.3">
      <c r="X284" s="148"/>
      <c r="Y284" s="148"/>
      <c r="Z284" s="148"/>
      <c r="BL284" s="148"/>
    </row>
    <row r="285" spans="24:64" ht="69.95" customHeight="1" x14ac:dyDescent="0.3">
      <c r="X285" s="148"/>
      <c r="Y285" s="148"/>
      <c r="Z285" s="148"/>
      <c r="BL285" s="148"/>
    </row>
    <row r="286" spans="24:64" ht="69.95" customHeight="1" x14ac:dyDescent="0.3">
      <c r="X286" s="148"/>
      <c r="Y286" s="148"/>
      <c r="Z286" s="148"/>
      <c r="BL286" s="148"/>
    </row>
    <row r="287" spans="24:64" ht="69.95" customHeight="1" x14ac:dyDescent="0.3">
      <c r="X287" s="148"/>
      <c r="Y287" s="148"/>
      <c r="Z287" s="148"/>
      <c r="BL287" s="148"/>
    </row>
    <row r="288" spans="24:64" ht="69.95" customHeight="1" x14ac:dyDescent="0.3">
      <c r="X288" s="148"/>
      <c r="Y288" s="148"/>
      <c r="Z288" s="148"/>
      <c r="BL288" s="148"/>
    </row>
    <row r="289" spans="24:64" ht="69.95" customHeight="1" x14ac:dyDescent="0.3">
      <c r="X289" s="148"/>
      <c r="Y289" s="148"/>
      <c r="Z289" s="148"/>
      <c r="BL289" s="148"/>
    </row>
    <row r="290" spans="24:64" ht="69.95" customHeight="1" x14ac:dyDescent="0.3">
      <c r="X290" s="148"/>
      <c r="Y290" s="148"/>
      <c r="Z290" s="148"/>
      <c r="BL290" s="148"/>
    </row>
    <row r="291" spans="24:64" ht="69.95" customHeight="1" x14ac:dyDescent="0.3">
      <c r="X291" s="148"/>
      <c r="Y291" s="148"/>
      <c r="Z291" s="148"/>
      <c r="BL291" s="148"/>
    </row>
    <row r="292" spans="24:64" ht="69.95" customHeight="1" x14ac:dyDescent="0.3">
      <c r="X292" s="148"/>
      <c r="Y292" s="148"/>
      <c r="Z292" s="148"/>
      <c r="BL292" s="148"/>
    </row>
    <row r="293" spans="24:64" ht="69.95" customHeight="1" x14ac:dyDescent="0.3">
      <c r="X293" s="148"/>
      <c r="Y293" s="148"/>
      <c r="Z293" s="148"/>
      <c r="BL293" s="148"/>
    </row>
    <row r="294" spans="24:64" ht="69.95" customHeight="1" x14ac:dyDescent="0.3">
      <c r="X294" s="148"/>
      <c r="Y294" s="148"/>
      <c r="Z294" s="148"/>
      <c r="BL294" s="148"/>
    </row>
    <row r="295" spans="24:64" ht="69.95" customHeight="1" x14ac:dyDescent="0.3">
      <c r="X295" s="148"/>
      <c r="Y295" s="148"/>
      <c r="Z295" s="148"/>
      <c r="BL295" s="148"/>
    </row>
    <row r="296" spans="24:64" ht="69.95" customHeight="1" x14ac:dyDescent="0.3">
      <c r="X296" s="148"/>
      <c r="Y296" s="148"/>
      <c r="Z296" s="148"/>
      <c r="BL296" s="148"/>
    </row>
    <row r="297" spans="24:64" ht="69.95" customHeight="1" x14ac:dyDescent="0.3">
      <c r="X297" s="148"/>
      <c r="Y297" s="148"/>
      <c r="Z297" s="148"/>
      <c r="BL297" s="148"/>
    </row>
    <row r="298" spans="24:64" ht="69.95" customHeight="1" x14ac:dyDescent="0.3">
      <c r="X298" s="148"/>
      <c r="Y298" s="148"/>
      <c r="Z298" s="148"/>
      <c r="BL298" s="148"/>
    </row>
    <row r="299" spans="24:64" ht="69.95" customHeight="1" x14ac:dyDescent="0.3">
      <c r="X299" s="148"/>
      <c r="Y299" s="148"/>
      <c r="Z299" s="148"/>
      <c r="BL299" s="148"/>
    </row>
    <row r="300" spans="24:64" ht="69.95" customHeight="1" x14ac:dyDescent="0.3">
      <c r="X300" s="148"/>
      <c r="Y300" s="148"/>
      <c r="Z300" s="148"/>
      <c r="BL300" s="148"/>
    </row>
    <row r="301" spans="24:64" ht="69.95" customHeight="1" x14ac:dyDescent="0.3">
      <c r="X301" s="148"/>
      <c r="Y301" s="148"/>
      <c r="Z301" s="148"/>
      <c r="BL301" s="148"/>
    </row>
    <row r="302" spans="24:64" ht="69.95" customHeight="1" x14ac:dyDescent="0.3">
      <c r="X302" s="148"/>
      <c r="Y302" s="148"/>
      <c r="Z302" s="148"/>
      <c r="BL302" s="148"/>
    </row>
    <row r="303" spans="24:64" ht="69.95" customHeight="1" x14ac:dyDescent="0.3">
      <c r="X303" s="148"/>
      <c r="Y303" s="148"/>
      <c r="Z303" s="148"/>
      <c r="BL303" s="148"/>
    </row>
    <row r="304" spans="24:64" ht="69.95" customHeight="1" x14ac:dyDescent="0.3">
      <c r="X304" s="148"/>
      <c r="Y304" s="148"/>
      <c r="Z304" s="148"/>
      <c r="BL304" s="148"/>
    </row>
    <row r="305" spans="24:64" ht="69.95" customHeight="1" x14ac:dyDescent="0.3">
      <c r="X305" s="148"/>
      <c r="Y305" s="148"/>
      <c r="Z305" s="148"/>
      <c r="BL305" s="148"/>
    </row>
    <row r="306" spans="24:64" ht="69.95" customHeight="1" x14ac:dyDescent="0.3">
      <c r="X306" s="148"/>
      <c r="Y306" s="148"/>
      <c r="Z306" s="148"/>
      <c r="BL306" s="148"/>
    </row>
    <row r="307" spans="24:64" ht="69.95" customHeight="1" x14ac:dyDescent="0.3">
      <c r="X307" s="148"/>
      <c r="Y307" s="148"/>
      <c r="Z307" s="148"/>
      <c r="BL307" s="148"/>
    </row>
    <row r="308" spans="24:64" ht="69.95" customHeight="1" x14ac:dyDescent="0.3">
      <c r="X308" s="148"/>
      <c r="Y308" s="148"/>
      <c r="Z308" s="148"/>
      <c r="BL308" s="148"/>
    </row>
    <row r="309" spans="24:64" ht="69.95" customHeight="1" x14ac:dyDescent="0.3">
      <c r="X309" s="148"/>
      <c r="Y309" s="148"/>
      <c r="Z309" s="148"/>
      <c r="BL309" s="148"/>
    </row>
    <row r="310" spans="24:64" ht="69.95" customHeight="1" x14ac:dyDescent="0.3">
      <c r="X310" s="148"/>
      <c r="Y310" s="148"/>
      <c r="Z310" s="148"/>
      <c r="BL310" s="148"/>
    </row>
    <row r="311" spans="24:64" ht="69.95" customHeight="1" x14ac:dyDescent="0.3">
      <c r="X311" s="148"/>
      <c r="Y311" s="148"/>
      <c r="Z311" s="148"/>
      <c r="BL311" s="148"/>
    </row>
    <row r="312" spans="24:64" ht="69.95" customHeight="1" x14ac:dyDescent="0.3">
      <c r="X312" s="148"/>
      <c r="Y312" s="148"/>
      <c r="Z312" s="148"/>
      <c r="BL312" s="148"/>
    </row>
    <row r="313" spans="24:64" ht="69.95" customHeight="1" x14ac:dyDescent="0.3">
      <c r="X313" s="148"/>
      <c r="Y313" s="148"/>
      <c r="Z313" s="148"/>
      <c r="BL313" s="148"/>
    </row>
    <row r="314" spans="24:64" ht="69.95" customHeight="1" x14ac:dyDescent="0.3">
      <c r="X314" s="148"/>
      <c r="Y314" s="148"/>
      <c r="Z314" s="148"/>
      <c r="BL314" s="148"/>
    </row>
    <row r="315" spans="24:64" ht="69.95" customHeight="1" x14ac:dyDescent="0.3">
      <c r="X315" s="148"/>
      <c r="Y315" s="148"/>
      <c r="Z315" s="148"/>
      <c r="BL315" s="148"/>
    </row>
    <row r="316" spans="24:64" ht="69.95" customHeight="1" x14ac:dyDescent="0.3">
      <c r="X316" s="148"/>
      <c r="Y316" s="148"/>
      <c r="Z316" s="148"/>
      <c r="BL316" s="148"/>
    </row>
    <row r="317" spans="24:64" ht="69.95" customHeight="1" x14ac:dyDescent="0.3">
      <c r="X317" s="148"/>
      <c r="Y317" s="148"/>
      <c r="Z317" s="148"/>
      <c r="BL317" s="148"/>
    </row>
    <row r="318" spans="24:64" ht="69.95" customHeight="1" x14ac:dyDescent="0.3">
      <c r="X318" s="148"/>
      <c r="Y318" s="148"/>
      <c r="Z318" s="148"/>
      <c r="BL318" s="148"/>
    </row>
    <row r="319" spans="24:64" ht="69.95" customHeight="1" x14ac:dyDescent="0.3">
      <c r="X319" s="148"/>
      <c r="Y319" s="148"/>
      <c r="Z319" s="148"/>
      <c r="BL319" s="148"/>
    </row>
    <row r="320" spans="24:64" ht="69.95" customHeight="1" x14ac:dyDescent="0.3">
      <c r="X320" s="148"/>
      <c r="Y320" s="148"/>
      <c r="Z320" s="148"/>
      <c r="BL320" s="148"/>
    </row>
    <row r="321" spans="24:64" ht="69.95" customHeight="1" x14ac:dyDescent="0.3">
      <c r="X321" s="148"/>
      <c r="Y321" s="148"/>
      <c r="Z321" s="148"/>
      <c r="BL321" s="148"/>
    </row>
    <row r="322" spans="24:64" ht="69.95" customHeight="1" x14ac:dyDescent="0.3">
      <c r="X322" s="148"/>
      <c r="Y322" s="148"/>
      <c r="Z322" s="148"/>
      <c r="BL322" s="148"/>
    </row>
    <row r="323" spans="24:64" ht="69.95" customHeight="1" x14ac:dyDescent="0.3">
      <c r="X323" s="148"/>
      <c r="Y323" s="148"/>
      <c r="Z323" s="148"/>
      <c r="BL323" s="148"/>
    </row>
    <row r="324" spans="24:64" ht="69.95" customHeight="1" x14ac:dyDescent="0.3">
      <c r="X324" s="148"/>
      <c r="Y324" s="148"/>
      <c r="Z324" s="148"/>
      <c r="BL324" s="148"/>
    </row>
    <row r="325" spans="24:64" ht="69.95" customHeight="1" x14ac:dyDescent="0.3">
      <c r="X325" s="148"/>
      <c r="Y325" s="148"/>
      <c r="Z325" s="148"/>
      <c r="BL325" s="148"/>
    </row>
    <row r="326" spans="24:64" ht="69.95" customHeight="1" x14ac:dyDescent="0.3">
      <c r="X326" s="148"/>
      <c r="Y326" s="148"/>
      <c r="Z326" s="148"/>
      <c r="BL326" s="148"/>
    </row>
    <row r="327" spans="24:64" ht="69.95" customHeight="1" x14ac:dyDescent="0.3">
      <c r="X327" s="148"/>
      <c r="Y327" s="148"/>
      <c r="Z327" s="148"/>
      <c r="BL327" s="148"/>
    </row>
    <row r="328" spans="24:64" ht="69.95" customHeight="1" x14ac:dyDescent="0.3">
      <c r="X328" s="148"/>
      <c r="Y328" s="148"/>
      <c r="Z328" s="148"/>
      <c r="BL328" s="148"/>
    </row>
    <row r="329" spans="24:64" ht="69.95" customHeight="1" x14ac:dyDescent="0.3">
      <c r="X329" s="148"/>
      <c r="Y329" s="148"/>
      <c r="Z329" s="148"/>
      <c r="BL329" s="148"/>
    </row>
    <row r="330" spans="24:64" ht="69.95" customHeight="1" x14ac:dyDescent="0.3">
      <c r="X330" s="148"/>
      <c r="Y330" s="148"/>
      <c r="Z330" s="148"/>
      <c r="BL330" s="148"/>
    </row>
    <row r="331" spans="24:64" ht="69.95" customHeight="1" x14ac:dyDescent="0.3">
      <c r="X331" s="148"/>
      <c r="Y331" s="148"/>
      <c r="Z331" s="148"/>
      <c r="BL331" s="148"/>
    </row>
    <row r="332" spans="24:64" ht="69.95" customHeight="1" x14ac:dyDescent="0.3">
      <c r="X332" s="148"/>
      <c r="Y332" s="148"/>
      <c r="Z332" s="148"/>
      <c r="BL332" s="148"/>
    </row>
    <row r="333" spans="24:64" ht="69.95" customHeight="1" x14ac:dyDescent="0.3">
      <c r="X333" s="148"/>
      <c r="Y333" s="148"/>
      <c r="Z333" s="148"/>
      <c r="BL333" s="148"/>
    </row>
    <row r="334" spans="24:64" ht="69.95" customHeight="1" x14ac:dyDescent="0.3">
      <c r="X334" s="148"/>
      <c r="Y334" s="148"/>
      <c r="Z334" s="148"/>
      <c r="BL334" s="148"/>
    </row>
    <row r="335" spans="24:64" ht="69.95" customHeight="1" x14ac:dyDescent="0.3">
      <c r="X335" s="148"/>
      <c r="Y335" s="148"/>
      <c r="Z335" s="148"/>
      <c r="BL335" s="148"/>
    </row>
    <row r="336" spans="24:64" ht="69.95" customHeight="1" x14ac:dyDescent="0.3">
      <c r="X336" s="148"/>
      <c r="Y336" s="148"/>
      <c r="Z336" s="148"/>
      <c r="BL336" s="148"/>
    </row>
    <row r="337" spans="24:64" ht="69.95" customHeight="1" x14ac:dyDescent="0.3">
      <c r="X337" s="148"/>
      <c r="Y337" s="148"/>
      <c r="Z337" s="148"/>
      <c r="BL337" s="148"/>
    </row>
    <row r="338" spans="24:64" ht="69.95" customHeight="1" x14ac:dyDescent="0.3">
      <c r="X338" s="148"/>
      <c r="Y338" s="148"/>
      <c r="Z338" s="148"/>
      <c r="BL338" s="148"/>
    </row>
    <row r="339" spans="24:64" ht="69.95" customHeight="1" x14ac:dyDescent="0.3">
      <c r="X339" s="148"/>
      <c r="Y339" s="148"/>
      <c r="Z339" s="148"/>
      <c r="BL339" s="148"/>
    </row>
    <row r="340" spans="24:64" ht="69.95" customHeight="1" x14ac:dyDescent="0.3">
      <c r="X340" s="148"/>
      <c r="Y340" s="148"/>
      <c r="Z340" s="148"/>
      <c r="BL340" s="148"/>
    </row>
    <row r="341" spans="24:64" ht="69.95" customHeight="1" x14ac:dyDescent="0.3">
      <c r="X341" s="148"/>
      <c r="Y341" s="148"/>
      <c r="Z341" s="148"/>
      <c r="BL341" s="148"/>
    </row>
    <row r="342" spans="24:64" ht="69.95" customHeight="1" x14ac:dyDescent="0.3">
      <c r="X342" s="148"/>
      <c r="Y342" s="148"/>
      <c r="Z342" s="148"/>
      <c r="BL342" s="148"/>
    </row>
    <row r="343" spans="24:64" ht="69.95" customHeight="1" x14ac:dyDescent="0.3">
      <c r="X343" s="148"/>
      <c r="Y343" s="148"/>
      <c r="Z343" s="148"/>
      <c r="BL343" s="148"/>
    </row>
    <row r="344" spans="24:64" ht="69.95" customHeight="1" x14ac:dyDescent="0.3">
      <c r="X344" s="148"/>
      <c r="Y344" s="148"/>
      <c r="Z344" s="148"/>
      <c r="BL344" s="148"/>
    </row>
    <row r="345" spans="24:64" ht="69.95" customHeight="1" x14ac:dyDescent="0.3">
      <c r="X345" s="148"/>
      <c r="Y345" s="148"/>
      <c r="Z345" s="148"/>
      <c r="BL345" s="148"/>
    </row>
    <row r="346" spans="24:64" ht="69.95" customHeight="1" x14ac:dyDescent="0.3">
      <c r="X346" s="148"/>
      <c r="Y346" s="148"/>
      <c r="Z346" s="148"/>
      <c r="BL346" s="148"/>
    </row>
    <row r="347" spans="24:64" ht="69.95" customHeight="1" x14ac:dyDescent="0.3">
      <c r="X347" s="148"/>
      <c r="Y347" s="148"/>
      <c r="Z347" s="148"/>
      <c r="BL347" s="148"/>
    </row>
    <row r="348" spans="24:64" ht="69.95" customHeight="1" x14ac:dyDescent="0.3">
      <c r="X348" s="148"/>
      <c r="Y348" s="148"/>
      <c r="Z348" s="148"/>
      <c r="BL348" s="148"/>
    </row>
    <row r="349" spans="24:64" ht="69.95" customHeight="1" x14ac:dyDescent="0.3">
      <c r="X349" s="148"/>
      <c r="Y349" s="148"/>
      <c r="Z349" s="148"/>
      <c r="BL349" s="148"/>
    </row>
    <row r="350" spans="24:64" ht="69.95" customHeight="1" x14ac:dyDescent="0.3">
      <c r="X350" s="148"/>
      <c r="Y350" s="148"/>
      <c r="Z350" s="148"/>
      <c r="BL350" s="148"/>
    </row>
    <row r="351" spans="24:64" ht="69.95" customHeight="1" x14ac:dyDescent="0.3">
      <c r="X351" s="148"/>
      <c r="Y351" s="148"/>
      <c r="Z351" s="148"/>
      <c r="BL351" s="148"/>
    </row>
    <row r="352" spans="24:64" ht="69.95" customHeight="1" x14ac:dyDescent="0.3">
      <c r="X352" s="148"/>
      <c r="Y352" s="148"/>
      <c r="Z352" s="148"/>
      <c r="BL352" s="148"/>
    </row>
    <row r="353" spans="24:64" ht="69.95" customHeight="1" x14ac:dyDescent="0.3">
      <c r="X353" s="148"/>
      <c r="Y353" s="148"/>
      <c r="Z353" s="148"/>
      <c r="BL353" s="148"/>
    </row>
    <row r="354" spans="24:64" ht="69.95" customHeight="1" x14ac:dyDescent="0.3">
      <c r="X354" s="148"/>
      <c r="Y354" s="148"/>
      <c r="Z354" s="148"/>
      <c r="BL354" s="148"/>
    </row>
    <row r="355" spans="24:64" ht="69.95" customHeight="1" x14ac:dyDescent="0.3">
      <c r="X355" s="148"/>
      <c r="Y355" s="148"/>
      <c r="Z355" s="148"/>
      <c r="BL355" s="148"/>
    </row>
    <row r="356" spans="24:64" ht="69.95" customHeight="1" x14ac:dyDescent="0.3">
      <c r="X356" s="148"/>
      <c r="Y356" s="148"/>
      <c r="Z356" s="148"/>
      <c r="BL356" s="148"/>
    </row>
    <row r="357" spans="24:64" ht="69.95" customHeight="1" x14ac:dyDescent="0.3">
      <c r="X357" s="148"/>
      <c r="Y357" s="148"/>
      <c r="Z357" s="148"/>
      <c r="BL357" s="148"/>
    </row>
    <row r="358" spans="24:64" ht="69.95" customHeight="1" x14ac:dyDescent="0.3">
      <c r="X358" s="148"/>
      <c r="Y358" s="148"/>
      <c r="Z358" s="148"/>
      <c r="BL358" s="148"/>
    </row>
    <row r="359" spans="24:64" ht="69.95" customHeight="1" x14ac:dyDescent="0.3">
      <c r="X359" s="148"/>
      <c r="Y359" s="148"/>
      <c r="Z359" s="148"/>
      <c r="BL359" s="148"/>
    </row>
    <row r="360" spans="24:64" ht="69.95" customHeight="1" x14ac:dyDescent="0.3">
      <c r="X360" s="148"/>
      <c r="Y360" s="148"/>
      <c r="Z360" s="148"/>
      <c r="BL360" s="148"/>
    </row>
    <row r="361" spans="24:64" ht="69.95" customHeight="1" x14ac:dyDescent="0.3">
      <c r="X361" s="148"/>
      <c r="Y361" s="148"/>
      <c r="Z361" s="148"/>
      <c r="BL361" s="148"/>
    </row>
    <row r="362" spans="24:64" ht="69.95" customHeight="1" x14ac:dyDescent="0.3">
      <c r="X362" s="148"/>
      <c r="Y362" s="148"/>
      <c r="Z362" s="148"/>
      <c r="BL362" s="148"/>
    </row>
    <row r="363" spans="24:64" ht="69.95" customHeight="1" x14ac:dyDescent="0.3">
      <c r="X363" s="148"/>
      <c r="Y363" s="148"/>
      <c r="Z363" s="148"/>
      <c r="BL363" s="148"/>
    </row>
    <row r="364" spans="24:64" ht="69.95" customHeight="1" x14ac:dyDescent="0.3">
      <c r="X364" s="148"/>
      <c r="Y364" s="148"/>
      <c r="Z364" s="148"/>
      <c r="BL364" s="148"/>
    </row>
    <row r="365" spans="24:64" ht="69.95" customHeight="1" x14ac:dyDescent="0.3">
      <c r="X365" s="148"/>
      <c r="Y365" s="148"/>
      <c r="Z365" s="148"/>
      <c r="BL365" s="148"/>
    </row>
    <row r="366" spans="24:64" ht="69.95" customHeight="1" x14ac:dyDescent="0.3">
      <c r="X366" s="148"/>
      <c r="Y366" s="148"/>
      <c r="Z366" s="148"/>
      <c r="BL366" s="148"/>
    </row>
    <row r="367" spans="24:64" ht="69.95" customHeight="1" x14ac:dyDescent="0.3">
      <c r="X367" s="148"/>
      <c r="Y367" s="148"/>
      <c r="Z367" s="148"/>
      <c r="BL367" s="148"/>
    </row>
    <row r="368" spans="24:64" ht="69.95" customHeight="1" x14ac:dyDescent="0.3">
      <c r="X368" s="148"/>
      <c r="Y368" s="148"/>
      <c r="Z368" s="148"/>
      <c r="BL368" s="148"/>
    </row>
    <row r="369" spans="24:64" ht="69.95" customHeight="1" x14ac:dyDescent="0.3">
      <c r="X369" s="148"/>
      <c r="Y369" s="148"/>
      <c r="Z369" s="148"/>
      <c r="BL369" s="148"/>
    </row>
    <row r="370" spans="24:64" ht="69.95" customHeight="1" x14ac:dyDescent="0.3">
      <c r="X370" s="148"/>
      <c r="Y370" s="148"/>
      <c r="Z370" s="148"/>
      <c r="BL370" s="148"/>
    </row>
    <row r="371" spans="24:64" ht="69.95" customHeight="1" x14ac:dyDescent="0.3">
      <c r="X371" s="148"/>
      <c r="Y371" s="148"/>
      <c r="Z371" s="148"/>
      <c r="BL371" s="148"/>
    </row>
    <row r="372" spans="24:64" ht="69.95" customHeight="1" x14ac:dyDescent="0.3">
      <c r="X372" s="148"/>
      <c r="Y372" s="148"/>
      <c r="Z372" s="148"/>
      <c r="BL372" s="148"/>
    </row>
    <row r="373" spans="24:64" ht="69.95" customHeight="1" x14ac:dyDescent="0.3">
      <c r="X373" s="148"/>
      <c r="Y373" s="148"/>
      <c r="Z373" s="148"/>
      <c r="BL373" s="148"/>
    </row>
    <row r="374" spans="24:64" ht="69.95" customHeight="1" x14ac:dyDescent="0.3">
      <c r="X374" s="148"/>
      <c r="Y374" s="148"/>
      <c r="Z374" s="148"/>
      <c r="BL374" s="148"/>
    </row>
    <row r="375" spans="24:64" ht="69.95" customHeight="1" x14ac:dyDescent="0.3">
      <c r="X375" s="148"/>
      <c r="Y375" s="148"/>
      <c r="Z375" s="148"/>
      <c r="BL375" s="148"/>
    </row>
    <row r="376" spans="24:64" ht="69.95" customHeight="1" x14ac:dyDescent="0.3">
      <c r="X376" s="148"/>
      <c r="Y376" s="148"/>
      <c r="Z376" s="148"/>
      <c r="BL376" s="148"/>
    </row>
    <row r="377" spans="24:64" ht="69.95" customHeight="1" x14ac:dyDescent="0.3">
      <c r="X377" s="148"/>
      <c r="Y377" s="148"/>
      <c r="Z377" s="148"/>
      <c r="BL377" s="148"/>
    </row>
    <row r="378" spans="24:64" ht="69.95" customHeight="1" x14ac:dyDescent="0.3">
      <c r="X378" s="148"/>
      <c r="Y378" s="148"/>
      <c r="Z378" s="148"/>
      <c r="BL378" s="148"/>
    </row>
    <row r="379" spans="24:64" ht="69.95" customHeight="1" x14ac:dyDescent="0.3">
      <c r="X379" s="148"/>
      <c r="Y379" s="148"/>
      <c r="Z379" s="148"/>
      <c r="BL379" s="148"/>
    </row>
    <row r="380" spans="24:64" ht="69.95" customHeight="1" x14ac:dyDescent="0.3">
      <c r="X380" s="148"/>
      <c r="Y380" s="148"/>
      <c r="Z380" s="148"/>
      <c r="BL380" s="148"/>
    </row>
    <row r="381" spans="24:64" ht="69.95" customHeight="1" x14ac:dyDescent="0.3">
      <c r="X381" s="148"/>
      <c r="Y381" s="148"/>
      <c r="Z381" s="148"/>
      <c r="BL381" s="148"/>
    </row>
    <row r="382" spans="24:64" ht="69.95" customHeight="1" x14ac:dyDescent="0.3">
      <c r="X382" s="148"/>
      <c r="Y382" s="148"/>
      <c r="Z382" s="148"/>
      <c r="BL382" s="148"/>
    </row>
    <row r="383" spans="24:64" ht="69.95" customHeight="1" x14ac:dyDescent="0.3">
      <c r="X383" s="148"/>
      <c r="Y383" s="148"/>
      <c r="Z383" s="148"/>
      <c r="BL383" s="148"/>
    </row>
    <row r="384" spans="24:64" ht="69.95" customHeight="1" x14ac:dyDescent="0.3">
      <c r="X384" s="148"/>
      <c r="Y384" s="148"/>
      <c r="Z384" s="148"/>
      <c r="BL384" s="148"/>
    </row>
    <row r="385" spans="24:64" ht="69.95" customHeight="1" x14ac:dyDescent="0.3">
      <c r="X385" s="148"/>
      <c r="Y385" s="148"/>
      <c r="Z385" s="148"/>
      <c r="BL385" s="148"/>
    </row>
    <row r="386" spans="24:64" ht="69.95" customHeight="1" x14ac:dyDescent="0.3">
      <c r="X386" s="148"/>
      <c r="Y386" s="148"/>
      <c r="Z386" s="148"/>
      <c r="BL386" s="148"/>
    </row>
    <row r="387" spans="24:64" ht="69.95" customHeight="1" x14ac:dyDescent="0.3">
      <c r="X387" s="148"/>
      <c r="Y387" s="148"/>
      <c r="Z387" s="148"/>
      <c r="BL387" s="148"/>
    </row>
    <row r="388" spans="24:64" ht="69.95" customHeight="1" x14ac:dyDescent="0.3">
      <c r="X388" s="148"/>
      <c r="Y388" s="148"/>
      <c r="Z388" s="148"/>
      <c r="BL388" s="148"/>
    </row>
    <row r="389" spans="24:64" ht="69.95" customHeight="1" x14ac:dyDescent="0.3">
      <c r="X389" s="148"/>
      <c r="Y389" s="148"/>
      <c r="Z389" s="148"/>
      <c r="BL389" s="148"/>
    </row>
    <row r="390" spans="24:64" ht="69.95" customHeight="1" x14ac:dyDescent="0.3">
      <c r="X390" s="148"/>
      <c r="Y390" s="148"/>
      <c r="Z390" s="148"/>
      <c r="BL390" s="148"/>
    </row>
    <row r="391" spans="24:64" ht="69.95" customHeight="1" x14ac:dyDescent="0.3">
      <c r="X391" s="148"/>
      <c r="Y391" s="148"/>
      <c r="Z391" s="148"/>
      <c r="BL391" s="148"/>
    </row>
    <row r="392" spans="24:64" ht="69.95" customHeight="1" x14ac:dyDescent="0.3">
      <c r="X392" s="148"/>
      <c r="Y392" s="148"/>
      <c r="Z392" s="148"/>
      <c r="BL392" s="148"/>
    </row>
    <row r="393" spans="24:64" ht="69.95" customHeight="1" x14ac:dyDescent="0.3">
      <c r="X393" s="148"/>
      <c r="Y393" s="148"/>
      <c r="Z393" s="148"/>
      <c r="BL393" s="148"/>
    </row>
    <row r="394" spans="24:64" ht="69.95" customHeight="1" x14ac:dyDescent="0.3">
      <c r="X394" s="148"/>
      <c r="Y394" s="148"/>
      <c r="Z394" s="148"/>
      <c r="BL394" s="148"/>
    </row>
    <row r="395" spans="24:64" ht="69.95" customHeight="1" x14ac:dyDescent="0.3">
      <c r="X395" s="148"/>
      <c r="Y395" s="148"/>
      <c r="Z395" s="148"/>
      <c r="BL395" s="148"/>
    </row>
    <row r="396" spans="24:64" ht="69.95" customHeight="1" x14ac:dyDescent="0.3">
      <c r="X396" s="148"/>
      <c r="Y396" s="148"/>
      <c r="Z396" s="148"/>
      <c r="BL396" s="148"/>
    </row>
    <row r="397" spans="24:64" ht="69.95" customHeight="1" x14ac:dyDescent="0.3">
      <c r="X397" s="148"/>
      <c r="Y397" s="148"/>
      <c r="Z397" s="148"/>
      <c r="BL397" s="148"/>
    </row>
    <row r="398" spans="24:64" ht="69.95" customHeight="1" x14ac:dyDescent="0.3">
      <c r="X398" s="148"/>
      <c r="Y398" s="148"/>
      <c r="Z398" s="148"/>
      <c r="BL398" s="148"/>
    </row>
    <row r="399" spans="24:64" ht="69.95" customHeight="1" x14ac:dyDescent="0.3">
      <c r="X399" s="148"/>
      <c r="Y399" s="148"/>
      <c r="Z399" s="148"/>
      <c r="BL399" s="148"/>
    </row>
    <row r="400" spans="24:64" ht="69.95" customHeight="1" x14ac:dyDescent="0.3">
      <c r="X400" s="148"/>
      <c r="Y400" s="148"/>
      <c r="Z400" s="148"/>
      <c r="BL400" s="148"/>
    </row>
    <row r="401" spans="24:64" ht="69.95" customHeight="1" x14ac:dyDescent="0.3">
      <c r="X401" s="148"/>
      <c r="Y401" s="148"/>
      <c r="Z401" s="148"/>
      <c r="BL401" s="148"/>
    </row>
    <row r="402" spans="24:64" ht="69.95" customHeight="1" x14ac:dyDescent="0.3">
      <c r="X402" s="148"/>
      <c r="Y402" s="148"/>
      <c r="Z402" s="148"/>
      <c r="BL402" s="148"/>
    </row>
    <row r="403" spans="24:64" ht="69.95" customHeight="1" x14ac:dyDescent="0.3">
      <c r="X403" s="148"/>
      <c r="Y403" s="148"/>
      <c r="Z403" s="148"/>
      <c r="BL403" s="148"/>
    </row>
    <row r="404" spans="24:64" ht="69.95" customHeight="1" x14ac:dyDescent="0.3">
      <c r="X404" s="148"/>
      <c r="Y404" s="148"/>
      <c r="Z404" s="148"/>
      <c r="BL404" s="148"/>
    </row>
    <row r="405" spans="24:64" ht="69.95" customHeight="1" x14ac:dyDescent="0.3">
      <c r="X405" s="148"/>
      <c r="Y405" s="148"/>
      <c r="Z405" s="148"/>
      <c r="BL405" s="148"/>
    </row>
    <row r="406" spans="24:64" ht="69.95" customHeight="1" x14ac:dyDescent="0.3">
      <c r="X406" s="148"/>
      <c r="Y406" s="148"/>
      <c r="Z406" s="148"/>
      <c r="BL406" s="148"/>
    </row>
    <row r="407" spans="24:64" ht="69.95" customHeight="1" x14ac:dyDescent="0.3">
      <c r="X407" s="148"/>
      <c r="Y407" s="148"/>
      <c r="Z407" s="148"/>
      <c r="BL407" s="148"/>
    </row>
    <row r="408" spans="24:64" ht="69.95" customHeight="1" x14ac:dyDescent="0.3">
      <c r="X408" s="148"/>
      <c r="Y408" s="148"/>
      <c r="Z408" s="148"/>
      <c r="BL408" s="148"/>
    </row>
    <row r="409" spans="24:64" ht="69.95" customHeight="1" x14ac:dyDescent="0.3">
      <c r="X409" s="148"/>
      <c r="Y409" s="148"/>
      <c r="Z409" s="148"/>
      <c r="BL409" s="148"/>
    </row>
    <row r="410" spans="24:64" ht="69.95" customHeight="1" x14ac:dyDescent="0.3">
      <c r="X410" s="148"/>
      <c r="Y410" s="148"/>
      <c r="Z410" s="148"/>
      <c r="BL410" s="148"/>
    </row>
    <row r="411" spans="24:64" ht="69.95" customHeight="1" x14ac:dyDescent="0.3">
      <c r="X411" s="148"/>
      <c r="Y411" s="148"/>
      <c r="Z411" s="148"/>
      <c r="BL411" s="148"/>
    </row>
    <row r="412" spans="24:64" ht="69.95" customHeight="1" x14ac:dyDescent="0.3">
      <c r="X412" s="148"/>
      <c r="Y412" s="148"/>
      <c r="Z412" s="148"/>
      <c r="BL412" s="148"/>
    </row>
    <row r="413" spans="24:64" ht="69.95" customHeight="1" x14ac:dyDescent="0.3">
      <c r="X413" s="148"/>
      <c r="Y413" s="148"/>
      <c r="Z413" s="148"/>
      <c r="BL413" s="148"/>
    </row>
    <row r="414" spans="24:64" ht="69.95" customHeight="1" x14ac:dyDescent="0.3">
      <c r="X414" s="148"/>
      <c r="Y414" s="148"/>
      <c r="Z414" s="148"/>
      <c r="BL414" s="148"/>
    </row>
    <row r="415" spans="24:64" ht="69.95" customHeight="1" x14ac:dyDescent="0.3">
      <c r="X415" s="148"/>
      <c r="Y415" s="148"/>
      <c r="Z415" s="148"/>
      <c r="BL415" s="148"/>
    </row>
    <row r="416" spans="24:64" ht="69.95" customHeight="1" x14ac:dyDescent="0.3">
      <c r="X416" s="148"/>
      <c r="Y416" s="148"/>
      <c r="Z416" s="148"/>
      <c r="BL416" s="148"/>
    </row>
    <row r="417" spans="24:64" ht="69.95" customHeight="1" x14ac:dyDescent="0.3">
      <c r="X417" s="148"/>
      <c r="Y417" s="148"/>
      <c r="Z417" s="148"/>
      <c r="BL417" s="148"/>
    </row>
    <row r="418" spans="24:64" ht="69.95" customHeight="1" x14ac:dyDescent="0.3">
      <c r="X418" s="148"/>
      <c r="Y418" s="148"/>
      <c r="Z418" s="148"/>
      <c r="BL418" s="148"/>
    </row>
    <row r="419" spans="24:64" ht="69.95" customHeight="1" x14ac:dyDescent="0.3">
      <c r="X419" s="148"/>
      <c r="Y419" s="148"/>
      <c r="Z419" s="148"/>
      <c r="BL419" s="148"/>
    </row>
    <row r="420" spans="24:64" ht="69.95" customHeight="1" x14ac:dyDescent="0.3">
      <c r="X420" s="148"/>
      <c r="Y420" s="148"/>
      <c r="Z420" s="148"/>
      <c r="BL420" s="148"/>
    </row>
    <row r="421" spans="24:64" ht="69.95" customHeight="1" x14ac:dyDescent="0.3">
      <c r="X421" s="148"/>
      <c r="Y421" s="148"/>
      <c r="Z421" s="148"/>
      <c r="BL421" s="148"/>
    </row>
    <row r="422" spans="24:64" ht="69.95" customHeight="1" x14ac:dyDescent="0.3">
      <c r="X422" s="148"/>
      <c r="Y422" s="148"/>
      <c r="Z422" s="148"/>
      <c r="BL422" s="148"/>
    </row>
    <row r="423" spans="24:64" ht="69.95" customHeight="1" x14ac:dyDescent="0.3">
      <c r="X423" s="148"/>
      <c r="Y423" s="148"/>
      <c r="Z423" s="148"/>
      <c r="BL423" s="148"/>
    </row>
    <row r="424" spans="24:64" ht="69.95" customHeight="1" x14ac:dyDescent="0.3">
      <c r="X424" s="148"/>
      <c r="Y424" s="148"/>
      <c r="Z424" s="148"/>
      <c r="BL424" s="148"/>
    </row>
    <row r="425" spans="24:64" ht="69.95" customHeight="1" x14ac:dyDescent="0.3">
      <c r="X425" s="148"/>
      <c r="Y425" s="148"/>
      <c r="Z425" s="148"/>
      <c r="BL425" s="148"/>
    </row>
    <row r="426" spans="24:64" ht="69.95" customHeight="1" x14ac:dyDescent="0.3">
      <c r="X426" s="148"/>
      <c r="Y426" s="148"/>
      <c r="Z426" s="148"/>
      <c r="BL426" s="148"/>
    </row>
    <row r="427" spans="24:64" ht="69.95" customHeight="1" x14ac:dyDescent="0.3">
      <c r="X427" s="148"/>
      <c r="Y427" s="148"/>
      <c r="Z427" s="148"/>
      <c r="BL427" s="148"/>
    </row>
    <row r="428" spans="24:64" ht="69.95" customHeight="1" x14ac:dyDescent="0.3">
      <c r="X428" s="148"/>
      <c r="Y428" s="148"/>
      <c r="Z428" s="148"/>
      <c r="BL428" s="148"/>
    </row>
    <row r="429" spans="24:64" ht="69.95" customHeight="1" x14ac:dyDescent="0.3">
      <c r="X429" s="148"/>
      <c r="Y429" s="148"/>
      <c r="Z429" s="148"/>
      <c r="BL429" s="148"/>
    </row>
    <row r="430" spans="24:64" ht="69.95" customHeight="1" x14ac:dyDescent="0.3">
      <c r="X430" s="148"/>
      <c r="Y430" s="148"/>
      <c r="Z430" s="148"/>
      <c r="BL430" s="148"/>
    </row>
    <row r="431" spans="24:64" ht="69.95" customHeight="1" x14ac:dyDescent="0.3">
      <c r="X431" s="148"/>
      <c r="Y431" s="148"/>
      <c r="Z431" s="148"/>
      <c r="BL431" s="148"/>
    </row>
    <row r="432" spans="24:64" ht="69.95" customHeight="1" x14ac:dyDescent="0.3">
      <c r="X432" s="148"/>
      <c r="Y432" s="148"/>
      <c r="Z432" s="148"/>
      <c r="BL432" s="148"/>
    </row>
    <row r="433" spans="24:64" ht="69.95" customHeight="1" x14ac:dyDescent="0.3">
      <c r="X433" s="148"/>
      <c r="Y433" s="148"/>
      <c r="Z433" s="148"/>
      <c r="BL433" s="148"/>
    </row>
    <row r="434" spans="24:64" ht="69.95" customHeight="1" x14ac:dyDescent="0.3">
      <c r="X434" s="148"/>
      <c r="Y434" s="148"/>
      <c r="Z434" s="148"/>
      <c r="BL434" s="148"/>
    </row>
    <row r="435" spans="24:64" ht="69.95" customHeight="1" x14ac:dyDescent="0.3">
      <c r="X435" s="148"/>
      <c r="Y435" s="148"/>
      <c r="Z435" s="148"/>
      <c r="BL435" s="148"/>
    </row>
    <row r="436" spans="24:64" ht="69.95" customHeight="1" x14ac:dyDescent="0.3">
      <c r="X436" s="148"/>
      <c r="Y436" s="148"/>
      <c r="Z436" s="148"/>
      <c r="BL436" s="148"/>
    </row>
    <row r="437" spans="24:64" ht="69.95" customHeight="1" x14ac:dyDescent="0.3">
      <c r="X437" s="148"/>
      <c r="Y437" s="148"/>
      <c r="Z437" s="148"/>
      <c r="BL437" s="148"/>
    </row>
    <row r="438" spans="24:64" ht="69.95" customHeight="1" x14ac:dyDescent="0.3">
      <c r="X438" s="148"/>
      <c r="Y438" s="148"/>
      <c r="Z438" s="148"/>
      <c r="BL438" s="148"/>
    </row>
    <row r="439" spans="24:64" ht="69.95" customHeight="1" x14ac:dyDescent="0.3">
      <c r="X439" s="148"/>
      <c r="Y439" s="148"/>
      <c r="Z439" s="148"/>
      <c r="BL439" s="148"/>
    </row>
    <row r="440" spans="24:64" ht="69.95" customHeight="1" x14ac:dyDescent="0.3">
      <c r="X440" s="148"/>
      <c r="Y440" s="148"/>
      <c r="Z440" s="148"/>
      <c r="BL440" s="148"/>
    </row>
    <row r="441" spans="24:64" ht="69.95" customHeight="1" x14ac:dyDescent="0.3">
      <c r="X441" s="148"/>
      <c r="Y441" s="148"/>
      <c r="Z441" s="148"/>
      <c r="BL441" s="148"/>
    </row>
    <row r="442" spans="24:64" ht="69.95" customHeight="1" x14ac:dyDescent="0.3">
      <c r="X442" s="148"/>
      <c r="Y442" s="148"/>
      <c r="Z442" s="148"/>
      <c r="BL442" s="148"/>
    </row>
    <row r="443" spans="24:64" ht="69.95" customHeight="1" x14ac:dyDescent="0.3">
      <c r="X443" s="148"/>
      <c r="Y443" s="148"/>
      <c r="Z443" s="148"/>
      <c r="BL443" s="148"/>
    </row>
    <row r="444" spans="24:64" ht="69.95" customHeight="1" x14ac:dyDescent="0.3">
      <c r="X444" s="148"/>
      <c r="Y444" s="148"/>
      <c r="Z444" s="148"/>
      <c r="BL444" s="148"/>
    </row>
    <row r="445" spans="24:64" ht="69.95" customHeight="1" x14ac:dyDescent="0.3">
      <c r="X445" s="148"/>
      <c r="Y445" s="148"/>
      <c r="Z445" s="148"/>
      <c r="BL445" s="148"/>
    </row>
    <row r="446" spans="24:64" ht="69.95" customHeight="1" x14ac:dyDescent="0.3">
      <c r="X446" s="148"/>
      <c r="Y446" s="148"/>
      <c r="Z446" s="148"/>
      <c r="BL446" s="148"/>
    </row>
    <row r="447" spans="24:64" ht="69.95" customHeight="1" x14ac:dyDescent="0.3">
      <c r="X447" s="148"/>
      <c r="Y447" s="148"/>
      <c r="Z447" s="148"/>
      <c r="BL447" s="148"/>
    </row>
    <row r="448" spans="24:64" ht="69.95" customHeight="1" x14ac:dyDescent="0.3">
      <c r="X448" s="148"/>
      <c r="Y448" s="148"/>
      <c r="Z448" s="148"/>
      <c r="BL448" s="148"/>
    </row>
    <row r="449" spans="24:64" ht="69.95" customHeight="1" x14ac:dyDescent="0.3">
      <c r="X449" s="148"/>
      <c r="Y449" s="148"/>
      <c r="Z449" s="148"/>
      <c r="BL449" s="148"/>
    </row>
    <row r="450" spans="24:64" ht="69.95" customHeight="1" x14ac:dyDescent="0.3">
      <c r="X450" s="148"/>
      <c r="Y450" s="148"/>
      <c r="Z450" s="148"/>
      <c r="BL450" s="148"/>
    </row>
    <row r="451" spans="24:64" ht="69.95" customHeight="1" x14ac:dyDescent="0.3">
      <c r="X451" s="148"/>
      <c r="Y451" s="148"/>
      <c r="Z451" s="148"/>
      <c r="BL451" s="148"/>
    </row>
    <row r="452" spans="24:64" ht="69.95" customHeight="1" x14ac:dyDescent="0.3">
      <c r="X452" s="148"/>
      <c r="Y452" s="148"/>
      <c r="Z452" s="148"/>
      <c r="BL452" s="148"/>
    </row>
    <row r="453" spans="24:64" ht="69.95" customHeight="1" x14ac:dyDescent="0.3">
      <c r="X453" s="148"/>
      <c r="Y453" s="148"/>
      <c r="Z453" s="148"/>
      <c r="BL453" s="148"/>
    </row>
    <row r="454" spans="24:64" ht="69.95" customHeight="1" x14ac:dyDescent="0.3">
      <c r="X454" s="148"/>
      <c r="Y454" s="148"/>
      <c r="Z454" s="148"/>
      <c r="BL454" s="148"/>
    </row>
    <row r="455" spans="24:64" ht="69.95" customHeight="1" x14ac:dyDescent="0.3">
      <c r="X455" s="148"/>
      <c r="Y455" s="148"/>
      <c r="Z455" s="148"/>
      <c r="BL455" s="148"/>
    </row>
    <row r="456" spans="24:64" ht="69.95" customHeight="1" x14ac:dyDescent="0.3">
      <c r="X456" s="148"/>
      <c r="Y456" s="148"/>
      <c r="Z456" s="148"/>
      <c r="BL456" s="148"/>
    </row>
    <row r="457" spans="24:64" ht="69.95" customHeight="1" x14ac:dyDescent="0.3">
      <c r="X457" s="148"/>
      <c r="Y457" s="148"/>
      <c r="Z457" s="148"/>
      <c r="BL457" s="148"/>
    </row>
    <row r="458" spans="24:64" ht="69.95" customHeight="1" x14ac:dyDescent="0.3">
      <c r="X458" s="148"/>
      <c r="Y458" s="148"/>
      <c r="Z458" s="148"/>
      <c r="BL458" s="148"/>
    </row>
    <row r="459" spans="24:64" ht="69.95" customHeight="1" x14ac:dyDescent="0.3">
      <c r="X459" s="148"/>
      <c r="Y459" s="148"/>
      <c r="Z459" s="148"/>
      <c r="BL459" s="148"/>
    </row>
    <row r="460" spans="24:64" ht="69.95" customHeight="1" x14ac:dyDescent="0.3">
      <c r="X460" s="148"/>
      <c r="Y460" s="148"/>
      <c r="Z460" s="148"/>
      <c r="BL460" s="148"/>
    </row>
    <row r="461" spans="24:64" ht="69.95" customHeight="1" x14ac:dyDescent="0.3">
      <c r="X461" s="148"/>
      <c r="Y461" s="148"/>
      <c r="Z461" s="148"/>
      <c r="BL461" s="148"/>
    </row>
    <row r="462" spans="24:64" ht="69.95" customHeight="1" x14ac:dyDescent="0.3">
      <c r="X462" s="148"/>
      <c r="Y462" s="148"/>
      <c r="Z462" s="148"/>
      <c r="BL462" s="148"/>
    </row>
    <row r="463" spans="24:64" ht="69.95" customHeight="1" x14ac:dyDescent="0.3">
      <c r="X463" s="148"/>
      <c r="Y463" s="148"/>
      <c r="Z463" s="148"/>
      <c r="BL463" s="148"/>
    </row>
    <row r="464" spans="24:64" ht="69.95" customHeight="1" x14ac:dyDescent="0.3">
      <c r="X464" s="148"/>
      <c r="Y464" s="148"/>
      <c r="Z464" s="148"/>
      <c r="BL464" s="148"/>
    </row>
    <row r="465" spans="24:64" ht="69.95" customHeight="1" x14ac:dyDescent="0.3">
      <c r="X465" s="148"/>
      <c r="Y465" s="148"/>
      <c r="Z465" s="148"/>
      <c r="BL465" s="148"/>
    </row>
    <row r="466" spans="24:64" ht="69.95" customHeight="1" x14ac:dyDescent="0.3">
      <c r="X466" s="148"/>
      <c r="Y466" s="148"/>
      <c r="Z466" s="148"/>
      <c r="BL466" s="148"/>
    </row>
    <row r="467" spans="24:64" ht="69.95" customHeight="1" x14ac:dyDescent="0.3">
      <c r="X467" s="148"/>
      <c r="Y467" s="148"/>
      <c r="Z467" s="148"/>
      <c r="BL467" s="148"/>
    </row>
    <row r="468" spans="24:64" ht="69.95" customHeight="1" x14ac:dyDescent="0.3">
      <c r="X468" s="148"/>
      <c r="Y468" s="148"/>
      <c r="Z468" s="148"/>
      <c r="BL468" s="148"/>
    </row>
    <row r="469" spans="24:64" ht="69.95" customHeight="1" x14ac:dyDescent="0.3">
      <c r="X469" s="148"/>
      <c r="Y469" s="148"/>
      <c r="Z469" s="148"/>
      <c r="BL469" s="148"/>
    </row>
    <row r="470" spans="24:64" ht="69.95" customHeight="1" x14ac:dyDescent="0.3">
      <c r="X470" s="148"/>
      <c r="Y470" s="148"/>
      <c r="Z470" s="148"/>
      <c r="BL470" s="148"/>
    </row>
    <row r="471" spans="24:64" ht="69.95" customHeight="1" x14ac:dyDescent="0.3">
      <c r="X471" s="148"/>
      <c r="Y471" s="148"/>
      <c r="Z471" s="148"/>
      <c r="BL471" s="148"/>
    </row>
    <row r="472" spans="24:64" ht="69.95" customHeight="1" x14ac:dyDescent="0.3">
      <c r="X472" s="148"/>
      <c r="Y472" s="148"/>
      <c r="Z472" s="148"/>
      <c r="BL472" s="148"/>
    </row>
    <row r="473" spans="24:64" ht="69.95" customHeight="1" x14ac:dyDescent="0.3">
      <c r="X473" s="148"/>
      <c r="Y473" s="148"/>
      <c r="Z473" s="148"/>
      <c r="BL473" s="148"/>
    </row>
    <row r="474" spans="24:64" ht="69.95" customHeight="1" x14ac:dyDescent="0.3">
      <c r="X474" s="148"/>
      <c r="Y474" s="148"/>
      <c r="Z474" s="148"/>
      <c r="BL474" s="148"/>
    </row>
    <row r="475" spans="24:64" ht="69.95" customHeight="1" x14ac:dyDescent="0.3">
      <c r="X475" s="148"/>
      <c r="Y475" s="148"/>
      <c r="Z475" s="148"/>
      <c r="BL475" s="148"/>
    </row>
    <row r="476" spans="24:64" ht="69.95" customHeight="1" x14ac:dyDescent="0.3">
      <c r="X476" s="148"/>
      <c r="Y476" s="148"/>
      <c r="Z476" s="148"/>
      <c r="BL476" s="148"/>
    </row>
    <row r="477" spans="24:64" ht="69.95" customHeight="1" x14ac:dyDescent="0.3">
      <c r="X477" s="148"/>
      <c r="Y477" s="148"/>
      <c r="Z477" s="148"/>
      <c r="BL477" s="148"/>
    </row>
    <row r="478" spans="24:64" ht="69.95" customHeight="1" x14ac:dyDescent="0.3">
      <c r="X478" s="148"/>
      <c r="Y478" s="148"/>
      <c r="Z478" s="148"/>
      <c r="BL478" s="148"/>
    </row>
    <row r="479" spans="24:64" ht="69.95" customHeight="1" x14ac:dyDescent="0.3">
      <c r="X479" s="148"/>
      <c r="Y479" s="148"/>
      <c r="Z479" s="148"/>
      <c r="BL479" s="148"/>
    </row>
    <row r="480" spans="24:64" ht="69.95" customHeight="1" x14ac:dyDescent="0.3">
      <c r="X480" s="148"/>
      <c r="Y480" s="148"/>
      <c r="Z480" s="148"/>
      <c r="BL480" s="148"/>
    </row>
    <row r="481" spans="24:64" ht="69.95" customHeight="1" x14ac:dyDescent="0.3">
      <c r="X481" s="148"/>
      <c r="Y481" s="148"/>
      <c r="Z481" s="148"/>
      <c r="BL481" s="148"/>
    </row>
    <row r="482" spans="24:64" ht="69.95" customHeight="1" x14ac:dyDescent="0.3">
      <c r="X482" s="148"/>
      <c r="Y482" s="148"/>
      <c r="Z482" s="148"/>
      <c r="BL482" s="148"/>
    </row>
    <row r="483" spans="24:64" ht="69.95" customHeight="1" x14ac:dyDescent="0.3">
      <c r="X483" s="148"/>
      <c r="Y483" s="148"/>
      <c r="Z483" s="148"/>
      <c r="BL483" s="148"/>
    </row>
    <row r="484" spans="24:64" ht="69.95" customHeight="1" x14ac:dyDescent="0.3">
      <c r="X484" s="148"/>
      <c r="Y484" s="148"/>
      <c r="Z484" s="148"/>
      <c r="BL484" s="148"/>
    </row>
    <row r="485" spans="24:64" ht="69.95" customHeight="1" x14ac:dyDescent="0.3">
      <c r="X485" s="148"/>
      <c r="Y485" s="148"/>
      <c r="Z485" s="148"/>
      <c r="BL485" s="148"/>
    </row>
    <row r="486" spans="24:64" ht="69.95" customHeight="1" x14ac:dyDescent="0.3">
      <c r="X486" s="148"/>
      <c r="Y486" s="148"/>
      <c r="Z486" s="148"/>
      <c r="BL486" s="148"/>
    </row>
    <row r="487" spans="24:64" ht="69.95" customHeight="1" x14ac:dyDescent="0.3">
      <c r="X487" s="148"/>
      <c r="Y487" s="148"/>
      <c r="Z487" s="148"/>
      <c r="BL487" s="148"/>
    </row>
    <row r="488" spans="24:64" ht="69.95" customHeight="1" x14ac:dyDescent="0.3">
      <c r="X488" s="148"/>
      <c r="Y488" s="148"/>
      <c r="Z488" s="148"/>
      <c r="BL488" s="148"/>
    </row>
    <row r="489" spans="24:64" ht="69.95" customHeight="1" x14ac:dyDescent="0.3">
      <c r="X489" s="148"/>
      <c r="Y489" s="148"/>
      <c r="Z489" s="148"/>
      <c r="BL489" s="148"/>
    </row>
    <row r="490" spans="24:64" ht="69.95" customHeight="1" x14ac:dyDescent="0.3">
      <c r="X490" s="148"/>
      <c r="Y490" s="148"/>
      <c r="Z490" s="148"/>
      <c r="BL490" s="148"/>
    </row>
    <row r="491" spans="24:64" ht="69.95" customHeight="1" x14ac:dyDescent="0.3">
      <c r="X491" s="148"/>
      <c r="Y491" s="148"/>
      <c r="Z491" s="148"/>
      <c r="BL491" s="148"/>
    </row>
    <row r="492" spans="24:64" ht="69.95" customHeight="1" x14ac:dyDescent="0.3">
      <c r="X492" s="148"/>
      <c r="Y492" s="148"/>
      <c r="Z492" s="148"/>
      <c r="BL492" s="148"/>
    </row>
    <row r="493" spans="24:64" ht="69.95" customHeight="1" x14ac:dyDescent="0.3">
      <c r="X493" s="148"/>
      <c r="Y493" s="148"/>
      <c r="Z493" s="148"/>
      <c r="BL493" s="148"/>
    </row>
    <row r="494" spans="24:64" ht="69.95" customHeight="1" x14ac:dyDescent="0.3">
      <c r="X494" s="148"/>
      <c r="Y494" s="148"/>
      <c r="Z494" s="148"/>
      <c r="BL494" s="148"/>
    </row>
    <row r="495" spans="24:64" ht="69.95" customHeight="1" x14ac:dyDescent="0.3">
      <c r="X495" s="148"/>
      <c r="Y495" s="148"/>
      <c r="Z495" s="148"/>
      <c r="BL495" s="148"/>
    </row>
    <row r="496" spans="24:64" ht="69.95" customHeight="1" x14ac:dyDescent="0.3">
      <c r="X496" s="148"/>
      <c r="Y496" s="148"/>
      <c r="Z496" s="148"/>
      <c r="BL496" s="148"/>
    </row>
    <row r="497" spans="24:64" ht="69.95" customHeight="1" x14ac:dyDescent="0.3">
      <c r="X497" s="148"/>
      <c r="Y497" s="148"/>
      <c r="Z497" s="148"/>
      <c r="BL497" s="148"/>
    </row>
    <row r="498" spans="24:64" ht="69.95" customHeight="1" x14ac:dyDescent="0.3">
      <c r="X498" s="148"/>
      <c r="Y498" s="148"/>
      <c r="Z498" s="148"/>
      <c r="BL498" s="148"/>
    </row>
    <row r="499" spans="24:64" ht="69.95" customHeight="1" x14ac:dyDescent="0.3">
      <c r="X499" s="148"/>
      <c r="Y499" s="148"/>
      <c r="Z499" s="148"/>
      <c r="BL499" s="148"/>
    </row>
    <row r="500" spans="24:64" ht="69.95" customHeight="1" x14ac:dyDescent="0.3">
      <c r="X500" s="148"/>
      <c r="Y500" s="148"/>
      <c r="Z500" s="148"/>
      <c r="BL500" s="148"/>
    </row>
    <row r="501" spans="24:64" ht="69.95" customHeight="1" x14ac:dyDescent="0.3">
      <c r="X501" s="148"/>
      <c r="Y501" s="148"/>
      <c r="Z501" s="148"/>
      <c r="BL501" s="148"/>
    </row>
    <row r="502" spans="24:64" ht="69.95" customHeight="1" x14ac:dyDescent="0.3">
      <c r="X502" s="148"/>
      <c r="Y502" s="148"/>
      <c r="Z502" s="148"/>
      <c r="BL502" s="148"/>
    </row>
    <row r="503" spans="24:64" ht="69.95" customHeight="1" x14ac:dyDescent="0.3">
      <c r="X503" s="148"/>
      <c r="Y503" s="148"/>
      <c r="Z503" s="148"/>
      <c r="BL503" s="148"/>
    </row>
    <row r="504" spans="24:64" ht="69.95" customHeight="1" x14ac:dyDescent="0.3">
      <c r="X504" s="148"/>
      <c r="Y504" s="148"/>
      <c r="Z504" s="148"/>
      <c r="BL504" s="148"/>
    </row>
    <row r="505" spans="24:64" ht="69.95" customHeight="1" x14ac:dyDescent="0.3">
      <c r="X505" s="148"/>
      <c r="Y505" s="148"/>
      <c r="Z505" s="148"/>
      <c r="BL505" s="148"/>
    </row>
    <row r="506" spans="24:64" ht="69.95" customHeight="1" x14ac:dyDescent="0.3">
      <c r="X506" s="148"/>
      <c r="Y506" s="148"/>
      <c r="Z506" s="148"/>
      <c r="BL506" s="148"/>
    </row>
    <row r="507" spans="24:64" ht="69.95" customHeight="1" x14ac:dyDescent="0.3">
      <c r="X507" s="148"/>
      <c r="Y507" s="148"/>
      <c r="Z507" s="148"/>
      <c r="BL507" s="148"/>
    </row>
    <row r="508" spans="24:64" ht="69.95" customHeight="1" x14ac:dyDescent="0.3">
      <c r="X508" s="148"/>
      <c r="Y508" s="148"/>
      <c r="Z508" s="148"/>
      <c r="BL508" s="148"/>
    </row>
    <row r="509" spans="24:64" ht="69.95" customHeight="1" x14ac:dyDescent="0.3">
      <c r="X509" s="148"/>
      <c r="Y509" s="148"/>
      <c r="Z509" s="148"/>
      <c r="BL509" s="148"/>
    </row>
    <row r="510" spans="24:64" ht="69.95" customHeight="1" x14ac:dyDescent="0.3">
      <c r="X510" s="148"/>
      <c r="Y510" s="148"/>
      <c r="Z510" s="148"/>
      <c r="BL510" s="148"/>
    </row>
    <row r="511" spans="24:64" ht="69.95" customHeight="1" x14ac:dyDescent="0.3">
      <c r="X511" s="148"/>
      <c r="Y511" s="148"/>
      <c r="Z511" s="148"/>
      <c r="BL511" s="148"/>
    </row>
    <row r="512" spans="24:64" ht="69.95" customHeight="1" x14ac:dyDescent="0.3">
      <c r="X512" s="148"/>
      <c r="Y512" s="148"/>
      <c r="Z512" s="148"/>
      <c r="BL512" s="148"/>
    </row>
    <row r="513" spans="24:64" ht="69.95" customHeight="1" x14ac:dyDescent="0.3">
      <c r="X513" s="148"/>
      <c r="Y513" s="148"/>
      <c r="Z513" s="148"/>
      <c r="BL513" s="148"/>
    </row>
    <row r="514" spans="24:64" ht="69.95" customHeight="1" x14ac:dyDescent="0.3">
      <c r="X514" s="148"/>
      <c r="Y514" s="148"/>
      <c r="Z514" s="148"/>
      <c r="BL514" s="148"/>
    </row>
    <row r="515" spans="24:64" ht="69.95" customHeight="1" x14ac:dyDescent="0.3">
      <c r="X515" s="148"/>
      <c r="Y515" s="148"/>
      <c r="Z515" s="148"/>
      <c r="BL515" s="148"/>
    </row>
    <row r="516" spans="24:64" ht="69.95" customHeight="1" x14ac:dyDescent="0.3">
      <c r="X516" s="148"/>
      <c r="Y516" s="148"/>
      <c r="Z516" s="148"/>
      <c r="BL516" s="148"/>
    </row>
    <row r="517" spans="24:64" ht="69.95" customHeight="1" x14ac:dyDescent="0.3">
      <c r="X517" s="148"/>
      <c r="Y517" s="148"/>
      <c r="Z517" s="148"/>
      <c r="BL517" s="148"/>
    </row>
    <row r="518" spans="24:64" ht="69.95" customHeight="1" x14ac:dyDescent="0.3">
      <c r="X518" s="148"/>
      <c r="Y518" s="148"/>
      <c r="Z518" s="148"/>
      <c r="BL518" s="148"/>
    </row>
    <row r="519" spans="24:64" ht="69.95" customHeight="1" x14ac:dyDescent="0.3">
      <c r="X519" s="148"/>
      <c r="Y519" s="148"/>
      <c r="Z519" s="148"/>
      <c r="BL519" s="148"/>
    </row>
    <row r="520" spans="24:64" ht="69.95" customHeight="1" x14ac:dyDescent="0.3">
      <c r="X520" s="148"/>
      <c r="Y520" s="148"/>
      <c r="Z520" s="148"/>
      <c r="BL520" s="148"/>
    </row>
    <row r="521" spans="24:64" ht="69.95" customHeight="1" x14ac:dyDescent="0.3">
      <c r="X521" s="148"/>
      <c r="Y521" s="148"/>
      <c r="Z521" s="148"/>
      <c r="BL521" s="148"/>
    </row>
    <row r="522" spans="24:64" ht="69.95" customHeight="1" x14ac:dyDescent="0.3">
      <c r="X522" s="148"/>
      <c r="Y522" s="148"/>
      <c r="Z522" s="148"/>
      <c r="BL522" s="148"/>
    </row>
    <row r="523" spans="24:64" ht="69.95" customHeight="1" x14ac:dyDescent="0.3">
      <c r="X523" s="148"/>
      <c r="Y523" s="148"/>
      <c r="Z523" s="148"/>
      <c r="BL523" s="148"/>
    </row>
    <row r="524" spans="24:64" ht="69.95" customHeight="1" x14ac:dyDescent="0.3">
      <c r="X524" s="148"/>
      <c r="Y524" s="148"/>
      <c r="Z524" s="148"/>
      <c r="BL524" s="148"/>
    </row>
    <row r="525" spans="24:64" ht="69.95" customHeight="1" x14ac:dyDescent="0.3">
      <c r="X525" s="148"/>
      <c r="Y525" s="148"/>
      <c r="Z525" s="148"/>
      <c r="BL525" s="148"/>
    </row>
    <row r="526" spans="24:64" ht="69.95" customHeight="1" x14ac:dyDescent="0.3">
      <c r="X526" s="148"/>
      <c r="Y526" s="148"/>
      <c r="Z526" s="148"/>
      <c r="BL526" s="148"/>
    </row>
    <row r="527" spans="24:64" ht="69.95" customHeight="1" x14ac:dyDescent="0.3">
      <c r="X527" s="148"/>
      <c r="Y527" s="148"/>
      <c r="Z527" s="148"/>
      <c r="BL527" s="148"/>
    </row>
    <row r="528" spans="24:64" ht="69.95" customHeight="1" x14ac:dyDescent="0.3">
      <c r="X528" s="148"/>
      <c r="Y528" s="148"/>
      <c r="Z528" s="148"/>
      <c r="BL528" s="148"/>
    </row>
    <row r="529" spans="24:64" ht="69.95" customHeight="1" x14ac:dyDescent="0.3">
      <c r="X529" s="148"/>
      <c r="Y529" s="148"/>
      <c r="Z529" s="148"/>
      <c r="BL529" s="148"/>
    </row>
    <row r="530" spans="24:64" ht="69.95" customHeight="1" x14ac:dyDescent="0.3">
      <c r="X530" s="148"/>
      <c r="Y530" s="148"/>
      <c r="Z530" s="148"/>
      <c r="BL530" s="148"/>
    </row>
    <row r="531" spans="24:64" ht="69.95" customHeight="1" x14ac:dyDescent="0.3">
      <c r="X531" s="148"/>
      <c r="Y531" s="148"/>
      <c r="Z531" s="148"/>
      <c r="BL531" s="148"/>
    </row>
    <row r="532" spans="24:64" ht="69.95" customHeight="1" x14ac:dyDescent="0.3">
      <c r="X532" s="148"/>
      <c r="Y532" s="148"/>
      <c r="Z532" s="148"/>
      <c r="BL532" s="148"/>
    </row>
    <row r="533" spans="24:64" ht="69.95" customHeight="1" x14ac:dyDescent="0.3">
      <c r="X533" s="148"/>
      <c r="Y533" s="148"/>
      <c r="Z533" s="148"/>
      <c r="BL533" s="148"/>
    </row>
    <row r="534" spans="24:64" ht="69.95" customHeight="1" x14ac:dyDescent="0.3">
      <c r="X534" s="148"/>
      <c r="Y534" s="148"/>
      <c r="Z534" s="148"/>
      <c r="BL534" s="148"/>
    </row>
    <row r="535" spans="24:64" ht="69.95" customHeight="1" x14ac:dyDescent="0.3">
      <c r="X535" s="148"/>
      <c r="Y535" s="148"/>
      <c r="Z535" s="148"/>
      <c r="BL535" s="148"/>
    </row>
    <row r="536" spans="24:64" ht="69.95" customHeight="1" x14ac:dyDescent="0.3">
      <c r="X536" s="148"/>
      <c r="Y536" s="148"/>
      <c r="Z536" s="148"/>
      <c r="BL536" s="148"/>
    </row>
    <row r="537" spans="24:64" ht="69.95" customHeight="1" x14ac:dyDescent="0.3">
      <c r="X537" s="148"/>
      <c r="Y537" s="148"/>
      <c r="Z537" s="148"/>
      <c r="BL537" s="148"/>
    </row>
    <row r="538" spans="24:64" ht="69.95" customHeight="1" x14ac:dyDescent="0.3">
      <c r="X538" s="148"/>
      <c r="Y538" s="148"/>
      <c r="Z538" s="148"/>
      <c r="BL538" s="148"/>
    </row>
    <row r="539" spans="24:64" ht="69.95" customHeight="1" x14ac:dyDescent="0.3">
      <c r="X539" s="148"/>
      <c r="Y539" s="148"/>
      <c r="Z539" s="148"/>
      <c r="BL539" s="148"/>
    </row>
    <row r="540" spans="24:64" ht="69.95" customHeight="1" x14ac:dyDescent="0.3">
      <c r="X540" s="148"/>
      <c r="Y540" s="148"/>
      <c r="Z540" s="148"/>
      <c r="BL540" s="148"/>
    </row>
    <row r="541" spans="24:64" ht="69.95" customHeight="1" x14ac:dyDescent="0.3">
      <c r="X541" s="148"/>
      <c r="Y541" s="148"/>
      <c r="Z541" s="148"/>
      <c r="BL541" s="148"/>
    </row>
    <row r="542" spans="24:64" ht="69.95" customHeight="1" x14ac:dyDescent="0.3">
      <c r="X542" s="148"/>
      <c r="Y542" s="148"/>
      <c r="Z542" s="148"/>
      <c r="BL542" s="148"/>
    </row>
    <row r="543" spans="24:64" ht="69.95" customHeight="1" x14ac:dyDescent="0.3">
      <c r="X543" s="148"/>
      <c r="Y543" s="148"/>
      <c r="Z543" s="148"/>
      <c r="BL543" s="148"/>
    </row>
    <row r="544" spans="24:64" ht="69.95" customHeight="1" x14ac:dyDescent="0.3">
      <c r="X544" s="148"/>
      <c r="Y544" s="148"/>
      <c r="Z544" s="148"/>
      <c r="BL544" s="148"/>
    </row>
    <row r="545" spans="24:64" ht="69.95" customHeight="1" x14ac:dyDescent="0.3">
      <c r="X545" s="148"/>
      <c r="Y545" s="148"/>
      <c r="Z545" s="148"/>
      <c r="BL545" s="148"/>
    </row>
    <row r="546" spans="24:64" ht="69.95" customHeight="1" x14ac:dyDescent="0.3">
      <c r="X546" s="148"/>
      <c r="Y546" s="148"/>
      <c r="Z546" s="148"/>
      <c r="BL546" s="148"/>
    </row>
    <row r="547" spans="24:64" ht="69.95" customHeight="1" x14ac:dyDescent="0.3">
      <c r="X547" s="148"/>
      <c r="Y547" s="148"/>
      <c r="Z547" s="148"/>
      <c r="BL547" s="148"/>
    </row>
    <row r="548" spans="24:64" ht="69.95" customHeight="1" x14ac:dyDescent="0.3">
      <c r="X548" s="148"/>
      <c r="Y548" s="148"/>
      <c r="Z548" s="148"/>
      <c r="BL548" s="148"/>
    </row>
    <row r="549" spans="24:64" ht="69.95" customHeight="1" x14ac:dyDescent="0.3">
      <c r="X549" s="148"/>
      <c r="Y549" s="148"/>
      <c r="Z549" s="148"/>
      <c r="BL549" s="148"/>
    </row>
    <row r="550" spans="24:64" ht="69.95" customHeight="1" x14ac:dyDescent="0.3">
      <c r="X550" s="148"/>
      <c r="Y550" s="148"/>
      <c r="Z550" s="148"/>
      <c r="BL550" s="148"/>
    </row>
    <row r="551" spans="24:64" ht="69.95" customHeight="1" x14ac:dyDescent="0.3">
      <c r="X551" s="148"/>
      <c r="Y551" s="148"/>
      <c r="Z551" s="148"/>
      <c r="BL551" s="148"/>
    </row>
    <row r="552" spans="24:64" ht="69.95" customHeight="1" x14ac:dyDescent="0.3">
      <c r="X552" s="148"/>
      <c r="Y552" s="148"/>
      <c r="Z552" s="148"/>
      <c r="BL552" s="148"/>
    </row>
    <row r="553" spans="24:64" ht="69.95" customHeight="1" x14ac:dyDescent="0.3">
      <c r="X553" s="148"/>
      <c r="Y553" s="148"/>
      <c r="Z553" s="148"/>
      <c r="BL553" s="148"/>
    </row>
    <row r="554" spans="24:64" ht="69.95" customHeight="1" x14ac:dyDescent="0.3">
      <c r="X554" s="148"/>
      <c r="Y554" s="148"/>
      <c r="Z554" s="148"/>
      <c r="BL554" s="148"/>
    </row>
    <row r="555" spans="24:64" ht="69.95" customHeight="1" x14ac:dyDescent="0.3">
      <c r="X555" s="148"/>
      <c r="Y555" s="148"/>
      <c r="Z555" s="148"/>
      <c r="BL555" s="148"/>
    </row>
    <row r="556" spans="24:64" ht="69.95" customHeight="1" x14ac:dyDescent="0.3">
      <c r="X556" s="148"/>
      <c r="Y556" s="148"/>
      <c r="Z556" s="148"/>
      <c r="BL556" s="148"/>
    </row>
    <row r="557" spans="24:64" ht="69.95" customHeight="1" x14ac:dyDescent="0.3">
      <c r="X557" s="148"/>
      <c r="Y557" s="148"/>
      <c r="Z557" s="148"/>
      <c r="BL557" s="148"/>
    </row>
    <row r="558" spans="24:64" ht="69.95" customHeight="1" x14ac:dyDescent="0.3">
      <c r="X558" s="148"/>
      <c r="Y558" s="148"/>
      <c r="Z558" s="148"/>
      <c r="BL558" s="148"/>
    </row>
    <row r="559" spans="24:64" ht="69.95" customHeight="1" x14ac:dyDescent="0.3">
      <c r="X559" s="148"/>
      <c r="Y559" s="148"/>
      <c r="Z559" s="148"/>
      <c r="BL559" s="148"/>
    </row>
    <row r="560" spans="24:64" ht="69.95" customHeight="1" x14ac:dyDescent="0.3">
      <c r="X560" s="148"/>
      <c r="Y560" s="148"/>
      <c r="Z560" s="148"/>
      <c r="BL560" s="148"/>
    </row>
    <row r="561" spans="24:64" ht="69.95" customHeight="1" x14ac:dyDescent="0.3">
      <c r="X561" s="148"/>
      <c r="Y561" s="148"/>
      <c r="Z561" s="148"/>
      <c r="BL561" s="148"/>
    </row>
    <row r="562" spans="24:64" ht="69.95" customHeight="1" x14ac:dyDescent="0.3">
      <c r="X562" s="148"/>
      <c r="Y562" s="148"/>
      <c r="Z562" s="148"/>
      <c r="BL562" s="148"/>
    </row>
    <row r="563" spans="24:64" ht="69.95" customHeight="1" x14ac:dyDescent="0.3">
      <c r="X563" s="148"/>
      <c r="Y563" s="148"/>
      <c r="Z563" s="148"/>
      <c r="BL563" s="148"/>
    </row>
    <row r="564" spans="24:64" ht="69.95" customHeight="1" x14ac:dyDescent="0.3">
      <c r="X564" s="148"/>
      <c r="Y564" s="148"/>
      <c r="Z564" s="148"/>
      <c r="BL564" s="148"/>
    </row>
    <row r="565" spans="24:64" ht="69.95" customHeight="1" x14ac:dyDescent="0.3">
      <c r="X565" s="148"/>
      <c r="Y565" s="148"/>
      <c r="Z565" s="148"/>
      <c r="BL565" s="148"/>
    </row>
    <row r="566" spans="24:64" ht="69.95" customHeight="1" x14ac:dyDescent="0.3">
      <c r="X566" s="148"/>
      <c r="Y566" s="148"/>
      <c r="Z566" s="148"/>
      <c r="BL566" s="148"/>
    </row>
    <row r="567" spans="24:64" ht="69.95" customHeight="1" x14ac:dyDescent="0.3">
      <c r="X567" s="148"/>
      <c r="Y567" s="148"/>
      <c r="Z567" s="148"/>
      <c r="BL567" s="148"/>
    </row>
    <row r="568" spans="24:64" ht="69.95" customHeight="1" x14ac:dyDescent="0.3">
      <c r="X568" s="148"/>
      <c r="Y568" s="148"/>
      <c r="Z568" s="148"/>
      <c r="BL568" s="148"/>
    </row>
    <row r="569" spans="24:64" ht="69.95" customHeight="1" x14ac:dyDescent="0.3">
      <c r="X569" s="148"/>
      <c r="Y569" s="148"/>
      <c r="Z569" s="148"/>
      <c r="BL569" s="148"/>
    </row>
    <row r="570" spans="24:64" ht="69.95" customHeight="1" x14ac:dyDescent="0.3">
      <c r="X570" s="148"/>
      <c r="Y570" s="148"/>
      <c r="Z570" s="148"/>
      <c r="BL570" s="148"/>
    </row>
    <row r="571" spans="24:64" ht="69.95" customHeight="1" x14ac:dyDescent="0.3">
      <c r="X571" s="148"/>
      <c r="Y571" s="148"/>
      <c r="Z571" s="148"/>
      <c r="BL571" s="148"/>
    </row>
    <row r="572" spans="24:64" ht="69.95" customHeight="1" x14ac:dyDescent="0.3">
      <c r="X572" s="148"/>
      <c r="Y572" s="148"/>
      <c r="Z572" s="148"/>
      <c r="BL572" s="148"/>
    </row>
    <row r="573" spans="24:64" ht="69.95" customHeight="1" x14ac:dyDescent="0.3">
      <c r="X573" s="148"/>
      <c r="Y573" s="148"/>
      <c r="Z573" s="148"/>
      <c r="BL573" s="148"/>
    </row>
    <row r="574" spans="24:64" ht="69.95" customHeight="1" x14ac:dyDescent="0.3">
      <c r="X574" s="148"/>
      <c r="Y574" s="148"/>
      <c r="Z574" s="148"/>
      <c r="BL574" s="148"/>
    </row>
    <row r="575" spans="24:64" ht="69.95" customHeight="1" x14ac:dyDescent="0.3">
      <c r="X575" s="148"/>
      <c r="Y575" s="148"/>
      <c r="Z575" s="148"/>
      <c r="BL575" s="148"/>
    </row>
    <row r="576" spans="24:64" ht="69.95" customHeight="1" x14ac:dyDescent="0.3">
      <c r="X576" s="148"/>
      <c r="Y576" s="148"/>
      <c r="Z576" s="148"/>
      <c r="BL576" s="148"/>
    </row>
    <row r="577" spans="24:64" ht="69.95" customHeight="1" x14ac:dyDescent="0.3">
      <c r="X577" s="148"/>
      <c r="Y577" s="148"/>
      <c r="Z577" s="148"/>
      <c r="BL577" s="148"/>
    </row>
    <row r="578" spans="24:64" ht="69.95" customHeight="1" x14ac:dyDescent="0.3">
      <c r="X578" s="148"/>
      <c r="Y578" s="148"/>
      <c r="Z578" s="148"/>
      <c r="BL578" s="148"/>
    </row>
    <row r="579" spans="24:64" ht="69.95" customHeight="1" x14ac:dyDescent="0.3">
      <c r="X579" s="148"/>
      <c r="Y579" s="148"/>
      <c r="Z579" s="148"/>
      <c r="BL579" s="148"/>
    </row>
    <row r="580" spans="24:64" ht="69.95" customHeight="1" x14ac:dyDescent="0.3">
      <c r="X580" s="148"/>
      <c r="Y580" s="148"/>
      <c r="Z580" s="148"/>
      <c r="BL580" s="148"/>
    </row>
    <row r="581" spans="24:64" ht="69.95" customHeight="1" x14ac:dyDescent="0.3">
      <c r="X581" s="148"/>
      <c r="Y581" s="148"/>
      <c r="Z581" s="148"/>
      <c r="BL581" s="148"/>
    </row>
    <row r="582" spans="24:64" ht="69.95" customHeight="1" x14ac:dyDescent="0.3">
      <c r="X582" s="148"/>
      <c r="Y582" s="148"/>
      <c r="Z582" s="148"/>
      <c r="BL582" s="148"/>
    </row>
    <row r="583" spans="24:64" ht="69.95" customHeight="1" x14ac:dyDescent="0.3">
      <c r="X583" s="148"/>
      <c r="Y583" s="148"/>
      <c r="Z583" s="148"/>
      <c r="BL583" s="148"/>
    </row>
    <row r="584" spans="24:64" ht="69.95" customHeight="1" x14ac:dyDescent="0.3">
      <c r="X584" s="148"/>
      <c r="Y584" s="148"/>
      <c r="Z584" s="148"/>
      <c r="BL584" s="148"/>
    </row>
    <row r="585" spans="24:64" ht="69.95" customHeight="1" x14ac:dyDescent="0.3">
      <c r="X585" s="148"/>
      <c r="Y585" s="148"/>
      <c r="Z585" s="148"/>
      <c r="BL585" s="148"/>
    </row>
    <row r="586" spans="24:64" ht="69.95" customHeight="1" x14ac:dyDescent="0.3">
      <c r="X586" s="148"/>
      <c r="Y586" s="148"/>
      <c r="Z586" s="148"/>
      <c r="BL586" s="148"/>
    </row>
    <row r="587" spans="24:64" ht="69.95" customHeight="1" x14ac:dyDescent="0.3">
      <c r="X587" s="148"/>
      <c r="Y587" s="148"/>
      <c r="Z587" s="148"/>
      <c r="BL587" s="148"/>
    </row>
    <row r="588" spans="24:64" ht="69.95" customHeight="1" x14ac:dyDescent="0.3">
      <c r="X588" s="148"/>
      <c r="Y588" s="148"/>
      <c r="Z588" s="148"/>
      <c r="BL588" s="148"/>
    </row>
    <row r="589" spans="24:64" ht="69.95" customHeight="1" x14ac:dyDescent="0.3">
      <c r="X589" s="148"/>
      <c r="Y589" s="148"/>
      <c r="Z589" s="148"/>
      <c r="BL589" s="148"/>
    </row>
    <row r="590" spans="24:64" ht="69.95" customHeight="1" x14ac:dyDescent="0.3">
      <c r="X590" s="148"/>
      <c r="Y590" s="148"/>
      <c r="Z590" s="148"/>
      <c r="BL590" s="148"/>
    </row>
    <row r="591" spans="24:64" ht="69.95" customHeight="1" x14ac:dyDescent="0.3">
      <c r="X591" s="148"/>
      <c r="Y591" s="148"/>
      <c r="Z591" s="148"/>
      <c r="BL591" s="148"/>
    </row>
    <row r="592" spans="24:64" ht="69.95" customHeight="1" x14ac:dyDescent="0.3">
      <c r="X592" s="148"/>
      <c r="Y592" s="148"/>
      <c r="Z592" s="148"/>
      <c r="BL592" s="148"/>
    </row>
    <row r="593" spans="24:64" ht="69.95" customHeight="1" x14ac:dyDescent="0.3">
      <c r="X593" s="148"/>
      <c r="Y593" s="148"/>
      <c r="Z593" s="148"/>
      <c r="BL593" s="148"/>
    </row>
    <row r="594" spans="24:64" ht="69.95" customHeight="1" x14ac:dyDescent="0.3">
      <c r="X594" s="148"/>
      <c r="Y594" s="148"/>
      <c r="Z594" s="148"/>
      <c r="BL594" s="148"/>
    </row>
    <row r="595" spans="24:64" ht="69.95" customHeight="1" x14ac:dyDescent="0.3">
      <c r="X595" s="148"/>
      <c r="Y595" s="148"/>
      <c r="Z595" s="148"/>
      <c r="BL595" s="148"/>
    </row>
    <row r="596" spans="24:64" ht="69.95" customHeight="1" x14ac:dyDescent="0.3">
      <c r="X596" s="148"/>
      <c r="Y596" s="148"/>
      <c r="Z596" s="148"/>
      <c r="BL596" s="148"/>
    </row>
    <row r="597" spans="24:64" ht="69.95" customHeight="1" x14ac:dyDescent="0.3">
      <c r="X597" s="148"/>
      <c r="Y597" s="148"/>
      <c r="Z597" s="148"/>
      <c r="BL597" s="148"/>
    </row>
    <row r="598" spans="24:64" ht="69.95" customHeight="1" x14ac:dyDescent="0.3">
      <c r="X598" s="148"/>
      <c r="Y598" s="148"/>
      <c r="Z598" s="148"/>
      <c r="BL598" s="148"/>
    </row>
    <row r="599" spans="24:64" ht="69.95" customHeight="1" x14ac:dyDescent="0.3">
      <c r="X599" s="148"/>
      <c r="Y599" s="148"/>
      <c r="Z599" s="148"/>
      <c r="BL599" s="148"/>
    </row>
    <row r="600" spans="24:64" ht="69.95" customHeight="1" x14ac:dyDescent="0.3">
      <c r="X600" s="148"/>
      <c r="Y600" s="148"/>
      <c r="Z600" s="148"/>
      <c r="BL600" s="148"/>
    </row>
    <row r="601" spans="24:64" ht="69.95" customHeight="1" x14ac:dyDescent="0.3">
      <c r="X601" s="148"/>
      <c r="Y601" s="148"/>
      <c r="Z601" s="148"/>
      <c r="BL601" s="148"/>
    </row>
    <row r="602" spans="24:64" ht="69.95" customHeight="1" x14ac:dyDescent="0.3">
      <c r="X602" s="148"/>
      <c r="Y602" s="148"/>
      <c r="Z602" s="148"/>
      <c r="BL602" s="148"/>
    </row>
    <row r="603" spans="24:64" ht="69.95" customHeight="1" x14ac:dyDescent="0.3">
      <c r="X603" s="148"/>
      <c r="Y603" s="148"/>
      <c r="Z603" s="148"/>
      <c r="BL603" s="148"/>
    </row>
    <row r="604" spans="24:64" ht="69.95" customHeight="1" x14ac:dyDescent="0.3">
      <c r="X604" s="148"/>
      <c r="Y604" s="148"/>
      <c r="Z604" s="148"/>
      <c r="BL604" s="148"/>
    </row>
    <row r="605" spans="24:64" ht="69.95" customHeight="1" x14ac:dyDescent="0.3">
      <c r="X605" s="148"/>
      <c r="Y605" s="148"/>
      <c r="Z605" s="148"/>
      <c r="BL605" s="148"/>
    </row>
    <row r="606" spans="24:64" ht="69.95" customHeight="1" x14ac:dyDescent="0.3">
      <c r="X606" s="148"/>
      <c r="Y606" s="148"/>
      <c r="Z606" s="148"/>
      <c r="BL606" s="148"/>
    </row>
    <row r="607" spans="24:64" ht="69.95" customHeight="1" x14ac:dyDescent="0.3">
      <c r="X607" s="148"/>
      <c r="Y607" s="148"/>
      <c r="Z607" s="148"/>
      <c r="BL607" s="148"/>
    </row>
    <row r="608" spans="24:64" ht="69.95" customHeight="1" x14ac:dyDescent="0.3">
      <c r="X608" s="148"/>
      <c r="Y608" s="148"/>
      <c r="Z608" s="148"/>
      <c r="BL608" s="148"/>
    </row>
    <row r="609" spans="24:64" ht="69.95" customHeight="1" x14ac:dyDescent="0.3">
      <c r="X609" s="148"/>
      <c r="Y609" s="148"/>
      <c r="Z609" s="148"/>
      <c r="BL609" s="148"/>
    </row>
    <row r="610" spans="24:64" ht="69.95" customHeight="1" x14ac:dyDescent="0.3">
      <c r="X610" s="148"/>
      <c r="Y610" s="148"/>
      <c r="Z610" s="148"/>
      <c r="BL610" s="148"/>
    </row>
    <row r="611" spans="24:64" ht="69.95" customHeight="1" x14ac:dyDescent="0.3">
      <c r="X611" s="148"/>
      <c r="Y611" s="148"/>
      <c r="Z611" s="148"/>
      <c r="BL611" s="148"/>
    </row>
    <row r="612" spans="24:64" ht="69.95" customHeight="1" x14ac:dyDescent="0.3">
      <c r="X612" s="148"/>
      <c r="Y612" s="148"/>
      <c r="Z612" s="148"/>
      <c r="BL612" s="148"/>
    </row>
    <row r="613" spans="24:64" ht="69.95" customHeight="1" x14ac:dyDescent="0.3">
      <c r="X613" s="148"/>
      <c r="Y613" s="148"/>
      <c r="Z613" s="148"/>
      <c r="BL613" s="148"/>
    </row>
    <row r="614" spans="24:64" ht="69.95" customHeight="1" x14ac:dyDescent="0.3">
      <c r="X614" s="148"/>
      <c r="Y614" s="148"/>
      <c r="Z614" s="148"/>
      <c r="BE614" s="9"/>
      <c r="BL614" s="148"/>
    </row>
    <row r="615" spans="24:64" ht="69.95" customHeight="1" x14ac:dyDescent="0.3">
      <c r="X615" s="148"/>
      <c r="Y615" s="148"/>
      <c r="Z615" s="148"/>
      <c r="BE615" s="9"/>
      <c r="BL615" s="148"/>
    </row>
    <row r="616" spans="24:64" ht="69.95" customHeight="1" x14ac:dyDescent="0.3">
      <c r="X616" s="148"/>
      <c r="Y616" s="148"/>
      <c r="Z616" s="148"/>
      <c r="BE616" s="9"/>
      <c r="BL616" s="148"/>
    </row>
    <row r="617" spans="24:64" ht="69.95" customHeight="1" x14ac:dyDescent="0.3">
      <c r="X617" s="148"/>
      <c r="Y617" s="148"/>
      <c r="Z617" s="148"/>
      <c r="BE617" s="9"/>
      <c r="BL617" s="148"/>
    </row>
    <row r="618" spans="24:64" ht="69.95" customHeight="1" x14ac:dyDescent="0.3">
      <c r="X618" s="148"/>
      <c r="Y618" s="148"/>
      <c r="Z618" s="148"/>
      <c r="BE618" s="9"/>
      <c r="BL618" s="148"/>
    </row>
    <row r="619" spans="24:64" ht="69.95" customHeight="1" x14ac:dyDescent="0.3">
      <c r="X619" s="148"/>
      <c r="Y619" s="148"/>
      <c r="Z619" s="148"/>
      <c r="BE619" s="9"/>
      <c r="BL619" s="148"/>
    </row>
    <row r="620" spans="24:64" ht="69.95" customHeight="1" x14ac:dyDescent="0.3">
      <c r="X620" s="148"/>
      <c r="Y620" s="148"/>
      <c r="Z620" s="148"/>
      <c r="BE620" s="9"/>
      <c r="BL620" s="148"/>
    </row>
    <row r="621" spans="24:64" ht="69.95" customHeight="1" x14ac:dyDescent="0.3">
      <c r="X621" s="148"/>
      <c r="Y621" s="148"/>
      <c r="Z621" s="148"/>
      <c r="BE621" s="9"/>
      <c r="BL621" s="148"/>
    </row>
    <row r="622" spans="24:64" ht="69.95" customHeight="1" x14ac:dyDescent="0.3">
      <c r="X622" s="148"/>
      <c r="Y622" s="148"/>
      <c r="Z622" s="148"/>
      <c r="BE622" s="9"/>
      <c r="BL622" s="148"/>
    </row>
    <row r="623" spans="24:64" ht="69.95" customHeight="1" x14ac:dyDescent="0.3">
      <c r="X623" s="148"/>
      <c r="Y623" s="148"/>
      <c r="Z623" s="148"/>
      <c r="BE623" s="9"/>
      <c r="BL623" s="148"/>
    </row>
    <row r="624" spans="24:64" ht="69.95" customHeight="1" x14ac:dyDescent="0.3">
      <c r="X624" s="148"/>
      <c r="Y624" s="148"/>
      <c r="Z624" s="148"/>
      <c r="BE624" s="9"/>
      <c r="BL624" s="148"/>
    </row>
    <row r="625" spans="24:64" ht="69.95" customHeight="1" x14ac:dyDescent="0.3">
      <c r="X625" s="148"/>
      <c r="Y625" s="148"/>
      <c r="Z625" s="148"/>
      <c r="BE625" s="9"/>
      <c r="BL625" s="148"/>
    </row>
    <row r="626" spans="24:64" ht="69.95" customHeight="1" x14ac:dyDescent="0.3">
      <c r="X626" s="148"/>
      <c r="Y626" s="148"/>
      <c r="Z626" s="148"/>
      <c r="BE626" s="9"/>
      <c r="BL626" s="148"/>
    </row>
    <row r="627" spans="24:64" ht="69.95" customHeight="1" x14ac:dyDescent="0.3">
      <c r="X627" s="148"/>
      <c r="Y627" s="148"/>
      <c r="Z627" s="148"/>
      <c r="BE627" s="9"/>
      <c r="BL627" s="148"/>
    </row>
    <row r="628" spans="24:64" ht="69.95" customHeight="1" x14ac:dyDescent="0.3">
      <c r="X628" s="148"/>
      <c r="Y628" s="148"/>
      <c r="Z628" s="148"/>
      <c r="BE628" s="9"/>
      <c r="BL628" s="148"/>
    </row>
    <row r="629" spans="24:64" ht="69.95" customHeight="1" x14ac:dyDescent="0.3">
      <c r="X629" s="148"/>
      <c r="Y629" s="148"/>
      <c r="Z629" s="148"/>
      <c r="BE629" s="9"/>
      <c r="BL629" s="148"/>
    </row>
    <row r="630" spans="24:64" ht="69.95" customHeight="1" x14ac:dyDescent="0.3">
      <c r="X630" s="148"/>
      <c r="Y630" s="148"/>
      <c r="Z630" s="148"/>
      <c r="BE630" s="9"/>
      <c r="BL630" s="148"/>
    </row>
    <row r="631" spans="24:64" ht="69.95" customHeight="1" x14ac:dyDescent="0.3">
      <c r="X631" s="148"/>
      <c r="Y631" s="148"/>
      <c r="Z631" s="148"/>
      <c r="BE631" s="9"/>
      <c r="BL631" s="148"/>
    </row>
    <row r="632" spans="24:64" ht="69.95" customHeight="1" x14ac:dyDescent="0.3">
      <c r="X632" s="148"/>
      <c r="Y632" s="148"/>
      <c r="Z632" s="148"/>
      <c r="BE632" s="9"/>
      <c r="BL632" s="148"/>
    </row>
    <row r="633" spans="24:64" ht="69.95" customHeight="1" x14ac:dyDescent="0.3">
      <c r="X633" s="148"/>
      <c r="Y633" s="148"/>
      <c r="Z633" s="148"/>
      <c r="BE633" s="9"/>
      <c r="BL633" s="148"/>
    </row>
    <row r="634" spans="24:64" ht="69.95" customHeight="1" x14ac:dyDescent="0.3">
      <c r="X634" s="148"/>
      <c r="Y634" s="148"/>
      <c r="Z634" s="148"/>
      <c r="BE634" s="9"/>
      <c r="BL634" s="148"/>
    </row>
    <row r="635" spans="24:64" ht="69.95" customHeight="1" x14ac:dyDescent="0.3">
      <c r="X635" s="148"/>
      <c r="Y635" s="148"/>
      <c r="Z635" s="148"/>
      <c r="BE635" s="9"/>
      <c r="BL635" s="148"/>
    </row>
    <row r="636" spans="24:64" ht="69.95" customHeight="1" x14ac:dyDescent="0.3">
      <c r="X636" s="148"/>
      <c r="Y636" s="148"/>
      <c r="Z636" s="148"/>
      <c r="BE636" s="9"/>
      <c r="BL636" s="148"/>
    </row>
    <row r="637" spans="24:64" ht="69.95" customHeight="1" x14ac:dyDescent="0.3">
      <c r="X637" s="148"/>
      <c r="Y637" s="148"/>
      <c r="Z637" s="148"/>
      <c r="BE637" s="9"/>
      <c r="BL637" s="148"/>
    </row>
    <row r="638" spans="24:64" ht="69.95" customHeight="1" x14ac:dyDescent="0.3">
      <c r="X638" s="148"/>
      <c r="Y638" s="148"/>
      <c r="Z638" s="148"/>
      <c r="BE638" s="9"/>
      <c r="BL638" s="148"/>
    </row>
    <row r="639" spans="24:64" ht="69.95" customHeight="1" x14ac:dyDescent="0.3">
      <c r="X639" s="148"/>
      <c r="Y639" s="148"/>
      <c r="Z639" s="148"/>
      <c r="BE639" s="9"/>
      <c r="BL639" s="148"/>
    </row>
    <row r="640" spans="24:64" ht="69.95" customHeight="1" x14ac:dyDescent="0.3">
      <c r="X640" s="148"/>
      <c r="Y640" s="148"/>
      <c r="Z640" s="148"/>
      <c r="BE640" s="9"/>
      <c r="BL640" s="148"/>
    </row>
    <row r="641" spans="24:64" ht="69.95" customHeight="1" x14ac:dyDescent="0.3">
      <c r="X641" s="148"/>
      <c r="Y641" s="148"/>
      <c r="Z641" s="148"/>
      <c r="BE641" s="9"/>
      <c r="BL641" s="148"/>
    </row>
    <row r="642" spans="24:64" ht="69.95" customHeight="1" x14ac:dyDescent="0.3">
      <c r="X642" s="148"/>
      <c r="Y642" s="148"/>
      <c r="Z642" s="148"/>
      <c r="BE642" s="9"/>
      <c r="BL642" s="148"/>
    </row>
    <row r="643" spans="24:64" ht="69.95" customHeight="1" x14ac:dyDescent="0.3">
      <c r="X643" s="148"/>
      <c r="Y643" s="148"/>
      <c r="Z643" s="148"/>
      <c r="BE643" s="9"/>
      <c r="BL643" s="148"/>
    </row>
    <row r="644" spans="24:64" ht="69.95" customHeight="1" x14ac:dyDescent="0.3">
      <c r="X644" s="148"/>
      <c r="Y644" s="148"/>
      <c r="Z644" s="148"/>
      <c r="BE644" s="9"/>
      <c r="BL644" s="148"/>
    </row>
    <row r="645" spans="24:64" ht="69.95" customHeight="1" x14ac:dyDescent="0.3">
      <c r="X645" s="148"/>
      <c r="Y645" s="148"/>
      <c r="Z645" s="148"/>
      <c r="BE645" s="9"/>
      <c r="BL645" s="148"/>
    </row>
    <row r="646" spans="24:64" ht="69.95" customHeight="1" x14ac:dyDescent="0.3">
      <c r="X646" s="148"/>
      <c r="Y646" s="148"/>
      <c r="Z646" s="148"/>
      <c r="BE646" s="9"/>
      <c r="BL646" s="148"/>
    </row>
    <row r="647" spans="24:64" ht="69.95" customHeight="1" x14ac:dyDescent="0.3">
      <c r="X647" s="148"/>
      <c r="Y647" s="148"/>
      <c r="Z647" s="148"/>
      <c r="BE647" s="9"/>
      <c r="BL647" s="148"/>
    </row>
    <row r="648" spans="24:64" ht="69.95" customHeight="1" x14ac:dyDescent="0.3">
      <c r="X648" s="148"/>
      <c r="Y648" s="148"/>
      <c r="Z648" s="148"/>
      <c r="BE648" s="9"/>
      <c r="BL648" s="148"/>
    </row>
    <row r="649" spans="24:64" ht="69.95" customHeight="1" x14ac:dyDescent="0.3">
      <c r="X649" s="148"/>
      <c r="Y649" s="148"/>
      <c r="Z649" s="148"/>
      <c r="BE649" s="9"/>
      <c r="BL649" s="148"/>
    </row>
    <row r="650" spans="24:64" ht="69.95" customHeight="1" x14ac:dyDescent="0.3">
      <c r="X650" s="148"/>
      <c r="Y650" s="148"/>
      <c r="Z650" s="148"/>
      <c r="BE650" s="9"/>
      <c r="BL650" s="148"/>
    </row>
    <row r="651" spans="24:64" ht="69.95" customHeight="1" x14ac:dyDescent="0.3">
      <c r="X651" s="148"/>
      <c r="Y651" s="148"/>
      <c r="Z651" s="148"/>
      <c r="BE651" s="9"/>
      <c r="BL651" s="148"/>
    </row>
    <row r="652" spans="24:64" ht="69.95" customHeight="1" x14ac:dyDescent="0.3">
      <c r="X652" s="148"/>
      <c r="Y652" s="148"/>
      <c r="Z652" s="148"/>
      <c r="BE652" s="9"/>
      <c r="BL652" s="148"/>
    </row>
    <row r="653" spans="24:64" ht="69.95" customHeight="1" x14ac:dyDescent="0.3">
      <c r="X653" s="148"/>
      <c r="Y653" s="148"/>
      <c r="Z653" s="148"/>
      <c r="BE653" s="9"/>
      <c r="BL653" s="148"/>
    </row>
    <row r="654" spans="24:64" ht="69.95" customHeight="1" x14ac:dyDescent="0.3">
      <c r="X654" s="148"/>
      <c r="Y654" s="148"/>
      <c r="Z654" s="148"/>
      <c r="BE654" s="9"/>
      <c r="BL654" s="148"/>
    </row>
    <row r="655" spans="24:64" ht="69.95" customHeight="1" x14ac:dyDescent="0.3">
      <c r="X655" s="148"/>
      <c r="Y655" s="148"/>
      <c r="Z655" s="148"/>
      <c r="BE655" s="9"/>
      <c r="BL655" s="148"/>
    </row>
    <row r="656" spans="24:64" ht="69.95" customHeight="1" x14ac:dyDescent="0.3">
      <c r="X656" s="148"/>
      <c r="Y656" s="148"/>
      <c r="Z656" s="148"/>
      <c r="BE656" s="9"/>
      <c r="BL656" s="148"/>
    </row>
    <row r="657" spans="24:64" ht="69.95" customHeight="1" x14ac:dyDescent="0.3">
      <c r="X657" s="148"/>
      <c r="Y657" s="148"/>
      <c r="Z657" s="148"/>
      <c r="BE657" s="9"/>
      <c r="BL657" s="148"/>
    </row>
    <row r="658" spans="24:64" ht="69.95" customHeight="1" x14ac:dyDescent="0.3">
      <c r="X658" s="148"/>
      <c r="Y658" s="148"/>
      <c r="Z658" s="148"/>
      <c r="BE658" s="9"/>
      <c r="BL658" s="148"/>
    </row>
    <row r="659" spans="24:64" ht="69.95" customHeight="1" x14ac:dyDescent="0.3">
      <c r="X659" s="148"/>
      <c r="Y659" s="148"/>
      <c r="Z659" s="148"/>
      <c r="BE659" s="9"/>
      <c r="BL659" s="148"/>
    </row>
    <row r="660" spans="24:64" ht="69.95" customHeight="1" x14ac:dyDescent="0.3">
      <c r="X660" s="148"/>
      <c r="Y660" s="148"/>
      <c r="Z660" s="148"/>
      <c r="BE660" s="9"/>
      <c r="BL660" s="148"/>
    </row>
    <row r="661" spans="24:64" ht="69.95" customHeight="1" x14ac:dyDescent="0.3">
      <c r="X661" s="148"/>
      <c r="Y661" s="148"/>
      <c r="Z661" s="148"/>
      <c r="BE661" s="9"/>
      <c r="BL661" s="148"/>
    </row>
    <row r="662" spans="24:64" ht="69.95" customHeight="1" x14ac:dyDescent="0.3">
      <c r="X662" s="148"/>
      <c r="Y662" s="148"/>
      <c r="Z662" s="148"/>
      <c r="BE662" s="9"/>
      <c r="BL662" s="148"/>
    </row>
    <row r="663" spans="24:64" ht="69.95" customHeight="1" x14ac:dyDescent="0.3">
      <c r="X663" s="148"/>
      <c r="Y663" s="148"/>
      <c r="Z663" s="148"/>
      <c r="BE663" s="9"/>
      <c r="BL663" s="148"/>
    </row>
    <row r="664" spans="24:64" ht="69.95" customHeight="1" x14ac:dyDescent="0.3">
      <c r="X664" s="148"/>
      <c r="Y664" s="148"/>
      <c r="Z664" s="148"/>
      <c r="BE664" s="9"/>
      <c r="BL664" s="148"/>
    </row>
    <row r="665" spans="24:64" ht="69.95" customHeight="1" x14ac:dyDescent="0.3">
      <c r="X665" s="148"/>
      <c r="Y665" s="148"/>
      <c r="Z665" s="148"/>
      <c r="BE665" s="9"/>
      <c r="BL665" s="148"/>
    </row>
    <row r="666" spans="24:64" ht="69.95" customHeight="1" x14ac:dyDescent="0.3">
      <c r="X666" s="148"/>
      <c r="Y666" s="148"/>
      <c r="Z666" s="148"/>
      <c r="BE666" s="9"/>
      <c r="BL666" s="148"/>
    </row>
    <row r="667" spans="24:64" ht="69.95" customHeight="1" x14ac:dyDescent="0.3">
      <c r="X667" s="148"/>
      <c r="Y667" s="148"/>
      <c r="Z667" s="148"/>
      <c r="BE667" s="9"/>
      <c r="BL667" s="148"/>
    </row>
    <row r="668" spans="24:64" ht="69.95" customHeight="1" x14ac:dyDescent="0.3">
      <c r="X668" s="148"/>
      <c r="Y668" s="148"/>
      <c r="Z668" s="148"/>
      <c r="BE668" s="9"/>
      <c r="BL668" s="148"/>
    </row>
    <row r="669" spans="24:64" ht="69.95" customHeight="1" x14ac:dyDescent="0.3">
      <c r="X669" s="148"/>
      <c r="Y669" s="148"/>
      <c r="Z669" s="148"/>
      <c r="BE669" s="9"/>
      <c r="BL669" s="148"/>
    </row>
    <row r="670" spans="24:64" ht="69.95" customHeight="1" x14ac:dyDescent="0.3">
      <c r="X670" s="148"/>
      <c r="Y670" s="148"/>
      <c r="Z670" s="148"/>
      <c r="BE670" s="9"/>
      <c r="BL670" s="148"/>
    </row>
    <row r="671" spans="24:64" ht="69.95" customHeight="1" x14ac:dyDescent="0.3">
      <c r="X671" s="148"/>
      <c r="Y671" s="148"/>
      <c r="Z671" s="148"/>
      <c r="BE671" s="9"/>
      <c r="BL671" s="148"/>
    </row>
    <row r="672" spans="24:64" ht="69.95" customHeight="1" x14ac:dyDescent="0.3">
      <c r="X672" s="148"/>
      <c r="Y672" s="148"/>
      <c r="Z672" s="148"/>
      <c r="BE672" s="9"/>
      <c r="BL672" s="148"/>
    </row>
    <row r="673" spans="24:64" ht="69.95" customHeight="1" x14ac:dyDescent="0.3">
      <c r="X673" s="148"/>
      <c r="Y673" s="148"/>
      <c r="Z673" s="148"/>
      <c r="BE673" s="9"/>
      <c r="BL673" s="148"/>
    </row>
    <row r="674" spans="24:64" ht="69.95" customHeight="1" x14ac:dyDescent="0.3">
      <c r="X674" s="148"/>
      <c r="Y674" s="148"/>
      <c r="Z674" s="148"/>
      <c r="BE674" s="9"/>
      <c r="BL674" s="148"/>
    </row>
    <row r="675" spans="24:64" ht="69.95" customHeight="1" x14ac:dyDescent="0.3">
      <c r="X675" s="148"/>
      <c r="Y675" s="148"/>
      <c r="Z675" s="148"/>
      <c r="BE675" s="9"/>
      <c r="BL675" s="148"/>
    </row>
    <row r="676" spans="24:64" ht="69.95" customHeight="1" x14ac:dyDescent="0.3">
      <c r="X676" s="148"/>
      <c r="Y676" s="148"/>
      <c r="Z676" s="148"/>
      <c r="BE676" s="9"/>
      <c r="BL676" s="148"/>
    </row>
    <row r="677" spans="24:64" ht="69.95" customHeight="1" x14ac:dyDescent="0.3">
      <c r="X677" s="148"/>
      <c r="Y677" s="148"/>
      <c r="Z677" s="148"/>
      <c r="BE677" s="9"/>
      <c r="BL677" s="148"/>
    </row>
    <row r="678" spans="24:64" ht="69.95" customHeight="1" x14ac:dyDescent="0.3">
      <c r="X678" s="148"/>
      <c r="Y678" s="148"/>
      <c r="Z678" s="148"/>
      <c r="BE678" s="9"/>
      <c r="BL678" s="148"/>
    </row>
    <row r="679" spans="24:64" ht="69.95" customHeight="1" x14ac:dyDescent="0.3">
      <c r="X679" s="148"/>
      <c r="Y679" s="148"/>
      <c r="Z679" s="148"/>
      <c r="BE679" s="9"/>
      <c r="BL679" s="148"/>
    </row>
    <row r="680" spans="24:64" ht="69.95" customHeight="1" x14ac:dyDescent="0.3">
      <c r="X680" s="148"/>
      <c r="Y680" s="148"/>
      <c r="Z680" s="148"/>
      <c r="BE680" s="9"/>
      <c r="BL680" s="148"/>
    </row>
    <row r="681" spans="24:64" ht="69.95" customHeight="1" x14ac:dyDescent="0.3">
      <c r="X681" s="148"/>
      <c r="Y681" s="148"/>
      <c r="Z681" s="148"/>
      <c r="BE681" s="9"/>
      <c r="BL681" s="148"/>
    </row>
    <row r="682" spans="24:64" ht="69.95" customHeight="1" x14ac:dyDescent="0.3">
      <c r="X682" s="148"/>
      <c r="Y682" s="148"/>
      <c r="Z682" s="148"/>
      <c r="BE682" s="9"/>
      <c r="BL682" s="148"/>
    </row>
    <row r="683" spans="24:64" ht="69.95" customHeight="1" x14ac:dyDescent="0.3">
      <c r="X683" s="148"/>
      <c r="Y683" s="148"/>
      <c r="Z683" s="148"/>
      <c r="BE683" s="9"/>
      <c r="BL683" s="148"/>
    </row>
    <row r="684" spans="24:64" ht="69.95" customHeight="1" x14ac:dyDescent="0.3">
      <c r="X684" s="148"/>
      <c r="Y684" s="148"/>
      <c r="Z684" s="148"/>
      <c r="BE684" s="9"/>
      <c r="BL684" s="148"/>
    </row>
    <row r="685" spans="24:64" ht="69.95" customHeight="1" x14ac:dyDescent="0.3">
      <c r="X685" s="148"/>
      <c r="Y685" s="148"/>
      <c r="Z685" s="148"/>
      <c r="BE685" s="9"/>
      <c r="BL685" s="148"/>
    </row>
    <row r="686" spans="24:64" ht="69.95" customHeight="1" x14ac:dyDescent="0.3">
      <c r="X686" s="148"/>
      <c r="Y686" s="148"/>
      <c r="Z686" s="148"/>
      <c r="BE686" s="9"/>
      <c r="BL686" s="148"/>
    </row>
    <row r="687" spans="24:64" ht="69.95" customHeight="1" x14ac:dyDescent="0.3">
      <c r="X687" s="148"/>
      <c r="Y687" s="148"/>
      <c r="Z687" s="148"/>
      <c r="BE687" s="9"/>
      <c r="BL687" s="148"/>
    </row>
    <row r="688" spans="24:64" ht="69.95" customHeight="1" x14ac:dyDescent="0.3">
      <c r="X688" s="148"/>
      <c r="Y688" s="148"/>
      <c r="Z688" s="148"/>
      <c r="BE688" s="9"/>
      <c r="BL688" s="148"/>
    </row>
    <row r="689" spans="24:64" ht="69.95" customHeight="1" x14ac:dyDescent="0.3">
      <c r="X689" s="148"/>
      <c r="Y689" s="148"/>
      <c r="Z689" s="148"/>
      <c r="BE689" s="9"/>
      <c r="BL689" s="148"/>
    </row>
    <row r="690" spans="24:64" ht="69.95" customHeight="1" x14ac:dyDescent="0.3">
      <c r="X690" s="148"/>
      <c r="Y690" s="148"/>
      <c r="Z690" s="148"/>
      <c r="BE690" s="9"/>
      <c r="BL690" s="148"/>
    </row>
    <row r="691" spans="24:64" ht="69.95" customHeight="1" x14ac:dyDescent="0.3">
      <c r="X691" s="148"/>
      <c r="Y691" s="148"/>
      <c r="Z691" s="148"/>
      <c r="BE691" s="9"/>
      <c r="BL691" s="148"/>
    </row>
    <row r="692" spans="24:64" ht="69.95" customHeight="1" x14ac:dyDescent="0.3">
      <c r="X692" s="148"/>
      <c r="Y692" s="148"/>
      <c r="Z692" s="148"/>
      <c r="BE692" s="9"/>
      <c r="BL692" s="148"/>
    </row>
    <row r="693" spans="24:64" ht="69.95" customHeight="1" x14ac:dyDescent="0.3">
      <c r="X693" s="148"/>
      <c r="Y693" s="148"/>
      <c r="Z693" s="148"/>
      <c r="BE693" s="9"/>
      <c r="BL693" s="148"/>
    </row>
    <row r="694" spans="24:64" ht="69.95" customHeight="1" x14ac:dyDescent="0.3">
      <c r="X694" s="148"/>
      <c r="Y694" s="148"/>
      <c r="Z694" s="148"/>
      <c r="BE694" s="9"/>
      <c r="BL694" s="148"/>
    </row>
    <row r="695" spans="24:64" ht="69.95" customHeight="1" x14ac:dyDescent="0.3">
      <c r="X695" s="148"/>
      <c r="Y695" s="148"/>
      <c r="Z695" s="148"/>
      <c r="BE695" s="9"/>
      <c r="BL695" s="148"/>
    </row>
    <row r="696" spans="24:64" ht="69.95" customHeight="1" x14ac:dyDescent="0.3">
      <c r="X696" s="148"/>
      <c r="Y696" s="148"/>
      <c r="Z696" s="148"/>
      <c r="BE696" s="9"/>
      <c r="BL696" s="148"/>
    </row>
    <row r="697" spans="24:64" ht="69.95" customHeight="1" x14ac:dyDescent="0.3">
      <c r="X697" s="148"/>
      <c r="Y697" s="148"/>
      <c r="Z697" s="148"/>
      <c r="BE697" s="9"/>
      <c r="BL697" s="148"/>
    </row>
    <row r="698" spans="24:64" ht="69.95" customHeight="1" x14ac:dyDescent="0.3">
      <c r="X698" s="148"/>
      <c r="Y698" s="148"/>
      <c r="Z698" s="148"/>
      <c r="BE698" s="9"/>
      <c r="BL698" s="148"/>
    </row>
    <row r="699" spans="24:64" ht="69.95" customHeight="1" x14ac:dyDescent="0.3">
      <c r="X699" s="148"/>
      <c r="Y699" s="148"/>
      <c r="Z699" s="148"/>
      <c r="BE699" s="9"/>
      <c r="BL699" s="148"/>
    </row>
    <row r="700" spans="24:64" ht="69.95" customHeight="1" x14ac:dyDescent="0.3">
      <c r="X700" s="148"/>
      <c r="Y700" s="148"/>
      <c r="Z700" s="148"/>
      <c r="BE700" s="9"/>
      <c r="BL700" s="148"/>
    </row>
    <row r="701" spans="24:64" ht="69.95" customHeight="1" x14ac:dyDescent="0.3">
      <c r="X701" s="148"/>
      <c r="Y701" s="148"/>
      <c r="Z701" s="148"/>
      <c r="BE701" s="9"/>
      <c r="BL701" s="148"/>
    </row>
    <row r="702" spans="24:64" ht="69.95" customHeight="1" x14ac:dyDescent="0.3">
      <c r="X702" s="148"/>
      <c r="Y702" s="148"/>
      <c r="Z702" s="148"/>
      <c r="BE702" s="9"/>
      <c r="BL702" s="148"/>
    </row>
    <row r="703" spans="24:64" ht="69.95" customHeight="1" x14ac:dyDescent="0.3">
      <c r="X703" s="148"/>
      <c r="Y703" s="148"/>
      <c r="Z703" s="148"/>
      <c r="BE703" s="9"/>
      <c r="BL703" s="148"/>
    </row>
    <row r="704" spans="24:64" ht="69.95" customHeight="1" x14ac:dyDescent="0.3">
      <c r="X704" s="148"/>
      <c r="Y704" s="148"/>
      <c r="Z704" s="148"/>
      <c r="BE704" s="9"/>
      <c r="BL704" s="148"/>
    </row>
    <row r="705" spans="24:64" ht="69.95" customHeight="1" x14ac:dyDescent="0.3">
      <c r="X705" s="148"/>
      <c r="Y705" s="148"/>
      <c r="Z705" s="148"/>
      <c r="BE705" s="9"/>
      <c r="BL705" s="148"/>
    </row>
    <row r="706" spans="24:64" ht="69.95" customHeight="1" x14ac:dyDescent="0.3">
      <c r="X706" s="148"/>
      <c r="Y706" s="148"/>
      <c r="Z706" s="148"/>
      <c r="BE706" s="9"/>
      <c r="BL706" s="148"/>
    </row>
    <row r="707" spans="24:64" ht="69.95" customHeight="1" x14ac:dyDescent="0.3">
      <c r="X707" s="148"/>
      <c r="Y707" s="148"/>
      <c r="Z707" s="148"/>
      <c r="BE707" s="9"/>
      <c r="BL707" s="148"/>
    </row>
    <row r="708" spans="24:64" ht="69.95" customHeight="1" x14ac:dyDescent="0.3">
      <c r="X708" s="148"/>
      <c r="Y708" s="148"/>
      <c r="Z708" s="148"/>
      <c r="BE708" s="9"/>
      <c r="BL708" s="148"/>
    </row>
    <row r="709" spans="24:64" ht="69.95" customHeight="1" x14ac:dyDescent="0.3">
      <c r="X709" s="148"/>
      <c r="Y709" s="148"/>
      <c r="Z709" s="148"/>
      <c r="BE709" s="9"/>
      <c r="BL709" s="148"/>
    </row>
    <row r="710" spans="24:64" ht="69.95" customHeight="1" x14ac:dyDescent="0.3">
      <c r="X710" s="148"/>
      <c r="Y710" s="148"/>
      <c r="Z710" s="148"/>
      <c r="BE710" s="9"/>
      <c r="BL710" s="148"/>
    </row>
    <row r="711" spans="24:64" ht="69.95" customHeight="1" x14ac:dyDescent="0.3">
      <c r="X711" s="148"/>
      <c r="Y711" s="148"/>
      <c r="Z711" s="148"/>
      <c r="BE711" s="9"/>
      <c r="BL711" s="148"/>
    </row>
    <row r="712" spans="24:64" ht="69.95" customHeight="1" x14ac:dyDescent="0.3">
      <c r="X712" s="148"/>
      <c r="Y712" s="148"/>
      <c r="Z712" s="148"/>
      <c r="BE712" s="9"/>
      <c r="BL712" s="148"/>
    </row>
    <row r="713" spans="24:64" ht="69.95" customHeight="1" x14ac:dyDescent="0.3">
      <c r="X713" s="148"/>
      <c r="Y713" s="148"/>
      <c r="Z713" s="148"/>
      <c r="BE713" s="9"/>
      <c r="BL713" s="148"/>
    </row>
    <row r="714" spans="24:64" ht="69.95" customHeight="1" x14ac:dyDescent="0.3">
      <c r="X714" s="148"/>
      <c r="Y714" s="148"/>
      <c r="Z714" s="148"/>
      <c r="BE714" s="9"/>
      <c r="BL714" s="148"/>
    </row>
    <row r="715" spans="24:64" ht="69.95" customHeight="1" x14ac:dyDescent="0.3">
      <c r="X715" s="148"/>
      <c r="Y715" s="148"/>
      <c r="Z715" s="148"/>
      <c r="BE715" s="9"/>
      <c r="BL715" s="148"/>
    </row>
    <row r="716" spans="24:64" ht="69.95" customHeight="1" x14ac:dyDescent="0.3">
      <c r="X716" s="148"/>
      <c r="Y716" s="148"/>
      <c r="Z716" s="148"/>
      <c r="BE716" s="9"/>
      <c r="BL716" s="148"/>
    </row>
    <row r="717" spans="24:64" ht="69.95" customHeight="1" x14ac:dyDescent="0.3">
      <c r="X717" s="148"/>
      <c r="Y717" s="148"/>
      <c r="Z717" s="148"/>
      <c r="BE717" s="9"/>
      <c r="BL717" s="148"/>
    </row>
    <row r="718" spans="24:64" ht="69.95" customHeight="1" x14ac:dyDescent="0.3">
      <c r="X718" s="148"/>
      <c r="Y718" s="148"/>
      <c r="Z718" s="148"/>
      <c r="BE718" s="9"/>
      <c r="BL718" s="148"/>
    </row>
    <row r="719" spans="24:64" ht="69.95" customHeight="1" x14ac:dyDescent="0.3">
      <c r="X719" s="148"/>
      <c r="Y719" s="148"/>
      <c r="Z719" s="148"/>
      <c r="BE719" s="9"/>
      <c r="BL719" s="148"/>
    </row>
    <row r="720" spans="24:64" ht="69.95" customHeight="1" x14ac:dyDescent="0.3">
      <c r="X720" s="148"/>
      <c r="Y720" s="148"/>
      <c r="Z720" s="148"/>
      <c r="BE720" s="9"/>
      <c r="BL720" s="148"/>
    </row>
    <row r="721" spans="24:64" ht="69.95" customHeight="1" x14ac:dyDescent="0.3">
      <c r="X721" s="148"/>
      <c r="Y721" s="148"/>
      <c r="Z721" s="148"/>
      <c r="BE721" s="9"/>
      <c r="BL721" s="148"/>
    </row>
    <row r="722" spans="24:64" ht="69.95" customHeight="1" x14ac:dyDescent="0.3">
      <c r="X722" s="148"/>
      <c r="Y722" s="148"/>
      <c r="Z722" s="148"/>
      <c r="BE722" s="9"/>
      <c r="BL722" s="148"/>
    </row>
    <row r="723" spans="24:64" ht="69.95" customHeight="1" x14ac:dyDescent="0.3">
      <c r="X723" s="148"/>
      <c r="Y723" s="148"/>
      <c r="Z723" s="148"/>
      <c r="BE723" s="9"/>
      <c r="BL723" s="148"/>
    </row>
    <row r="724" spans="24:64" ht="69.95" customHeight="1" x14ac:dyDescent="0.3">
      <c r="X724" s="148"/>
      <c r="Y724" s="148"/>
      <c r="Z724" s="148"/>
      <c r="BE724" s="9"/>
      <c r="BL724" s="148"/>
    </row>
    <row r="725" spans="24:64" ht="69.95" customHeight="1" x14ac:dyDescent="0.3">
      <c r="X725" s="148"/>
      <c r="Y725" s="148"/>
      <c r="Z725" s="148"/>
      <c r="BE725" s="9"/>
      <c r="BL725" s="148"/>
    </row>
    <row r="726" spans="24:64" ht="69.95" customHeight="1" x14ac:dyDescent="0.3">
      <c r="X726" s="148"/>
      <c r="Y726" s="148"/>
      <c r="Z726" s="148"/>
      <c r="BE726" s="9"/>
      <c r="BL726" s="148"/>
    </row>
    <row r="727" spans="24:64" ht="69.95" customHeight="1" x14ac:dyDescent="0.3">
      <c r="X727" s="148"/>
      <c r="Y727" s="148"/>
      <c r="Z727" s="148"/>
      <c r="BE727" s="9"/>
      <c r="BL727" s="148"/>
    </row>
    <row r="728" spans="24:64" ht="69.95" customHeight="1" x14ac:dyDescent="0.3">
      <c r="X728" s="148"/>
      <c r="Y728" s="148"/>
      <c r="Z728" s="148"/>
      <c r="BE728" s="9"/>
      <c r="BL728" s="148"/>
    </row>
    <row r="729" spans="24:64" ht="69.95" customHeight="1" x14ac:dyDescent="0.3">
      <c r="X729" s="148"/>
      <c r="Y729" s="148"/>
      <c r="Z729" s="148"/>
      <c r="BE729" s="9"/>
      <c r="BL729" s="148"/>
    </row>
    <row r="730" spans="24:64" ht="69.95" customHeight="1" x14ac:dyDescent="0.3">
      <c r="X730" s="148"/>
      <c r="Y730" s="148"/>
      <c r="Z730" s="148"/>
      <c r="BE730" s="9"/>
      <c r="BL730" s="148"/>
    </row>
    <row r="731" spans="24:64" ht="69.95" customHeight="1" x14ac:dyDescent="0.3">
      <c r="X731" s="148"/>
      <c r="Y731" s="148"/>
      <c r="Z731" s="148"/>
      <c r="BE731" s="9"/>
      <c r="BL731" s="148"/>
    </row>
    <row r="732" spans="24:64" ht="69.95" customHeight="1" x14ac:dyDescent="0.3">
      <c r="X732" s="148"/>
      <c r="Y732" s="148"/>
      <c r="Z732" s="148"/>
      <c r="BE732" s="9"/>
      <c r="BL732" s="148"/>
    </row>
    <row r="733" spans="24:64" ht="69.95" customHeight="1" x14ac:dyDescent="0.3">
      <c r="X733" s="148"/>
      <c r="Y733" s="148"/>
      <c r="Z733" s="148"/>
      <c r="BE733" s="9"/>
      <c r="BL733" s="148"/>
    </row>
    <row r="734" spans="24:64" ht="69.95" customHeight="1" x14ac:dyDescent="0.3">
      <c r="X734" s="148"/>
      <c r="Y734" s="148"/>
      <c r="Z734" s="148"/>
      <c r="BE734" s="9"/>
      <c r="BL734" s="148"/>
    </row>
    <row r="735" spans="24:64" ht="69.95" customHeight="1" x14ac:dyDescent="0.3">
      <c r="X735" s="148"/>
      <c r="Y735" s="148"/>
      <c r="Z735" s="148"/>
      <c r="BE735" s="9"/>
      <c r="BL735" s="148"/>
    </row>
    <row r="736" spans="24:64" ht="69.95" customHeight="1" x14ac:dyDescent="0.3">
      <c r="X736" s="148"/>
      <c r="Y736" s="148"/>
      <c r="Z736" s="148"/>
      <c r="BE736" s="9"/>
      <c r="BL736" s="148"/>
    </row>
    <row r="737" spans="24:64" ht="69.95" customHeight="1" x14ac:dyDescent="0.3">
      <c r="X737" s="148"/>
      <c r="Y737" s="148"/>
      <c r="Z737" s="148"/>
      <c r="BE737" s="9"/>
      <c r="BL737" s="148"/>
    </row>
    <row r="738" spans="24:64" ht="69.95" customHeight="1" x14ac:dyDescent="0.3">
      <c r="X738" s="148"/>
      <c r="Y738" s="148"/>
      <c r="Z738" s="148"/>
      <c r="BE738" s="9"/>
      <c r="BL738" s="148"/>
    </row>
    <row r="739" spans="24:64" ht="69.95" customHeight="1" x14ac:dyDescent="0.3">
      <c r="X739" s="148"/>
      <c r="Y739" s="148"/>
      <c r="Z739" s="148"/>
      <c r="BE739" s="9"/>
      <c r="BL739" s="148"/>
    </row>
    <row r="740" spans="24:64" ht="69.95" customHeight="1" x14ac:dyDescent="0.3">
      <c r="X740" s="148"/>
      <c r="Y740" s="148"/>
      <c r="Z740" s="148"/>
      <c r="BE740" s="9"/>
      <c r="BL740" s="148"/>
    </row>
    <row r="741" spans="24:64" ht="69.95" customHeight="1" x14ac:dyDescent="0.3">
      <c r="X741" s="148"/>
      <c r="Y741" s="148"/>
      <c r="Z741" s="148"/>
      <c r="BE741" s="9"/>
      <c r="BL741" s="148"/>
    </row>
    <row r="742" spans="24:64" ht="69.95" customHeight="1" x14ac:dyDescent="0.3">
      <c r="X742" s="148"/>
      <c r="Y742" s="148"/>
      <c r="Z742" s="148"/>
      <c r="BE742" s="9"/>
      <c r="BL742" s="148"/>
    </row>
    <row r="743" spans="24:64" ht="69.95" customHeight="1" x14ac:dyDescent="0.3">
      <c r="X743" s="148"/>
      <c r="Y743" s="148"/>
      <c r="Z743" s="148"/>
      <c r="BE743" s="9"/>
      <c r="BL743" s="148"/>
    </row>
    <row r="744" spans="24:64" ht="69.95" customHeight="1" x14ac:dyDescent="0.3">
      <c r="X744" s="148"/>
      <c r="Y744" s="148"/>
      <c r="Z744" s="148"/>
      <c r="BE744" s="9"/>
      <c r="BL744" s="148"/>
    </row>
    <row r="745" spans="24:64" ht="69.95" customHeight="1" x14ac:dyDescent="0.3">
      <c r="X745" s="148"/>
      <c r="Y745" s="148"/>
      <c r="Z745" s="148"/>
      <c r="BE745" s="9"/>
      <c r="BL745" s="148"/>
    </row>
    <row r="746" spans="24:64" ht="69.95" customHeight="1" x14ac:dyDescent="0.3">
      <c r="X746" s="148"/>
      <c r="Y746" s="148"/>
      <c r="Z746" s="148"/>
      <c r="BE746" s="9"/>
      <c r="BL746" s="148"/>
    </row>
    <row r="747" spans="24:64" ht="69.95" customHeight="1" x14ac:dyDescent="0.3">
      <c r="X747" s="148"/>
      <c r="Y747" s="148"/>
      <c r="Z747" s="148"/>
      <c r="BE747" s="9"/>
      <c r="BL747" s="148"/>
    </row>
    <row r="748" spans="24:64" ht="69.95" customHeight="1" x14ac:dyDescent="0.3">
      <c r="X748" s="148"/>
      <c r="Y748" s="148"/>
      <c r="Z748" s="148"/>
      <c r="BE748" s="9"/>
      <c r="BL748" s="148"/>
    </row>
    <row r="749" spans="24:64" ht="69.95" customHeight="1" x14ac:dyDescent="0.3">
      <c r="X749" s="148"/>
      <c r="Y749" s="148"/>
      <c r="Z749" s="148"/>
      <c r="BE749" s="9"/>
      <c r="BL749" s="148"/>
    </row>
    <row r="750" spans="24:64" ht="69.95" customHeight="1" x14ac:dyDescent="0.3">
      <c r="X750" s="148"/>
      <c r="Y750" s="148"/>
      <c r="Z750" s="148"/>
      <c r="BE750" s="9"/>
      <c r="BL750" s="148"/>
    </row>
    <row r="751" spans="24:64" ht="69.95" customHeight="1" x14ac:dyDescent="0.3">
      <c r="X751" s="148"/>
      <c r="Y751" s="148"/>
      <c r="Z751" s="148"/>
      <c r="BE751" s="9"/>
      <c r="BL751" s="148"/>
    </row>
    <row r="752" spans="24:64" ht="69.95" customHeight="1" x14ac:dyDescent="0.3">
      <c r="X752" s="148"/>
      <c r="Y752" s="148"/>
      <c r="Z752" s="148"/>
      <c r="BE752" s="9"/>
      <c r="BL752" s="148"/>
    </row>
    <row r="753" spans="24:64" ht="69.95" customHeight="1" x14ac:dyDescent="0.3">
      <c r="X753" s="148"/>
      <c r="Y753" s="148"/>
      <c r="Z753" s="148"/>
      <c r="BE753" s="9"/>
      <c r="BL753" s="148"/>
    </row>
    <row r="754" spans="24:64" ht="69.95" customHeight="1" x14ac:dyDescent="0.3">
      <c r="X754" s="148"/>
      <c r="Y754" s="148"/>
      <c r="Z754" s="148"/>
      <c r="BE754" s="9"/>
      <c r="BL754" s="148"/>
    </row>
    <row r="755" spans="24:64" ht="69.95" customHeight="1" x14ac:dyDescent="0.3">
      <c r="X755" s="148"/>
      <c r="Y755" s="148"/>
      <c r="Z755" s="148"/>
      <c r="BE755" s="9"/>
      <c r="BL755" s="148"/>
    </row>
    <row r="756" spans="24:64" ht="69.95" customHeight="1" x14ac:dyDescent="0.3">
      <c r="X756" s="148"/>
      <c r="Y756" s="148"/>
      <c r="Z756" s="148"/>
      <c r="BE756" s="9"/>
      <c r="BL756" s="148"/>
    </row>
    <row r="757" spans="24:64" ht="69.95" customHeight="1" x14ac:dyDescent="0.3">
      <c r="X757" s="148"/>
      <c r="Y757" s="148"/>
      <c r="Z757" s="148"/>
      <c r="BE757" s="9"/>
      <c r="BL757" s="148"/>
    </row>
    <row r="758" spans="24:64" ht="69.95" customHeight="1" x14ac:dyDescent="0.3">
      <c r="X758" s="148"/>
      <c r="Y758" s="148"/>
      <c r="Z758" s="148"/>
      <c r="BE758" s="9"/>
      <c r="BL758" s="148"/>
    </row>
    <row r="759" spans="24:64" ht="69.95" customHeight="1" x14ac:dyDescent="0.3">
      <c r="X759" s="148"/>
      <c r="Y759" s="148"/>
      <c r="Z759" s="148"/>
      <c r="BE759" s="9"/>
      <c r="BL759" s="148"/>
    </row>
    <row r="760" spans="24:64" ht="69.95" customHeight="1" x14ac:dyDescent="0.3">
      <c r="X760" s="148"/>
      <c r="Y760" s="148"/>
      <c r="Z760" s="148"/>
      <c r="BE760" s="9"/>
      <c r="BL760" s="148"/>
    </row>
    <row r="761" spans="24:64" ht="69.95" customHeight="1" x14ac:dyDescent="0.3">
      <c r="X761" s="148"/>
      <c r="Y761" s="148"/>
      <c r="Z761" s="148"/>
      <c r="BE761" s="9"/>
      <c r="BL761" s="148"/>
    </row>
    <row r="762" spans="24:64" ht="69.95" customHeight="1" x14ac:dyDescent="0.3">
      <c r="X762" s="148"/>
      <c r="Y762" s="148"/>
      <c r="Z762" s="148"/>
      <c r="BE762" s="9"/>
      <c r="BL762" s="148"/>
    </row>
    <row r="763" spans="24:64" ht="69.95" customHeight="1" x14ac:dyDescent="0.3">
      <c r="X763" s="148"/>
      <c r="Y763" s="148"/>
      <c r="Z763" s="148"/>
      <c r="BE763" s="9"/>
      <c r="BL763" s="148"/>
    </row>
    <row r="764" spans="24:64" ht="69.95" customHeight="1" x14ac:dyDescent="0.3">
      <c r="X764" s="148"/>
      <c r="Y764" s="148"/>
      <c r="Z764" s="148"/>
      <c r="BE764" s="9"/>
      <c r="BL764" s="148"/>
    </row>
    <row r="765" spans="24:64" ht="69.95" customHeight="1" x14ac:dyDescent="0.3">
      <c r="X765" s="148"/>
      <c r="Y765" s="148"/>
      <c r="Z765" s="148"/>
      <c r="BE765" s="9"/>
      <c r="BL765" s="148"/>
    </row>
    <row r="766" spans="24:64" ht="69.95" customHeight="1" x14ac:dyDescent="0.3">
      <c r="X766" s="148"/>
      <c r="Y766" s="148"/>
      <c r="Z766" s="148"/>
      <c r="BE766" s="9"/>
      <c r="BL766" s="148"/>
    </row>
    <row r="767" spans="24:64" ht="69.95" customHeight="1" x14ac:dyDescent="0.3">
      <c r="X767" s="148"/>
      <c r="Y767" s="148"/>
      <c r="Z767" s="148"/>
      <c r="BE767" s="9"/>
      <c r="BL767" s="148"/>
    </row>
    <row r="768" spans="24:64" ht="69.95" customHeight="1" x14ac:dyDescent="0.3">
      <c r="X768" s="148"/>
      <c r="Y768" s="148"/>
      <c r="Z768" s="148"/>
      <c r="BE768" s="9"/>
      <c r="BL768" s="148"/>
    </row>
    <row r="769" spans="24:64" ht="69.95" customHeight="1" x14ac:dyDescent="0.3">
      <c r="X769" s="148"/>
      <c r="Y769" s="148"/>
      <c r="Z769" s="148"/>
      <c r="BE769" s="9"/>
      <c r="BL769" s="148"/>
    </row>
    <row r="770" spans="24:64" ht="69.95" customHeight="1" x14ac:dyDescent="0.3">
      <c r="X770" s="148"/>
      <c r="Y770" s="148"/>
      <c r="Z770" s="148"/>
      <c r="BE770" s="9"/>
      <c r="BL770" s="148"/>
    </row>
    <row r="771" spans="24:64" ht="69.95" customHeight="1" x14ac:dyDescent="0.3">
      <c r="X771" s="148"/>
      <c r="Y771" s="148"/>
      <c r="Z771" s="148"/>
      <c r="BE771" s="9"/>
      <c r="BL771" s="148"/>
    </row>
    <row r="772" spans="24:64" ht="69.95" customHeight="1" x14ac:dyDescent="0.3">
      <c r="X772" s="148"/>
      <c r="Y772" s="148"/>
      <c r="Z772" s="148"/>
      <c r="BE772" s="9"/>
      <c r="BL772" s="148"/>
    </row>
    <row r="773" spans="24:64" ht="69.95" customHeight="1" x14ac:dyDescent="0.3">
      <c r="X773" s="148"/>
      <c r="Y773" s="148"/>
      <c r="Z773" s="148"/>
      <c r="BE773" s="9"/>
      <c r="BL773" s="148"/>
    </row>
    <row r="774" spans="24:64" ht="69.95" customHeight="1" x14ac:dyDescent="0.3">
      <c r="X774" s="148"/>
      <c r="Y774" s="148"/>
      <c r="Z774" s="148"/>
      <c r="BE774" s="9"/>
      <c r="BL774" s="148"/>
    </row>
    <row r="775" spans="24:64" ht="69.95" customHeight="1" x14ac:dyDescent="0.3">
      <c r="X775" s="148"/>
      <c r="Y775" s="148"/>
      <c r="Z775" s="148"/>
      <c r="BE775" s="9"/>
      <c r="BL775" s="148"/>
    </row>
    <row r="776" spans="24:64" ht="69.95" customHeight="1" x14ac:dyDescent="0.3">
      <c r="X776" s="148"/>
      <c r="Y776" s="148"/>
      <c r="Z776" s="148"/>
      <c r="BE776" s="9"/>
      <c r="BL776" s="148"/>
    </row>
    <row r="777" spans="24:64" ht="69.95" customHeight="1" x14ac:dyDescent="0.3">
      <c r="X777" s="148"/>
      <c r="Y777" s="148"/>
      <c r="Z777" s="148"/>
      <c r="BE777" s="9"/>
      <c r="BL777" s="148"/>
    </row>
    <row r="778" spans="24:64" ht="69.95" customHeight="1" x14ac:dyDescent="0.3">
      <c r="X778" s="148"/>
      <c r="Y778" s="148"/>
      <c r="Z778" s="148"/>
      <c r="BE778" s="9"/>
      <c r="BL778" s="148"/>
    </row>
    <row r="779" spans="24:64" ht="69.95" customHeight="1" x14ac:dyDescent="0.3">
      <c r="X779" s="148"/>
      <c r="Y779" s="148"/>
      <c r="Z779" s="148"/>
      <c r="BE779" s="9"/>
      <c r="BL779" s="148"/>
    </row>
    <row r="780" spans="24:64" ht="69.95" customHeight="1" x14ac:dyDescent="0.3">
      <c r="X780" s="148"/>
      <c r="Y780" s="148"/>
      <c r="Z780" s="148"/>
      <c r="BE780" s="9"/>
      <c r="BL780" s="148"/>
    </row>
    <row r="781" spans="24:64" ht="69.95" customHeight="1" x14ac:dyDescent="0.3">
      <c r="X781" s="148"/>
      <c r="Y781" s="148"/>
      <c r="Z781" s="148"/>
      <c r="BE781" s="9"/>
      <c r="BL781" s="148"/>
    </row>
    <row r="782" spans="24:64" ht="69.95" customHeight="1" x14ac:dyDescent="0.3">
      <c r="X782" s="148"/>
      <c r="Y782" s="148"/>
      <c r="Z782" s="148"/>
      <c r="BE782" s="9"/>
      <c r="BL782" s="148"/>
    </row>
    <row r="783" spans="24:64" ht="69.95" customHeight="1" x14ac:dyDescent="0.3">
      <c r="X783" s="148"/>
      <c r="Y783" s="148"/>
      <c r="Z783" s="148"/>
      <c r="BE783" s="9"/>
      <c r="BL783" s="148"/>
    </row>
    <row r="784" spans="24:64" ht="69.95" customHeight="1" x14ac:dyDescent="0.3">
      <c r="X784" s="148"/>
      <c r="Y784" s="148"/>
      <c r="Z784" s="148"/>
      <c r="BE784" s="9"/>
      <c r="BL784" s="148"/>
    </row>
    <row r="785" spans="24:64" ht="69.95" customHeight="1" x14ac:dyDescent="0.3">
      <c r="X785" s="148"/>
      <c r="Y785" s="148"/>
      <c r="Z785" s="148"/>
      <c r="BE785" s="9"/>
      <c r="BL785" s="148"/>
    </row>
    <row r="786" spans="24:64" ht="69.95" customHeight="1" x14ac:dyDescent="0.3">
      <c r="X786" s="148"/>
      <c r="Y786" s="148"/>
      <c r="Z786" s="148"/>
      <c r="BE786" s="9"/>
      <c r="BL786" s="148"/>
    </row>
    <row r="787" spans="24:64" ht="69.95" customHeight="1" x14ac:dyDescent="0.3">
      <c r="X787" s="148"/>
      <c r="Y787" s="148"/>
      <c r="Z787" s="148"/>
      <c r="BE787" s="9"/>
      <c r="BL787" s="148"/>
    </row>
    <row r="788" spans="24:64" ht="69.95" customHeight="1" x14ac:dyDescent="0.3">
      <c r="X788" s="148"/>
      <c r="Y788" s="148"/>
      <c r="Z788" s="148"/>
      <c r="BE788" s="9"/>
      <c r="BL788" s="148"/>
    </row>
    <row r="789" spans="24:64" ht="69.95" customHeight="1" x14ac:dyDescent="0.3">
      <c r="X789" s="148"/>
      <c r="Y789" s="148"/>
      <c r="Z789" s="148"/>
      <c r="BE789" s="9"/>
      <c r="BL789" s="148"/>
    </row>
    <row r="790" spans="24:64" ht="69.95" customHeight="1" x14ac:dyDescent="0.3">
      <c r="X790" s="148"/>
      <c r="Y790" s="148"/>
      <c r="Z790" s="148"/>
      <c r="BE790" s="9"/>
      <c r="BL790" s="148"/>
    </row>
    <row r="791" spans="24:64" ht="69.95" customHeight="1" x14ac:dyDescent="0.3">
      <c r="X791" s="148"/>
      <c r="Y791" s="148"/>
      <c r="Z791" s="148"/>
      <c r="BE791" s="9"/>
      <c r="BL791" s="148"/>
    </row>
    <row r="792" spans="24:64" ht="69.95" customHeight="1" x14ac:dyDescent="0.3">
      <c r="X792" s="148"/>
      <c r="Y792" s="148"/>
      <c r="Z792" s="148"/>
      <c r="BE792" s="9"/>
      <c r="BL792" s="148"/>
    </row>
    <row r="793" spans="24:64" ht="69.95" customHeight="1" x14ac:dyDescent="0.3">
      <c r="X793" s="148"/>
      <c r="Y793" s="148"/>
      <c r="Z793" s="148"/>
      <c r="BE793" s="9"/>
      <c r="BL793" s="148"/>
    </row>
    <row r="794" spans="24:64" ht="69.95" customHeight="1" x14ac:dyDescent="0.3">
      <c r="X794" s="148"/>
      <c r="Y794" s="148"/>
      <c r="Z794" s="148"/>
      <c r="BE794" s="9"/>
      <c r="BL794" s="148"/>
    </row>
    <row r="795" spans="24:64" ht="69.95" customHeight="1" x14ac:dyDescent="0.3">
      <c r="X795" s="148"/>
      <c r="Y795" s="148"/>
      <c r="Z795" s="148"/>
      <c r="BE795" s="9"/>
      <c r="BL795" s="148"/>
    </row>
    <row r="796" spans="24:64" ht="69.95" customHeight="1" x14ac:dyDescent="0.3">
      <c r="X796" s="148"/>
      <c r="Y796" s="148"/>
      <c r="Z796" s="148"/>
      <c r="BE796" s="9"/>
      <c r="BL796" s="148"/>
    </row>
    <row r="797" spans="24:64" ht="69.95" customHeight="1" x14ac:dyDescent="0.3">
      <c r="X797" s="148"/>
      <c r="Y797" s="148"/>
      <c r="Z797" s="148"/>
      <c r="BE797" s="9"/>
      <c r="BL797" s="148"/>
    </row>
    <row r="798" spans="24:64" ht="69.95" customHeight="1" x14ac:dyDescent="0.3">
      <c r="X798" s="148"/>
      <c r="Y798" s="148"/>
      <c r="Z798" s="148"/>
      <c r="BE798" s="9"/>
      <c r="BL798" s="148"/>
    </row>
    <row r="799" spans="24:64" ht="69.95" customHeight="1" x14ac:dyDescent="0.3">
      <c r="X799" s="148"/>
      <c r="Y799" s="148"/>
      <c r="Z799" s="148"/>
      <c r="BE799" s="9"/>
      <c r="BL799" s="148"/>
    </row>
    <row r="800" spans="24:64" ht="69.95" customHeight="1" x14ac:dyDescent="0.3">
      <c r="X800" s="148"/>
      <c r="Y800" s="148"/>
      <c r="Z800" s="148"/>
      <c r="BE800" s="9"/>
      <c r="BL800" s="148"/>
    </row>
    <row r="801" spans="24:64" ht="69.95" customHeight="1" x14ac:dyDescent="0.3">
      <c r="X801" s="148"/>
      <c r="Y801" s="148"/>
      <c r="Z801" s="148"/>
      <c r="BE801" s="9"/>
      <c r="BL801" s="148"/>
    </row>
    <row r="802" spans="24:64" ht="69.95" customHeight="1" x14ac:dyDescent="0.3">
      <c r="X802" s="148"/>
      <c r="Y802" s="148"/>
      <c r="Z802" s="148"/>
      <c r="BE802" s="9"/>
      <c r="BL802" s="148"/>
    </row>
    <row r="803" spans="24:64" ht="69.95" customHeight="1" x14ac:dyDescent="0.3">
      <c r="X803" s="148"/>
      <c r="Y803" s="148"/>
      <c r="Z803" s="148"/>
      <c r="BE803" s="9"/>
      <c r="BL803" s="148"/>
    </row>
    <row r="804" spans="24:64" ht="69.95" customHeight="1" x14ac:dyDescent="0.3">
      <c r="X804" s="148"/>
      <c r="Y804" s="148"/>
      <c r="Z804" s="148"/>
      <c r="BE804" s="9"/>
      <c r="BL804" s="148"/>
    </row>
    <row r="805" spans="24:64" ht="69.95" customHeight="1" x14ac:dyDescent="0.3">
      <c r="X805" s="148"/>
      <c r="Y805" s="148"/>
      <c r="Z805" s="148"/>
      <c r="BE805" s="9"/>
      <c r="BL805" s="148"/>
    </row>
    <row r="806" spans="24:64" ht="69.95" customHeight="1" x14ac:dyDescent="0.3">
      <c r="X806" s="148"/>
      <c r="Y806" s="148"/>
      <c r="Z806" s="148"/>
      <c r="BE806" s="9"/>
      <c r="BL806" s="148"/>
    </row>
    <row r="807" spans="24:64" ht="69.95" customHeight="1" x14ac:dyDescent="0.3">
      <c r="X807" s="148"/>
      <c r="Y807" s="148"/>
      <c r="Z807" s="148"/>
      <c r="BE807" s="9"/>
      <c r="BL807" s="148"/>
    </row>
    <row r="808" spans="24:64" ht="69.95" customHeight="1" x14ac:dyDescent="0.3">
      <c r="X808" s="148"/>
      <c r="Y808" s="148"/>
      <c r="Z808" s="148"/>
      <c r="BE808" s="9"/>
      <c r="BL808" s="148"/>
    </row>
    <row r="809" spans="24:64" ht="69.95" customHeight="1" x14ac:dyDescent="0.3">
      <c r="X809" s="148"/>
      <c r="Y809" s="148"/>
      <c r="Z809" s="148"/>
      <c r="BE809" s="9"/>
      <c r="BL809" s="148"/>
    </row>
    <row r="810" spans="24:64" ht="69.95" customHeight="1" x14ac:dyDescent="0.3">
      <c r="X810" s="148"/>
      <c r="Y810" s="148"/>
      <c r="Z810" s="148"/>
      <c r="BE810" s="9"/>
      <c r="BL810" s="148"/>
    </row>
    <row r="811" spans="24:64" ht="69.95" customHeight="1" x14ac:dyDescent="0.3">
      <c r="X811" s="148"/>
      <c r="Y811" s="148"/>
      <c r="Z811" s="148"/>
      <c r="BE811" s="9"/>
      <c r="BL811" s="148"/>
    </row>
    <row r="812" spans="24:64" ht="69.95" customHeight="1" x14ac:dyDescent="0.3">
      <c r="X812" s="148"/>
      <c r="Y812" s="148"/>
      <c r="Z812" s="148"/>
      <c r="BE812" s="9"/>
      <c r="BL812" s="148"/>
    </row>
    <row r="813" spans="24:64" ht="69.95" customHeight="1" x14ac:dyDescent="0.3">
      <c r="X813" s="148"/>
      <c r="Y813" s="148"/>
      <c r="Z813" s="148"/>
      <c r="BE813" s="9"/>
      <c r="BL813" s="148"/>
    </row>
    <row r="814" spans="24:64" ht="69.95" customHeight="1" x14ac:dyDescent="0.3">
      <c r="X814" s="148"/>
      <c r="Y814" s="148"/>
      <c r="Z814" s="148"/>
      <c r="BE814" s="9"/>
      <c r="BL814" s="148"/>
    </row>
    <row r="815" spans="24:64" ht="69.95" customHeight="1" x14ac:dyDescent="0.3">
      <c r="X815" s="148"/>
      <c r="Y815" s="148"/>
      <c r="Z815" s="148"/>
      <c r="BE815" s="9"/>
      <c r="BL815" s="148"/>
    </row>
    <row r="816" spans="24:64" ht="69.95" customHeight="1" x14ac:dyDescent="0.3">
      <c r="X816" s="148"/>
      <c r="Y816" s="148"/>
      <c r="Z816" s="148"/>
      <c r="BE816" s="9"/>
      <c r="BL816" s="148"/>
    </row>
    <row r="817" spans="24:64" ht="69.95" customHeight="1" x14ac:dyDescent="0.3">
      <c r="X817" s="148"/>
      <c r="Y817" s="148"/>
      <c r="Z817" s="148"/>
      <c r="BE817" s="9"/>
      <c r="BL817" s="148"/>
    </row>
    <row r="818" spans="24:64" ht="69.95" customHeight="1" x14ac:dyDescent="0.3">
      <c r="X818" s="148"/>
      <c r="Y818" s="148"/>
      <c r="Z818" s="148"/>
      <c r="BE818" s="9"/>
      <c r="BL818" s="148"/>
    </row>
    <row r="819" spans="24:64" ht="69.95" customHeight="1" x14ac:dyDescent="0.3">
      <c r="X819" s="148"/>
      <c r="Y819" s="148"/>
      <c r="Z819" s="148"/>
      <c r="BE819" s="9"/>
      <c r="BL819" s="148"/>
    </row>
    <row r="820" spans="24:64" ht="69.95" customHeight="1" x14ac:dyDescent="0.3">
      <c r="X820" s="148"/>
      <c r="Y820" s="148"/>
      <c r="Z820" s="148"/>
      <c r="BE820" s="9"/>
      <c r="BL820" s="148"/>
    </row>
    <row r="821" spans="24:64" ht="69.95" customHeight="1" x14ac:dyDescent="0.3">
      <c r="X821" s="148"/>
      <c r="Y821" s="148"/>
      <c r="Z821" s="148"/>
      <c r="BE821" s="9"/>
      <c r="BL821" s="148"/>
    </row>
    <row r="822" spans="24:64" ht="69.95" customHeight="1" x14ac:dyDescent="0.3">
      <c r="X822" s="148"/>
      <c r="Y822" s="148"/>
      <c r="Z822" s="148"/>
      <c r="BE822" s="9"/>
      <c r="BL822" s="148"/>
    </row>
    <row r="823" spans="24:64" ht="69.95" customHeight="1" x14ac:dyDescent="0.3">
      <c r="X823" s="148"/>
      <c r="Y823" s="148"/>
      <c r="Z823" s="148"/>
      <c r="BE823" s="9"/>
      <c r="BL823" s="148"/>
    </row>
    <row r="824" spans="24:64" ht="69.95" customHeight="1" x14ac:dyDescent="0.3">
      <c r="X824" s="148"/>
      <c r="Y824" s="148"/>
      <c r="Z824" s="148"/>
      <c r="BE824" s="9"/>
      <c r="BL824" s="148"/>
    </row>
    <row r="825" spans="24:64" ht="69.95" customHeight="1" x14ac:dyDescent="0.3">
      <c r="X825" s="148"/>
      <c r="Y825" s="148"/>
      <c r="Z825" s="148"/>
      <c r="BE825" s="9"/>
      <c r="BL825" s="148"/>
    </row>
    <row r="826" spans="24:64" ht="69.95" customHeight="1" x14ac:dyDescent="0.3">
      <c r="X826" s="148"/>
      <c r="Y826" s="148"/>
      <c r="Z826" s="148"/>
      <c r="BE826" s="9"/>
      <c r="BL826" s="148"/>
    </row>
    <row r="827" spans="24:64" ht="69.95" customHeight="1" x14ac:dyDescent="0.3">
      <c r="X827" s="148"/>
      <c r="Y827" s="148"/>
      <c r="Z827" s="148"/>
      <c r="BE827" s="9"/>
      <c r="BL827" s="148"/>
    </row>
    <row r="828" spans="24:64" ht="69.95" customHeight="1" x14ac:dyDescent="0.3">
      <c r="X828" s="148"/>
      <c r="Y828" s="148"/>
      <c r="Z828" s="148"/>
      <c r="BE828" s="9"/>
      <c r="BL828" s="148"/>
    </row>
    <row r="829" spans="24:64" ht="69.95" customHeight="1" x14ac:dyDescent="0.3">
      <c r="X829" s="148"/>
      <c r="Y829" s="148"/>
      <c r="Z829" s="148"/>
      <c r="BE829" s="9"/>
      <c r="BL829" s="148"/>
    </row>
    <row r="830" spans="24:64" ht="69.95" customHeight="1" x14ac:dyDescent="0.3">
      <c r="X830" s="148"/>
      <c r="Y830" s="148"/>
      <c r="Z830" s="148"/>
      <c r="BE830" s="9"/>
      <c r="BL830" s="148"/>
    </row>
    <row r="831" spans="24:64" ht="69.95" customHeight="1" x14ac:dyDescent="0.3">
      <c r="X831" s="148"/>
      <c r="Y831" s="148"/>
      <c r="Z831" s="148"/>
      <c r="BE831" s="9"/>
      <c r="BL831" s="148"/>
    </row>
    <row r="832" spans="24:64" ht="69.95" customHeight="1" x14ac:dyDescent="0.3">
      <c r="X832" s="148"/>
      <c r="Y832" s="148"/>
      <c r="Z832" s="148"/>
      <c r="BE832" s="9"/>
      <c r="BL832" s="148"/>
    </row>
    <row r="833" spans="24:64" ht="69.95" customHeight="1" x14ac:dyDescent="0.3">
      <c r="X833" s="148"/>
      <c r="Y833" s="148"/>
      <c r="Z833" s="148"/>
      <c r="BE833" s="9"/>
      <c r="BL833" s="148"/>
    </row>
    <row r="834" spans="24:64" ht="69.95" customHeight="1" x14ac:dyDescent="0.3">
      <c r="X834" s="148"/>
      <c r="Y834" s="148"/>
      <c r="Z834" s="148"/>
      <c r="BE834" s="9"/>
      <c r="BL834" s="148"/>
    </row>
    <row r="835" spans="24:64" ht="69.95" customHeight="1" x14ac:dyDescent="0.3">
      <c r="X835" s="148"/>
      <c r="Y835" s="148"/>
      <c r="Z835" s="148"/>
      <c r="BE835" s="9"/>
      <c r="BL835" s="148"/>
    </row>
    <row r="836" spans="24:64" ht="69.95" customHeight="1" x14ac:dyDescent="0.3">
      <c r="X836" s="148"/>
      <c r="Y836" s="148"/>
      <c r="Z836" s="148"/>
      <c r="BE836" s="9"/>
      <c r="BL836" s="148"/>
    </row>
    <row r="837" spans="24:64" ht="69.95" customHeight="1" x14ac:dyDescent="0.3">
      <c r="X837" s="148"/>
      <c r="Y837" s="148"/>
      <c r="Z837" s="148"/>
      <c r="BE837" s="9"/>
      <c r="BL837" s="148"/>
    </row>
    <row r="838" spans="24:64" ht="69.95" customHeight="1" x14ac:dyDescent="0.3">
      <c r="X838" s="148"/>
      <c r="Y838" s="148"/>
      <c r="Z838" s="148"/>
      <c r="BE838" s="9"/>
      <c r="BL838" s="148"/>
    </row>
    <row r="839" spans="24:64" ht="69.95" customHeight="1" x14ac:dyDescent="0.3">
      <c r="X839" s="148"/>
      <c r="Y839" s="148"/>
      <c r="Z839" s="148"/>
      <c r="BE839" s="9"/>
      <c r="BL839" s="148"/>
    </row>
    <row r="840" spans="24:64" ht="69.95" customHeight="1" x14ac:dyDescent="0.3">
      <c r="X840" s="148"/>
      <c r="Y840" s="148"/>
      <c r="Z840" s="148"/>
      <c r="BE840" s="9"/>
      <c r="BL840" s="148"/>
    </row>
    <row r="841" spans="24:64" ht="69.95" customHeight="1" x14ac:dyDescent="0.3">
      <c r="X841" s="148"/>
      <c r="Y841" s="148"/>
      <c r="Z841" s="148"/>
      <c r="BE841" s="9"/>
      <c r="BL841" s="148"/>
    </row>
    <row r="842" spans="24:64" ht="69.95" customHeight="1" x14ac:dyDescent="0.3">
      <c r="X842" s="148"/>
      <c r="Y842" s="148"/>
      <c r="Z842" s="148"/>
      <c r="BE842" s="9"/>
      <c r="BL842" s="148"/>
    </row>
    <row r="843" spans="24:64" ht="69.95" customHeight="1" x14ac:dyDescent="0.3">
      <c r="X843" s="148"/>
      <c r="Y843" s="148"/>
      <c r="Z843" s="148"/>
      <c r="BE843" s="9"/>
      <c r="BL843" s="148"/>
    </row>
    <row r="844" spans="24:64" ht="69.95" customHeight="1" x14ac:dyDescent="0.3">
      <c r="X844" s="148"/>
      <c r="Y844" s="148"/>
      <c r="Z844" s="148"/>
      <c r="BE844" s="9"/>
      <c r="BL844" s="148"/>
    </row>
    <row r="845" spans="24:64" ht="69.95" customHeight="1" x14ac:dyDescent="0.3">
      <c r="X845" s="148"/>
      <c r="Y845" s="148"/>
      <c r="Z845" s="148"/>
      <c r="BE845" s="9"/>
      <c r="BL845" s="148"/>
    </row>
    <row r="846" spans="24:64" ht="69.95" customHeight="1" x14ac:dyDescent="0.3">
      <c r="X846" s="148"/>
      <c r="Y846" s="148"/>
      <c r="Z846" s="148"/>
      <c r="BE846" s="9"/>
      <c r="BL846" s="148"/>
    </row>
    <row r="847" spans="24:64" ht="69.95" customHeight="1" x14ac:dyDescent="0.3">
      <c r="X847" s="148"/>
      <c r="Y847" s="148"/>
      <c r="Z847" s="148"/>
      <c r="BE847" s="9"/>
      <c r="BL847" s="148"/>
    </row>
    <row r="848" spans="24:64" ht="69.95" customHeight="1" x14ac:dyDescent="0.3">
      <c r="X848" s="148"/>
      <c r="Y848" s="148"/>
      <c r="Z848" s="148"/>
      <c r="BE848" s="9"/>
      <c r="BL848" s="148"/>
    </row>
    <row r="849" spans="24:64" ht="69.95" customHeight="1" x14ac:dyDescent="0.3">
      <c r="X849" s="148"/>
      <c r="Y849" s="148"/>
      <c r="Z849" s="148"/>
      <c r="BE849" s="9"/>
      <c r="BL849" s="148"/>
    </row>
    <row r="850" spans="24:64" ht="69.95" customHeight="1" x14ac:dyDescent="0.3">
      <c r="X850" s="148"/>
      <c r="Y850" s="148"/>
      <c r="Z850" s="148"/>
      <c r="BE850" s="9"/>
      <c r="BL850" s="148"/>
    </row>
    <row r="851" spans="24:64" ht="69.95" customHeight="1" x14ac:dyDescent="0.3">
      <c r="X851" s="148"/>
      <c r="Y851" s="148"/>
      <c r="Z851" s="148"/>
      <c r="BE851" s="9"/>
      <c r="BL851" s="148"/>
    </row>
    <row r="852" spans="24:64" ht="69.95" customHeight="1" x14ac:dyDescent="0.3">
      <c r="X852" s="148"/>
      <c r="Y852" s="148"/>
      <c r="Z852" s="148"/>
      <c r="BE852" s="9"/>
      <c r="BL852" s="148"/>
    </row>
    <row r="853" spans="24:64" ht="69.95" customHeight="1" x14ac:dyDescent="0.3">
      <c r="X853" s="148"/>
      <c r="Y853" s="148"/>
      <c r="Z853" s="148"/>
      <c r="BE853" s="9"/>
      <c r="BL853" s="148"/>
    </row>
    <row r="854" spans="24:64" ht="69.95" customHeight="1" x14ac:dyDescent="0.3">
      <c r="X854" s="148"/>
      <c r="Y854" s="148"/>
      <c r="Z854" s="148"/>
      <c r="BE854" s="9"/>
      <c r="BL854" s="148"/>
    </row>
    <row r="855" spans="24:64" ht="69.95" customHeight="1" x14ac:dyDescent="0.3">
      <c r="X855" s="148"/>
      <c r="Y855" s="148"/>
      <c r="Z855" s="148"/>
      <c r="BE855" s="9"/>
      <c r="BL855" s="148"/>
    </row>
    <row r="856" spans="24:64" ht="69.95" customHeight="1" x14ac:dyDescent="0.3">
      <c r="X856" s="148"/>
      <c r="Y856" s="148"/>
      <c r="Z856" s="148"/>
      <c r="BE856" s="9"/>
      <c r="BL856" s="148"/>
    </row>
    <row r="857" spans="24:64" ht="69.95" customHeight="1" x14ac:dyDescent="0.3">
      <c r="X857" s="148"/>
      <c r="Y857" s="148"/>
      <c r="Z857" s="148"/>
      <c r="BE857" s="9"/>
      <c r="BL857" s="148"/>
    </row>
    <row r="858" spans="24:64" ht="69.95" customHeight="1" x14ac:dyDescent="0.3">
      <c r="X858" s="148"/>
      <c r="Y858" s="148"/>
      <c r="Z858" s="148"/>
      <c r="BE858" s="9"/>
      <c r="BL858" s="148"/>
    </row>
    <row r="859" spans="24:64" ht="69.95" customHeight="1" x14ac:dyDescent="0.3">
      <c r="X859" s="148"/>
      <c r="Y859" s="148"/>
      <c r="Z859" s="148"/>
      <c r="BE859" s="9"/>
      <c r="BL859" s="148"/>
    </row>
    <row r="860" spans="24:64" ht="69.95" customHeight="1" x14ac:dyDescent="0.3">
      <c r="X860" s="148"/>
      <c r="Y860" s="148"/>
      <c r="Z860" s="148"/>
      <c r="BE860" s="9"/>
      <c r="BL860" s="148"/>
    </row>
    <row r="861" spans="24:64" ht="69.95" customHeight="1" x14ac:dyDescent="0.3">
      <c r="X861" s="148"/>
      <c r="Y861" s="148"/>
      <c r="Z861" s="148"/>
      <c r="BE861" s="9"/>
      <c r="BL861" s="148"/>
    </row>
    <row r="862" spans="24:64" ht="69.95" customHeight="1" x14ac:dyDescent="0.3">
      <c r="X862" s="148"/>
      <c r="Y862" s="148"/>
      <c r="Z862" s="148"/>
      <c r="BE862" s="9"/>
      <c r="BL862" s="148"/>
    </row>
    <row r="863" spans="24:64" ht="69.95" customHeight="1" x14ac:dyDescent="0.3">
      <c r="X863" s="148"/>
      <c r="Y863" s="148"/>
      <c r="Z863" s="148"/>
      <c r="BE863" s="9"/>
      <c r="BL863" s="148"/>
    </row>
    <row r="864" spans="24:64" ht="69.95" customHeight="1" x14ac:dyDescent="0.3">
      <c r="X864" s="148"/>
      <c r="Y864" s="148"/>
      <c r="Z864" s="148"/>
      <c r="BE864" s="9"/>
      <c r="BL864" s="148"/>
    </row>
    <row r="865" spans="24:64" ht="69.95" customHeight="1" x14ac:dyDescent="0.3">
      <c r="X865" s="148"/>
      <c r="Y865" s="148"/>
      <c r="Z865" s="148"/>
      <c r="BE865" s="9"/>
      <c r="BL865" s="148"/>
    </row>
    <row r="866" spans="24:64" ht="69.95" customHeight="1" x14ac:dyDescent="0.3">
      <c r="X866" s="148"/>
      <c r="Y866" s="148"/>
      <c r="Z866" s="148"/>
      <c r="BE866" s="9"/>
      <c r="BL866" s="148"/>
    </row>
    <row r="867" spans="24:64" ht="69.95" customHeight="1" x14ac:dyDescent="0.3">
      <c r="X867" s="148"/>
      <c r="Y867" s="148"/>
      <c r="Z867" s="148"/>
      <c r="BE867" s="9"/>
      <c r="BL867" s="148"/>
    </row>
    <row r="868" spans="24:64" ht="69.95" customHeight="1" x14ac:dyDescent="0.3">
      <c r="X868" s="148"/>
      <c r="Y868" s="148"/>
      <c r="Z868" s="148"/>
      <c r="BE868" s="9"/>
      <c r="BL868" s="148"/>
    </row>
    <row r="869" spans="24:64" ht="69.95" customHeight="1" x14ac:dyDescent="0.3">
      <c r="X869" s="148"/>
      <c r="Y869" s="148"/>
      <c r="Z869" s="148"/>
      <c r="BE869" s="9"/>
      <c r="BL869" s="148"/>
    </row>
    <row r="870" spans="24:64" ht="69.95" customHeight="1" x14ac:dyDescent="0.3">
      <c r="X870" s="148"/>
      <c r="Y870" s="148"/>
      <c r="Z870" s="148"/>
      <c r="BE870" s="9"/>
      <c r="BL870" s="148"/>
    </row>
    <row r="871" spans="24:64" ht="69.95" customHeight="1" x14ac:dyDescent="0.3">
      <c r="X871" s="148"/>
      <c r="Y871" s="148"/>
      <c r="Z871" s="148"/>
      <c r="BE871" s="9"/>
      <c r="BL871" s="148"/>
    </row>
    <row r="872" spans="24:64" ht="69.95" customHeight="1" x14ac:dyDescent="0.3">
      <c r="X872" s="148"/>
      <c r="Y872" s="148"/>
      <c r="Z872" s="148"/>
      <c r="BE872" s="9"/>
      <c r="BL872" s="148"/>
    </row>
    <row r="873" spans="24:64" ht="69.95" customHeight="1" x14ac:dyDescent="0.3">
      <c r="X873" s="148"/>
      <c r="Y873" s="148"/>
      <c r="Z873" s="148"/>
      <c r="BE873" s="9"/>
      <c r="BL873" s="148"/>
    </row>
    <row r="874" spans="24:64" ht="69.95" customHeight="1" x14ac:dyDescent="0.3">
      <c r="X874" s="148"/>
      <c r="Y874" s="148"/>
      <c r="Z874" s="148"/>
      <c r="BE874" s="9"/>
      <c r="BL874" s="148"/>
    </row>
    <row r="875" spans="24:64" ht="69.95" customHeight="1" x14ac:dyDescent="0.3">
      <c r="X875" s="148"/>
      <c r="Y875" s="148"/>
      <c r="Z875" s="148"/>
      <c r="BE875" s="9"/>
      <c r="BL875" s="148"/>
    </row>
    <row r="876" spans="24:64" ht="69.95" customHeight="1" x14ac:dyDescent="0.3">
      <c r="X876" s="148"/>
      <c r="Y876" s="148"/>
      <c r="Z876" s="148"/>
      <c r="BE876" s="9"/>
      <c r="BL876" s="148"/>
    </row>
    <row r="877" spans="24:64" ht="69.95" customHeight="1" x14ac:dyDescent="0.3">
      <c r="X877" s="148"/>
      <c r="Y877" s="148"/>
      <c r="Z877" s="148"/>
      <c r="BE877" s="9"/>
      <c r="BL877" s="148"/>
    </row>
    <row r="878" spans="24:64" ht="69.95" customHeight="1" x14ac:dyDescent="0.3">
      <c r="X878" s="148"/>
      <c r="Y878" s="148"/>
      <c r="Z878" s="148"/>
      <c r="BE878" s="9"/>
      <c r="BL878" s="148"/>
    </row>
    <row r="879" spans="24:64" ht="69.95" customHeight="1" x14ac:dyDescent="0.3">
      <c r="X879" s="148"/>
      <c r="Y879" s="148"/>
      <c r="Z879" s="148"/>
      <c r="BE879" s="9"/>
      <c r="BL879" s="148"/>
    </row>
    <row r="880" spans="24:64" ht="69.95" customHeight="1" x14ac:dyDescent="0.3">
      <c r="X880" s="148"/>
      <c r="Y880" s="148"/>
      <c r="Z880" s="148"/>
      <c r="BE880" s="9"/>
      <c r="BL880" s="148"/>
    </row>
    <row r="881" spans="24:64" ht="69.95" customHeight="1" x14ac:dyDescent="0.3">
      <c r="X881" s="148"/>
      <c r="Y881" s="148"/>
      <c r="Z881" s="148"/>
      <c r="BE881" s="9"/>
      <c r="BL881" s="148"/>
    </row>
    <row r="882" spans="24:64" ht="69.95" customHeight="1" x14ac:dyDescent="0.3">
      <c r="X882" s="148"/>
      <c r="Y882" s="148"/>
      <c r="Z882" s="148"/>
      <c r="BE882" s="9"/>
      <c r="BL882" s="148"/>
    </row>
    <row r="883" spans="24:64" ht="69.95" customHeight="1" x14ac:dyDescent="0.3">
      <c r="X883" s="148"/>
      <c r="Y883" s="148"/>
      <c r="Z883" s="148"/>
      <c r="BE883" s="9"/>
      <c r="BL883" s="148"/>
    </row>
    <row r="884" spans="24:64" ht="69.95" customHeight="1" x14ac:dyDescent="0.3">
      <c r="X884" s="148"/>
      <c r="Y884" s="148"/>
      <c r="Z884" s="148"/>
      <c r="BE884" s="9"/>
      <c r="BL884" s="148"/>
    </row>
    <row r="885" spans="24:64" ht="69.95" customHeight="1" x14ac:dyDescent="0.3">
      <c r="X885" s="148"/>
      <c r="Y885" s="148"/>
      <c r="Z885" s="148"/>
      <c r="BE885" s="9"/>
      <c r="BL885" s="148"/>
    </row>
    <row r="886" spans="24:64" ht="69.95" customHeight="1" x14ac:dyDescent="0.3">
      <c r="X886" s="148"/>
      <c r="Y886" s="148"/>
      <c r="Z886" s="148"/>
      <c r="BE886" s="9"/>
      <c r="BL886" s="148"/>
    </row>
    <row r="887" spans="24:64" ht="69.95" customHeight="1" x14ac:dyDescent="0.3">
      <c r="X887" s="148"/>
      <c r="Y887" s="148"/>
      <c r="Z887" s="148"/>
      <c r="BE887" s="9"/>
      <c r="BL887" s="148"/>
    </row>
    <row r="888" spans="24:64" ht="69.95" customHeight="1" x14ac:dyDescent="0.3">
      <c r="X888" s="148"/>
      <c r="Y888" s="148"/>
      <c r="Z888" s="148"/>
      <c r="BE888" s="9"/>
      <c r="BL888" s="148"/>
    </row>
    <row r="889" spans="24:64" ht="69.95" customHeight="1" x14ac:dyDescent="0.3">
      <c r="X889" s="148"/>
      <c r="Y889" s="148"/>
      <c r="Z889" s="148"/>
      <c r="BE889" s="9"/>
      <c r="BL889" s="148"/>
    </row>
    <row r="890" spans="24:64" ht="69.95" customHeight="1" x14ac:dyDescent="0.3">
      <c r="X890" s="148"/>
      <c r="Y890" s="148"/>
      <c r="Z890" s="148"/>
      <c r="BE890" s="9"/>
      <c r="BL890" s="148"/>
    </row>
    <row r="891" spans="24:64" ht="69.95" customHeight="1" x14ac:dyDescent="0.3">
      <c r="X891" s="148"/>
      <c r="Y891" s="148"/>
      <c r="Z891" s="148"/>
      <c r="BE891" s="9"/>
      <c r="BL891" s="148"/>
    </row>
    <row r="892" spans="24:64" ht="69.95" customHeight="1" x14ac:dyDescent="0.3">
      <c r="X892" s="148"/>
      <c r="Y892" s="148"/>
      <c r="Z892" s="148"/>
      <c r="BE892" s="9"/>
      <c r="BL892" s="148"/>
    </row>
    <row r="893" spans="24:64" ht="69.95" customHeight="1" x14ac:dyDescent="0.3">
      <c r="X893" s="148"/>
      <c r="Y893" s="148"/>
      <c r="Z893" s="148"/>
      <c r="BE893" s="9"/>
      <c r="BL893" s="148"/>
    </row>
    <row r="894" spans="24:64" ht="69.95" customHeight="1" x14ac:dyDescent="0.3">
      <c r="X894" s="148"/>
      <c r="Y894" s="148"/>
      <c r="Z894" s="148"/>
      <c r="BE894" s="9"/>
      <c r="BL894" s="148"/>
    </row>
    <row r="895" spans="24:64" ht="69.95" customHeight="1" x14ac:dyDescent="0.3">
      <c r="X895" s="148"/>
      <c r="Y895" s="148"/>
      <c r="Z895" s="148"/>
      <c r="BE895" s="9"/>
      <c r="BL895" s="148"/>
    </row>
    <row r="896" spans="24:64" ht="69.95" customHeight="1" x14ac:dyDescent="0.3">
      <c r="X896" s="148"/>
      <c r="Y896" s="148"/>
      <c r="Z896" s="148"/>
      <c r="BE896" s="9"/>
      <c r="BL896" s="148"/>
    </row>
    <row r="897" spans="24:64" ht="69.95" customHeight="1" x14ac:dyDescent="0.3">
      <c r="X897" s="148"/>
      <c r="Y897" s="148"/>
      <c r="Z897" s="148"/>
      <c r="BE897" s="9"/>
      <c r="BL897" s="148"/>
    </row>
    <row r="898" spans="24:64" ht="69.95" customHeight="1" x14ac:dyDescent="0.3">
      <c r="X898" s="148"/>
      <c r="Y898" s="148"/>
      <c r="Z898" s="148"/>
      <c r="BE898" s="9"/>
      <c r="BL898" s="148"/>
    </row>
    <row r="899" spans="24:64" ht="69.95" customHeight="1" x14ac:dyDescent="0.3">
      <c r="X899" s="148"/>
      <c r="Y899" s="148"/>
      <c r="Z899" s="148"/>
      <c r="BE899" s="9"/>
      <c r="BL899" s="148"/>
    </row>
    <row r="900" spans="24:64" ht="69.95" customHeight="1" x14ac:dyDescent="0.3">
      <c r="X900" s="148"/>
      <c r="Y900" s="148"/>
      <c r="Z900" s="148"/>
      <c r="BE900" s="9"/>
      <c r="BL900" s="148"/>
    </row>
    <row r="901" spans="24:64" ht="69.95" customHeight="1" x14ac:dyDescent="0.3">
      <c r="X901" s="148"/>
      <c r="Y901" s="148"/>
      <c r="Z901" s="148"/>
      <c r="BE901" s="9"/>
      <c r="BL901" s="148"/>
    </row>
    <row r="902" spans="24:64" ht="69.95" customHeight="1" x14ac:dyDescent="0.3">
      <c r="X902" s="148"/>
      <c r="Y902" s="148"/>
      <c r="Z902" s="148"/>
      <c r="BE902" s="9"/>
      <c r="BL902" s="148"/>
    </row>
    <row r="903" spans="24:64" ht="69.95" customHeight="1" x14ac:dyDescent="0.3">
      <c r="X903" s="148"/>
      <c r="Y903" s="148"/>
      <c r="Z903" s="148"/>
      <c r="BE903" s="9"/>
      <c r="BL903" s="148"/>
    </row>
    <row r="904" spans="24:64" ht="69.95" customHeight="1" x14ac:dyDescent="0.3">
      <c r="X904" s="148"/>
      <c r="Y904" s="148"/>
      <c r="Z904" s="148"/>
      <c r="BE904" s="9"/>
      <c r="BL904" s="148"/>
    </row>
    <row r="905" spans="24:64" ht="69.95" customHeight="1" x14ac:dyDescent="0.3">
      <c r="X905" s="148"/>
      <c r="Y905" s="148"/>
      <c r="Z905" s="148"/>
      <c r="BE905" s="9"/>
      <c r="BL905" s="148"/>
    </row>
    <row r="906" spans="24:64" ht="69.95" customHeight="1" x14ac:dyDescent="0.3">
      <c r="X906" s="148"/>
      <c r="Y906" s="148"/>
      <c r="Z906" s="148"/>
      <c r="BE906" s="9"/>
      <c r="BL906" s="148"/>
    </row>
    <row r="907" spans="24:64" ht="69.95" customHeight="1" x14ac:dyDescent="0.3">
      <c r="X907" s="148"/>
      <c r="Y907" s="148"/>
      <c r="Z907" s="148"/>
      <c r="BE907" s="9"/>
      <c r="BL907" s="148"/>
    </row>
    <row r="908" spans="24:64" ht="69.95" customHeight="1" x14ac:dyDescent="0.3">
      <c r="X908" s="148"/>
      <c r="Y908" s="148"/>
      <c r="Z908" s="148"/>
      <c r="BE908" s="9"/>
      <c r="BL908" s="148"/>
    </row>
    <row r="909" spans="24:64" ht="69.95" customHeight="1" x14ac:dyDescent="0.3">
      <c r="X909" s="148"/>
      <c r="Y909" s="148"/>
      <c r="Z909" s="148"/>
      <c r="BE909" s="9"/>
      <c r="BL909" s="148"/>
    </row>
    <row r="910" spans="24:64" ht="69.95" customHeight="1" x14ac:dyDescent="0.3">
      <c r="X910" s="148"/>
      <c r="Y910" s="148"/>
      <c r="Z910" s="148"/>
      <c r="BE910" s="9"/>
      <c r="BL910" s="148"/>
    </row>
    <row r="911" spans="24:64" ht="69.95" customHeight="1" x14ac:dyDescent="0.3">
      <c r="X911" s="148"/>
      <c r="Y911" s="148"/>
      <c r="Z911" s="148"/>
      <c r="BE911" s="9"/>
      <c r="BL911" s="148"/>
    </row>
    <row r="912" spans="24:64" ht="69.95" customHeight="1" x14ac:dyDescent="0.3">
      <c r="X912" s="148"/>
      <c r="Y912" s="148"/>
      <c r="Z912" s="148"/>
      <c r="BE912" s="9"/>
      <c r="BL912" s="148"/>
    </row>
    <row r="913" spans="24:64" ht="69.95" customHeight="1" x14ac:dyDescent="0.3">
      <c r="X913" s="148"/>
      <c r="Y913" s="148"/>
      <c r="Z913" s="148"/>
      <c r="BE913" s="9"/>
      <c r="BL913" s="148"/>
    </row>
    <row r="914" spans="24:64" ht="69.95" customHeight="1" x14ac:dyDescent="0.3">
      <c r="X914" s="148"/>
      <c r="Y914" s="148"/>
      <c r="Z914" s="148"/>
      <c r="BE914" s="9"/>
      <c r="BL914" s="148"/>
    </row>
    <row r="915" spans="24:64" ht="69.95" customHeight="1" x14ac:dyDescent="0.3">
      <c r="X915" s="148"/>
      <c r="Y915" s="148"/>
      <c r="Z915" s="148"/>
      <c r="BE915" s="9"/>
      <c r="BL915" s="148"/>
    </row>
    <row r="916" spans="24:64" ht="69.95" customHeight="1" x14ac:dyDescent="0.3">
      <c r="X916" s="148"/>
      <c r="Y916" s="148"/>
      <c r="Z916" s="148"/>
      <c r="BE916" s="9"/>
      <c r="BL916" s="148"/>
    </row>
    <row r="917" spans="24:64" ht="69.95" customHeight="1" x14ac:dyDescent="0.3">
      <c r="X917" s="148"/>
      <c r="Y917" s="148"/>
      <c r="Z917" s="148"/>
      <c r="BE917" s="9"/>
      <c r="BL917" s="148"/>
    </row>
    <row r="918" spans="24:64" ht="69.95" customHeight="1" x14ac:dyDescent="0.3">
      <c r="X918" s="148"/>
      <c r="Y918" s="148"/>
      <c r="Z918" s="148"/>
      <c r="BE918" s="9"/>
      <c r="BL918" s="148"/>
    </row>
    <row r="919" spans="24:64" ht="69.95" customHeight="1" x14ac:dyDescent="0.3">
      <c r="X919" s="148"/>
      <c r="Y919" s="148"/>
      <c r="Z919" s="148"/>
      <c r="BE919" s="9"/>
      <c r="BL919" s="148"/>
    </row>
    <row r="920" spans="24:64" ht="69.95" customHeight="1" x14ac:dyDescent="0.3">
      <c r="X920" s="148"/>
      <c r="Y920" s="148"/>
      <c r="Z920" s="148"/>
      <c r="BE920" s="9"/>
      <c r="BL920" s="148"/>
    </row>
    <row r="921" spans="24:64" ht="69.95" customHeight="1" x14ac:dyDescent="0.3">
      <c r="X921" s="148"/>
      <c r="Y921" s="148"/>
      <c r="Z921" s="148"/>
      <c r="BE921" s="9"/>
      <c r="BL921" s="148"/>
    </row>
    <row r="922" spans="24:64" ht="69.95" customHeight="1" x14ac:dyDescent="0.3">
      <c r="X922" s="148"/>
      <c r="Y922" s="148"/>
      <c r="Z922" s="148"/>
      <c r="BE922" s="9"/>
      <c r="BL922" s="148"/>
    </row>
    <row r="923" spans="24:64" ht="69.95" customHeight="1" x14ac:dyDescent="0.3">
      <c r="X923" s="148"/>
      <c r="Y923" s="148"/>
      <c r="Z923" s="148"/>
      <c r="BE923" s="9"/>
      <c r="BL923" s="148"/>
    </row>
    <row r="924" spans="24:64" ht="69.95" customHeight="1" x14ac:dyDescent="0.3">
      <c r="X924" s="148"/>
      <c r="Y924" s="148"/>
      <c r="Z924" s="148"/>
      <c r="BE924" s="9"/>
      <c r="BL924" s="148"/>
    </row>
    <row r="925" spans="24:64" ht="69.95" customHeight="1" x14ac:dyDescent="0.3">
      <c r="X925" s="148"/>
      <c r="Y925" s="148"/>
      <c r="Z925" s="148"/>
      <c r="BE925" s="9"/>
      <c r="BL925" s="148"/>
    </row>
    <row r="926" spans="24:64" ht="69.95" customHeight="1" x14ac:dyDescent="0.3">
      <c r="X926" s="148"/>
      <c r="Y926" s="148"/>
      <c r="Z926" s="148"/>
      <c r="BE926" s="9"/>
      <c r="BL926" s="148"/>
    </row>
    <row r="927" spans="24:64" ht="69.95" customHeight="1" x14ac:dyDescent="0.3">
      <c r="X927" s="148"/>
      <c r="Y927" s="148"/>
      <c r="Z927" s="148"/>
      <c r="BE927" s="9"/>
      <c r="BL927" s="148"/>
    </row>
    <row r="928" spans="24:64" ht="69.95" customHeight="1" x14ac:dyDescent="0.3">
      <c r="X928" s="148"/>
      <c r="Y928" s="148"/>
      <c r="Z928" s="148"/>
      <c r="BE928" s="9"/>
      <c r="BL928" s="148"/>
    </row>
    <row r="929" spans="24:64" ht="69.95" customHeight="1" x14ac:dyDescent="0.3">
      <c r="X929" s="148"/>
      <c r="Y929" s="148"/>
      <c r="Z929" s="148"/>
      <c r="BE929" s="9"/>
      <c r="BL929" s="148"/>
    </row>
    <row r="930" spans="24:64" ht="69.95" customHeight="1" x14ac:dyDescent="0.3">
      <c r="X930" s="148"/>
      <c r="Y930" s="148"/>
      <c r="Z930" s="148"/>
      <c r="BE930" s="9"/>
      <c r="BL930" s="148"/>
    </row>
    <row r="931" spans="24:64" ht="69.95" customHeight="1" x14ac:dyDescent="0.3">
      <c r="X931" s="148"/>
      <c r="Y931" s="148"/>
      <c r="Z931" s="148"/>
      <c r="BE931" s="9"/>
      <c r="BL931" s="148"/>
    </row>
    <row r="932" spans="24:64" ht="69.95" customHeight="1" x14ac:dyDescent="0.3">
      <c r="X932" s="148"/>
      <c r="Y932" s="148"/>
      <c r="Z932" s="148"/>
      <c r="BE932" s="9"/>
      <c r="BL932" s="148"/>
    </row>
    <row r="933" spans="24:64" ht="69.95" customHeight="1" x14ac:dyDescent="0.3">
      <c r="X933" s="148"/>
      <c r="Y933" s="148"/>
      <c r="Z933" s="148"/>
      <c r="BE933" s="9"/>
      <c r="BL933" s="148"/>
    </row>
    <row r="934" spans="24:64" ht="69.95" customHeight="1" x14ac:dyDescent="0.3">
      <c r="X934" s="148"/>
      <c r="Y934" s="148"/>
      <c r="Z934" s="148"/>
      <c r="BE934" s="9"/>
      <c r="BL934" s="148"/>
    </row>
    <row r="935" spans="24:64" ht="69.95" customHeight="1" x14ac:dyDescent="0.3">
      <c r="X935" s="148"/>
      <c r="Y935" s="148"/>
      <c r="Z935" s="148"/>
      <c r="BE935" s="9"/>
      <c r="BL935" s="148"/>
    </row>
    <row r="936" spans="24:64" ht="69.95" customHeight="1" x14ac:dyDescent="0.3">
      <c r="X936" s="148"/>
      <c r="Y936" s="148"/>
      <c r="Z936" s="148"/>
      <c r="BE936" s="9"/>
      <c r="BL936" s="148"/>
    </row>
    <row r="937" spans="24:64" ht="69.95" customHeight="1" x14ac:dyDescent="0.3">
      <c r="X937" s="148"/>
      <c r="Y937" s="148"/>
      <c r="Z937" s="148"/>
      <c r="BE937" s="9"/>
      <c r="BL937" s="148"/>
    </row>
    <row r="938" spans="24:64" ht="69.95" customHeight="1" x14ac:dyDescent="0.3">
      <c r="X938" s="148"/>
      <c r="Y938" s="148"/>
      <c r="Z938" s="148"/>
      <c r="BE938" s="9"/>
      <c r="BL938" s="148"/>
    </row>
    <row r="939" spans="24:64" ht="69.95" customHeight="1" x14ac:dyDescent="0.3">
      <c r="X939" s="148"/>
      <c r="Y939" s="148"/>
      <c r="Z939" s="148"/>
      <c r="BE939" s="9"/>
      <c r="BL939" s="148"/>
    </row>
    <row r="940" spans="24:64" ht="69.95" customHeight="1" x14ac:dyDescent="0.3">
      <c r="X940" s="148"/>
      <c r="Y940" s="148"/>
      <c r="Z940" s="148"/>
      <c r="BE940" s="9"/>
      <c r="BL940" s="148"/>
    </row>
    <row r="941" spans="24:64" ht="69.95" customHeight="1" x14ac:dyDescent="0.3">
      <c r="X941" s="148"/>
      <c r="Y941" s="148"/>
      <c r="Z941" s="148"/>
      <c r="BE941" s="9"/>
      <c r="BL941" s="148"/>
    </row>
    <row r="942" spans="24:64" ht="69.95" customHeight="1" x14ac:dyDescent="0.3">
      <c r="X942" s="148"/>
      <c r="Y942" s="148"/>
      <c r="Z942" s="148"/>
      <c r="BE942" s="9"/>
      <c r="BL942" s="148"/>
    </row>
    <row r="943" spans="24:64" ht="69.95" customHeight="1" x14ac:dyDescent="0.3">
      <c r="X943" s="148"/>
      <c r="Y943" s="148"/>
      <c r="Z943" s="148"/>
      <c r="BE943" s="9"/>
      <c r="BL943" s="148"/>
    </row>
    <row r="944" spans="24:64" ht="69.95" customHeight="1" x14ac:dyDescent="0.3">
      <c r="X944" s="148"/>
      <c r="Y944" s="148"/>
      <c r="Z944" s="148"/>
      <c r="BE944" s="9"/>
      <c r="BL944" s="148"/>
    </row>
    <row r="945" spans="24:64" ht="69.95" customHeight="1" x14ac:dyDescent="0.3">
      <c r="X945" s="148"/>
      <c r="Y945" s="148"/>
      <c r="Z945" s="148"/>
      <c r="BE945" s="9"/>
      <c r="BL945" s="148"/>
    </row>
    <row r="946" spans="24:64" ht="69.95" customHeight="1" x14ac:dyDescent="0.3">
      <c r="X946" s="148"/>
      <c r="Y946" s="148"/>
      <c r="Z946" s="148"/>
      <c r="BE946" s="9"/>
      <c r="BL946" s="148"/>
    </row>
    <row r="947" spans="24:64" ht="69.95" customHeight="1" x14ac:dyDescent="0.3">
      <c r="X947" s="148"/>
      <c r="Y947" s="148"/>
      <c r="Z947" s="148"/>
      <c r="BE947" s="9"/>
      <c r="BL947" s="148"/>
    </row>
    <row r="948" spans="24:64" ht="69.95" customHeight="1" x14ac:dyDescent="0.3">
      <c r="X948" s="148"/>
      <c r="Y948" s="148"/>
      <c r="Z948" s="148"/>
      <c r="BE948" s="9"/>
      <c r="BL948" s="148"/>
    </row>
    <row r="949" spans="24:64" ht="69.95" customHeight="1" x14ac:dyDescent="0.3">
      <c r="X949" s="148"/>
      <c r="Y949" s="148"/>
      <c r="Z949" s="148"/>
      <c r="BE949" s="9"/>
      <c r="BL949" s="148"/>
    </row>
    <row r="950" spans="24:64" ht="69.95" customHeight="1" x14ac:dyDescent="0.3">
      <c r="X950" s="148"/>
      <c r="Y950" s="148"/>
      <c r="Z950" s="148"/>
      <c r="BE950" s="9"/>
      <c r="BL950" s="148"/>
    </row>
    <row r="951" spans="24:64" ht="69.95" customHeight="1" x14ac:dyDescent="0.3">
      <c r="X951" s="148"/>
      <c r="Y951" s="148"/>
      <c r="Z951" s="148"/>
      <c r="BE951" s="9"/>
      <c r="BL951" s="148"/>
    </row>
    <row r="952" spans="24:64" ht="69.95" customHeight="1" x14ac:dyDescent="0.3">
      <c r="X952" s="148"/>
      <c r="Y952" s="148"/>
      <c r="Z952" s="148"/>
      <c r="BE952" s="9"/>
      <c r="BL952" s="148"/>
    </row>
    <row r="953" spans="24:64" ht="69.95" customHeight="1" x14ac:dyDescent="0.3">
      <c r="X953" s="148"/>
      <c r="Y953" s="148"/>
      <c r="Z953" s="148"/>
      <c r="BE953" s="9"/>
      <c r="BL953" s="148"/>
    </row>
    <row r="954" spans="24:64" ht="69.95" customHeight="1" x14ac:dyDescent="0.3">
      <c r="X954" s="148"/>
      <c r="Y954" s="148"/>
      <c r="Z954" s="148"/>
      <c r="BE954" s="9"/>
      <c r="BL954" s="148"/>
    </row>
    <row r="955" spans="24:64" ht="69.95" customHeight="1" x14ac:dyDescent="0.3">
      <c r="X955" s="148"/>
      <c r="Y955" s="148"/>
      <c r="Z955" s="148"/>
      <c r="BE955" s="9"/>
      <c r="BL955" s="148"/>
    </row>
    <row r="956" spans="24:64" ht="69.95" customHeight="1" x14ac:dyDescent="0.3">
      <c r="X956" s="148"/>
      <c r="Y956" s="148"/>
      <c r="Z956" s="148"/>
      <c r="BE956" s="9"/>
      <c r="BL956" s="148"/>
    </row>
    <row r="957" spans="24:64" ht="69.95" customHeight="1" x14ac:dyDescent="0.3">
      <c r="X957" s="148"/>
      <c r="Y957" s="148"/>
      <c r="Z957" s="148"/>
      <c r="BE957" s="9"/>
      <c r="BL957" s="148"/>
    </row>
    <row r="958" spans="24:64" ht="69.95" customHeight="1" x14ac:dyDescent="0.3">
      <c r="X958" s="148"/>
      <c r="Y958" s="148"/>
      <c r="Z958" s="148"/>
      <c r="BE958" s="9"/>
      <c r="BL958" s="148"/>
    </row>
    <row r="959" spans="24:64" ht="69.95" customHeight="1" x14ac:dyDescent="0.3">
      <c r="X959" s="148"/>
      <c r="Y959" s="148"/>
      <c r="Z959" s="148"/>
      <c r="BE959" s="9"/>
      <c r="BL959" s="148"/>
    </row>
    <row r="960" spans="24:64" ht="69.95" customHeight="1" x14ac:dyDescent="0.3">
      <c r="X960" s="148"/>
      <c r="Y960" s="148"/>
      <c r="Z960" s="148"/>
      <c r="BE960" s="9"/>
      <c r="BL960" s="148"/>
    </row>
    <row r="961" spans="24:64" ht="69.95" customHeight="1" x14ac:dyDescent="0.3">
      <c r="X961" s="148"/>
      <c r="Y961" s="148"/>
      <c r="Z961" s="148"/>
      <c r="BE961" s="9"/>
      <c r="BL961" s="148"/>
    </row>
    <row r="962" spans="24:64" ht="69.95" customHeight="1" x14ac:dyDescent="0.3">
      <c r="X962" s="148"/>
      <c r="Y962" s="148"/>
      <c r="Z962" s="148"/>
      <c r="BE962" s="9"/>
      <c r="BL962" s="148"/>
    </row>
    <row r="963" spans="24:64" ht="69.95" customHeight="1" x14ac:dyDescent="0.3">
      <c r="X963" s="148"/>
      <c r="Y963" s="148"/>
      <c r="Z963" s="148"/>
      <c r="BE963" s="9"/>
      <c r="BL963" s="148"/>
    </row>
    <row r="964" spans="24:64" ht="69.95" customHeight="1" x14ac:dyDescent="0.3">
      <c r="X964" s="148"/>
      <c r="Y964" s="148"/>
      <c r="Z964" s="148"/>
      <c r="BE964" s="9"/>
      <c r="BL964" s="148"/>
    </row>
    <row r="965" spans="24:64" ht="69.95" customHeight="1" x14ac:dyDescent="0.3">
      <c r="X965" s="148"/>
      <c r="Y965" s="148"/>
      <c r="Z965" s="148"/>
      <c r="BE965" s="9"/>
      <c r="BL965" s="148"/>
    </row>
    <row r="966" spans="24:64" ht="69.95" customHeight="1" x14ac:dyDescent="0.3">
      <c r="X966" s="148"/>
      <c r="Y966" s="148"/>
      <c r="Z966" s="148"/>
      <c r="BE966" s="9"/>
      <c r="BL966" s="148"/>
    </row>
    <row r="967" spans="24:64" ht="69.95" customHeight="1" x14ac:dyDescent="0.3">
      <c r="X967" s="148"/>
      <c r="Y967" s="148"/>
      <c r="Z967" s="148"/>
      <c r="BE967" s="9"/>
      <c r="BL967" s="148"/>
    </row>
    <row r="968" spans="24:64" ht="69.95" customHeight="1" x14ac:dyDescent="0.3">
      <c r="X968" s="148"/>
      <c r="Y968" s="148"/>
      <c r="Z968" s="148"/>
      <c r="BE968" s="9"/>
      <c r="BL968" s="148"/>
    </row>
    <row r="969" spans="24:64" ht="69.95" customHeight="1" x14ac:dyDescent="0.3">
      <c r="X969" s="148"/>
      <c r="Y969" s="148"/>
      <c r="Z969" s="148"/>
      <c r="BE969" s="9"/>
      <c r="BL969" s="148"/>
    </row>
    <row r="970" spans="24:64" ht="69.95" customHeight="1" x14ac:dyDescent="0.3">
      <c r="X970" s="148"/>
      <c r="Y970" s="148"/>
      <c r="Z970" s="148"/>
      <c r="BE970" s="9"/>
      <c r="BL970" s="148"/>
    </row>
    <row r="971" spans="24:64" ht="69.95" customHeight="1" x14ac:dyDescent="0.3">
      <c r="X971" s="148"/>
      <c r="Y971" s="148"/>
      <c r="Z971" s="148"/>
      <c r="BE971" s="9"/>
      <c r="BL971" s="148"/>
    </row>
    <row r="972" spans="24:64" ht="69.95" customHeight="1" x14ac:dyDescent="0.3">
      <c r="X972" s="148"/>
      <c r="Y972" s="148"/>
      <c r="Z972" s="148"/>
      <c r="BE972" s="9"/>
      <c r="BL972" s="148"/>
    </row>
    <row r="973" spans="24:64" ht="69.95" customHeight="1" x14ac:dyDescent="0.3">
      <c r="X973" s="148"/>
      <c r="Y973" s="148"/>
      <c r="Z973" s="148"/>
      <c r="BE973" s="9"/>
      <c r="BL973" s="148"/>
    </row>
    <row r="974" spans="24:64" ht="69.95" customHeight="1" x14ac:dyDescent="0.3">
      <c r="X974" s="148"/>
      <c r="Y974" s="148"/>
      <c r="Z974" s="148"/>
      <c r="BE974" s="9"/>
      <c r="BL974" s="148"/>
    </row>
    <row r="975" spans="24:64" ht="69.95" customHeight="1" x14ac:dyDescent="0.3">
      <c r="X975" s="148"/>
      <c r="Y975" s="148"/>
      <c r="Z975" s="148"/>
      <c r="BE975" s="9"/>
      <c r="BL975" s="148"/>
    </row>
    <row r="976" spans="24:64" ht="69.95" customHeight="1" x14ac:dyDescent="0.3">
      <c r="X976" s="148"/>
      <c r="Y976" s="148"/>
      <c r="Z976" s="148"/>
      <c r="BE976" s="9"/>
      <c r="BL976" s="148"/>
    </row>
    <row r="977" spans="24:64" ht="69.95" customHeight="1" x14ac:dyDescent="0.3">
      <c r="X977" s="148"/>
      <c r="Y977" s="148"/>
      <c r="Z977" s="148"/>
      <c r="BE977" s="9"/>
      <c r="BL977" s="148"/>
    </row>
    <row r="978" spans="24:64" ht="69.95" customHeight="1" x14ac:dyDescent="0.3">
      <c r="X978" s="148"/>
      <c r="Y978" s="148"/>
      <c r="Z978" s="148"/>
      <c r="BE978" s="9"/>
      <c r="BL978" s="148"/>
    </row>
    <row r="979" spans="24:64" ht="69.95" customHeight="1" x14ac:dyDescent="0.3">
      <c r="X979" s="148"/>
      <c r="Y979" s="148"/>
      <c r="Z979" s="148"/>
      <c r="BE979" s="9"/>
      <c r="BL979" s="148"/>
    </row>
    <row r="980" spans="24:64" ht="69.95" customHeight="1" x14ac:dyDescent="0.3">
      <c r="X980" s="148"/>
      <c r="Y980" s="148"/>
      <c r="Z980" s="148"/>
      <c r="BE980" s="9"/>
      <c r="BL980" s="148"/>
    </row>
    <row r="981" spans="24:64" ht="69.95" customHeight="1" x14ac:dyDescent="0.3">
      <c r="X981" s="148"/>
      <c r="Y981" s="148"/>
      <c r="Z981" s="148"/>
      <c r="BE981" s="9"/>
      <c r="BL981" s="148"/>
    </row>
    <row r="982" spans="24:64" ht="69.95" customHeight="1" x14ac:dyDescent="0.3">
      <c r="X982" s="148"/>
      <c r="Y982" s="148"/>
      <c r="Z982" s="148"/>
      <c r="BE982" s="9"/>
      <c r="BL982" s="148"/>
    </row>
    <row r="983" spans="24:64" ht="69.95" customHeight="1" x14ac:dyDescent="0.3">
      <c r="X983" s="148"/>
      <c r="Y983" s="148"/>
      <c r="Z983" s="148"/>
      <c r="BE983" s="9"/>
      <c r="BL983" s="148"/>
    </row>
    <row r="984" spans="24:64" ht="69.95" customHeight="1" x14ac:dyDescent="0.3">
      <c r="X984" s="148"/>
      <c r="Y984" s="148"/>
      <c r="Z984" s="148"/>
      <c r="BE984" s="9"/>
      <c r="BL984" s="148"/>
    </row>
    <row r="985" spans="24:64" ht="69.95" customHeight="1" x14ac:dyDescent="0.3">
      <c r="X985" s="148"/>
      <c r="Y985" s="148"/>
      <c r="Z985" s="148"/>
      <c r="BE985" s="9"/>
      <c r="BL985" s="148"/>
    </row>
    <row r="986" spans="24:64" ht="69.95" customHeight="1" x14ac:dyDescent="0.3">
      <c r="X986" s="148"/>
      <c r="Y986" s="148"/>
      <c r="Z986" s="148"/>
      <c r="BE986" s="9"/>
      <c r="BL986" s="148"/>
    </row>
    <row r="987" spans="24:64" ht="69.95" customHeight="1" x14ac:dyDescent="0.3">
      <c r="X987" s="148"/>
      <c r="Y987" s="148"/>
      <c r="Z987" s="148"/>
      <c r="BE987" s="9"/>
      <c r="BL987" s="148"/>
    </row>
    <row r="988" spans="24:64" ht="69.95" customHeight="1" x14ac:dyDescent="0.3">
      <c r="X988" s="148"/>
      <c r="Y988" s="148"/>
      <c r="Z988" s="148"/>
      <c r="BE988" s="9"/>
      <c r="BL988" s="148"/>
    </row>
    <row r="989" spans="24:64" ht="69.95" customHeight="1" x14ac:dyDescent="0.3">
      <c r="X989" s="148"/>
      <c r="Y989" s="148"/>
      <c r="Z989" s="148"/>
      <c r="BE989" s="9"/>
      <c r="BL989" s="148"/>
    </row>
    <row r="990" spans="24:64" ht="69.95" customHeight="1" x14ac:dyDescent="0.3">
      <c r="X990" s="148"/>
      <c r="Y990" s="148"/>
      <c r="Z990" s="148"/>
      <c r="BE990" s="9"/>
      <c r="BL990" s="148"/>
    </row>
    <row r="991" spans="24:64" ht="69.95" customHeight="1" x14ac:dyDescent="0.3">
      <c r="X991" s="148"/>
      <c r="Y991" s="148"/>
      <c r="Z991" s="148"/>
      <c r="BE991" s="9"/>
      <c r="BL991" s="148"/>
    </row>
    <row r="992" spans="24:64" ht="69.95" customHeight="1" x14ac:dyDescent="0.3">
      <c r="X992" s="148"/>
      <c r="Y992" s="148"/>
      <c r="Z992" s="148"/>
      <c r="BE992" s="9"/>
      <c r="BL992" s="148"/>
    </row>
    <row r="993" spans="24:64" ht="69.95" customHeight="1" x14ac:dyDescent="0.3">
      <c r="X993" s="148"/>
      <c r="Y993" s="148"/>
      <c r="Z993" s="148"/>
      <c r="BE993" s="9"/>
      <c r="BL993" s="148"/>
    </row>
    <row r="994" spans="24:64" ht="69.95" customHeight="1" x14ac:dyDescent="0.3">
      <c r="X994" s="148"/>
      <c r="Y994" s="148"/>
      <c r="Z994" s="148"/>
      <c r="BE994" s="9"/>
      <c r="BL994" s="148"/>
    </row>
    <row r="995" spans="24:64" ht="69.95" customHeight="1" x14ac:dyDescent="0.3">
      <c r="X995" s="148"/>
      <c r="Y995" s="148"/>
      <c r="Z995" s="148"/>
      <c r="BE995" s="9"/>
      <c r="BL995" s="148"/>
    </row>
    <row r="996" spans="24:64" ht="69.95" customHeight="1" x14ac:dyDescent="0.3">
      <c r="X996" s="148"/>
      <c r="Y996" s="148"/>
      <c r="Z996" s="148"/>
      <c r="BE996" s="9"/>
      <c r="BL996" s="148"/>
    </row>
    <row r="997" spans="24:64" ht="69.95" customHeight="1" x14ac:dyDescent="0.3">
      <c r="X997" s="148"/>
      <c r="Y997" s="148"/>
      <c r="Z997" s="148"/>
      <c r="BE997" s="9"/>
      <c r="BL997" s="148"/>
    </row>
    <row r="998" spans="24:64" ht="69.95" customHeight="1" x14ac:dyDescent="0.3">
      <c r="X998" s="148"/>
      <c r="Y998" s="148"/>
      <c r="Z998" s="148"/>
      <c r="BE998" s="9"/>
      <c r="BL998" s="148"/>
    </row>
    <row r="999" spans="24:64" ht="69.95" customHeight="1" x14ac:dyDescent="0.3">
      <c r="X999" s="148"/>
      <c r="Y999" s="148"/>
      <c r="Z999" s="148"/>
      <c r="BE999" s="9"/>
      <c r="BL999" s="148"/>
    </row>
    <row r="1000" spans="24:64" ht="69.95" customHeight="1" x14ac:dyDescent="0.3">
      <c r="X1000" s="148"/>
      <c r="Y1000" s="148"/>
      <c r="Z1000" s="148"/>
      <c r="BE1000" s="9"/>
      <c r="BL1000" s="148"/>
    </row>
    <row r="1001" spans="24:64" ht="69.95" customHeight="1" x14ac:dyDescent="0.3">
      <c r="X1001" s="148"/>
      <c r="Y1001" s="148"/>
      <c r="Z1001" s="148"/>
      <c r="BE1001" s="9"/>
      <c r="BL1001" s="148"/>
    </row>
    <row r="1002" spans="24:64" ht="69.95" customHeight="1" x14ac:dyDescent="0.3">
      <c r="X1002" s="148"/>
      <c r="Y1002" s="148"/>
      <c r="Z1002" s="148"/>
      <c r="BE1002" s="9"/>
      <c r="BL1002" s="148"/>
    </row>
    <row r="1003" spans="24:64" ht="69.95" customHeight="1" x14ac:dyDescent="0.3">
      <c r="X1003" s="148"/>
      <c r="Y1003" s="148"/>
      <c r="Z1003" s="148"/>
      <c r="BE1003" s="9"/>
      <c r="BL1003" s="148"/>
    </row>
    <row r="1004" spans="24:64" ht="69.95" customHeight="1" x14ac:dyDescent="0.3">
      <c r="X1004" s="148"/>
      <c r="Y1004" s="148"/>
      <c r="Z1004" s="148"/>
      <c r="BE1004" s="9"/>
      <c r="BL1004" s="148"/>
    </row>
    <row r="1005" spans="24:64" ht="69.95" customHeight="1" x14ac:dyDescent="0.3">
      <c r="X1005" s="148"/>
      <c r="Y1005" s="148"/>
      <c r="Z1005" s="148"/>
      <c r="BE1005" s="9"/>
      <c r="BL1005" s="148"/>
    </row>
    <row r="1006" spans="24:64" ht="69.95" customHeight="1" x14ac:dyDescent="0.3">
      <c r="X1006" s="148"/>
      <c r="Y1006" s="148"/>
      <c r="Z1006" s="148"/>
      <c r="BE1006" s="9"/>
      <c r="BL1006" s="148"/>
    </row>
    <row r="1007" spans="24:64" ht="69.95" customHeight="1" x14ac:dyDescent="0.3">
      <c r="X1007" s="148"/>
      <c r="Y1007" s="148"/>
      <c r="Z1007" s="148"/>
      <c r="BE1007" s="9"/>
      <c r="BL1007" s="148"/>
    </row>
    <row r="1008" spans="24:64" ht="69.95" customHeight="1" x14ac:dyDescent="0.3">
      <c r="X1008" s="148"/>
      <c r="Y1008" s="148"/>
      <c r="Z1008" s="148"/>
      <c r="BE1008" s="9"/>
      <c r="BL1008" s="148"/>
    </row>
    <row r="1009" spans="24:64" ht="69.95" customHeight="1" x14ac:dyDescent="0.3">
      <c r="X1009" s="148"/>
      <c r="Y1009" s="148"/>
      <c r="Z1009" s="148"/>
      <c r="BE1009" s="9"/>
      <c r="BL1009" s="148"/>
    </row>
    <row r="1010" spans="24:64" ht="69.95" customHeight="1" x14ac:dyDescent="0.3">
      <c r="X1010" s="148"/>
      <c r="Y1010" s="148"/>
      <c r="Z1010" s="148"/>
      <c r="BE1010" s="9"/>
      <c r="BL1010" s="148"/>
    </row>
    <row r="1011" spans="24:64" ht="69.95" customHeight="1" x14ac:dyDescent="0.3">
      <c r="X1011" s="148"/>
      <c r="Y1011" s="148"/>
      <c r="Z1011" s="148"/>
      <c r="BE1011" s="9"/>
      <c r="BL1011" s="148"/>
    </row>
    <row r="1012" spans="24:64" ht="69.95" customHeight="1" x14ac:dyDescent="0.3">
      <c r="X1012" s="148"/>
      <c r="Y1012" s="148"/>
      <c r="Z1012" s="148"/>
      <c r="BE1012" s="9"/>
      <c r="BL1012" s="148"/>
    </row>
    <row r="1013" spans="24:64" ht="69.95" customHeight="1" x14ac:dyDescent="0.3">
      <c r="X1013" s="148"/>
      <c r="Y1013" s="148"/>
      <c r="Z1013" s="148"/>
      <c r="BE1013" s="9"/>
      <c r="BL1013" s="148"/>
    </row>
    <row r="1014" spans="24:64" ht="69.95" customHeight="1" x14ac:dyDescent="0.3">
      <c r="X1014" s="148"/>
      <c r="Y1014" s="148"/>
      <c r="Z1014" s="148"/>
      <c r="BE1014" s="9"/>
      <c r="BL1014" s="148"/>
    </row>
    <row r="1015" spans="24:64" ht="69.95" customHeight="1" x14ac:dyDescent="0.3">
      <c r="X1015" s="148"/>
      <c r="Y1015" s="148"/>
      <c r="Z1015" s="148"/>
      <c r="BE1015" s="9"/>
      <c r="BL1015" s="148"/>
    </row>
    <row r="1016" spans="24:64" ht="69.95" customHeight="1" x14ac:dyDescent="0.3">
      <c r="X1016" s="148"/>
      <c r="Y1016" s="148"/>
      <c r="Z1016" s="148"/>
      <c r="BE1016" s="9"/>
      <c r="BL1016" s="148"/>
    </row>
    <row r="1017" spans="24:64" ht="69.95" customHeight="1" x14ac:dyDescent="0.3">
      <c r="X1017" s="148"/>
      <c r="Y1017" s="148"/>
      <c r="Z1017" s="148"/>
      <c r="BE1017" s="9"/>
      <c r="BL1017" s="148"/>
    </row>
    <row r="1018" spans="24:64" ht="69.95" customHeight="1" x14ac:dyDescent="0.3">
      <c r="X1018" s="148"/>
      <c r="Y1018" s="148"/>
      <c r="Z1018" s="148"/>
      <c r="BE1018" s="9"/>
      <c r="BL1018" s="148"/>
    </row>
    <row r="1019" spans="24:64" ht="69.95" customHeight="1" x14ac:dyDescent="0.3">
      <c r="X1019" s="148"/>
      <c r="Y1019" s="148"/>
      <c r="Z1019" s="148"/>
      <c r="BE1019" s="9"/>
      <c r="BL1019" s="148"/>
    </row>
    <row r="1020" spans="24:64" ht="69.95" customHeight="1" x14ac:dyDescent="0.3">
      <c r="X1020" s="148"/>
      <c r="Y1020" s="148"/>
      <c r="Z1020" s="148"/>
      <c r="BE1020" s="9"/>
      <c r="BL1020" s="148"/>
    </row>
    <row r="1021" spans="24:64" ht="69.95" customHeight="1" x14ac:dyDescent="0.3">
      <c r="X1021" s="148"/>
      <c r="Y1021" s="148"/>
      <c r="Z1021" s="148"/>
      <c r="BE1021" s="9"/>
      <c r="BL1021" s="148"/>
    </row>
    <row r="1022" spans="24:64" ht="69.95" customHeight="1" x14ac:dyDescent="0.3">
      <c r="X1022" s="148"/>
      <c r="Y1022" s="148"/>
      <c r="Z1022" s="148"/>
      <c r="BE1022" s="9"/>
      <c r="BL1022" s="148"/>
    </row>
    <row r="1023" spans="24:64" ht="69.95" customHeight="1" x14ac:dyDescent="0.3">
      <c r="X1023" s="148"/>
      <c r="Y1023" s="148"/>
      <c r="Z1023" s="148"/>
      <c r="BE1023" s="9"/>
      <c r="BL1023" s="148"/>
    </row>
    <row r="1024" spans="24:64" ht="69.95" customHeight="1" x14ac:dyDescent="0.3">
      <c r="X1024" s="148"/>
      <c r="Y1024" s="148"/>
      <c r="Z1024" s="148"/>
      <c r="BE1024" s="9"/>
      <c r="BL1024" s="148"/>
    </row>
    <row r="1025" spans="24:64" ht="69.95" customHeight="1" x14ac:dyDescent="0.3">
      <c r="X1025" s="148"/>
      <c r="Y1025" s="148"/>
      <c r="Z1025" s="148"/>
      <c r="BE1025" s="9"/>
      <c r="BL1025" s="148"/>
    </row>
    <row r="1026" spans="24:64" ht="69.95" customHeight="1" x14ac:dyDescent="0.3">
      <c r="X1026" s="148"/>
      <c r="Y1026" s="148"/>
      <c r="Z1026" s="148"/>
      <c r="BE1026" s="9"/>
      <c r="BL1026" s="148"/>
    </row>
    <row r="1027" spans="24:64" ht="69.95" customHeight="1" x14ac:dyDescent="0.3">
      <c r="X1027" s="148"/>
      <c r="Y1027" s="148"/>
      <c r="Z1027" s="148"/>
      <c r="BE1027" s="9"/>
      <c r="BL1027" s="148"/>
    </row>
    <row r="1028" spans="24:64" ht="69.95" customHeight="1" x14ac:dyDescent="0.3">
      <c r="X1028" s="148"/>
      <c r="Y1028" s="148"/>
      <c r="Z1028" s="148"/>
      <c r="BE1028" s="9"/>
      <c r="BL1028" s="148"/>
    </row>
    <row r="1029" spans="24:64" ht="69.95" customHeight="1" x14ac:dyDescent="0.3">
      <c r="X1029" s="148"/>
      <c r="Y1029" s="148"/>
      <c r="Z1029" s="148"/>
      <c r="BE1029" s="9"/>
      <c r="BL1029" s="148"/>
    </row>
    <row r="1030" spans="24:64" ht="69.95" customHeight="1" x14ac:dyDescent="0.3">
      <c r="X1030" s="148"/>
      <c r="Y1030" s="148"/>
      <c r="Z1030" s="148"/>
      <c r="BE1030" s="9"/>
      <c r="BL1030" s="148"/>
    </row>
    <row r="1031" spans="24:64" ht="69.95" customHeight="1" x14ac:dyDescent="0.3">
      <c r="X1031" s="148"/>
      <c r="Y1031" s="148"/>
      <c r="Z1031" s="148"/>
      <c r="BE1031" s="9"/>
      <c r="BL1031" s="148"/>
    </row>
    <row r="1032" spans="24:64" ht="69.95" customHeight="1" x14ac:dyDescent="0.3">
      <c r="X1032" s="148"/>
      <c r="Y1032" s="148"/>
      <c r="Z1032" s="148"/>
      <c r="BE1032" s="9"/>
      <c r="BL1032" s="148"/>
    </row>
    <row r="1033" spans="24:64" ht="69.95" customHeight="1" x14ac:dyDescent="0.3">
      <c r="X1033" s="148"/>
      <c r="Y1033" s="148"/>
      <c r="Z1033" s="148"/>
      <c r="BE1033" s="9"/>
      <c r="BL1033" s="148"/>
    </row>
    <row r="1034" spans="24:64" ht="69.95" customHeight="1" x14ac:dyDescent="0.3">
      <c r="X1034" s="148"/>
      <c r="Y1034" s="148"/>
      <c r="Z1034" s="148"/>
      <c r="BE1034" s="9"/>
      <c r="BL1034" s="148"/>
    </row>
    <row r="1035" spans="24:64" ht="69.95" customHeight="1" x14ac:dyDescent="0.3">
      <c r="X1035" s="148"/>
      <c r="Y1035" s="148"/>
      <c r="Z1035" s="148"/>
      <c r="BE1035" s="9"/>
      <c r="BL1035" s="148"/>
    </row>
    <row r="1036" spans="24:64" ht="69.95" customHeight="1" x14ac:dyDescent="0.3">
      <c r="X1036" s="148"/>
      <c r="Y1036" s="148"/>
      <c r="Z1036" s="148"/>
      <c r="BE1036" s="9"/>
      <c r="BL1036" s="148"/>
    </row>
    <row r="1037" spans="24:64" ht="69.95" customHeight="1" x14ac:dyDescent="0.3">
      <c r="X1037" s="148"/>
      <c r="Y1037" s="148"/>
      <c r="Z1037" s="148"/>
      <c r="BE1037" s="9"/>
      <c r="BL1037" s="148"/>
    </row>
    <row r="1038" spans="24:64" ht="69.95" customHeight="1" x14ac:dyDescent="0.3">
      <c r="X1038" s="148"/>
      <c r="Y1038" s="148"/>
      <c r="Z1038" s="148"/>
      <c r="BE1038" s="9"/>
      <c r="BL1038" s="148"/>
    </row>
    <row r="1039" spans="24:64" ht="69.95" customHeight="1" x14ac:dyDescent="0.3">
      <c r="X1039" s="148"/>
      <c r="Y1039" s="148"/>
      <c r="Z1039" s="148"/>
      <c r="BE1039" s="9"/>
      <c r="BL1039" s="148"/>
    </row>
    <row r="1040" spans="24:64" ht="69.95" customHeight="1" x14ac:dyDescent="0.3">
      <c r="X1040" s="148"/>
      <c r="Y1040" s="148"/>
      <c r="Z1040" s="148"/>
      <c r="BE1040" s="9"/>
      <c r="BL1040" s="148"/>
    </row>
    <row r="1041" spans="24:64" ht="69.95" customHeight="1" x14ac:dyDescent="0.3">
      <c r="X1041" s="148"/>
      <c r="Y1041" s="148"/>
      <c r="Z1041" s="148"/>
      <c r="BE1041" s="9"/>
      <c r="BL1041" s="148"/>
    </row>
    <row r="1042" spans="24:64" ht="69.95" customHeight="1" x14ac:dyDescent="0.3">
      <c r="X1042" s="148"/>
      <c r="Y1042" s="148"/>
      <c r="Z1042" s="148"/>
      <c r="BE1042" s="9"/>
      <c r="BL1042" s="148"/>
    </row>
    <row r="1043" spans="24:64" ht="69.95" customHeight="1" x14ac:dyDescent="0.3">
      <c r="X1043" s="148"/>
      <c r="Y1043" s="148"/>
      <c r="Z1043" s="148"/>
      <c r="BE1043" s="9"/>
      <c r="BL1043" s="148"/>
    </row>
    <row r="1044" spans="24:64" ht="69.95" customHeight="1" x14ac:dyDescent="0.3">
      <c r="X1044" s="148"/>
      <c r="Y1044" s="148"/>
      <c r="Z1044" s="148"/>
      <c r="BE1044" s="9"/>
      <c r="BL1044" s="148"/>
    </row>
    <row r="1045" spans="24:64" ht="69.95" customHeight="1" x14ac:dyDescent="0.3">
      <c r="X1045" s="148"/>
      <c r="Y1045" s="148"/>
      <c r="Z1045" s="148"/>
      <c r="BE1045" s="9"/>
      <c r="BL1045" s="148"/>
    </row>
    <row r="1046" spans="24:64" ht="69.95" customHeight="1" x14ac:dyDescent="0.3">
      <c r="X1046" s="148"/>
      <c r="Y1046" s="148"/>
      <c r="Z1046" s="148"/>
      <c r="BE1046" s="9"/>
      <c r="BL1046" s="148"/>
    </row>
    <row r="1047" spans="24:64" ht="69.95" customHeight="1" x14ac:dyDescent="0.3">
      <c r="X1047" s="148"/>
      <c r="Y1047" s="148"/>
      <c r="Z1047" s="148"/>
      <c r="BE1047" s="9"/>
      <c r="BL1047" s="148"/>
    </row>
    <row r="1048" spans="24:64" ht="69.95" customHeight="1" x14ac:dyDescent="0.3">
      <c r="X1048" s="148"/>
      <c r="Y1048" s="148"/>
      <c r="Z1048" s="148"/>
      <c r="BE1048" s="9"/>
      <c r="BL1048" s="148"/>
    </row>
    <row r="1049" spans="24:64" ht="69.95" customHeight="1" x14ac:dyDescent="0.3">
      <c r="X1049" s="148"/>
      <c r="Y1049" s="148"/>
      <c r="Z1049" s="148"/>
      <c r="BE1049" s="9"/>
      <c r="BL1049" s="148"/>
    </row>
    <row r="1050" spans="24:64" ht="69.95" customHeight="1" x14ac:dyDescent="0.3">
      <c r="X1050" s="148"/>
      <c r="Y1050" s="148"/>
      <c r="Z1050" s="148"/>
      <c r="BE1050" s="9"/>
      <c r="BL1050" s="148"/>
    </row>
    <row r="1051" spans="24:64" ht="69.95" customHeight="1" x14ac:dyDescent="0.3">
      <c r="X1051" s="148"/>
      <c r="Y1051" s="148"/>
      <c r="Z1051" s="148"/>
      <c r="BE1051" s="9"/>
      <c r="BL1051" s="148"/>
    </row>
    <row r="1052" spans="24:64" ht="69.95" customHeight="1" x14ac:dyDescent="0.3">
      <c r="X1052" s="148"/>
      <c r="Y1052" s="148"/>
      <c r="Z1052" s="148"/>
      <c r="BE1052" s="9"/>
      <c r="BL1052" s="148"/>
    </row>
    <row r="1053" spans="24:64" ht="69.95" customHeight="1" x14ac:dyDescent="0.3">
      <c r="X1053" s="148"/>
      <c r="Y1053" s="148"/>
      <c r="Z1053" s="148"/>
      <c r="BE1053" s="9"/>
      <c r="BL1053" s="148"/>
    </row>
    <row r="1054" spans="24:64" ht="69.95" customHeight="1" x14ac:dyDescent="0.3">
      <c r="X1054" s="148"/>
      <c r="Y1054" s="148"/>
      <c r="Z1054" s="148"/>
      <c r="BE1054" s="9"/>
      <c r="BL1054" s="148"/>
    </row>
    <row r="1055" spans="24:64" ht="69.95" customHeight="1" x14ac:dyDescent="0.3">
      <c r="X1055" s="148"/>
      <c r="Y1055" s="148"/>
      <c r="Z1055" s="148"/>
      <c r="BE1055" s="9"/>
      <c r="BL1055" s="148"/>
    </row>
    <row r="1056" spans="24:64" ht="69.95" customHeight="1" x14ac:dyDescent="0.3">
      <c r="X1056" s="148"/>
      <c r="Y1056" s="148"/>
      <c r="Z1056" s="148"/>
      <c r="BE1056" s="9"/>
      <c r="BL1056" s="148"/>
    </row>
    <row r="1057" spans="24:64" ht="69.95" customHeight="1" x14ac:dyDescent="0.3">
      <c r="X1057" s="148"/>
      <c r="Y1057" s="148"/>
      <c r="Z1057" s="148"/>
      <c r="BE1057" s="9"/>
      <c r="BL1057" s="148"/>
    </row>
    <row r="1058" spans="24:64" ht="69.95" customHeight="1" x14ac:dyDescent="0.3">
      <c r="X1058" s="148"/>
      <c r="Y1058" s="148"/>
      <c r="Z1058" s="148"/>
      <c r="BE1058" s="9"/>
      <c r="BL1058" s="148"/>
    </row>
    <row r="1059" spans="24:64" ht="69.95" customHeight="1" x14ac:dyDescent="0.3">
      <c r="X1059" s="148"/>
      <c r="Y1059" s="148"/>
      <c r="Z1059" s="148"/>
      <c r="BE1059" s="9"/>
      <c r="BL1059" s="148"/>
    </row>
    <row r="1060" spans="24:64" ht="69.95" customHeight="1" x14ac:dyDescent="0.3">
      <c r="X1060" s="148"/>
      <c r="Y1060" s="148"/>
      <c r="Z1060" s="148"/>
      <c r="BE1060" s="9"/>
      <c r="BL1060" s="148"/>
    </row>
    <row r="1061" spans="24:64" ht="69.95" customHeight="1" x14ac:dyDescent="0.3">
      <c r="X1061" s="148"/>
      <c r="Y1061" s="148"/>
      <c r="Z1061" s="148"/>
      <c r="BE1061" s="9"/>
      <c r="BL1061" s="148"/>
    </row>
    <row r="1062" spans="24:64" ht="69.95" customHeight="1" x14ac:dyDescent="0.3">
      <c r="X1062" s="148"/>
      <c r="Y1062" s="148"/>
      <c r="Z1062" s="148"/>
      <c r="BE1062" s="9"/>
      <c r="BL1062" s="148"/>
    </row>
    <row r="1063" spans="24:64" ht="69.95" customHeight="1" x14ac:dyDescent="0.3">
      <c r="X1063" s="148"/>
      <c r="Y1063" s="148"/>
      <c r="Z1063" s="148"/>
      <c r="BE1063" s="9"/>
      <c r="BL1063" s="148"/>
    </row>
    <row r="1064" spans="24:64" ht="69.95" customHeight="1" x14ac:dyDescent="0.3">
      <c r="X1064" s="148"/>
      <c r="Y1064" s="148"/>
      <c r="Z1064" s="148"/>
      <c r="BE1064" s="9"/>
      <c r="BL1064" s="148"/>
    </row>
    <row r="1065" spans="24:64" ht="69.95" customHeight="1" x14ac:dyDescent="0.3">
      <c r="X1065" s="148"/>
      <c r="Y1065" s="148"/>
      <c r="Z1065" s="148"/>
      <c r="BE1065" s="9"/>
      <c r="BL1065" s="148"/>
    </row>
    <row r="1066" spans="24:64" ht="69.95" customHeight="1" x14ac:dyDescent="0.3">
      <c r="X1066" s="148"/>
      <c r="Y1066" s="148"/>
      <c r="Z1066" s="148"/>
      <c r="BE1066" s="9"/>
      <c r="BL1066" s="148"/>
    </row>
    <row r="1067" spans="24:64" ht="69.95" customHeight="1" x14ac:dyDescent="0.3">
      <c r="X1067" s="148"/>
      <c r="Y1067" s="148"/>
      <c r="Z1067" s="148"/>
      <c r="BE1067" s="9"/>
      <c r="BL1067" s="148"/>
    </row>
    <row r="1068" spans="24:64" ht="69.95" customHeight="1" x14ac:dyDescent="0.3">
      <c r="X1068" s="148"/>
      <c r="Y1068" s="148"/>
      <c r="Z1068" s="148"/>
      <c r="BE1068" s="9"/>
      <c r="BL1068" s="148"/>
    </row>
    <row r="1069" spans="24:64" ht="69.95" customHeight="1" x14ac:dyDescent="0.3">
      <c r="X1069" s="148"/>
      <c r="Y1069" s="148"/>
      <c r="Z1069" s="148"/>
      <c r="BE1069" s="9"/>
      <c r="BL1069" s="148"/>
    </row>
    <row r="1070" spans="24:64" ht="69.95" customHeight="1" x14ac:dyDescent="0.3">
      <c r="X1070" s="148"/>
      <c r="Y1070" s="148"/>
      <c r="Z1070" s="148"/>
      <c r="BE1070" s="9"/>
      <c r="BL1070" s="148"/>
    </row>
    <row r="1071" spans="24:64" ht="69.95" customHeight="1" x14ac:dyDescent="0.3">
      <c r="X1071" s="148"/>
      <c r="Y1071" s="148"/>
      <c r="Z1071" s="148"/>
      <c r="BE1071" s="9"/>
      <c r="BL1071" s="148"/>
    </row>
    <row r="1072" spans="24:64" ht="69.95" customHeight="1" x14ac:dyDescent="0.3">
      <c r="X1072" s="148"/>
      <c r="Y1072" s="148"/>
      <c r="Z1072" s="148"/>
      <c r="BE1072" s="9"/>
      <c r="BL1072" s="148"/>
    </row>
    <row r="1073" spans="24:64" ht="69.95" customHeight="1" x14ac:dyDescent="0.3">
      <c r="X1073" s="148"/>
      <c r="Y1073" s="148"/>
      <c r="Z1073" s="148"/>
      <c r="BE1073" s="9"/>
      <c r="BL1073" s="148"/>
    </row>
    <row r="1074" spans="24:64" ht="69.95" customHeight="1" x14ac:dyDescent="0.3">
      <c r="X1074" s="148"/>
      <c r="Y1074" s="148"/>
      <c r="Z1074" s="148"/>
      <c r="BE1074" s="9"/>
      <c r="BL1074" s="148"/>
    </row>
    <row r="1075" spans="24:64" ht="69.95" customHeight="1" x14ac:dyDescent="0.3">
      <c r="X1075" s="148"/>
      <c r="Y1075" s="148"/>
      <c r="Z1075" s="148"/>
      <c r="BE1075" s="9"/>
      <c r="BL1075" s="148"/>
    </row>
    <row r="1076" spans="24:64" ht="69.95" customHeight="1" x14ac:dyDescent="0.3">
      <c r="X1076" s="148"/>
      <c r="Y1076" s="148"/>
      <c r="Z1076" s="148"/>
      <c r="BE1076" s="9"/>
      <c r="BL1076" s="148"/>
    </row>
    <row r="1077" spans="24:64" ht="69.95" customHeight="1" x14ac:dyDescent="0.3">
      <c r="X1077" s="148"/>
      <c r="Y1077" s="148"/>
      <c r="Z1077" s="148"/>
      <c r="BE1077" s="9"/>
      <c r="BL1077" s="148"/>
    </row>
    <row r="1078" spans="24:64" ht="69.95" customHeight="1" x14ac:dyDescent="0.3">
      <c r="X1078" s="148"/>
      <c r="Y1078" s="148"/>
      <c r="Z1078" s="148"/>
      <c r="BE1078" s="9"/>
      <c r="BL1078" s="148"/>
    </row>
    <row r="1079" spans="24:64" ht="69.95" customHeight="1" x14ac:dyDescent="0.3">
      <c r="X1079" s="148"/>
      <c r="Y1079" s="148"/>
      <c r="Z1079" s="148"/>
      <c r="BE1079" s="9"/>
      <c r="BL1079" s="148"/>
    </row>
    <row r="1080" spans="24:64" ht="69.95" customHeight="1" x14ac:dyDescent="0.3">
      <c r="X1080" s="148"/>
      <c r="Y1080" s="148"/>
      <c r="Z1080" s="148"/>
      <c r="BE1080" s="9"/>
      <c r="BL1080" s="148"/>
    </row>
    <row r="1081" spans="24:64" ht="69.95" customHeight="1" x14ac:dyDescent="0.3">
      <c r="X1081" s="148"/>
      <c r="Y1081" s="148"/>
      <c r="Z1081" s="148"/>
      <c r="BE1081" s="9"/>
      <c r="BL1081" s="148"/>
    </row>
    <row r="1082" spans="24:64" ht="69.95" customHeight="1" x14ac:dyDescent="0.3">
      <c r="X1082" s="148"/>
      <c r="Y1082" s="148"/>
      <c r="Z1082" s="148"/>
      <c r="BE1082" s="9"/>
      <c r="BL1082" s="148"/>
    </row>
    <row r="1083" spans="24:64" ht="69.95" customHeight="1" x14ac:dyDescent="0.3">
      <c r="X1083" s="148"/>
      <c r="Y1083" s="148"/>
      <c r="Z1083" s="148"/>
      <c r="BE1083" s="9"/>
      <c r="BL1083" s="148"/>
    </row>
    <row r="1084" spans="24:64" ht="69.95" customHeight="1" x14ac:dyDescent="0.3">
      <c r="X1084" s="148"/>
      <c r="Y1084" s="148"/>
      <c r="Z1084" s="148"/>
      <c r="BE1084" s="9"/>
      <c r="BL1084" s="148"/>
    </row>
    <row r="1085" spans="24:64" ht="69.95" customHeight="1" x14ac:dyDescent="0.3">
      <c r="X1085" s="148"/>
      <c r="Y1085" s="148"/>
      <c r="Z1085" s="148"/>
      <c r="BE1085" s="9"/>
      <c r="BL1085" s="148"/>
    </row>
    <row r="1086" spans="24:64" ht="69.95" customHeight="1" x14ac:dyDescent="0.3">
      <c r="X1086" s="148"/>
      <c r="Y1086" s="148"/>
      <c r="Z1086" s="148"/>
      <c r="BE1086" s="9"/>
      <c r="BL1086" s="148"/>
    </row>
    <row r="1087" spans="24:64" ht="69.95" customHeight="1" x14ac:dyDescent="0.3">
      <c r="X1087" s="148"/>
      <c r="Y1087" s="148"/>
      <c r="Z1087" s="148"/>
      <c r="BE1087" s="9"/>
      <c r="BL1087" s="148"/>
    </row>
    <row r="1088" spans="24:64" ht="69.95" customHeight="1" x14ac:dyDescent="0.3">
      <c r="X1088" s="148"/>
      <c r="Y1088" s="148"/>
      <c r="Z1088" s="148"/>
      <c r="BE1088" s="9"/>
      <c r="BL1088" s="148"/>
    </row>
    <row r="1089" spans="24:64" ht="69.95" customHeight="1" x14ac:dyDescent="0.3">
      <c r="X1089" s="148"/>
      <c r="Y1089" s="148"/>
      <c r="Z1089" s="148"/>
      <c r="BE1089" s="9"/>
      <c r="BL1089" s="148"/>
    </row>
    <row r="1090" spans="24:64" ht="69.95" customHeight="1" x14ac:dyDescent="0.3">
      <c r="X1090" s="148"/>
      <c r="Y1090" s="148"/>
      <c r="Z1090" s="148"/>
      <c r="BE1090" s="9"/>
      <c r="BL1090" s="148"/>
    </row>
    <row r="1091" spans="24:64" ht="69.95" customHeight="1" x14ac:dyDescent="0.3">
      <c r="X1091" s="148"/>
      <c r="Y1091" s="148"/>
      <c r="Z1091" s="148"/>
      <c r="BE1091" s="9"/>
      <c r="BL1091" s="148"/>
    </row>
    <row r="1092" spans="24:64" ht="69.95" customHeight="1" x14ac:dyDescent="0.3">
      <c r="X1092" s="148"/>
      <c r="Y1092" s="148"/>
      <c r="Z1092" s="148"/>
      <c r="BE1092" s="9"/>
      <c r="BL1092" s="148"/>
    </row>
    <row r="1093" spans="24:64" ht="69.95" customHeight="1" x14ac:dyDescent="0.3">
      <c r="X1093" s="148"/>
      <c r="Y1093" s="148"/>
      <c r="Z1093" s="148"/>
      <c r="BE1093" s="9"/>
      <c r="BL1093" s="148"/>
    </row>
    <row r="1094" spans="24:64" ht="69.95" customHeight="1" x14ac:dyDescent="0.3">
      <c r="X1094" s="148"/>
      <c r="Y1094" s="148"/>
      <c r="Z1094" s="148"/>
      <c r="BE1094" s="9"/>
      <c r="BL1094" s="148"/>
    </row>
    <row r="1095" spans="24:64" ht="69.95" customHeight="1" x14ac:dyDescent="0.3">
      <c r="X1095" s="148"/>
      <c r="Y1095" s="148"/>
      <c r="Z1095" s="148"/>
      <c r="BE1095" s="9"/>
      <c r="BL1095" s="148"/>
    </row>
    <row r="1096" spans="24:64" ht="69.95" customHeight="1" x14ac:dyDescent="0.3">
      <c r="X1096" s="148"/>
      <c r="Y1096" s="148"/>
      <c r="Z1096" s="148"/>
      <c r="BE1096" s="9"/>
      <c r="BL1096" s="148"/>
    </row>
    <row r="1097" spans="24:64" ht="69.95" customHeight="1" x14ac:dyDescent="0.3">
      <c r="X1097" s="148"/>
      <c r="Y1097" s="148"/>
      <c r="Z1097" s="148"/>
      <c r="BE1097" s="9"/>
      <c r="BL1097" s="148"/>
    </row>
    <row r="1098" spans="24:64" ht="69.95" customHeight="1" x14ac:dyDescent="0.3">
      <c r="X1098" s="148"/>
      <c r="Y1098" s="148"/>
      <c r="Z1098" s="148"/>
      <c r="BE1098" s="9"/>
      <c r="BL1098" s="148"/>
    </row>
    <row r="1099" spans="24:64" ht="69.95" customHeight="1" x14ac:dyDescent="0.3">
      <c r="X1099" s="148"/>
      <c r="Y1099" s="148"/>
      <c r="Z1099" s="148"/>
      <c r="BE1099" s="9"/>
      <c r="BL1099" s="148"/>
    </row>
    <row r="1100" spans="24:64" ht="69.95" customHeight="1" x14ac:dyDescent="0.3">
      <c r="X1100" s="148"/>
      <c r="Y1100" s="148"/>
      <c r="Z1100" s="148"/>
      <c r="BE1100" s="9"/>
      <c r="BL1100" s="148"/>
    </row>
    <row r="1101" spans="24:64" ht="69.95" customHeight="1" x14ac:dyDescent="0.3">
      <c r="X1101" s="148"/>
      <c r="Y1101" s="148"/>
      <c r="Z1101" s="148"/>
      <c r="BE1101" s="9"/>
      <c r="BL1101" s="148"/>
    </row>
    <row r="1102" spans="24:64" ht="69.95" customHeight="1" x14ac:dyDescent="0.3">
      <c r="X1102" s="148"/>
      <c r="Y1102" s="148"/>
      <c r="Z1102" s="148"/>
      <c r="BE1102" s="9"/>
      <c r="BL1102" s="148"/>
    </row>
    <row r="1103" spans="24:64" ht="69.95" customHeight="1" x14ac:dyDescent="0.3">
      <c r="X1103" s="148"/>
      <c r="Y1103" s="148"/>
      <c r="Z1103" s="148"/>
      <c r="BE1103" s="9"/>
      <c r="BL1103" s="148"/>
    </row>
    <row r="1104" spans="24:64" ht="69.95" customHeight="1" x14ac:dyDescent="0.3">
      <c r="X1104" s="148"/>
      <c r="Y1104" s="148"/>
      <c r="Z1104" s="148"/>
      <c r="BE1104" s="9"/>
      <c r="BL1104" s="148"/>
    </row>
    <row r="1105" spans="24:64" ht="69.95" customHeight="1" x14ac:dyDescent="0.3">
      <c r="X1105" s="148"/>
      <c r="Y1105" s="148"/>
      <c r="Z1105" s="148"/>
      <c r="BE1105" s="9"/>
      <c r="BL1105" s="148"/>
    </row>
    <row r="1106" spans="24:64" ht="69.95" customHeight="1" x14ac:dyDescent="0.3">
      <c r="X1106" s="148"/>
      <c r="Y1106" s="148"/>
      <c r="Z1106" s="148"/>
      <c r="BE1106" s="9"/>
      <c r="BL1106" s="148"/>
    </row>
    <row r="1107" spans="24:64" ht="69.95" customHeight="1" x14ac:dyDescent="0.3">
      <c r="X1107" s="148"/>
      <c r="Y1107" s="148"/>
      <c r="Z1107" s="148"/>
      <c r="BE1107" s="9"/>
      <c r="BL1107" s="148"/>
    </row>
    <row r="1108" spans="24:64" ht="69.95" customHeight="1" x14ac:dyDescent="0.3">
      <c r="X1108" s="148"/>
      <c r="Y1108" s="148"/>
      <c r="Z1108" s="148"/>
      <c r="BE1108" s="9"/>
      <c r="BL1108" s="148"/>
    </row>
    <row r="1109" spans="24:64" ht="69.95" customHeight="1" x14ac:dyDescent="0.3">
      <c r="X1109" s="148"/>
      <c r="Y1109" s="148"/>
      <c r="Z1109" s="148"/>
      <c r="BE1109" s="9"/>
      <c r="BL1109" s="148"/>
    </row>
    <row r="1110" spans="24:64" ht="69.95" customHeight="1" x14ac:dyDescent="0.3">
      <c r="X1110" s="148"/>
      <c r="Y1110" s="148"/>
      <c r="Z1110" s="148"/>
      <c r="BE1110" s="9"/>
      <c r="BL1110" s="148"/>
    </row>
    <row r="1111" spans="24:64" ht="69.95" customHeight="1" x14ac:dyDescent="0.3">
      <c r="X1111" s="148"/>
      <c r="Y1111" s="148"/>
      <c r="Z1111" s="148"/>
      <c r="BE1111" s="9"/>
      <c r="BL1111" s="148"/>
    </row>
    <row r="1112" spans="24:64" ht="69.95" customHeight="1" x14ac:dyDescent="0.3">
      <c r="X1112" s="148"/>
      <c r="Y1112" s="148"/>
      <c r="Z1112" s="148"/>
      <c r="BE1112" s="9"/>
      <c r="BL1112" s="148"/>
    </row>
    <row r="1113" spans="24:64" ht="69.95" customHeight="1" x14ac:dyDescent="0.3">
      <c r="X1113" s="148"/>
      <c r="Y1113" s="148"/>
      <c r="Z1113" s="148"/>
      <c r="BE1113" s="9"/>
      <c r="BL1113" s="148"/>
    </row>
    <row r="1114" spans="24:64" ht="69.95" customHeight="1" x14ac:dyDescent="0.3">
      <c r="X1114" s="148"/>
      <c r="Y1114" s="148"/>
      <c r="Z1114" s="148"/>
      <c r="BE1114" s="9"/>
      <c r="BL1114" s="148"/>
    </row>
    <row r="1115" spans="24:64" ht="69.95" customHeight="1" x14ac:dyDescent="0.3">
      <c r="X1115" s="148"/>
      <c r="Y1115" s="148"/>
      <c r="Z1115" s="148"/>
      <c r="BE1115" s="9"/>
      <c r="BL1115" s="148"/>
    </row>
    <row r="1116" spans="24:64" ht="69.95" customHeight="1" x14ac:dyDescent="0.3">
      <c r="X1116" s="148"/>
      <c r="Y1116" s="148"/>
      <c r="Z1116" s="148"/>
      <c r="BE1116" s="9"/>
      <c r="BL1116" s="148"/>
    </row>
    <row r="1117" spans="24:64" ht="69.95" customHeight="1" x14ac:dyDescent="0.3">
      <c r="X1117" s="148"/>
      <c r="Y1117" s="148"/>
      <c r="Z1117" s="148"/>
      <c r="BE1117" s="9"/>
      <c r="BL1117" s="148"/>
    </row>
    <row r="1118" spans="24:64" ht="69.95" customHeight="1" x14ac:dyDescent="0.3">
      <c r="X1118" s="148"/>
      <c r="Y1118" s="148"/>
      <c r="Z1118" s="148"/>
      <c r="BE1118" s="9"/>
      <c r="BL1118" s="148"/>
    </row>
    <row r="1119" spans="24:64" ht="69.95" customHeight="1" x14ac:dyDescent="0.3">
      <c r="X1119" s="148"/>
      <c r="Y1119" s="148"/>
      <c r="Z1119" s="148"/>
      <c r="BE1119" s="9"/>
      <c r="BL1119" s="148"/>
    </row>
    <row r="1120" spans="24:64" ht="69.95" customHeight="1" x14ac:dyDescent="0.3">
      <c r="X1120" s="148"/>
      <c r="Y1120" s="148"/>
      <c r="Z1120" s="148"/>
      <c r="BE1120" s="9"/>
      <c r="BL1120" s="148"/>
    </row>
    <row r="1121" spans="24:64" ht="69.95" customHeight="1" x14ac:dyDescent="0.3">
      <c r="X1121" s="148"/>
      <c r="Y1121" s="148"/>
      <c r="Z1121" s="148"/>
      <c r="BE1121" s="9"/>
      <c r="BL1121" s="148"/>
    </row>
    <row r="1122" spans="24:64" ht="69.95" customHeight="1" x14ac:dyDescent="0.3">
      <c r="X1122" s="148"/>
      <c r="Y1122" s="148"/>
      <c r="Z1122" s="148"/>
      <c r="BE1122" s="9"/>
      <c r="BL1122" s="148"/>
    </row>
    <row r="1123" spans="24:64" ht="69.95" customHeight="1" x14ac:dyDescent="0.3">
      <c r="X1123" s="148"/>
      <c r="Y1123" s="148"/>
      <c r="Z1123" s="148"/>
      <c r="BE1123" s="9"/>
      <c r="BL1123" s="148"/>
    </row>
    <row r="1124" spans="24:64" ht="69.95" customHeight="1" x14ac:dyDescent="0.3">
      <c r="X1124" s="148"/>
      <c r="Y1124" s="148"/>
      <c r="Z1124" s="148"/>
      <c r="BE1124" s="9"/>
      <c r="BL1124" s="148"/>
    </row>
    <row r="1125" spans="24:64" ht="69.95" customHeight="1" x14ac:dyDescent="0.3">
      <c r="X1125" s="148"/>
      <c r="Y1125" s="148"/>
      <c r="Z1125" s="148"/>
      <c r="BE1125" s="9"/>
      <c r="BL1125" s="148"/>
    </row>
    <row r="1126" spans="24:64" ht="69.95" customHeight="1" x14ac:dyDescent="0.3">
      <c r="X1126" s="148"/>
      <c r="Y1126" s="148"/>
      <c r="Z1126" s="148"/>
      <c r="BE1126" s="9"/>
      <c r="BL1126" s="148"/>
    </row>
    <row r="1127" spans="24:64" ht="69.95" customHeight="1" x14ac:dyDescent="0.3">
      <c r="X1127" s="148"/>
      <c r="Y1127" s="148"/>
      <c r="Z1127" s="148"/>
      <c r="BE1127" s="9"/>
      <c r="BL1127" s="148"/>
    </row>
    <row r="1128" spans="24:64" ht="69.95" customHeight="1" x14ac:dyDescent="0.3">
      <c r="X1128" s="148"/>
      <c r="Y1128" s="148"/>
      <c r="Z1128" s="148"/>
      <c r="BE1128" s="9"/>
      <c r="BL1128" s="148"/>
    </row>
    <row r="1129" spans="24:64" ht="69.95" customHeight="1" x14ac:dyDescent="0.3">
      <c r="X1129" s="148"/>
      <c r="Y1129" s="148"/>
      <c r="Z1129" s="148"/>
      <c r="BE1129" s="9"/>
      <c r="BL1129" s="148"/>
    </row>
    <row r="1130" spans="24:64" ht="69.95" customHeight="1" x14ac:dyDescent="0.3">
      <c r="X1130" s="148"/>
      <c r="Y1130" s="148"/>
      <c r="Z1130" s="148"/>
      <c r="BE1130" s="9"/>
      <c r="BL1130" s="148"/>
    </row>
    <row r="1131" spans="24:64" ht="69.95" customHeight="1" x14ac:dyDescent="0.3">
      <c r="X1131" s="148"/>
      <c r="Y1131" s="148"/>
      <c r="Z1131" s="148"/>
      <c r="BE1131" s="9"/>
      <c r="BL1131" s="148"/>
    </row>
    <row r="1132" spans="24:64" ht="69.95" customHeight="1" x14ac:dyDescent="0.3">
      <c r="X1132" s="148"/>
      <c r="Y1132" s="148"/>
      <c r="Z1132" s="148"/>
      <c r="BE1132" s="9"/>
      <c r="BL1132" s="148"/>
    </row>
    <row r="1133" spans="24:64" ht="69.95" customHeight="1" x14ac:dyDescent="0.3">
      <c r="X1133" s="148"/>
      <c r="Y1133" s="148"/>
      <c r="Z1133" s="148"/>
      <c r="BE1133" s="9"/>
      <c r="BL1133" s="148"/>
    </row>
    <row r="1134" spans="24:64" ht="69.95" customHeight="1" x14ac:dyDescent="0.3">
      <c r="X1134" s="148"/>
      <c r="Y1134" s="148"/>
      <c r="Z1134" s="148"/>
      <c r="BE1134" s="9"/>
      <c r="BL1134" s="148"/>
    </row>
    <row r="1135" spans="24:64" ht="69.95" customHeight="1" x14ac:dyDescent="0.3">
      <c r="X1135" s="148"/>
      <c r="Y1135" s="148"/>
      <c r="Z1135" s="148"/>
      <c r="BE1135" s="9"/>
      <c r="BL1135" s="148"/>
    </row>
    <row r="1136" spans="24:64" ht="69.95" customHeight="1" x14ac:dyDescent="0.3">
      <c r="X1136" s="148"/>
      <c r="Y1136" s="148"/>
      <c r="Z1136" s="148"/>
      <c r="BE1136" s="9"/>
      <c r="BL1136" s="148"/>
    </row>
    <row r="1137" spans="24:64" ht="69.95" customHeight="1" x14ac:dyDescent="0.3">
      <c r="X1137" s="148"/>
      <c r="Y1137" s="148"/>
      <c r="Z1137" s="148"/>
      <c r="BE1137" s="9"/>
      <c r="BL1137" s="148"/>
    </row>
    <row r="1138" spans="24:64" ht="69.95" customHeight="1" x14ac:dyDescent="0.3">
      <c r="X1138" s="148"/>
      <c r="Y1138" s="148"/>
      <c r="Z1138" s="148"/>
      <c r="BE1138" s="9"/>
      <c r="BL1138" s="148"/>
    </row>
    <row r="1139" spans="24:64" ht="69.95" customHeight="1" x14ac:dyDescent="0.3">
      <c r="X1139" s="148"/>
      <c r="Y1139" s="148"/>
      <c r="Z1139" s="148"/>
      <c r="BE1139" s="9"/>
      <c r="BL1139" s="148"/>
    </row>
    <row r="1140" spans="24:64" ht="69.95" customHeight="1" x14ac:dyDescent="0.3">
      <c r="X1140" s="148"/>
      <c r="Y1140" s="148"/>
      <c r="Z1140" s="148"/>
      <c r="BE1140" s="9"/>
      <c r="BL1140" s="148"/>
    </row>
    <row r="1141" spans="24:64" ht="69.95" customHeight="1" x14ac:dyDescent="0.3">
      <c r="X1141" s="148"/>
      <c r="Y1141" s="148"/>
      <c r="Z1141" s="148"/>
      <c r="BE1141" s="9"/>
      <c r="BL1141" s="148"/>
    </row>
    <row r="1142" spans="24:64" ht="69.95" customHeight="1" x14ac:dyDescent="0.3">
      <c r="X1142" s="148"/>
      <c r="Y1142" s="148"/>
      <c r="Z1142" s="148"/>
      <c r="BE1142" s="9"/>
      <c r="BL1142" s="148"/>
    </row>
    <row r="1143" spans="24:64" ht="69.95" customHeight="1" x14ac:dyDescent="0.3">
      <c r="X1143" s="148"/>
      <c r="Y1143" s="148"/>
      <c r="Z1143" s="148"/>
      <c r="BE1143" s="9"/>
      <c r="BL1143" s="148"/>
    </row>
    <row r="1144" spans="24:64" ht="69.95" customHeight="1" x14ac:dyDescent="0.3">
      <c r="X1144" s="148"/>
      <c r="Y1144" s="148"/>
      <c r="Z1144" s="148"/>
      <c r="BE1144" s="9"/>
      <c r="BL1144" s="148"/>
    </row>
    <row r="1145" spans="24:64" ht="69.95" customHeight="1" x14ac:dyDescent="0.3">
      <c r="X1145" s="148"/>
      <c r="Y1145" s="148"/>
      <c r="Z1145" s="148"/>
      <c r="BE1145" s="9"/>
      <c r="BL1145" s="148"/>
    </row>
    <row r="1146" spans="24:64" ht="69.95" customHeight="1" x14ac:dyDescent="0.3">
      <c r="X1146" s="148"/>
      <c r="Y1146" s="148"/>
      <c r="Z1146" s="148"/>
      <c r="BE1146" s="9"/>
      <c r="BL1146" s="148"/>
    </row>
    <row r="1147" spans="24:64" ht="69.95" customHeight="1" x14ac:dyDescent="0.3">
      <c r="X1147" s="148"/>
      <c r="Y1147" s="148"/>
      <c r="Z1147" s="148"/>
      <c r="BE1147" s="9"/>
      <c r="BL1147" s="148"/>
    </row>
    <row r="1148" spans="24:64" ht="69.95" customHeight="1" x14ac:dyDescent="0.3">
      <c r="X1148" s="148"/>
      <c r="Y1148" s="148"/>
      <c r="Z1148" s="148"/>
      <c r="BE1148" s="9"/>
      <c r="BL1148" s="148"/>
    </row>
    <row r="1149" spans="24:64" ht="69.95" customHeight="1" x14ac:dyDescent="0.3">
      <c r="X1149" s="148"/>
      <c r="Y1149" s="148"/>
      <c r="Z1149" s="148"/>
      <c r="BE1149" s="9"/>
      <c r="BL1149" s="148"/>
    </row>
    <row r="1150" spans="24:64" ht="69.95" customHeight="1" x14ac:dyDescent="0.3">
      <c r="X1150" s="148"/>
      <c r="Y1150" s="148"/>
      <c r="Z1150" s="148"/>
      <c r="BE1150" s="9"/>
      <c r="BL1150" s="148"/>
    </row>
    <row r="1151" spans="24:64" ht="69.95" customHeight="1" x14ac:dyDescent="0.3">
      <c r="X1151" s="148"/>
      <c r="Y1151" s="148"/>
      <c r="Z1151" s="148"/>
      <c r="BE1151" s="9"/>
      <c r="BL1151" s="148"/>
    </row>
    <row r="1152" spans="24:64" ht="69.95" customHeight="1" x14ac:dyDescent="0.3">
      <c r="X1152" s="148"/>
      <c r="Y1152" s="148"/>
      <c r="Z1152" s="148"/>
      <c r="BE1152" s="9"/>
      <c r="BL1152" s="148"/>
    </row>
    <row r="1153" spans="24:64" ht="69.95" customHeight="1" x14ac:dyDescent="0.3">
      <c r="X1153" s="148"/>
      <c r="Y1153" s="148"/>
      <c r="Z1153" s="148"/>
      <c r="BE1153" s="9"/>
      <c r="BL1153" s="148"/>
    </row>
    <row r="1154" spans="24:64" ht="69.95" customHeight="1" x14ac:dyDescent="0.3">
      <c r="X1154" s="148"/>
      <c r="Y1154" s="148"/>
      <c r="Z1154" s="148"/>
      <c r="BE1154" s="9"/>
      <c r="BL1154" s="148"/>
    </row>
    <row r="1155" spans="24:64" ht="69.95" customHeight="1" x14ac:dyDescent="0.3">
      <c r="X1155" s="148"/>
      <c r="Y1155" s="148"/>
      <c r="Z1155" s="148"/>
      <c r="BE1155" s="9"/>
      <c r="BL1155" s="148"/>
    </row>
    <row r="1156" spans="24:64" ht="69.95" customHeight="1" x14ac:dyDescent="0.3">
      <c r="X1156" s="148"/>
      <c r="Y1156" s="148"/>
      <c r="Z1156" s="148"/>
      <c r="BE1156" s="9"/>
      <c r="BL1156" s="148"/>
    </row>
    <row r="1157" spans="24:64" ht="69.95" customHeight="1" x14ac:dyDescent="0.3">
      <c r="X1157" s="148"/>
      <c r="Y1157" s="148"/>
      <c r="Z1157" s="148"/>
      <c r="BE1157" s="9"/>
      <c r="BL1157" s="148"/>
    </row>
    <row r="1158" spans="24:64" ht="69.95" customHeight="1" x14ac:dyDescent="0.3">
      <c r="X1158" s="148"/>
      <c r="Y1158" s="148"/>
      <c r="Z1158" s="148"/>
      <c r="BE1158" s="9"/>
      <c r="BL1158" s="148"/>
    </row>
    <row r="1159" spans="24:64" ht="69.95" customHeight="1" x14ac:dyDescent="0.3">
      <c r="X1159" s="148"/>
      <c r="Y1159" s="148"/>
      <c r="Z1159" s="148"/>
      <c r="BE1159" s="9"/>
      <c r="BL1159" s="148"/>
    </row>
    <row r="1160" spans="24:64" ht="69.95" customHeight="1" x14ac:dyDescent="0.3">
      <c r="X1160" s="148"/>
      <c r="Y1160" s="148"/>
      <c r="Z1160" s="148"/>
      <c r="BE1160" s="9"/>
      <c r="BL1160" s="148"/>
    </row>
    <row r="1161" spans="24:64" ht="69.95" customHeight="1" x14ac:dyDescent="0.3">
      <c r="X1161" s="148"/>
      <c r="Y1161" s="148"/>
      <c r="Z1161" s="148"/>
      <c r="BE1161" s="9"/>
      <c r="BL1161" s="148"/>
    </row>
    <row r="1162" spans="24:64" ht="69.95" customHeight="1" x14ac:dyDescent="0.3">
      <c r="X1162" s="148"/>
      <c r="Y1162" s="148"/>
      <c r="Z1162" s="148"/>
      <c r="BE1162" s="9"/>
      <c r="BL1162" s="148"/>
    </row>
    <row r="1163" spans="24:64" ht="69.95" customHeight="1" x14ac:dyDescent="0.3">
      <c r="X1163" s="148"/>
      <c r="Y1163" s="148"/>
      <c r="Z1163" s="148"/>
      <c r="BE1163" s="9"/>
      <c r="BL1163" s="148"/>
    </row>
    <row r="1164" spans="24:64" ht="69.95" customHeight="1" x14ac:dyDescent="0.3">
      <c r="X1164" s="148"/>
      <c r="Y1164" s="148"/>
      <c r="Z1164" s="148"/>
      <c r="BE1164" s="9"/>
      <c r="BL1164" s="148"/>
    </row>
    <row r="1165" spans="24:64" ht="69.95" customHeight="1" x14ac:dyDescent="0.3">
      <c r="X1165" s="148"/>
      <c r="Y1165" s="148"/>
      <c r="Z1165" s="148"/>
      <c r="BE1165" s="9"/>
      <c r="BL1165" s="148"/>
    </row>
    <row r="1166" spans="24:64" ht="69.95" customHeight="1" x14ac:dyDescent="0.3">
      <c r="X1166" s="148"/>
      <c r="Y1166" s="148"/>
      <c r="Z1166" s="148"/>
      <c r="BE1166" s="9"/>
      <c r="BL1166" s="148"/>
    </row>
    <row r="1167" spans="24:64" ht="69.95" customHeight="1" x14ac:dyDescent="0.3">
      <c r="X1167" s="148"/>
      <c r="Y1167" s="148"/>
      <c r="Z1167" s="148"/>
      <c r="BE1167" s="9"/>
      <c r="BL1167" s="148"/>
    </row>
    <row r="1168" spans="24:64" ht="69.95" customHeight="1" x14ac:dyDescent="0.3">
      <c r="X1168" s="148"/>
      <c r="Y1168" s="148"/>
      <c r="Z1168" s="148"/>
      <c r="BE1168" s="9"/>
      <c r="BL1168" s="148"/>
    </row>
    <row r="1169" spans="24:64" ht="69.95" customHeight="1" x14ac:dyDescent="0.3">
      <c r="X1169" s="148"/>
      <c r="Y1169" s="148"/>
      <c r="Z1169" s="148"/>
      <c r="BE1169" s="9"/>
      <c r="BL1169" s="148"/>
    </row>
    <row r="1170" spans="24:64" ht="69.95" customHeight="1" x14ac:dyDescent="0.3">
      <c r="X1170" s="148"/>
      <c r="Y1170" s="148"/>
      <c r="Z1170" s="148"/>
      <c r="BE1170" s="9"/>
      <c r="BL1170" s="148"/>
    </row>
    <row r="1171" spans="24:64" ht="69.95" customHeight="1" x14ac:dyDescent="0.3">
      <c r="X1171" s="148"/>
      <c r="Y1171" s="148"/>
      <c r="Z1171" s="148"/>
      <c r="BE1171" s="9"/>
      <c r="BL1171" s="148"/>
    </row>
    <row r="1172" spans="24:64" ht="69.95" customHeight="1" x14ac:dyDescent="0.3">
      <c r="X1172" s="148"/>
      <c r="Y1172" s="148"/>
      <c r="Z1172" s="148"/>
      <c r="BE1172" s="9"/>
      <c r="BL1172" s="148"/>
    </row>
    <row r="1173" spans="24:64" ht="69.95" customHeight="1" x14ac:dyDescent="0.3">
      <c r="X1173" s="148"/>
      <c r="Y1173" s="148"/>
      <c r="Z1173" s="148"/>
      <c r="BE1173" s="9"/>
      <c r="BL1173" s="148"/>
    </row>
    <row r="1174" spans="24:64" ht="69.95" customHeight="1" x14ac:dyDescent="0.3">
      <c r="X1174" s="148"/>
      <c r="Y1174" s="148"/>
      <c r="Z1174" s="148"/>
      <c r="BE1174" s="9"/>
      <c r="BL1174" s="148"/>
    </row>
    <row r="1175" spans="24:64" ht="69.95" customHeight="1" x14ac:dyDescent="0.3">
      <c r="X1175" s="148"/>
      <c r="Y1175" s="148"/>
      <c r="Z1175" s="148"/>
      <c r="BE1175" s="9"/>
      <c r="BL1175" s="148"/>
    </row>
    <row r="1176" spans="24:64" ht="69.95" customHeight="1" x14ac:dyDescent="0.3">
      <c r="X1176" s="148"/>
      <c r="Y1176" s="148"/>
      <c r="Z1176" s="148"/>
      <c r="BE1176" s="9"/>
      <c r="BL1176" s="148"/>
    </row>
    <row r="1177" spans="24:64" ht="69.95" customHeight="1" x14ac:dyDescent="0.3">
      <c r="X1177" s="148"/>
      <c r="Y1177" s="148"/>
      <c r="Z1177" s="148"/>
      <c r="BE1177" s="9"/>
      <c r="BL1177" s="148"/>
    </row>
    <row r="1178" spans="24:64" ht="69.95" customHeight="1" x14ac:dyDescent="0.3">
      <c r="X1178" s="148"/>
      <c r="Y1178" s="148"/>
      <c r="Z1178" s="148"/>
      <c r="BE1178" s="9"/>
      <c r="BL1178" s="148"/>
    </row>
    <row r="1179" spans="24:64" ht="69.95" customHeight="1" x14ac:dyDescent="0.3">
      <c r="X1179" s="148"/>
      <c r="Y1179" s="148"/>
      <c r="Z1179" s="148"/>
      <c r="BE1179" s="9"/>
      <c r="BL1179" s="148"/>
    </row>
    <row r="1180" spans="24:64" ht="69.95" customHeight="1" x14ac:dyDescent="0.3">
      <c r="X1180" s="148"/>
      <c r="Y1180" s="148"/>
      <c r="Z1180" s="148"/>
      <c r="BE1180" s="9"/>
      <c r="BL1180" s="148"/>
    </row>
    <row r="1181" spans="24:64" ht="69.95" customHeight="1" x14ac:dyDescent="0.3">
      <c r="X1181" s="148"/>
      <c r="Y1181" s="148"/>
      <c r="Z1181" s="148"/>
      <c r="BE1181" s="9"/>
      <c r="BL1181" s="148"/>
    </row>
    <row r="1182" spans="24:64" ht="69.95" customHeight="1" x14ac:dyDescent="0.3">
      <c r="X1182" s="148"/>
      <c r="Y1182" s="148"/>
      <c r="Z1182" s="148"/>
      <c r="BE1182" s="9"/>
      <c r="BL1182" s="148"/>
    </row>
    <row r="1183" spans="24:64" ht="69.95" customHeight="1" x14ac:dyDescent="0.3">
      <c r="X1183" s="148"/>
      <c r="Y1183" s="148"/>
      <c r="Z1183" s="148"/>
      <c r="BE1183" s="9"/>
      <c r="BL1183" s="148"/>
    </row>
    <row r="1184" spans="24:64" ht="69.95" customHeight="1" x14ac:dyDescent="0.3">
      <c r="X1184" s="148"/>
      <c r="Y1184" s="148"/>
      <c r="Z1184" s="148"/>
      <c r="BE1184" s="9"/>
      <c r="BL1184" s="148"/>
    </row>
    <row r="1185" spans="24:64" ht="69.95" customHeight="1" x14ac:dyDescent="0.3">
      <c r="X1185" s="148"/>
      <c r="Y1185" s="148"/>
      <c r="Z1185" s="148"/>
      <c r="BE1185" s="9"/>
      <c r="BL1185" s="148"/>
    </row>
    <row r="1186" spans="24:64" ht="69.95" customHeight="1" x14ac:dyDescent="0.3">
      <c r="X1186" s="148"/>
      <c r="Y1186" s="148"/>
      <c r="Z1186" s="148"/>
      <c r="BE1186" s="9"/>
      <c r="BL1186" s="148"/>
    </row>
    <row r="1187" spans="24:64" ht="69.95" customHeight="1" x14ac:dyDescent="0.3">
      <c r="X1187" s="148"/>
      <c r="Y1187" s="148"/>
      <c r="Z1187" s="148"/>
      <c r="BE1187" s="9"/>
      <c r="BL1187" s="148"/>
    </row>
    <row r="1188" spans="24:64" ht="69.95" customHeight="1" x14ac:dyDescent="0.3">
      <c r="X1188" s="148"/>
      <c r="Y1188" s="148"/>
      <c r="Z1188" s="148"/>
      <c r="BE1188" s="9"/>
      <c r="BL1188" s="148"/>
    </row>
    <row r="1189" spans="24:64" ht="69.95" customHeight="1" x14ac:dyDescent="0.3">
      <c r="X1189" s="148"/>
      <c r="Y1189" s="148"/>
      <c r="Z1189" s="148"/>
      <c r="BE1189" s="9"/>
      <c r="BL1189" s="148"/>
    </row>
    <row r="1190" spans="24:64" ht="69.95" customHeight="1" x14ac:dyDescent="0.3">
      <c r="X1190" s="148"/>
      <c r="Y1190" s="148"/>
      <c r="Z1190" s="148"/>
      <c r="BE1190" s="9"/>
      <c r="BL1190" s="148"/>
    </row>
    <row r="1191" spans="24:64" ht="69.95" customHeight="1" x14ac:dyDescent="0.3">
      <c r="X1191" s="148"/>
      <c r="Y1191" s="148"/>
      <c r="Z1191" s="148"/>
      <c r="BE1191" s="9"/>
      <c r="BL1191" s="148"/>
    </row>
    <row r="1192" spans="24:64" ht="69.95" customHeight="1" x14ac:dyDescent="0.3">
      <c r="X1192" s="148"/>
      <c r="Y1192" s="148"/>
      <c r="Z1192" s="148"/>
      <c r="BE1192" s="9"/>
      <c r="BL1192" s="148"/>
    </row>
    <row r="1193" spans="24:64" ht="69.95" customHeight="1" x14ac:dyDescent="0.3">
      <c r="X1193" s="148"/>
      <c r="Y1193" s="148"/>
      <c r="Z1193" s="148"/>
      <c r="BE1193" s="9"/>
      <c r="BL1193" s="148"/>
    </row>
    <row r="1194" spans="24:64" ht="69.95" customHeight="1" x14ac:dyDescent="0.3">
      <c r="X1194" s="148"/>
      <c r="Y1194" s="148"/>
      <c r="Z1194" s="148"/>
      <c r="BE1194" s="9"/>
      <c r="BL1194" s="148"/>
    </row>
    <row r="1195" spans="24:64" ht="69.95" customHeight="1" x14ac:dyDescent="0.3">
      <c r="X1195" s="148"/>
      <c r="Y1195" s="148"/>
      <c r="Z1195" s="148"/>
      <c r="BE1195" s="9"/>
      <c r="BL1195" s="148"/>
    </row>
    <row r="1196" spans="24:64" ht="69.95" customHeight="1" x14ac:dyDescent="0.3">
      <c r="X1196" s="148"/>
      <c r="Y1196" s="148"/>
      <c r="Z1196" s="148"/>
      <c r="BE1196" s="9"/>
      <c r="BL1196" s="148"/>
    </row>
    <row r="1197" spans="24:64" ht="69.95" customHeight="1" x14ac:dyDescent="0.3">
      <c r="X1197" s="148"/>
      <c r="Y1197" s="148"/>
      <c r="Z1197" s="148"/>
      <c r="BE1197" s="9"/>
      <c r="BL1197" s="148"/>
    </row>
    <row r="1198" spans="24:64" ht="69.95" customHeight="1" x14ac:dyDescent="0.3">
      <c r="X1198" s="148"/>
      <c r="Y1198" s="148"/>
      <c r="Z1198" s="148"/>
      <c r="BE1198" s="9"/>
      <c r="BL1198" s="148"/>
    </row>
    <row r="1199" spans="24:64" ht="69.95" customHeight="1" x14ac:dyDescent="0.3">
      <c r="X1199" s="148"/>
      <c r="Y1199" s="148"/>
      <c r="Z1199" s="148"/>
      <c r="BE1199" s="9"/>
      <c r="BL1199" s="148"/>
    </row>
    <row r="1200" spans="24:64" ht="69.95" customHeight="1" x14ac:dyDescent="0.3">
      <c r="X1200" s="148"/>
      <c r="Y1200" s="148"/>
      <c r="Z1200" s="148"/>
      <c r="BE1200" s="9"/>
      <c r="BL1200" s="148"/>
    </row>
    <row r="1201" spans="24:64" ht="69.95" customHeight="1" x14ac:dyDescent="0.3">
      <c r="X1201" s="148"/>
      <c r="Y1201" s="148"/>
      <c r="Z1201" s="148"/>
      <c r="BE1201" s="9"/>
      <c r="BL1201" s="148"/>
    </row>
    <row r="1202" spans="24:64" ht="69.95" customHeight="1" x14ac:dyDescent="0.3">
      <c r="X1202" s="148"/>
      <c r="Y1202" s="148"/>
      <c r="Z1202" s="148"/>
      <c r="BE1202" s="9"/>
      <c r="BL1202" s="148"/>
    </row>
    <row r="1203" spans="24:64" ht="69.95" customHeight="1" x14ac:dyDescent="0.3">
      <c r="X1203" s="148"/>
      <c r="Y1203" s="148"/>
      <c r="Z1203" s="148"/>
      <c r="BE1203" s="9"/>
      <c r="BL1203" s="148"/>
    </row>
    <row r="1204" spans="24:64" ht="69.95" customHeight="1" x14ac:dyDescent="0.3">
      <c r="X1204" s="148"/>
      <c r="Y1204" s="148"/>
      <c r="Z1204" s="148"/>
      <c r="BE1204" s="9"/>
      <c r="BL1204" s="148"/>
    </row>
    <row r="1205" spans="24:64" ht="69.95" customHeight="1" x14ac:dyDescent="0.3">
      <c r="X1205" s="148"/>
      <c r="Y1205" s="148"/>
      <c r="Z1205" s="148"/>
      <c r="BE1205" s="9"/>
      <c r="BL1205" s="148"/>
    </row>
    <row r="1206" spans="24:64" ht="69.95" customHeight="1" x14ac:dyDescent="0.3">
      <c r="X1206" s="148"/>
      <c r="Y1206" s="148"/>
      <c r="Z1206" s="148"/>
      <c r="BE1206" s="9"/>
      <c r="BL1206" s="148"/>
    </row>
    <row r="1207" spans="24:64" ht="69.95" customHeight="1" x14ac:dyDescent="0.3">
      <c r="X1207" s="148"/>
      <c r="Y1207" s="148"/>
      <c r="Z1207" s="148"/>
      <c r="BE1207" s="9"/>
      <c r="BL1207" s="148"/>
    </row>
    <row r="1208" spans="24:64" ht="69.95" customHeight="1" x14ac:dyDescent="0.3">
      <c r="X1208" s="148"/>
      <c r="Y1208" s="148"/>
      <c r="Z1208" s="148"/>
      <c r="BE1208" s="9"/>
      <c r="BL1208" s="148"/>
    </row>
    <row r="1209" spans="24:64" ht="69.95" customHeight="1" x14ac:dyDescent="0.3">
      <c r="X1209" s="148"/>
      <c r="Y1209" s="148"/>
      <c r="Z1209" s="148"/>
      <c r="BE1209" s="9"/>
      <c r="BL1209" s="148"/>
    </row>
    <row r="1210" spans="24:64" ht="69.95" customHeight="1" x14ac:dyDescent="0.3">
      <c r="X1210" s="148"/>
      <c r="Y1210" s="148"/>
      <c r="Z1210" s="148"/>
      <c r="BE1210" s="9"/>
      <c r="BL1210" s="148"/>
    </row>
    <row r="1211" spans="24:64" ht="69.95" customHeight="1" x14ac:dyDescent="0.3">
      <c r="X1211" s="148"/>
      <c r="Y1211" s="148"/>
      <c r="Z1211" s="148"/>
      <c r="BE1211" s="9"/>
      <c r="BL1211" s="148"/>
    </row>
    <row r="1212" spans="24:64" ht="69.95" customHeight="1" x14ac:dyDescent="0.3">
      <c r="X1212" s="148"/>
      <c r="Y1212" s="148"/>
      <c r="Z1212" s="148"/>
      <c r="BE1212" s="9"/>
      <c r="BL1212" s="148"/>
    </row>
    <row r="1213" spans="24:64" ht="69.95" customHeight="1" x14ac:dyDescent="0.3">
      <c r="X1213" s="148"/>
      <c r="Y1213" s="148"/>
      <c r="Z1213" s="148"/>
      <c r="BE1213" s="9"/>
      <c r="BL1213" s="148"/>
    </row>
    <row r="1214" spans="24:64" ht="69.95" customHeight="1" x14ac:dyDescent="0.3">
      <c r="X1214" s="148"/>
      <c r="Y1214" s="148"/>
      <c r="Z1214" s="148"/>
      <c r="BE1214" s="9"/>
      <c r="BL1214" s="148"/>
    </row>
    <row r="1215" spans="24:64" ht="69.95" customHeight="1" x14ac:dyDescent="0.3">
      <c r="X1215" s="148"/>
      <c r="Y1215" s="148"/>
      <c r="Z1215" s="148"/>
      <c r="BE1215" s="9"/>
      <c r="BL1215" s="148"/>
    </row>
    <row r="1216" spans="24:64" ht="69.95" customHeight="1" x14ac:dyDescent="0.3">
      <c r="X1216" s="148"/>
      <c r="Y1216" s="148"/>
      <c r="Z1216" s="148"/>
      <c r="BE1216" s="9"/>
      <c r="BL1216" s="148"/>
    </row>
    <row r="1217" spans="24:64" ht="69.95" customHeight="1" x14ac:dyDescent="0.3">
      <c r="X1217" s="148"/>
      <c r="Y1217" s="148"/>
      <c r="Z1217" s="148"/>
      <c r="BE1217" s="9"/>
      <c r="BL1217" s="148"/>
    </row>
    <row r="1218" spans="24:64" ht="69.95" customHeight="1" x14ac:dyDescent="0.3">
      <c r="X1218" s="148"/>
      <c r="Y1218" s="148"/>
      <c r="Z1218" s="148"/>
      <c r="BE1218" s="9"/>
      <c r="BL1218" s="148"/>
    </row>
    <row r="1219" spans="24:64" ht="69.95" customHeight="1" x14ac:dyDescent="0.3">
      <c r="X1219" s="148"/>
      <c r="Y1219" s="148"/>
      <c r="Z1219" s="148"/>
      <c r="BE1219" s="9"/>
      <c r="BL1219" s="148"/>
    </row>
    <row r="1220" spans="24:64" ht="69.95" customHeight="1" x14ac:dyDescent="0.3">
      <c r="X1220" s="148"/>
      <c r="Y1220" s="148"/>
      <c r="Z1220" s="148"/>
      <c r="BE1220" s="9"/>
      <c r="BL1220" s="148"/>
    </row>
    <row r="1221" spans="24:64" ht="69.95" customHeight="1" x14ac:dyDescent="0.3">
      <c r="X1221" s="148"/>
      <c r="Y1221" s="148"/>
      <c r="Z1221" s="148"/>
      <c r="BE1221" s="9"/>
      <c r="BL1221" s="148"/>
    </row>
    <row r="1222" spans="24:64" ht="69.95" customHeight="1" x14ac:dyDescent="0.3">
      <c r="X1222" s="148"/>
      <c r="Y1222" s="148"/>
      <c r="Z1222" s="148"/>
      <c r="BE1222" s="9"/>
      <c r="BL1222" s="148"/>
    </row>
    <row r="1223" spans="24:64" ht="69.95" customHeight="1" x14ac:dyDescent="0.3">
      <c r="X1223" s="148"/>
      <c r="Y1223" s="148"/>
      <c r="Z1223" s="148"/>
      <c r="BE1223" s="9"/>
      <c r="BL1223" s="148"/>
    </row>
    <row r="1224" spans="24:64" ht="69.95" customHeight="1" x14ac:dyDescent="0.3">
      <c r="X1224" s="148"/>
      <c r="Y1224" s="148"/>
      <c r="Z1224" s="148"/>
      <c r="BE1224" s="9"/>
      <c r="BL1224" s="148"/>
    </row>
    <row r="1225" spans="24:64" ht="69.95" customHeight="1" x14ac:dyDescent="0.3">
      <c r="X1225" s="148"/>
      <c r="Y1225" s="148"/>
      <c r="Z1225" s="148"/>
      <c r="BE1225" s="9"/>
      <c r="BL1225" s="148"/>
    </row>
    <row r="1226" spans="24:64" ht="69.95" customHeight="1" x14ac:dyDescent="0.3">
      <c r="X1226" s="148"/>
      <c r="Y1226" s="148"/>
      <c r="Z1226" s="148"/>
      <c r="BE1226" s="9"/>
      <c r="BL1226" s="148"/>
    </row>
    <row r="1227" spans="24:64" ht="69.95" customHeight="1" x14ac:dyDescent="0.3">
      <c r="X1227" s="148"/>
      <c r="Y1227" s="148"/>
      <c r="Z1227" s="148"/>
      <c r="BE1227" s="9"/>
      <c r="BL1227" s="148"/>
    </row>
    <row r="1228" spans="24:64" ht="69.95" customHeight="1" x14ac:dyDescent="0.3">
      <c r="X1228" s="148"/>
      <c r="Y1228" s="148"/>
      <c r="Z1228" s="148"/>
      <c r="BE1228" s="9"/>
      <c r="BL1228" s="148"/>
    </row>
    <row r="1229" spans="24:64" ht="69.95" customHeight="1" x14ac:dyDescent="0.3">
      <c r="X1229" s="148"/>
      <c r="Y1229" s="148"/>
      <c r="Z1229" s="148"/>
      <c r="BE1229" s="9"/>
      <c r="BL1229" s="148"/>
    </row>
    <row r="1230" spans="24:64" ht="69.95" customHeight="1" x14ac:dyDescent="0.3">
      <c r="X1230" s="148"/>
      <c r="Y1230" s="148"/>
      <c r="Z1230" s="148"/>
      <c r="BE1230" s="9"/>
      <c r="BL1230" s="148"/>
    </row>
    <row r="1231" spans="24:64" ht="69.95" customHeight="1" x14ac:dyDescent="0.3">
      <c r="X1231" s="148"/>
      <c r="Y1231" s="148"/>
      <c r="Z1231" s="148"/>
      <c r="BE1231" s="9"/>
      <c r="BL1231" s="148"/>
    </row>
    <row r="1232" spans="24:64" ht="69.95" customHeight="1" x14ac:dyDescent="0.3">
      <c r="X1232" s="148"/>
      <c r="Y1232" s="148"/>
      <c r="Z1232" s="148"/>
      <c r="BE1232" s="9"/>
      <c r="BL1232" s="148"/>
    </row>
    <row r="1233" spans="24:64" ht="69.95" customHeight="1" x14ac:dyDescent="0.3">
      <c r="X1233" s="148"/>
      <c r="Y1233" s="148"/>
      <c r="Z1233" s="148"/>
      <c r="BE1233" s="9"/>
      <c r="BL1233" s="148"/>
    </row>
    <row r="1234" spans="24:64" ht="69.95" customHeight="1" x14ac:dyDescent="0.3">
      <c r="X1234" s="148"/>
      <c r="Y1234" s="148"/>
      <c r="Z1234" s="148"/>
      <c r="BE1234" s="9"/>
      <c r="BL1234" s="148"/>
    </row>
    <row r="1235" spans="24:64" ht="69.95" customHeight="1" x14ac:dyDescent="0.3">
      <c r="X1235" s="148"/>
      <c r="Y1235" s="148"/>
      <c r="Z1235" s="148"/>
      <c r="BE1235" s="9"/>
      <c r="BL1235" s="148"/>
    </row>
    <row r="1236" spans="24:64" ht="69.95" customHeight="1" x14ac:dyDescent="0.3">
      <c r="X1236" s="148"/>
      <c r="Y1236" s="148"/>
      <c r="Z1236" s="148"/>
      <c r="BE1236" s="9"/>
      <c r="BL1236" s="148"/>
    </row>
    <row r="1237" spans="24:64" ht="69.95" customHeight="1" x14ac:dyDescent="0.3">
      <c r="X1237" s="148"/>
      <c r="Y1237" s="148"/>
      <c r="Z1237" s="148"/>
      <c r="BE1237" s="9"/>
      <c r="BL1237" s="148"/>
    </row>
    <row r="1238" spans="24:64" ht="69.95" customHeight="1" x14ac:dyDescent="0.3">
      <c r="X1238" s="148"/>
      <c r="Y1238" s="148"/>
      <c r="Z1238" s="148"/>
      <c r="BE1238" s="9"/>
      <c r="BL1238" s="148"/>
    </row>
    <row r="1239" spans="24:64" ht="69.95" customHeight="1" x14ac:dyDescent="0.3">
      <c r="X1239" s="148"/>
      <c r="Y1239" s="148"/>
      <c r="Z1239" s="148"/>
      <c r="BE1239" s="9"/>
      <c r="BL1239" s="148"/>
    </row>
    <row r="1240" spans="24:64" ht="69.95" customHeight="1" x14ac:dyDescent="0.3">
      <c r="X1240" s="148"/>
      <c r="Y1240" s="148"/>
      <c r="Z1240" s="148"/>
      <c r="BE1240" s="9"/>
      <c r="BL1240" s="148"/>
    </row>
    <row r="1241" spans="24:64" ht="69.95" customHeight="1" x14ac:dyDescent="0.3">
      <c r="X1241" s="148"/>
      <c r="Y1241" s="148"/>
      <c r="Z1241" s="148"/>
      <c r="BE1241" s="9"/>
      <c r="BL1241" s="148"/>
    </row>
    <row r="1242" spans="24:64" ht="69.95" customHeight="1" x14ac:dyDescent="0.3">
      <c r="X1242" s="148"/>
      <c r="Y1242" s="148"/>
      <c r="Z1242" s="148"/>
      <c r="BE1242" s="9"/>
      <c r="BL1242" s="148"/>
    </row>
    <row r="1243" spans="24:64" ht="69.95" customHeight="1" x14ac:dyDescent="0.3">
      <c r="X1243" s="148"/>
      <c r="Y1243" s="148"/>
      <c r="Z1243" s="148"/>
      <c r="BE1243" s="9"/>
      <c r="BL1243" s="148"/>
    </row>
    <row r="1244" spans="24:64" ht="69.95" customHeight="1" x14ac:dyDescent="0.3">
      <c r="X1244" s="148"/>
      <c r="Y1244" s="148"/>
      <c r="Z1244" s="148"/>
      <c r="BE1244" s="9"/>
      <c r="BL1244" s="148"/>
    </row>
    <row r="1245" spans="24:64" ht="69.95" customHeight="1" x14ac:dyDescent="0.3">
      <c r="X1245" s="148"/>
      <c r="Y1245" s="148"/>
      <c r="Z1245" s="148"/>
      <c r="BE1245" s="9"/>
      <c r="BL1245" s="148"/>
    </row>
    <row r="1246" spans="24:64" ht="69.95" customHeight="1" x14ac:dyDescent="0.3">
      <c r="X1246" s="148"/>
      <c r="Y1246" s="148"/>
      <c r="Z1246" s="148"/>
      <c r="BE1246" s="9"/>
      <c r="BL1246" s="148"/>
    </row>
    <row r="1247" spans="24:64" ht="69.95" customHeight="1" x14ac:dyDescent="0.3">
      <c r="X1247" s="148"/>
      <c r="Y1247" s="148"/>
      <c r="Z1247" s="148"/>
      <c r="BE1247" s="9"/>
      <c r="BL1247" s="148"/>
    </row>
    <row r="1248" spans="24:64" ht="69.95" customHeight="1" x14ac:dyDescent="0.3">
      <c r="X1248" s="148"/>
      <c r="Y1248" s="148"/>
      <c r="Z1248" s="148"/>
      <c r="BE1248" s="9"/>
      <c r="BL1248" s="148"/>
    </row>
    <row r="1249" spans="24:64" ht="69.95" customHeight="1" x14ac:dyDescent="0.3">
      <c r="X1249" s="148"/>
      <c r="Y1249" s="148"/>
      <c r="Z1249" s="148"/>
      <c r="BE1249" s="9"/>
      <c r="BL1249" s="148"/>
    </row>
    <row r="1250" spans="24:64" ht="69.95" customHeight="1" x14ac:dyDescent="0.3">
      <c r="X1250" s="148"/>
      <c r="Y1250" s="148"/>
      <c r="Z1250" s="148"/>
      <c r="BE1250" s="9"/>
      <c r="BL1250" s="148"/>
    </row>
    <row r="1251" spans="24:64" ht="69.95" customHeight="1" x14ac:dyDescent="0.3">
      <c r="X1251" s="148"/>
      <c r="Y1251" s="148"/>
      <c r="Z1251" s="148"/>
      <c r="BE1251" s="9"/>
      <c r="BL1251" s="148"/>
    </row>
    <row r="1252" spans="24:64" ht="69.95" customHeight="1" x14ac:dyDescent="0.3">
      <c r="X1252" s="148"/>
      <c r="Y1252" s="148"/>
      <c r="Z1252" s="148"/>
      <c r="BE1252" s="9"/>
      <c r="BL1252" s="148"/>
    </row>
    <row r="1253" spans="24:64" ht="69.95" customHeight="1" x14ac:dyDescent="0.3">
      <c r="X1253" s="148"/>
      <c r="Y1253" s="148"/>
      <c r="Z1253" s="148"/>
      <c r="BE1253" s="9"/>
      <c r="BL1253" s="148"/>
    </row>
    <row r="1254" spans="24:64" ht="69.95" customHeight="1" x14ac:dyDescent="0.3">
      <c r="X1254" s="148"/>
      <c r="Y1254" s="148"/>
      <c r="Z1254" s="148"/>
      <c r="BE1254" s="9"/>
      <c r="BL1254" s="148"/>
    </row>
    <row r="1255" spans="24:64" ht="69.95" customHeight="1" x14ac:dyDescent="0.3">
      <c r="X1255" s="148"/>
      <c r="Y1255" s="148"/>
      <c r="Z1255" s="148"/>
      <c r="BE1255" s="9"/>
      <c r="BL1255" s="148"/>
    </row>
    <row r="1256" spans="24:64" ht="69.95" customHeight="1" x14ac:dyDescent="0.3">
      <c r="X1256" s="148"/>
      <c r="Y1256" s="148"/>
      <c r="Z1256" s="148"/>
      <c r="BE1256" s="9"/>
      <c r="BL1256" s="148"/>
    </row>
    <row r="1257" spans="24:64" ht="69.95" customHeight="1" x14ac:dyDescent="0.3">
      <c r="X1257" s="148"/>
      <c r="Y1257" s="148"/>
      <c r="Z1257" s="148"/>
      <c r="BE1257" s="9"/>
      <c r="BL1257" s="148"/>
    </row>
    <row r="1258" spans="24:64" ht="69.95" customHeight="1" x14ac:dyDescent="0.3">
      <c r="X1258" s="148"/>
      <c r="Y1258" s="148"/>
      <c r="Z1258" s="148"/>
      <c r="BE1258" s="9"/>
      <c r="BL1258" s="148"/>
    </row>
    <row r="1259" spans="24:64" ht="69.95" customHeight="1" x14ac:dyDescent="0.3">
      <c r="X1259" s="148"/>
      <c r="Y1259" s="148"/>
      <c r="Z1259" s="148"/>
      <c r="BE1259" s="9"/>
      <c r="BL1259" s="148"/>
    </row>
    <row r="1260" spans="24:64" ht="69.95" customHeight="1" x14ac:dyDescent="0.3">
      <c r="X1260" s="148"/>
      <c r="Y1260" s="148"/>
      <c r="Z1260" s="148"/>
      <c r="BE1260" s="9"/>
      <c r="BL1260" s="148"/>
    </row>
    <row r="1261" spans="24:64" ht="69.95" customHeight="1" x14ac:dyDescent="0.3">
      <c r="X1261" s="148"/>
      <c r="Y1261" s="148"/>
      <c r="Z1261" s="148"/>
      <c r="BE1261" s="9"/>
      <c r="BL1261" s="148"/>
    </row>
    <row r="1262" spans="24:64" ht="69.95" customHeight="1" x14ac:dyDescent="0.3">
      <c r="X1262" s="148"/>
      <c r="Y1262" s="148"/>
      <c r="Z1262" s="148"/>
      <c r="BE1262" s="9"/>
      <c r="BL1262" s="148"/>
    </row>
    <row r="1263" spans="24:64" ht="69.95" customHeight="1" x14ac:dyDescent="0.3">
      <c r="X1263" s="148"/>
      <c r="Y1263" s="148"/>
      <c r="Z1263" s="148"/>
      <c r="BE1263" s="9"/>
      <c r="BL1263" s="148"/>
    </row>
    <row r="1264" spans="24:64" ht="69.95" customHeight="1" x14ac:dyDescent="0.3">
      <c r="X1264" s="148"/>
      <c r="Y1264" s="148"/>
      <c r="Z1264" s="148"/>
      <c r="BE1264" s="9"/>
      <c r="BL1264" s="148"/>
    </row>
    <row r="1265" spans="24:64" ht="69.95" customHeight="1" x14ac:dyDescent="0.3">
      <c r="X1265" s="148"/>
      <c r="Y1265" s="148"/>
      <c r="Z1265" s="148"/>
      <c r="BE1265" s="9"/>
      <c r="BL1265" s="148"/>
    </row>
    <row r="1266" spans="24:64" ht="69.95" customHeight="1" x14ac:dyDescent="0.3">
      <c r="X1266" s="148"/>
      <c r="Y1266" s="148"/>
      <c r="Z1266" s="148"/>
      <c r="BE1266" s="9"/>
      <c r="BL1266" s="148"/>
    </row>
    <row r="1267" spans="24:64" ht="69.95" customHeight="1" x14ac:dyDescent="0.3">
      <c r="X1267" s="148"/>
      <c r="Y1267" s="148"/>
      <c r="Z1267" s="148"/>
      <c r="BE1267" s="9"/>
      <c r="BL1267" s="148"/>
    </row>
    <row r="1268" spans="24:64" ht="69.95" customHeight="1" x14ac:dyDescent="0.3">
      <c r="X1268" s="148"/>
      <c r="Y1268" s="148"/>
      <c r="Z1268" s="148"/>
      <c r="BE1268" s="9"/>
      <c r="BL1268" s="148"/>
    </row>
    <row r="1269" spans="24:64" ht="69.95" customHeight="1" x14ac:dyDescent="0.3">
      <c r="X1269" s="148"/>
      <c r="Y1269" s="148"/>
      <c r="Z1269" s="148"/>
      <c r="BE1269" s="9"/>
      <c r="BL1269" s="148"/>
    </row>
    <row r="1270" spans="24:64" ht="69.95" customHeight="1" x14ac:dyDescent="0.3">
      <c r="X1270" s="148"/>
      <c r="Y1270" s="148"/>
      <c r="Z1270" s="148"/>
      <c r="BE1270" s="9"/>
      <c r="BL1270" s="148"/>
    </row>
    <row r="1271" spans="24:64" ht="69.95" customHeight="1" x14ac:dyDescent="0.3">
      <c r="X1271" s="148"/>
      <c r="Y1271" s="148"/>
      <c r="Z1271" s="148"/>
      <c r="BE1271" s="9"/>
      <c r="BL1271" s="148"/>
    </row>
    <row r="1272" spans="24:64" ht="69.95" customHeight="1" x14ac:dyDescent="0.3">
      <c r="X1272" s="148"/>
      <c r="Y1272" s="148"/>
      <c r="Z1272" s="148"/>
      <c r="BE1272" s="9"/>
      <c r="BL1272" s="148"/>
    </row>
    <row r="1273" spans="24:64" ht="69.95" customHeight="1" x14ac:dyDescent="0.3">
      <c r="X1273" s="148"/>
      <c r="Y1273" s="148"/>
      <c r="Z1273" s="148"/>
      <c r="BE1273" s="9"/>
      <c r="BL1273" s="148"/>
    </row>
    <row r="1274" spans="24:64" ht="69.95" customHeight="1" x14ac:dyDescent="0.3">
      <c r="X1274" s="148"/>
      <c r="Y1274" s="148"/>
      <c r="Z1274" s="148"/>
      <c r="BE1274" s="9"/>
      <c r="BL1274" s="148"/>
    </row>
    <row r="1275" spans="24:64" ht="69.95" customHeight="1" x14ac:dyDescent="0.3">
      <c r="X1275" s="148"/>
      <c r="Y1275" s="148"/>
      <c r="Z1275" s="148"/>
      <c r="BE1275" s="9"/>
      <c r="BL1275" s="148"/>
    </row>
    <row r="1276" spans="24:64" ht="69.95" customHeight="1" x14ac:dyDescent="0.3">
      <c r="X1276" s="148"/>
      <c r="Y1276" s="148"/>
      <c r="Z1276" s="148"/>
      <c r="BE1276" s="9"/>
      <c r="BL1276" s="148"/>
    </row>
    <row r="1277" spans="24:64" ht="69.95" customHeight="1" x14ac:dyDescent="0.3">
      <c r="X1277" s="148"/>
      <c r="Y1277" s="148"/>
      <c r="Z1277" s="148"/>
      <c r="BE1277" s="9"/>
      <c r="BL1277" s="148"/>
    </row>
    <row r="1278" spans="24:64" ht="69.95" customHeight="1" x14ac:dyDescent="0.3">
      <c r="X1278" s="148"/>
      <c r="Y1278" s="148"/>
      <c r="Z1278" s="148"/>
      <c r="BE1278" s="9"/>
      <c r="BL1278" s="148"/>
    </row>
    <row r="1279" spans="24:64" ht="69.95" customHeight="1" x14ac:dyDescent="0.3">
      <c r="X1279" s="148"/>
      <c r="Y1279" s="148"/>
      <c r="Z1279" s="148"/>
      <c r="BE1279" s="9"/>
      <c r="BL1279" s="148"/>
    </row>
    <row r="1280" spans="24:64" ht="69.95" customHeight="1" x14ac:dyDescent="0.3">
      <c r="X1280" s="148"/>
      <c r="Y1280" s="148"/>
      <c r="Z1280" s="148"/>
      <c r="BE1280" s="9"/>
      <c r="BL1280" s="148"/>
    </row>
    <row r="1281" spans="24:64" ht="69.95" customHeight="1" x14ac:dyDescent="0.3">
      <c r="X1281" s="148"/>
      <c r="Y1281" s="148"/>
      <c r="Z1281" s="148"/>
      <c r="BE1281" s="9"/>
      <c r="BL1281" s="148"/>
    </row>
    <row r="1282" spans="24:64" ht="69.95" customHeight="1" x14ac:dyDescent="0.3">
      <c r="X1282" s="148"/>
      <c r="Y1282" s="148"/>
      <c r="Z1282" s="148"/>
      <c r="BE1282" s="9"/>
      <c r="BL1282" s="148"/>
    </row>
    <row r="1283" spans="24:64" ht="69.95" customHeight="1" x14ac:dyDescent="0.3">
      <c r="X1283" s="148"/>
      <c r="Y1283" s="148"/>
      <c r="Z1283" s="148"/>
      <c r="BE1283" s="9"/>
      <c r="BL1283" s="148"/>
    </row>
    <row r="1284" spans="24:64" ht="69.95" customHeight="1" x14ac:dyDescent="0.3">
      <c r="X1284" s="148"/>
      <c r="Y1284" s="148"/>
      <c r="Z1284" s="148"/>
      <c r="BE1284" s="9"/>
      <c r="BL1284" s="148"/>
    </row>
    <row r="1285" spans="24:64" ht="69.95" customHeight="1" x14ac:dyDescent="0.3">
      <c r="X1285" s="148"/>
      <c r="Y1285" s="148"/>
      <c r="Z1285" s="148"/>
      <c r="BE1285" s="9"/>
      <c r="BL1285" s="148"/>
    </row>
    <row r="1286" spans="24:64" ht="69.95" customHeight="1" x14ac:dyDescent="0.3">
      <c r="X1286" s="148"/>
      <c r="Y1286" s="148"/>
      <c r="Z1286" s="148"/>
      <c r="BE1286" s="9"/>
      <c r="BL1286" s="148"/>
    </row>
    <row r="1287" spans="24:64" ht="69.95" customHeight="1" x14ac:dyDescent="0.3">
      <c r="X1287" s="148"/>
      <c r="Y1287" s="148"/>
      <c r="Z1287" s="148"/>
      <c r="BE1287" s="9"/>
      <c r="BL1287" s="148"/>
    </row>
    <row r="1288" spans="24:64" ht="69.95" customHeight="1" x14ac:dyDescent="0.3">
      <c r="X1288" s="148"/>
      <c r="Y1288" s="148"/>
      <c r="Z1288" s="148"/>
      <c r="BE1288" s="9"/>
      <c r="BL1288" s="148"/>
    </row>
    <row r="1289" spans="24:64" ht="69.95" customHeight="1" x14ac:dyDescent="0.3">
      <c r="X1289" s="148"/>
      <c r="Y1289" s="148"/>
      <c r="Z1289" s="148"/>
      <c r="BE1289" s="9"/>
      <c r="BL1289" s="148"/>
    </row>
    <row r="1290" spans="24:64" ht="69.95" customHeight="1" x14ac:dyDescent="0.3">
      <c r="X1290" s="148"/>
      <c r="Y1290" s="148"/>
      <c r="Z1290" s="148"/>
      <c r="BE1290" s="9"/>
      <c r="BL1290" s="148"/>
    </row>
    <row r="1291" spans="24:64" ht="69.95" customHeight="1" x14ac:dyDescent="0.3">
      <c r="X1291" s="148"/>
      <c r="Y1291" s="148"/>
      <c r="Z1291" s="148"/>
      <c r="BE1291" s="9"/>
      <c r="BL1291" s="148"/>
    </row>
    <row r="1292" spans="24:64" ht="69.95" customHeight="1" x14ac:dyDescent="0.3">
      <c r="X1292" s="148"/>
      <c r="Y1292" s="148"/>
      <c r="Z1292" s="148"/>
      <c r="BE1292" s="9"/>
      <c r="BL1292" s="148"/>
    </row>
    <row r="1293" spans="24:64" ht="69.95" customHeight="1" x14ac:dyDescent="0.3">
      <c r="X1293" s="148"/>
      <c r="Y1293" s="148"/>
      <c r="Z1293" s="148"/>
      <c r="BE1293" s="9"/>
      <c r="BL1293" s="148"/>
    </row>
    <row r="1294" spans="24:64" ht="69.95" customHeight="1" x14ac:dyDescent="0.3">
      <c r="X1294" s="148"/>
      <c r="Y1294" s="148"/>
      <c r="Z1294" s="148"/>
      <c r="BE1294" s="9"/>
      <c r="BL1294" s="148"/>
    </row>
    <row r="1295" spans="24:64" ht="69.95" customHeight="1" x14ac:dyDescent="0.3">
      <c r="X1295" s="148"/>
      <c r="Y1295" s="148"/>
      <c r="Z1295" s="148"/>
      <c r="BE1295" s="9"/>
      <c r="BL1295" s="148"/>
    </row>
    <row r="1296" spans="24:64" ht="69.95" customHeight="1" x14ac:dyDescent="0.3">
      <c r="X1296" s="148"/>
      <c r="Y1296" s="148"/>
      <c r="Z1296" s="148"/>
      <c r="BE1296" s="9"/>
      <c r="BL1296" s="148"/>
    </row>
    <row r="1297" spans="24:64" ht="69.95" customHeight="1" x14ac:dyDescent="0.3">
      <c r="X1297" s="148"/>
      <c r="Y1297" s="148"/>
      <c r="Z1297" s="148"/>
      <c r="BE1297" s="9"/>
      <c r="BL1297" s="148"/>
    </row>
    <row r="1298" spans="24:64" ht="69.95" customHeight="1" x14ac:dyDescent="0.3">
      <c r="X1298" s="148"/>
      <c r="Y1298" s="148"/>
      <c r="Z1298" s="148"/>
      <c r="BE1298" s="9"/>
      <c r="BL1298" s="148"/>
    </row>
    <row r="1299" spans="24:64" ht="69.95" customHeight="1" x14ac:dyDescent="0.3">
      <c r="X1299" s="148"/>
      <c r="Y1299" s="148"/>
      <c r="Z1299" s="148"/>
      <c r="BE1299" s="9"/>
      <c r="BL1299" s="148"/>
    </row>
    <row r="1300" spans="24:64" ht="69.95" customHeight="1" x14ac:dyDescent="0.3">
      <c r="X1300" s="148"/>
      <c r="Y1300" s="148"/>
      <c r="Z1300" s="148"/>
      <c r="BE1300" s="9"/>
      <c r="BL1300" s="148"/>
    </row>
    <row r="1301" spans="24:64" ht="69.95" customHeight="1" x14ac:dyDescent="0.3">
      <c r="X1301" s="148"/>
      <c r="Y1301" s="148"/>
      <c r="Z1301" s="148"/>
      <c r="BE1301" s="9"/>
      <c r="BL1301" s="148"/>
    </row>
    <row r="1302" spans="24:64" ht="69.95" customHeight="1" x14ac:dyDescent="0.3">
      <c r="X1302" s="148"/>
      <c r="Y1302" s="148"/>
      <c r="Z1302" s="148"/>
      <c r="BE1302" s="9"/>
      <c r="BL1302" s="148"/>
    </row>
    <row r="1303" spans="24:64" ht="69.95" customHeight="1" x14ac:dyDescent="0.3">
      <c r="X1303" s="148"/>
      <c r="Y1303" s="148"/>
      <c r="Z1303" s="148"/>
      <c r="BE1303" s="9"/>
      <c r="BL1303" s="148"/>
    </row>
    <row r="1304" spans="24:64" ht="69.95" customHeight="1" x14ac:dyDescent="0.3">
      <c r="X1304" s="148"/>
      <c r="Y1304" s="148"/>
      <c r="Z1304" s="148"/>
      <c r="BE1304" s="9"/>
      <c r="BL1304" s="148"/>
    </row>
    <row r="1305" spans="24:64" ht="69.95" customHeight="1" x14ac:dyDescent="0.3">
      <c r="X1305" s="148"/>
      <c r="Y1305" s="148"/>
      <c r="Z1305" s="148"/>
      <c r="BE1305" s="9"/>
      <c r="BL1305" s="148"/>
    </row>
    <row r="1306" spans="24:64" ht="69.95" customHeight="1" x14ac:dyDescent="0.3">
      <c r="X1306" s="148"/>
      <c r="Y1306" s="148"/>
      <c r="Z1306" s="148"/>
      <c r="BE1306" s="9"/>
      <c r="BL1306" s="148"/>
    </row>
    <row r="1307" spans="24:64" ht="69.95" customHeight="1" x14ac:dyDescent="0.3">
      <c r="X1307" s="148"/>
      <c r="Y1307" s="148"/>
      <c r="Z1307" s="148"/>
      <c r="BE1307" s="9"/>
      <c r="BL1307" s="148"/>
    </row>
    <row r="1308" spans="24:64" ht="69.95" customHeight="1" x14ac:dyDescent="0.3">
      <c r="X1308" s="148"/>
      <c r="Y1308" s="148"/>
      <c r="Z1308" s="148"/>
      <c r="BE1308" s="9"/>
      <c r="BL1308" s="148"/>
    </row>
    <row r="1309" spans="24:64" ht="69.95" customHeight="1" x14ac:dyDescent="0.3">
      <c r="X1309" s="148"/>
      <c r="Y1309" s="148"/>
      <c r="Z1309" s="148"/>
      <c r="BE1309" s="9"/>
      <c r="BL1309" s="148"/>
    </row>
    <row r="1310" spans="24:64" ht="69.95" customHeight="1" x14ac:dyDescent="0.3">
      <c r="X1310" s="148"/>
      <c r="Y1310" s="148"/>
      <c r="Z1310" s="148"/>
      <c r="BE1310" s="9"/>
      <c r="BL1310" s="148"/>
    </row>
    <row r="1311" spans="24:64" ht="69.95" customHeight="1" x14ac:dyDescent="0.3">
      <c r="X1311" s="148"/>
      <c r="Y1311" s="148"/>
      <c r="Z1311" s="148"/>
      <c r="BE1311" s="9"/>
      <c r="BL1311" s="148"/>
    </row>
    <row r="1312" spans="24:64" ht="69.95" customHeight="1" x14ac:dyDescent="0.3">
      <c r="X1312" s="148"/>
      <c r="Y1312" s="148"/>
      <c r="Z1312" s="148"/>
      <c r="BE1312" s="9"/>
      <c r="BL1312" s="148"/>
    </row>
    <row r="1313" spans="24:64" ht="69.95" customHeight="1" x14ac:dyDescent="0.3">
      <c r="X1313" s="148"/>
      <c r="Y1313" s="148"/>
      <c r="Z1313" s="148"/>
      <c r="BE1313" s="9"/>
      <c r="BL1313" s="148"/>
    </row>
    <row r="1314" spans="24:64" ht="69.95" customHeight="1" x14ac:dyDescent="0.3">
      <c r="X1314" s="148"/>
      <c r="Y1314" s="148"/>
      <c r="Z1314" s="148"/>
      <c r="BE1314" s="9"/>
      <c r="BL1314" s="148"/>
    </row>
    <row r="1315" spans="24:64" ht="69.95" customHeight="1" x14ac:dyDescent="0.3">
      <c r="X1315" s="148"/>
      <c r="Y1315" s="148"/>
      <c r="Z1315" s="148"/>
      <c r="BE1315" s="9"/>
      <c r="BL1315" s="148"/>
    </row>
    <row r="1316" spans="24:64" ht="69.95" customHeight="1" x14ac:dyDescent="0.3">
      <c r="X1316" s="148"/>
      <c r="Y1316" s="148"/>
      <c r="Z1316" s="148"/>
      <c r="BE1316" s="9"/>
      <c r="BL1316" s="148"/>
    </row>
    <row r="1317" spans="24:64" ht="69.95" customHeight="1" x14ac:dyDescent="0.3">
      <c r="X1317" s="148"/>
      <c r="Y1317" s="148"/>
      <c r="Z1317" s="148"/>
      <c r="BE1317" s="9"/>
      <c r="BL1317" s="148"/>
    </row>
    <row r="1318" spans="24:64" ht="69.95" customHeight="1" x14ac:dyDescent="0.3">
      <c r="X1318" s="148"/>
      <c r="Y1318" s="148"/>
      <c r="Z1318" s="148"/>
      <c r="BE1318" s="9"/>
      <c r="BL1318" s="148"/>
    </row>
    <row r="1319" spans="24:64" ht="69.95" customHeight="1" x14ac:dyDescent="0.3">
      <c r="X1319" s="148"/>
      <c r="Y1319" s="148"/>
      <c r="Z1319" s="148"/>
      <c r="BE1319" s="9"/>
      <c r="BL1319" s="148"/>
    </row>
    <row r="1320" spans="24:64" ht="69.95" customHeight="1" x14ac:dyDescent="0.3">
      <c r="X1320" s="148"/>
      <c r="Y1320" s="148"/>
      <c r="Z1320" s="148"/>
      <c r="BE1320" s="9"/>
      <c r="BL1320" s="148"/>
    </row>
    <row r="1321" spans="24:64" ht="69.95" customHeight="1" x14ac:dyDescent="0.3">
      <c r="X1321" s="148"/>
      <c r="Y1321" s="148"/>
      <c r="Z1321" s="148"/>
      <c r="BE1321" s="9"/>
      <c r="BL1321" s="148"/>
    </row>
    <row r="1322" spans="24:64" ht="69.95" customHeight="1" x14ac:dyDescent="0.3">
      <c r="X1322" s="148"/>
      <c r="Y1322" s="148"/>
      <c r="Z1322" s="148"/>
      <c r="BE1322" s="9"/>
      <c r="BL1322" s="148"/>
    </row>
    <row r="1323" spans="24:64" ht="69.95" customHeight="1" x14ac:dyDescent="0.3">
      <c r="X1323" s="148"/>
      <c r="Y1323" s="148"/>
      <c r="Z1323" s="148"/>
      <c r="BE1323" s="9"/>
      <c r="BL1323" s="148"/>
    </row>
    <row r="1324" spans="24:64" ht="69.95" customHeight="1" x14ac:dyDescent="0.3">
      <c r="X1324" s="148"/>
      <c r="Y1324" s="148"/>
      <c r="Z1324" s="148"/>
      <c r="BE1324" s="9"/>
      <c r="BL1324" s="148"/>
    </row>
    <row r="1325" spans="24:64" ht="69.95" customHeight="1" x14ac:dyDescent="0.3">
      <c r="X1325" s="148"/>
      <c r="Y1325" s="148"/>
      <c r="Z1325" s="148"/>
      <c r="BE1325" s="9"/>
      <c r="BL1325" s="148"/>
    </row>
    <row r="1326" spans="24:64" ht="69.95" customHeight="1" x14ac:dyDescent="0.3">
      <c r="X1326" s="148"/>
      <c r="Y1326" s="148"/>
      <c r="Z1326" s="148"/>
      <c r="BE1326" s="9"/>
      <c r="BL1326" s="148"/>
    </row>
    <row r="1327" spans="24:64" ht="69.95" customHeight="1" x14ac:dyDescent="0.3">
      <c r="X1327" s="148"/>
      <c r="Y1327" s="148"/>
      <c r="Z1327" s="148"/>
      <c r="BE1327" s="9"/>
      <c r="BL1327" s="148"/>
    </row>
    <row r="1328" spans="24:64" ht="69.95" customHeight="1" x14ac:dyDescent="0.3">
      <c r="X1328" s="148"/>
      <c r="Y1328" s="148"/>
      <c r="Z1328" s="148"/>
      <c r="BE1328" s="9"/>
      <c r="BL1328" s="148"/>
    </row>
    <row r="1329" spans="24:64" ht="69.95" customHeight="1" x14ac:dyDescent="0.3">
      <c r="X1329" s="148"/>
      <c r="Y1329" s="148"/>
      <c r="Z1329" s="148"/>
      <c r="BE1329" s="9"/>
      <c r="BL1329" s="148"/>
    </row>
    <row r="1330" spans="24:64" ht="69.95" customHeight="1" x14ac:dyDescent="0.3">
      <c r="X1330" s="148"/>
      <c r="Y1330" s="148"/>
      <c r="Z1330" s="148"/>
      <c r="BE1330" s="9"/>
      <c r="BL1330" s="148"/>
    </row>
    <row r="1331" spans="24:64" ht="69.95" customHeight="1" x14ac:dyDescent="0.3">
      <c r="X1331" s="148"/>
      <c r="Y1331" s="148"/>
      <c r="Z1331" s="148"/>
      <c r="BE1331" s="9"/>
      <c r="BL1331" s="148"/>
    </row>
    <row r="1332" spans="24:64" ht="69.95" customHeight="1" x14ac:dyDescent="0.3">
      <c r="X1332" s="148"/>
      <c r="Y1332" s="148"/>
      <c r="Z1332" s="148"/>
      <c r="BE1332" s="9"/>
      <c r="BL1332" s="148"/>
    </row>
    <row r="1333" spans="24:64" ht="69.95" customHeight="1" x14ac:dyDescent="0.3">
      <c r="X1333" s="148"/>
      <c r="Y1333" s="148"/>
      <c r="Z1333" s="148"/>
      <c r="BE1333" s="9"/>
      <c r="BL1333" s="148"/>
    </row>
    <row r="1334" spans="24:64" ht="69.95" customHeight="1" x14ac:dyDescent="0.3">
      <c r="X1334" s="148"/>
      <c r="Y1334" s="148"/>
      <c r="Z1334" s="148"/>
      <c r="BE1334" s="9"/>
      <c r="BL1334" s="148"/>
    </row>
    <row r="1335" spans="24:64" ht="69.95" customHeight="1" x14ac:dyDescent="0.3">
      <c r="X1335" s="148"/>
      <c r="Y1335" s="148"/>
      <c r="Z1335" s="148"/>
      <c r="BE1335" s="9"/>
      <c r="BL1335" s="148"/>
    </row>
    <row r="1336" spans="24:64" ht="69.95" customHeight="1" x14ac:dyDescent="0.3">
      <c r="X1336" s="148"/>
      <c r="Y1336" s="148"/>
      <c r="Z1336" s="148"/>
      <c r="BE1336" s="9"/>
      <c r="BL1336" s="148"/>
    </row>
    <row r="1337" spans="24:64" ht="69.95" customHeight="1" x14ac:dyDescent="0.3">
      <c r="X1337" s="148"/>
      <c r="Y1337" s="148"/>
      <c r="Z1337" s="148"/>
      <c r="BE1337" s="9"/>
      <c r="BL1337" s="148"/>
    </row>
    <row r="1338" spans="24:64" ht="69.95" customHeight="1" x14ac:dyDescent="0.3">
      <c r="X1338" s="148"/>
      <c r="Y1338" s="148"/>
      <c r="Z1338" s="148"/>
      <c r="BE1338" s="9"/>
      <c r="BL1338" s="148"/>
    </row>
    <row r="1339" spans="24:64" ht="69.95" customHeight="1" x14ac:dyDescent="0.3">
      <c r="X1339" s="148"/>
      <c r="Y1339" s="148"/>
      <c r="Z1339" s="148"/>
      <c r="BE1339" s="9"/>
      <c r="BL1339" s="148"/>
    </row>
    <row r="1340" spans="24:64" ht="69.95" customHeight="1" x14ac:dyDescent="0.3">
      <c r="X1340" s="148"/>
      <c r="Y1340" s="148"/>
      <c r="Z1340" s="148"/>
      <c r="BE1340" s="9"/>
      <c r="BL1340" s="148"/>
    </row>
    <row r="1341" spans="24:64" ht="69.95" customHeight="1" x14ac:dyDescent="0.3">
      <c r="X1341" s="148"/>
      <c r="Y1341" s="148"/>
      <c r="Z1341" s="148"/>
      <c r="BE1341" s="9"/>
      <c r="BL1341" s="148"/>
    </row>
    <row r="1342" spans="24:64" ht="69.95" customHeight="1" x14ac:dyDescent="0.3">
      <c r="X1342" s="148"/>
      <c r="Y1342" s="148"/>
      <c r="Z1342" s="148"/>
      <c r="BE1342" s="9"/>
      <c r="BL1342" s="148"/>
    </row>
    <row r="1343" spans="24:64" ht="69.95" customHeight="1" x14ac:dyDescent="0.3">
      <c r="X1343" s="148"/>
      <c r="Y1343" s="148"/>
      <c r="Z1343" s="148"/>
      <c r="BE1343" s="9"/>
      <c r="BL1343" s="148"/>
    </row>
    <row r="1344" spans="24:64" ht="69.95" customHeight="1" x14ac:dyDescent="0.3">
      <c r="X1344" s="148"/>
      <c r="Y1344" s="148"/>
      <c r="Z1344" s="148"/>
      <c r="BE1344" s="9"/>
      <c r="BL1344" s="148"/>
    </row>
    <row r="1345" spans="24:64" ht="69.95" customHeight="1" x14ac:dyDescent="0.3">
      <c r="X1345" s="148"/>
      <c r="Y1345" s="148"/>
      <c r="Z1345" s="148"/>
      <c r="BE1345" s="9"/>
      <c r="BL1345" s="148"/>
    </row>
    <row r="1346" spans="24:64" ht="69.95" customHeight="1" x14ac:dyDescent="0.3">
      <c r="X1346" s="148"/>
      <c r="Y1346" s="148"/>
      <c r="Z1346" s="148"/>
      <c r="BE1346" s="9"/>
      <c r="BL1346" s="148"/>
    </row>
    <row r="1347" spans="24:64" ht="69.95" customHeight="1" x14ac:dyDescent="0.3">
      <c r="X1347" s="148"/>
      <c r="Y1347" s="148"/>
      <c r="Z1347" s="148"/>
      <c r="BE1347" s="9"/>
      <c r="BL1347" s="148"/>
    </row>
    <row r="1348" spans="24:64" ht="69.95" customHeight="1" x14ac:dyDescent="0.3">
      <c r="X1348" s="148"/>
      <c r="Y1348" s="148"/>
      <c r="Z1348" s="148"/>
      <c r="BE1348" s="9"/>
      <c r="BL1348" s="148"/>
    </row>
    <row r="1349" spans="24:64" ht="69.95" customHeight="1" x14ac:dyDescent="0.3">
      <c r="X1349" s="148"/>
      <c r="Y1349" s="148"/>
      <c r="Z1349" s="148"/>
      <c r="BE1349" s="9"/>
      <c r="BL1349" s="148"/>
    </row>
    <row r="1350" spans="24:64" ht="69.95" customHeight="1" x14ac:dyDescent="0.3">
      <c r="X1350" s="148"/>
      <c r="Y1350" s="148"/>
      <c r="Z1350" s="148"/>
      <c r="BE1350" s="9"/>
      <c r="BL1350" s="148"/>
    </row>
    <row r="1351" spans="24:64" ht="69.95" customHeight="1" x14ac:dyDescent="0.3">
      <c r="X1351" s="148"/>
      <c r="Y1351" s="148"/>
      <c r="Z1351" s="148"/>
      <c r="BE1351" s="9"/>
      <c r="BL1351" s="148"/>
    </row>
    <row r="1352" spans="24:64" ht="69.95" customHeight="1" x14ac:dyDescent="0.3">
      <c r="X1352" s="148"/>
      <c r="Y1352" s="148"/>
      <c r="Z1352" s="148"/>
      <c r="BE1352" s="9"/>
      <c r="BL1352" s="148"/>
    </row>
    <row r="1353" spans="24:64" ht="69.95" customHeight="1" x14ac:dyDescent="0.3">
      <c r="X1353" s="148"/>
      <c r="Y1353" s="148"/>
      <c r="Z1353" s="148"/>
      <c r="BE1353" s="9"/>
      <c r="BL1353" s="148"/>
    </row>
    <row r="1354" spans="24:64" ht="69.95" customHeight="1" x14ac:dyDescent="0.3">
      <c r="X1354" s="148"/>
      <c r="Y1354" s="148"/>
      <c r="Z1354" s="148"/>
      <c r="BE1354" s="9"/>
      <c r="BL1354" s="148"/>
    </row>
    <row r="1355" spans="24:64" ht="69.95" customHeight="1" x14ac:dyDescent="0.3">
      <c r="X1355" s="148"/>
      <c r="Y1355" s="148"/>
      <c r="Z1355" s="148"/>
      <c r="BE1355" s="9"/>
      <c r="BL1355" s="148"/>
    </row>
    <row r="1356" spans="24:64" ht="69.95" customHeight="1" x14ac:dyDescent="0.3">
      <c r="X1356" s="148"/>
      <c r="Y1356" s="148"/>
      <c r="Z1356" s="148"/>
      <c r="BE1356" s="9"/>
      <c r="BL1356" s="148"/>
    </row>
    <row r="1357" spans="24:64" ht="69.95" customHeight="1" x14ac:dyDescent="0.3">
      <c r="X1357" s="148"/>
      <c r="Y1357" s="148"/>
      <c r="Z1357" s="148"/>
      <c r="BE1357" s="9"/>
      <c r="BL1357" s="148"/>
    </row>
    <row r="1358" spans="24:64" ht="69.95" customHeight="1" x14ac:dyDescent="0.3">
      <c r="X1358" s="148"/>
      <c r="Y1358" s="148"/>
      <c r="Z1358" s="148"/>
      <c r="BE1358" s="9"/>
      <c r="BL1358" s="148"/>
    </row>
    <row r="1359" spans="24:64" ht="69.95" customHeight="1" x14ac:dyDescent="0.3">
      <c r="X1359" s="148"/>
      <c r="Y1359" s="148"/>
      <c r="Z1359" s="148"/>
      <c r="BE1359" s="9"/>
      <c r="BL1359" s="148"/>
    </row>
    <row r="1360" spans="24:64" ht="69.95" customHeight="1" x14ac:dyDescent="0.3">
      <c r="X1360" s="148"/>
      <c r="Y1360" s="148"/>
      <c r="Z1360" s="148"/>
      <c r="BE1360" s="9"/>
      <c r="BL1360" s="148"/>
    </row>
    <row r="1361" spans="24:64" ht="69.95" customHeight="1" x14ac:dyDescent="0.3">
      <c r="X1361" s="148"/>
      <c r="Y1361" s="148"/>
      <c r="Z1361" s="148"/>
      <c r="BE1361" s="9"/>
      <c r="BL1361" s="148"/>
    </row>
    <row r="1362" spans="24:64" ht="69.95" customHeight="1" x14ac:dyDescent="0.3">
      <c r="X1362" s="148"/>
      <c r="Y1362" s="148"/>
      <c r="Z1362" s="148"/>
      <c r="BE1362" s="9"/>
      <c r="BL1362" s="148"/>
    </row>
    <row r="1363" spans="24:64" ht="69.95" customHeight="1" x14ac:dyDescent="0.3">
      <c r="X1363" s="148"/>
      <c r="Y1363" s="148"/>
      <c r="Z1363" s="148"/>
      <c r="BE1363" s="9"/>
      <c r="BL1363" s="148"/>
    </row>
    <row r="1364" spans="24:64" ht="69.95" customHeight="1" x14ac:dyDescent="0.3">
      <c r="X1364" s="148"/>
      <c r="Y1364" s="148"/>
      <c r="Z1364" s="148"/>
      <c r="BE1364" s="9"/>
      <c r="BL1364" s="148"/>
    </row>
    <row r="1365" spans="24:64" ht="69.95" customHeight="1" x14ac:dyDescent="0.3">
      <c r="X1365" s="148"/>
      <c r="Y1365" s="148"/>
      <c r="Z1365" s="148"/>
      <c r="BE1365" s="9"/>
      <c r="BL1365" s="148"/>
    </row>
    <row r="1366" spans="24:64" ht="69.95" customHeight="1" x14ac:dyDescent="0.3">
      <c r="X1366" s="148"/>
      <c r="Y1366" s="148"/>
      <c r="Z1366" s="148"/>
      <c r="BE1366" s="9"/>
      <c r="BL1366" s="148"/>
    </row>
    <row r="1367" spans="24:64" ht="69.95" customHeight="1" x14ac:dyDescent="0.3">
      <c r="X1367" s="148"/>
      <c r="Y1367" s="148"/>
      <c r="Z1367" s="148"/>
      <c r="BE1367" s="9"/>
      <c r="BL1367" s="148"/>
    </row>
    <row r="1368" spans="24:64" ht="69.95" customHeight="1" x14ac:dyDescent="0.3">
      <c r="X1368" s="148"/>
      <c r="Y1368" s="148"/>
      <c r="Z1368" s="148"/>
      <c r="BE1368" s="9"/>
      <c r="BL1368" s="148"/>
    </row>
    <row r="1369" spans="24:64" ht="69.95" customHeight="1" x14ac:dyDescent="0.3">
      <c r="X1369" s="148"/>
      <c r="Y1369" s="148"/>
      <c r="Z1369" s="148"/>
      <c r="BE1369" s="9"/>
      <c r="BL1369" s="148"/>
    </row>
    <row r="1370" spans="24:64" ht="69.95" customHeight="1" x14ac:dyDescent="0.3">
      <c r="X1370" s="148"/>
      <c r="Y1370" s="148"/>
      <c r="Z1370" s="148"/>
      <c r="BE1370" s="9"/>
      <c r="BL1370" s="148"/>
    </row>
    <row r="1371" spans="24:64" ht="69.95" customHeight="1" x14ac:dyDescent="0.3">
      <c r="X1371" s="148"/>
      <c r="Y1371" s="148"/>
      <c r="Z1371" s="148"/>
      <c r="BE1371" s="9"/>
      <c r="BL1371" s="148"/>
    </row>
    <row r="1372" spans="24:64" ht="69.95" customHeight="1" x14ac:dyDescent="0.3">
      <c r="X1372" s="148"/>
      <c r="Y1372" s="148"/>
      <c r="Z1372" s="148"/>
      <c r="BE1372" s="9"/>
      <c r="BL1372" s="148"/>
    </row>
    <row r="1373" spans="24:64" ht="69.95" customHeight="1" x14ac:dyDescent="0.3">
      <c r="X1373" s="148"/>
      <c r="Y1373" s="148"/>
      <c r="Z1373" s="148"/>
      <c r="BE1373" s="9"/>
      <c r="BL1373" s="148"/>
    </row>
    <row r="1374" spans="24:64" ht="69.95" customHeight="1" x14ac:dyDescent="0.3">
      <c r="X1374" s="148"/>
      <c r="Y1374" s="148"/>
      <c r="Z1374" s="148"/>
      <c r="BE1374" s="9"/>
      <c r="BL1374" s="148"/>
    </row>
    <row r="1375" spans="24:64" ht="69.95" customHeight="1" x14ac:dyDescent="0.3">
      <c r="X1375" s="148"/>
      <c r="Y1375" s="148"/>
      <c r="Z1375" s="148"/>
      <c r="BE1375" s="9"/>
      <c r="BL1375" s="148"/>
    </row>
    <row r="1376" spans="24:64" ht="69.95" customHeight="1" x14ac:dyDescent="0.3">
      <c r="X1376" s="148"/>
      <c r="Y1376" s="148"/>
      <c r="Z1376" s="148"/>
      <c r="BE1376" s="9"/>
      <c r="BL1376" s="148"/>
    </row>
    <row r="1377" spans="24:64" ht="69.95" customHeight="1" x14ac:dyDescent="0.3">
      <c r="X1377" s="148"/>
      <c r="Y1377" s="148"/>
      <c r="Z1377" s="148"/>
      <c r="BE1377" s="9"/>
      <c r="BL1377" s="148"/>
    </row>
    <row r="1378" spans="24:64" ht="69.95" customHeight="1" x14ac:dyDescent="0.3">
      <c r="X1378" s="148"/>
      <c r="Y1378" s="148"/>
      <c r="Z1378" s="148"/>
      <c r="BE1378" s="9"/>
      <c r="BL1378" s="148"/>
    </row>
    <row r="1379" spans="24:64" ht="69.95" customHeight="1" x14ac:dyDescent="0.3">
      <c r="X1379" s="148"/>
      <c r="Y1379" s="148"/>
      <c r="Z1379" s="148"/>
      <c r="BE1379" s="9"/>
      <c r="BL1379" s="148"/>
    </row>
    <row r="1380" spans="24:64" ht="69.95" customHeight="1" x14ac:dyDescent="0.3">
      <c r="X1380" s="148"/>
      <c r="Y1380" s="148"/>
      <c r="Z1380" s="148"/>
      <c r="BE1380" s="9"/>
      <c r="BL1380" s="148"/>
    </row>
    <row r="1381" spans="24:64" ht="69.95" customHeight="1" x14ac:dyDescent="0.3">
      <c r="X1381" s="148"/>
      <c r="Y1381" s="148"/>
      <c r="Z1381" s="148"/>
      <c r="BE1381" s="9"/>
      <c r="BL1381" s="148"/>
    </row>
    <row r="1382" spans="24:64" ht="69.95" customHeight="1" x14ac:dyDescent="0.3">
      <c r="X1382" s="148"/>
      <c r="Y1382" s="148"/>
      <c r="Z1382" s="148"/>
      <c r="BE1382" s="9"/>
      <c r="BL1382" s="148"/>
    </row>
    <row r="1383" spans="24:64" ht="69.95" customHeight="1" x14ac:dyDescent="0.3">
      <c r="X1383" s="148"/>
      <c r="Y1383" s="148"/>
      <c r="Z1383" s="148"/>
      <c r="BE1383" s="9"/>
      <c r="BL1383" s="148"/>
    </row>
    <row r="1384" spans="24:64" ht="69.95" customHeight="1" x14ac:dyDescent="0.3">
      <c r="X1384" s="148"/>
      <c r="Y1384" s="148"/>
      <c r="Z1384" s="148"/>
      <c r="BE1384" s="9"/>
      <c r="BL1384" s="148"/>
    </row>
    <row r="1385" spans="24:64" ht="69.95" customHeight="1" x14ac:dyDescent="0.3">
      <c r="X1385" s="148"/>
      <c r="Y1385" s="148"/>
      <c r="Z1385" s="148"/>
      <c r="BE1385" s="9"/>
      <c r="BL1385" s="148"/>
    </row>
    <row r="1386" spans="24:64" ht="69.95" customHeight="1" x14ac:dyDescent="0.3">
      <c r="X1386" s="148"/>
      <c r="Y1386" s="148"/>
      <c r="Z1386" s="148"/>
      <c r="BE1386" s="9"/>
      <c r="BL1386" s="148"/>
    </row>
    <row r="1387" spans="24:64" ht="69.95" customHeight="1" x14ac:dyDescent="0.3">
      <c r="X1387" s="148"/>
      <c r="Y1387" s="148"/>
      <c r="Z1387" s="148"/>
      <c r="BE1387" s="9"/>
      <c r="BL1387" s="148"/>
    </row>
    <row r="1388" spans="24:64" ht="69.95" customHeight="1" x14ac:dyDescent="0.3">
      <c r="X1388" s="148"/>
      <c r="Y1388" s="148"/>
      <c r="Z1388" s="148"/>
      <c r="BE1388" s="9"/>
      <c r="BL1388" s="148"/>
    </row>
    <row r="1389" spans="24:64" ht="69.95" customHeight="1" x14ac:dyDescent="0.3">
      <c r="X1389" s="148"/>
      <c r="Y1389" s="148"/>
      <c r="Z1389" s="148"/>
      <c r="BE1389" s="9"/>
      <c r="BL1389" s="148"/>
    </row>
    <row r="1390" spans="24:64" ht="69.95" customHeight="1" x14ac:dyDescent="0.3">
      <c r="X1390" s="148"/>
      <c r="Y1390" s="148"/>
      <c r="Z1390" s="148"/>
      <c r="BE1390" s="9"/>
      <c r="BL1390" s="148"/>
    </row>
    <row r="1391" spans="24:64" ht="69.95" customHeight="1" x14ac:dyDescent="0.3">
      <c r="X1391" s="148"/>
      <c r="Y1391" s="148"/>
      <c r="Z1391" s="148"/>
      <c r="BE1391" s="9"/>
      <c r="BL1391" s="148"/>
    </row>
    <row r="1392" spans="24:64" ht="69.95" customHeight="1" x14ac:dyDescent="0.3">
      <c r="X1392" s="148"/>
      <c r="Y1392" s="148"/>
      <c r="Z1392" s="148"/>
      <c r="BE1392" s="9"/>
      <c r="BL1392" s="148"/>
    </row>
    <row r="1393" spans="24:64" ht="69.95" customHeight="1" x14ac:dyDescent="0.3">
      <c r="X1393" s="148"/>
      <c r="Y1393" s="148"/>
      <c r="Z1393" s="148"/>
      <c r="BE1393" s="9"/>
      <c r="BL1393" s="148"/>
    </row>
    <row r="1394" spans="24:64" ht="69.95" customHeight="1" x14ac:dyDescent="0.3">
      <c r="X1394" s="148"/>
      <c r="Y1394" s="148"/>
      <c r="Z1394" s="148"/>
      <c r="BE1394" s="9"/>
      <c r="BL1394" s="148"/>
    </row>
    <row r="1395" spans="24:64" ht="69.95" customHeight="1" x14ac:dyDescent="0.3">
      <c r="X1395" s="148"/>
      <c r="Y1395" s="148"/>
      <c r="Z1395" s="148"/>
      <c r="BE1395" s="9"/>
      <c r="BL1395" s="148"/>
    </row>
    <row r="1396" spans="24:64" ht="69.95" customHeight="1" x14ac:dyDescent="0.3">
      <c r="X1396" s="148"/>
      <c r="Y1396" s="148"/>
      <c r="Z1396" s="148"/>
      <c r="BE1396" s="9"/>
      <c r="BL1396" s="148"/>
    </row>
    <row r="1397" spans="24:64" ht="69.95" customHeight="1" x14ac:dyDescent="0.3">
      <c r="X1397" s="148"/>
      <c r="Y1397" s="148"/>
      <c r="Z1397" s="148"/>
      <c r="BE1397" s="9"/>
      <c r="BL1397" s="148"/>
    </row>
    <row r="1398" spans="24:64" ht="69.95" customHeight="1" x14ac:dyDescent="0.3">
      <c r="X1398" s="148"/>
      <c r="Y1398" s="148"/>
      <c r="Z1398" s="148"/>
      <c r="BE1398" s="9"/>
      <c r="BL1398" s="148"/>
    </row>
    <row r="1399" spans="24:64" ht="69.95" customHeight="1" x14ac:dyDescent="0.3">
      <c r="X1399" s="148"/>
      <c r="Y1399" s="148"/>
      <c r="Z1399" s="148"/>
      <c r="BE1399" s="9"/>
      <c r="BL1399" s="148"/>
    </row>
    <row r="1400" spans="24:64" ht="69.95" customHeight="1" x14ac:dyDescent="0.3">
      <c r="X1400" s="148"/>
      <c r="Y1400" s="148"/>
      <c r="Z1400" s="148"/>
      <c r="BE1400" s="9"/>
      <c r="BL1400" s="148"/>
    </row>
    <row r="1401" spans="24:64" ht="69.95" customHeight="1" x14ac:dyDescent="0.3">
      <c r="X1401" s="148"/>
      <c r="Y1401" s="148"/>
      <c r="Z1401" s="148"/>
      <c r="BE1401" s="9"/>
      <c r="BL1401" s="148"/>
    </row>
    <row r="1402" spans="24:64" ht="69.95" customHeight="1" x14ac:dyDescent="0.3">
      <c r="X1402" s="148"/>
      <c r="Y1402" s="148"/>
      <c r="Z1402" s="148"/>
      <c r="BE1402" s="9"/>
      <c r="BL1402" s="148"/>
    </row>
    <row r="1403" spans="24:64" ht="69.95" customHeight="1" x14ac:dyDescent="0.3">
      <c r="X1403" s="148"/>
      <c r="Y1403" s="148"/>
      <c r="Z1403" s="148"/>
      <c r="BE1403" s="9"/>
      <c r="BL1403" s="148"/>
    </row>
    <row r="1404" spans="24:64" ht="69.95" customHeight="1" x14ac:dyDescent="0.3">
      <c r="X1404" s="148"/>
      <c r="Y1404" s="148"/>
      <c r="Z1404" s="148"/>
      <c r="BE1404" s="9"/>
      <c r="BL1404" s="148"/>
    </row>
    <row r="1405" spans="24:64" ht="69.95" customHeight="1" x14ac:dyDescent="0.3">
      <c r="X1405" s="148"/>
      <c r="Y1405" s="148"/>
      <c r="Z1405" s="148"/>
      <c r="BE1405" s="9"/>
      <c r="BL1405" s="148"/>
    </row>
    <row r="1406" spans="24:64" ht="69.95" customHeight="1" x14ac:dyDescent="0.3">
      <c r="X1406" s="148"/>
      <c r="Y1406" s="148"/>
      <c r="Z1406" s="148"/>
      <c r="BE1406" s="9"/>
      <c r="BL1406" s="148"/>
    </row>
    <row r="1407" spans="24:64" ht="69.95" customHeight="1" x14ac:dyDescent="0.3">
      <c r="X1407" s="148"/>
      <c r="Y1407" s="148"/>
      <c r="Z1407" s="148"/>
      <c r="BE1407" s="9"/>
      <c r="BL1407" s="148"/>
    </row>
    <row r="1408" spans="24:64" ht="69.95" customHeight="1" x14ac:dyDescent="0.3">
      <c r="X1408" s="148"/>
      <c r="Y1408" s="148"/>
      <c r="Z1408" s="148"/>
      <c r="BE1408" s="9"/>
      <c r="BL1408" s="148"/>
    </row>
    <row r="1409" spans="24:64" ht="69.95" customHeight="1" x14ac:dyDescent="0.3">
      <c r="X1409" s="148"/>
      <c r="Y1409" s="148"/>
      <c r="Z1409" s="148"/>
      <c r="BE1409" s="9"/>
      <c r="BL1409" s="148"/>
    </row>
    <row r="1410" spans="24:64" ht="69.95" customHeight="1" x14ac:dyDescent="0.3">
      <c r="X1410" s="148"/>
      <c r="Y1410" s="148"/>
      <c r="Z1410" s="148"/>
      <c r="BE1410" s="9"/>
      <c r="BL1410" s="148"/>
    </row>
    <row r="1411" spans="24:64" ht="69.95" customHeight="1" x14ac:dyDescent="0.3">
      <c r="X1411" s="148"/>
      <c r="Y1411" s="148"/>
      <c r="Z1411" s="148"/>
      <c r="BE1411" s="9"/>
      <c r="BL1411" s="148"/>
    </row>
    <row r="1412" spans="24:64" ht="69.95" customHeight="1" x14ac:dyDescent="0.3">
      <c r="X1412" s="148"/>
      <c r="Y1412" s="148"/>
      <c r="Z1412" s="148"/>
      <c r="BE1412" s="9"/>
      <c r="BL1412" s="148"/>
    </row>
    <row r="1413" spans="24:64" ht="69.95" customHeight="1" x14ac:dyDescent="0.3">
      <c r="X1413" s="148"/>
      <c r="Y1413" s="148"/>
      <c r="Z1413" s="148"/>
      <c r="BE1413" s="9"/>
      <c r="BL1413" s="148"/>
    </row>
    <row r="1414" spans="24:64" ht="69.95" customHeight="1" x14ac:dyDescent="0.3">
      <c r="X1414" s="148"/>
      <c r="Y1414" s="148"/>
      <c r="Z1414" s="148"/>
      <c r="BE1414" s="9"/>
      <c r="BL1414" s="148"/>
    </row>
    <row r="1415" spans="24:64" ht="69.95" customHeight="1" x14ac:dyDescent="0.3">
      <c r="X1415" s="148"/>
      <c r="Y1415" s="148"/>
      <c r="Z1415" s="148"/>
      <c r="BE1415" s="9"/>
      <c r="BL1415" s="148"/>
    </row>
    <row r="1416" spans="24:64" ht="69.95" customHeight="1" x14ac:dyDescent="0.3">
      <c r="X1416" s="148"/>
      <c r="Y1416" s="148"/>
      <c r="Z1416" s="148"/>
      <c r="BE1416" s="9"/>
      <c r="BL1416" s="148"/>
    </row>
    <row r="1417" spans="24:64" ht="69.95" customHeight="1" x14ac:dyDescent="0.3">
      <c r="X1417" s="148"/>
      <c r="Y1417" s="148"/>
      <c r="Z1417" s="148"/>
      <c r="BE1417" s="9"/>
      <c r="BL1417" s="148"/>
    </row>
    <row r="1418" spans="24:64" ht="69.95" customHeight="1" x14ac:dyDescent="0.3">
      <c r="X1418" s="148"/>
      <c r="Y1418" s="148"/>
      <c r="Z1418" s="148"/>
      <c r="BE1418" s="9"/>
      <c r="BL1418" s="148"/>
    </row>
    <row r="1419" spans="24:64" ht="69.95" customHeight="1" x14ac:dyDescent="0.3">
      <c r="X1419" s="148"/>
      <c r="Y1419" s="148"/>
      <c r="Z1419" s="148"/>
      <c r="BE1419" s="9"/>
      <c r="BL1419" s="148"/>
    </row>
    <row r="1420" spans="24:64" ht="69.95" customHeight="1" x14ac:dyDescent="0.3">
      <c r="X1420" s="148"/>
      <c r="Y1420" s="148"/>
      <c r="Z1420" s="148"/>
      <c r="BE1420" s="9"/>
      <c r="BL1420" s="148"/>
    </row>
    <row r="1421" spans="24:64" ht="69.95" customHeight="1" x14ac:dyDescent="0.3">
      <c r="X1421" s="148"/>
      <c r="Y1421" s="148"/>
      <c r="Z1421" s="148"/>
      <c r="BE1421" s="9"/>
      <c r="BL1421" s="148"/>
    </row>
    <row r="1422" spans="24:64" ht="69.95" customHeight="1" x14ac:dyDescent="0.3">
      <c r="X1422" s="148"/>
      <c r="Y1422" s="148"/>
      <c r="Z1422" s="148"/>
      <c r="BE1422" s="9"/>
      <c r="BL1422" s="148"/>
    </row>
    <row r="1423" spans="24:64" ht="69.95" customHeight="1" x14ac:dyDescent="0.3">
      <c r="X1423" s="148"/>
      <c r="Y1423" s="148"/>
      <c r="Z1423" s="148"/>
      <c r="BE1423" s="9"/>
      <c r="BL1423" s="148"/>
    </row>
    <row r="1424" spans="24:64" ht="69.95" customHeight="1" x14ac:dyDescent="0.3">
      <c r="X1424" s="148"/>
      <c r="Y1424" s="148"/>
      <c r="Z1424" s="148"/>
      <c r="BE1424" s="9"/>
      <c r="BL1424" s="148"/>
    </row>
    <row r="1425" spans="24:64" ht="69.95" customHeight="1" x14ac:dyDescent="0.3">
      <c r="X1425" s="148"/>
      <c r="Y1425" s="148"/>
      <c r="Z1425" s="148"/>
      <c r="BE1425" s="9"/>
      <c r="BL1425" s="148"/>
    </row>
    <row r="1426" spans="24:64" ht="69.95" customHeight="1" x14ac:dyDescent="0.3">
      <c r="X1426" s="148"/>
      <c r="Y1426" s="148"/>
      <c r="Z1426" s="148"/>
      <c r="BE1426" s="9"/>
      <c r="BL1426" s="148"/>
    </row>
    <row r="1427" spans="24:64" ht="69.95" customHeight="1" x14ac:dyDescent="0.3">
      <c r="X1427" s="148"/>
      <c r="Y1427" s="148"/>
      <c r="Z1427" s="148"/>
      <c r="BE1427" s="9"/>
      <c r="BL1427" s="148"/>
    </row>
    <row r="1428" spans="24:64" ht="69.95" customHeight="1" x14ac:dyDescent="0.3">
      <c r="X1428" s="148"/>
      <c r="Y1428" s="148"/>
      <c r="Z1428" s="148"/>
      <c r="BE1428" s="9"/>
      <c r="BL1428" s="148"/>
    </row>
    <row r="1429" spans="24:64" ht="69.95" customHeight="1" x14ac:dyDescent="0.3">
      <c r="X1429" s="148"/>
      <c r="Y1429" s="148"/>
      <c r="Z1429" s="148"/>
      <c r="BE1429" s="9"/>
      <c r="BL1429" s="148"/>
    </row>
    <row r="1430" spans="24:64" ht="69.95" customHeight="1" x14ac:dyDescent="0.3">
      <c r="X1430" s="148"/>
      <c r="Y1430" s="148"/>
      <c r="Z1430" s="148"/>
      <c r="BE1430" s="9"/>
      <c r="BL1430" s="148"/>
    </row>
    <row r="1431" spans="24:64" ht="69.95" customHeight="1" x14ac:dyDescent="0.3">
      <c r="X1431" s="148"/>
      <c r="Y1431" s="148"/>
      <c r="Z1431" s="148"/>
      <c r="BE1431" s="9"/>
      <c r="BL1431" s="148"/>
    </row>
    <row r="1432" spans="24:64" ht="69.95" customHeight="1" x14ac:dyDescent="0.3">
      <c r="X1432" s="148"/>
      <c r="Y1432" s="148"/>
      <c r="Z1432" s="148"/>
      <c r="BE1432" s="9"/>
      <c r="BL1432" s="148"/>
    </row>
    <row r="1433" spans="24:64" ht="69.95" customHeight="1" x14ac:dyDescent="0.3">
      <c r="X1433" s="148"/>
      <c r="Y1433" s="148"/>
      <c r="Z1433" s="148"/>
      <c r="BE1433" s="9"/>
      <c r="BL1433" s="148"/>
    </row>
    <row r="1434" spans="24:64" ht="69.95" customHeight="1" x14ac:dyDescent="0.3">
      <c r="X1434" s="148"/>
      <c r="Y1434" s="148"/>
      <c r="Z1434" s="148"/>
      <c r="BE1434" s="9"/>
      <c r="BL1434" s="148"/>
    </row>
    <row r="1435" spans="24:64" ht="69.95" customHeight="1" x14ac:dyDescent="0.3">
      <c r="X1435" s="148"/>
      <c r="Y1435" s="148"/>
      <c r="Z1435" s="148"/>
      <c r="BE1435" s="9"/>
      <c r="BL1435" s="148"/>
    </row>
    <row r="1436" spans="24:64" ht="69.95" customHeight="1" x14ac:dyDescent="0.3">
      <c r="X1436" s="148"/>
      <c r="Y1436" s="148"/>
      <c r="Z1436" s="148"/>
      <c r="BE1436" s="9"/>
      <c r="BL1436" s="148"/>
    </row>
    <row r="1437" spans="24:64" ht="69.95" customHeight="1" x14ac:dyDescent="0.3">
      <c r="X1437" s="148"/>
      <c r="Y1437" s="148"/>
      <c r="Z1437" s="148"/>
      <c r="BE1437" s="9"/>
      <c r="BL1437" s="148"/>
    </row>
    <row r="1438" spans="24:64" ht="69.95" customHeight="1" x14ac:dyDescent="0.3">
      <c r="X1438" s="148"/>
      <c r="Y1438" s="148"/>
      <c r="Z1438" s="148"/>
      <c r="BE1438" s="9"/>
      <c r="BL1438" s="148"/>
    </row>
    <row r="1439" spans="24:64" ht="69.95" customHeight="1" x14ac:dyDescent="0.3">
      <c r="X1439" s="148"/>
      <c r="Y1439" s="148"/>
      <c r="Z1439" s="148"/>
      <c r="BE1439" s="9"/>
      <c r="BL1439" s="148"/>
    </row>
    <row r="1440" spans="24:64" ht="69.95" customHeight="1" x14ac:dyDescent="0.3">
      <c r="X1440" s="148"/>
      <c r="Y1440" s="148"/>
      <c r="Z1440" s="148"/>
      <c r="BE1440" s="9"/>
      <c r="BL1440" s="148"/>
    </row>
    <row r="1441" spans="24:64" ht="69.95" customHeight="1" x14ac:dyDescent="0.3">
      <c r="X1441" s="148"/>
      <c r="Y1441" s="148"/>
      <c r="Z1441" s="148"/>
      <c r="BE1441" s="9"/>
      <c r="BL1441" s="148"/>
    </row>
    <row r="1442" spans="24:64" ht="69.95" customHeight="1" x14ac:dyDescent="0.3">
      <c r="X1442" s="148"/>
      <c r="Y1442" s="148"/>
      <c r="Z1442" s="148"/>
      <c r="BE1442" s="9"/>
      <c r="BL1442" s="148"/>
    </row>
    <row r="1443" spans="24:64" ht="69.95" customHeight="1" x14ac:dyDescent="0.3">
      <c r="X1443" s="148"/>
      <c r="Y1443" s="148"/>
      <c r="Z1443" s="148"/>
      <c r="BE1443" s="9"/>
      <c r="BL1443" s="148"/>
    </row>
    <row r="1444" spans="24:64" ht="69.95" customHeight="1" x14ac:dyDescent="0.3">
      <c r="X1444" s="148"/>
      <c r="Y1444" s="148"/>
      <c r="Z1444" s="148"/>
      <c r="BE1444" s="9"/>
      <c r="BL1444" s="148"/>
    </row>
    <row r="1445" spans="24:64" ht="69.95" customHeight="1" x14ac:dyDescent="0.3">
      <c r="X1445" s="148"/>
      <c r="Y1445" s="148"/>
      <c r="Z1445" s="148"/>
      <c r="BE1445" s="9"/>
      <c r="BL1445" s="148"/>
    </row>
    <row r="1446" spans="24:64" ht="69.95" customHeight="1" x14ac:dyDescent="0.3">
      <c r="X1446" s="148"/>
      <c r="Y1446" s="148"/>
      <c r="Z1446" s="148"/>
      <c r="BE1446" s="9"/>
      <c r="BL1446" s="148"/>
    </row>
    <row r="1447" spans="24:64" ht="69.95" customHeight="1" x14ac:dyDescent="0.3">
      <c r="X1447" s="148"/>
      <c r="Y1447" s="148"/>
      <c r="Z1447" s="148"/>
      <c r="BE1447" s="9"/>
      <c r="BL1447" s="148"/>
    </row>
    <row r="1448" spans="24:64" ht="69.95" customHeight="1" x14ac:dyDescent="0.3">
      <c r="X1448" s="148"/>
      <c r="Y1448" s="148"/>
      <c r="Z1448" s="148"/>
      <c r="BE1448" s="9"/>
      <c r="BL1448" s="148"/>
    </row>
    <row r="1449" spans="24:64" ht="69.95" customHeight="1" x14ac:dyDescent="0.3">
      <c r="X1449" s="148"/>
      <c r="Y1449" s="148"/>
      <c r="Z1449" s="148"/>
      <c r="BE1449" s="9"/>
      <c r="BL1449" s="148"/>
    </row>
    <row r="1450" spans="24:64" ht="69.95" customHeight="1" x14ac:dyDescent="0.3">
      <c r="X1450" s="148"/>
      <c r="Y1450" s="148"/>
      <c r="Z1450" s="148"/>
      <c r="BE1450" s="9"/>
      <c r="BL1450" s="148"/>
    </row>
    <row r="1451" spans="24:64" ht="69.95" customHeight="1" x14ac:dyDescent="0.3">
      <c r="X1451" s="148"/>
      <c r="Y1451" s="148"/>
      <c r="Z1451" s="148"/>
      <c r="BE1451" s="9"/>
      <c r="BL1451" s="148"/>
    </row>
    <row r="1452" spans="24:64" ht="69.95" customHeight="1" x14ac:dyDescent="0.3">
      <c r="X1452" s="148"/>
      <c r="Y1452" s="148"/>
      <c r="Z1452" s="148"/>
      <c r="BE1452" s="9"/>
      <c r="BL1452" s="148"/>
    </row>
    <row r="1453" spans="24:64" ht="69.95" customHeight="1" x14ac:dyDescent="0.3">
      <c r="X1453" s="148"/>
      <c r="Y1453" s="148"/>
      <c r="Z1453" s="148"/>
      <c r="BE1453" s="9"/>
      <c r="BL1453" s="148"/>
    </row>
    <row r="1454" spans="24:64" ht="69.95" customHeight="1" x14ac:dyDescent="0.3">
      <c r="X1454" s="148"/>
      <c r="Y1454" s="148"/>
      <c r="Z1454" s="148"/>
      <c r="BE1454" s="9"/>
      <c r="BL1454" s="148"/>
    </row>
    <row r="1455" spans="24:64" ht="69.95" customHeight="1" x14ac:dyDescent="0.3">
      <c r="X1455" s="148"/>
      <c r="Y1455" s="148"/>
      <c r="Z1455" s="148"/>
      <c r="BE1455" s="9"/>
      <c r="BL1455" s="148"/>
    </row>
    <row r="1456" spans="24:64" ht="69.95" customHeight="1" x14ac:dyDescent="0.3">
      <c r="X1456" s="148"/>
      <c r="Y1456" s="148"/>
      <c r="Z1456" s="148"/>
      <c r="BE1456" s="9"/>
      <c r="BL1456" s="148"/>
    </row>
    <row r="1457" spans="24:64" ht="69.95" customHeight="1" x14ac:dyDescent="0.3">
      <c r="X1457" s="148"/>
      <c r="Y1457" s="148"/>
      <c r="Z1457" s="148"/>
      <c r="BE1457" s="9"/>
      <c r="BL1457" s="148"/>
    </row>
    <row r="1458" spans="24:64" ht="69.95" customHeight="1" x14ac:dyDescent="0.3">
      <c r="X1458" s="148"/>
      <c r="Y1458" s="148"/>
      <c r="Z1458" s="148"/>
      <c r="BE1458" s="9"/>
      <c r="BL1458" s="148"/>
    </row>
    <row r="1459" spans="24:64" ht="69.95" customHeight="1" x14ac:dyDescent="0.3">
      <c r="X1459" s="148"/>
      <c r="Y1459" s="148"/>
      <c r="Z1459" s="148"/>
      <c r="BE1459" s="9"/>
      <c r="BL1459" s="148"/>
    </row>
    <row r="1460" spans="24:64" ht="69.95" customHeight="1" x14ac:dyDescent="0.3">
      <c r="X1460" s="148"/>
      <c r="Y1460" s="148"/>
      <c r="Z1460" s="148"/>
      <c r="BE1460" s="9"/>
      <c r="BL1460" s="148"/>
    </row>
    <row r="1461" spans="24:64" ht="69.95" customHeight="1" x14ac:dyDescent="0.3">
      <c r="X1461" s="148"/>
      <c r="Y1461" s="148"/>
      <c r="Z1461" s="148"/>
      <c r="BE1461" s="9"/>
      <c r="BL1461" s="148"/>
    </row>
    <row r="1462" spans="24:64" ht="69.95" customHeight="1" x14ac:dyDescent="0.3">
      <c r="X1462" s="148"/>
      <c r="Y1462" s="148"/>
      <c r="Z1462" s="148"/>
      <c r="BE1462" s="9"/>
      <c r="BL1462" s="148"/>
    </row>
    <row r="1463" spans="24:64" ht="69.95" customHeight="1" x14ac:dyDescent="0.3">
      <c r="X1463" s="148"/>
      <c r="Y1463" s="148"/>
      <c r="Z1463" s="148"/>
      <c r="BE1463" s="9"/>
      <c r="BL1463" s="148"/>
    </row>
    <row r="1464" spans="24:64" ht="69.95" customHeight="1" x14ac:dyDescent="0.3">
      <c r="X1464" s="148"/>
      <c r="Y1464" s="148"/>
      <c r="Z1464" s="148"/>
      <c r="BE1464" s="9"/>
      <c r="BL1464" s="148"/>
    </row>
    <row r="1465" spans="24:64" ht="69.95" customHeight="1" x14ac:dyDescent="0.3">
      <c r="X1465" s="148"/>
      <c r="Y1465" s="148"/>
      <c r="Z1465" s="148"/>
      <c r="BE1465" s="9"/>
      <c r="BL1465" s="148"/>
    </row>
    <row r="1466" spans="24:64" ht="69.95" customHeight="1" x14ac:dyDescent="0.3">
      <c r="X1466" s="148"/>
      <c r="Y1466" s="148"/>
      <c r="Z1466" s="148"/>
      <c r="BE1466" s="9"/>
      <c r="BL1466" s="148"/>
    </row>
    <row r="1467" spans="24:64" ht="69.95" customHeight="1" x14ac:dyDescent="0.3">
      <c r="X1467" s="148"/>
      <c r="Y1467" s="148"/>
      <c r="Z1467" s="148"/>
      <c r="BE1467" s="9"/>
      <c r="BL1467" s="148"/>
    </row>
    <row r="1468" spans="24:64" ht="69.95" customHeight="1" x14ac:dyDescent="0.3">
      <c r="X1468" s="148"/>
      <c r="Y1468" s="148"/>
      <c r="Z1468" s="148"/>
      <c r="BE1468" s="9"/>
      <c r="BL1468" s="148"/>
    </row>
    <row r="1469" spans="24:64" ht="69.95" customHeight="1" x14ac:dyDescent="0.3">
      <c r="X1469" s="148"/>
      <c r="Y1469" s="148"/>
      <c r="Z1469" s="148"/>
      <c r="BE1469" s="9"/>
      <c r="BL1469" s="148"/>
    </row>
    <row r="1470" spans="24:64" ht="69.95" customHeight="1" x14ac:dyDescent="0.3">
      <c r="X1470" s="148"/>
      <c r="Y1470" s="148"/>
      <c r="Z1470" s="148"/>
      <c r="BE1470" s="9"/>
      <c r="BL1470" s="148"/>
    </row>
    <row r="1471" spans="24:64" ht="69.95" customHeight="1" x14ac:dyDescent="0.3">
      <c r="X1471" s="148"/>
      <c r="Y1471" s="148"/>
      <c r="Z1471" s="148"/>
      <c r="BE1471" s="9"/>
      <c r="BL1471" s="148"/>
    </row>
    <row r="1472" spans="24:64" ht="69.95" customHeight="1" x14ac:dyDescent="0.3">
      <c r="X1472" s="148"/>
      <c r="Y1472" s="148"/>
      <c r="Z1472" s="148"/>
      <c r="BE1472" s="9"/>
      <c r="BL1472" s="148"/>
    </row>
    <row r="1473" spans="24:64" ht="69.95" customHeight="1" x14ac:dyDescent="0.3">
      <c r="X1473" s="148"/>
      <c r="Y1473" s="148"/>
      <c r="Z1473" s="148"/>
      <c r="BE1473" s="9"/>
      <c r="BL1473" s="148"/>
    </row>
    <row r="1474" spans="24:64" ht="69.95" customHeight="1" x14ac:dyDescent="0.3">
      <c r="X1474" s="148"/>
      <c r="Y1474" s="148"/>
      <c r="Z1474" s="148"/>
      <c r="BE1474" s="9"/>
      <c r="BL1474" s="148"/>
    </row>
    <row r="1475" spans="24:64" ht="69.95" customHeight="1" x14ac:dyDescent="0.3">
      <c r="X1475" s="148"/>
      <c r="Y1475" s="148"/>
      <c r="Z1475" s="148"/>
      <c r="BE1475" s="9"/>
      <c r="BL1475" s="148"/>
    </row>
    <row r="1476" spans="24:64" ht="69.95" customHeight="1" x14ac:dyDescent="0.3">
      <c r="X1476" s="148"/>
      <c r="Y1476" s="148"/>
      <c r="Z1476" s="148"/>
      <c r="BE1476" s="9"/>
      <c r="BL1476" s="148"/>
    </row>
    <row r="1477" spans="24:64" ht="69.95" customHeight="1" x14ac:dyDescent="0.3">
      <c r="X1477" s="148"/>
      <c r="Y1477" s="148"/>
      <c r="Z1477" s="148"/>
      <c r="BE1477" s="9"/>
      <c r="BL1477" s="148"/>
    </row>
    <row r="1478" spans="24:64" ht="69.95" customHeight="1" x14ac:dyDescent="0.3">
      <c r="X1478" s="148"/>
      <c r="Y1478" s="148"/>
      <c r="Z1478" s="148"/>
      <c r="BE1478" s="9"/>
      <c r="BL1478" s="148"/>
    </row>
    <row r="1479" spans="24:64" ht="69.95" customHeight="1" x14ac:dyDescent="0.3">
      <c r="X1479" s="148"/>
      <c r="Y1479" s="148"/>
      <c r="Z1479" s="148"/>
      <c r="BE1479" s="9"/>
      <c r="BL1479" s="148"/>
    </row>
    <row r="1480" spans="24:64" ht="69.95" customHeight="1" x14ac:dyDescent="0.3">
      <c r="X1480" s="148"/>
      <c r="Y1480" s="148"/>
      <c r="Z1480" s="148"/>
      <c r="BE1480" s="9"/>
      <c r="BL1480" s="148"/>
    </row>
    <row r="1481" spans="24:64" ht="69.95" customHeight="1" x14ac:dyDescent="0.3">
      <c r="X1481" s="148"/>
      <c r="Y1481" s="148"/>
      <c r="Z1481" s="148"/>
      <c r="BE1481" s="9"/>
      <c r="BL1481" s="148"/>
    </row>
    <row r="1482" spans="24:64" ht="69.95" customHeight="1" x14ac:dyDescent="0.3">
      <c r="X1482" s="148"/>
      <c r="Y1482" s="148"/>
      <c r="Z1482" s="148"/>
      <c r="BE1482" s="9"/>
      <c r="BL1482" s="148"/>
    </row>
    <row r="1483" spans="24:64" ht="69.95" customHeight="1" x14ac:dyDescent="0.3">
      <c r="X1483" s="148"/>
      <c r="Y1483" s="148"/>
      <c r="Z1483" s="148"/>
      <c r="BE1483" s="9"/>
      <c r="BL1483" s="148"/>
    </row>
    <row r="1484" spans="24:64" ht="69.95" customHeight="1" x14ac:dyDescent="0.3">
      <c r="X1484" s="148"/>
      <c r="Y1484" s="148"/>
      <c r="Z1484" s="148"/>
      <c r="BE1484" s="9"/>
      <c r="BL1484" s="148"/>
    </row>
    <row r="1485" spans="24:64" ht="69.95" customHeight="1" x14ac:dyDescent="0.3">
      <c r="X1485" s="148"/>
      <c r="Y1485" s="148"/>
      <c r="Z1485" s="148"/>
      <c r="BE1485" s="9"/>
      <c r="BL1485" s="148"/>
    </row>
    <row r="1486" spans="24:64" ht="69.95" customHeight="1" x14ac:dyDescent="0.3">
      <c r="X1486" s="148"/>
      <c r="Y1486" s="148"/>
      <c r="Z1486" s="148"/>
      <c r="BE1486" s="9"/>
      <c r="BL1486" s="148"/>
    </row>
    <row r="1487" spans="24:64" ht="69.95" customHeight="1" x14ac:dyDescent="0.3">
      <c r="X1487" s="148"/>
      <c r="Y1487" s="148"/>
      <c r="Z1487" s="148"/>
      <c r="BE1487" s="9"/>
      <c r="BL1487" s="148"/>
    </row>
    <row r="1488" spans="24:64" ht="69.95" customHeight="1" x14ac:dyDescent="0.3">
      <c r="X1488" s="148"/>
      <c r="Y1488" s="148"/>
      <c r="Z1488" s="148"/>
      <c r="BE1488" s="9"/>
      <c r="BL1488" s="148"/>
    </row>
    <row r="1489" spans="24:64" ht="69.95" customHeight="1" x14ac:dyDescent="0.3">
      <c r="X1489" s="148"/>
      <c r="Y1489" s="148"/>
      <c r="Z1489" s="148"/>
      <c r="BE1489" s="9"/>
      <c r="BL1489" s="148"/>
    </row>
    <row r="1490" spans="24:64" ht="69.95" customHeight="1" x14ac:dyDescent="0.3">
      <c r="X1490" s="148"/>
      <c r="Y1490" s="148"/>
      <c r="Z1490" s="148"/>
      <c r="BE1490" s="9"/>
      <c r="BL1490" s="148"/>
    </row>
    <row r="1491" spans="24:64" ht="69.95" customHeight="1" x14ac:dyDescent="0.3">
      <c r="X1491" s="148"/>
      <c r="Y1491" s="148"/>
      <c r="Z1491" s="148"/>
      <c r="BE1491" s="9"/>
      <c r="BL1491" s="148"/>
    </row>
    <row r="1492" spans="24:64" ht="69.95" customHeight="1" x14ac:dyDescent="0.3">
      <c r="X1492" s="148"/>
      <c r="Y1492" s="148"/>
      <c r="Z1492" s="148"/>
      <c r="BE1492" s="9"/>
      <c r="BL1492" s="148"/>
    </row>
    <row r="1493" spans="24:64" ht="69.95" customHeight="1" x14ac:dyDescent="0.3">
      <c r="X1493" s="148"/>
      <c r="Y1493" s="148"/>
      <c r="Z1493" s="148"/>
      <c r="BE1493" s="9"/>
      <c r="BL1493" s="148"/>
    </row>
    <row r="1494" spans="24:64" ht="69.95" customHeight="1" x14ac:dyDescent="0.3">
      <c r="X1494" s="148"/>
      <c r="Y1494" s="148"/>
      <c r="Z1494" s="148"/>
      <c r="BE1494" s="9"/>
      <c r="BL1494" s="148"/>
    </row>
    <row r="1495" spans="24:64" ht="69.95" customHeight="1" x14ac:dyDescent="0.3">
      <c r="X1495" s="148"/>
      <c r="Y1495" s="148"/>
      <c r="Z1495" s="148"/>
      <c r="BE1495" s="9"/>
      <c r="BL1495" s="148"/>
    </row>
    <row r="1496" spans="24:64" ht="69.95" customHeight="1" x14ac:dyDescent="0.3">
      <c r="X1496" s="148"/>
      <c r="Y1496" s="148"/>
      <c r="Z1496" s="148"/>
      <c r="BE1496" s="9"/>
      <c r="BL1496" s="148"/>
    </row>
    <row r="1497" spans="24:64" ht="69.95" customHeight="1" x14ac:dyDescent="0.3">
      <c r="X1497" s="148"/>
      <c r="Y1497" s="148"/>
      <c r="Z1497" s="148"/>
      <c r="BE1497" s="9"/>
      <c r="BL1497" s="148"/>
    </row>
    <row r="1498" spans="24:64" ht="69.95" customHeight="1" x14ac:dyDescent="0.3">
      <c r="X1498" s="148"/>
      <c r="Y1498" s="148"/>
      <c r="Z1498" s="148"/>
      <c r="BE1498" s="9"/>
      <c r="BL1498" s="148"/>
    </row>
    <row r="1499" spans="24:64" ht="69.95" customHeight="1" x14ac:dyDescent="0.3">
      <c r="X1499" s="148"/>
      <c r="Y1499" s="148"/>
      <c r="Z1499" s="148"/>
      <c r="BE1499" s="9"/>
      <c r="BL1499" s="148"/>
    </row>
    <row r="1500" spans="24:64" ht="69.95" customHeight="1" x14ac:dyDescent="0.3">
      <c r="X1500" s="148"/>
      <c r="Y1500" s="148"/>
      <c r="Z1500" s="148"/>
      <c r="BE1500" s="9"/>
      <c r="BL1500" s="148"/>
    </row>
    <row r="1501" spans="24:64" ht="69.95" customHeight="1" x14ac:dyDescent="0.3">
      <c r="X1501" s="148"/>
      <c r="Y1501" s="148"/>
      <c r="Z1501" s="148"/>
      <c r="BE1501" s="9"/>
      <c r="BL1501" s="148"/>
    </row>
    <row r="1502" spans="24:64" ht="69.95" customHeight="1" x14ac:dyDescent="0.3">
      <c r="X1502" s="148"/>
      <c r="Y1502" s="148"/>
      <c r="Z1502" s="148"/>
      <c r="BE1502" s="9"/>
      <c r="BL1502" s="148"/>
    </row>
    <row r="1503" spans="24:64" ht="69.95" customHeight="1" x14ac:dyDescent="0.3">
      <c r="X1503" s="148"/>
      <c r="Y1503" s="148"/>
      <c r="Z1503" s="148"/>
      <c r="BE1503" s="9"/>
      <c r="BL1503" s="148"/>
    </row>
    <row r="1504" spans="24:64" ht="69.95" customHeight="1" x14ac:dyDescent="0.3">
      <c r="X1504" s="148"/>
      <c r="Y1504" s="148"/>
      <c r="Z1504" s="148"/>
      <c r="BE1504" s="9"/>
      <c r="BL1504" s="148"/>
    </row>
    <row r="1505" spans="24:64" ht="69.95" customHeight="1" x14ac:dyDescent="0.3">
      <c r="X1505" s="148"/>
      <c r="Y1505" s="148"/>
      <c r="Z1505" s="148"/>
      <c r="BE1505" s="9"/>
      <c r="BL1505" s="148"/>
    </row>
    <row r="1506" spans="24:64" ht="69.95" customHeight="1" x14ac:dyDescent="0.3">
      <c r="X1506" s="148"/>
      <c r="Y1506" s="148"/>
      <c r="Z1506" s="148"/>
      <c r="BE1506" s="9"/>
      <c r="BL1506" s="148"/>
    </row>
    <row r="1507" spans="24:64" ht="69.95" customHeight="1" x14ac:dyDescent="0.3">
      <c r="X1507" s="148"/>
      <c r="Y1507" s="148"/>
      <c r="Z1507" s="148"/>
      <c r="BE1507" s="9"/>
      <c r="BL1507" s="148"/>
    </row>
    <row r="1508" spans="24:64" ht="69.95" customHeight="1" x14ac:dyDescent="0.3">
      <c r="X1508" s="148"/>
      <c r="Y1508" s="148"/>
      <c r="Z1508" s="148"/>
      <c r="BE1508" s="9"/>
      <c r="BL1508" s="148"/>
    </row>
    <row r="1509" spans="24:64" ht="69.95" customHeight="1" x14ac:dyDescent="0.3">
      <c r="X1509" s="148"/>
      <c r="Y1509" s="148"/>
      <c r="Z1509" s="148"/>
      <c r="BE1509" s="9"/>
      <c r="BL1509" s="148"/>
    </row>
    <row r="1510" spans="24:64" ht="69.95" customHeight="1" x14ac:dyDescent="0.3">
      <c r="X1510" s="148"/>
      <c r="Y1510" s="148"/>
      <c r="Z1510" s="148"/>
      <c r="BE1510" s="9"/>
      <c r="BL1510" s="148"/>
    </row>
    <row r="1511" spans="24:64" ht="69.95" customHeight="1" x14ac:dyDescent="0.3">
      <c r="X1511" s="148"/>
      <c r="Y1511" s="148"/>
      <c r="Z1511" s="148"/>
      <c r="BE1511" s="9"/>
      <c r="BL1511" s="148"/>
    </row>
    <row r="1512" spans="24:64" ht="69.95" customHeight="1" x14ac:dyDescent="0.3">
      <c r="X1512" s="148"/>
      <c r="Y1512" s="148"/>
      <c r="Z1512" s="148"/>
      <c r="BE1512" s="9"/>
      <c r="BL1512" s="148"/>
    </row>
    <row r="1513" spans="24:64" ht="69.95" customHeight="1" x14ac:dyDescent="0.3">
      <c r="X1513" s="148"/>
      <c r="Y1513" s="148"/>
      <c r="Z1513" s="148"/>
      <c r="BE1513" s="9"/>
      <c r="BL1513" s="148"/>
    </row>
    <row r="1514" spans="24:64" ht="69.95" customHeight="1" x14ac:dyDescent="0.3">
      <c r="X1514" s="148"/>
      <c r="Y1514" s="148"/>
      <c r="Z1514" s="148"/>
      <c r="BE1514" s="9"/>
      <c r="BL1514" s="148"/>
    </row>
    <row r="1515" spans="24:64" ht="69.95" customHeight="1" x14ac:dyDescent="0.3">
      <c r="X1515" s="148"/>
      <c r="Y1515" s="148"/>
      <c r="Z1515" s="148"/>
      <c r="BE1515" s="9"/>
      <c r="BL1515" s="148"/>
    </row>
    <row r="1516" spans="24:64" ht="69.95" customHeight="1" x14ac:dyDescent="0.3">
      <c r="X1516" s="148"/>
      <c r="Y1516" s="148"/>
      <c r="Z1516" s="148"/>
      <c r="BE1516" s="9"/>
      <c r="BL1516" s="148"/>
    </row>
    <row r="1517" spans="24:64" ht="69.95" customHeight="1" x14ac:dyDescent="0.3">
      <c r="X1517" s="148"/>
      <c r="Y1517" s="148"/>
      <c r="Z1517" s="148"/>
      <c r="BE1517" s="9"/>
      <c r="BL1517" s="148"/>
    </row>
    <row r="1518" spans="24:64" ht="69.95" customHeight="1" x14ac:dyDescent="0.3">
      <c r="X1518" s="148"/>
      <c r="Y1518" s="148"/>
      <c r="Z1518" s="148"/>
      <c r="BE1518" s="9"/>
      <c r="BL1518" s="148"/>
    </row>
    <row r="1519" spans="24:64" ht="69.95" customHeight="1" x14ac:dyDescent="0.3">
      <c r="X1519" s="148"/>
      <c r="Y1519" s="148"/>
      <c r="Z1519" s="148"/>
      <c r="BE1519" s="9"/>
      <c r="BL1519" s="148"/>
    </row>
    <row r="1520" spans="24:64" ht="69.95" customHeight="1" x14ac:dyDescent="0.3">
      <c r="X1520" s="148"/>
      <c r="Y1520" s="148"/>
      <c r="Z1520" s="148"/>
      <c r="BE1520" s="9"/>
      <c r="BL1520" s="148"/>
    </row>
    <row r="1521" spans="24:64" ht="69.95" customHeight="1" x14ac:dyDescent="0.3">
      <c r="X1521" s="148"/>
      <c r="Y1521" s="148"/>
      <c r="Z1521" s="148"/>
      <c r="BE1521" s="9"/>
      <c r="BL1521" s="148"/>
    </row>
    <row r="1522" spans="24:64" ht="69.95" customHeight="1" x14ac:dyDescent="0.3">
      <c r="X1522" s="148"/>
      <c r="Y1522" s="148"/>
      <c r="Z1522" s="148"/>
      <c r="BE1522" s="9"/>
      <c r="BL1522" s="148"/>
    </row>
    <row r="1523" spans="24:64" ht="69.95" customHeight="1" x14ac:dyDescent="0.3">
      <c r="X1523" s="148"/>
      <c r="Y1523" s="148"/>
      <c r="Z1523" s="148"/>
      <c r="BE1523" s="9"/>
      <c r="BL1523" s="148"/>
    </row>
    <row r="1524" spans="24:64" ht="69.95" customHeight="1" x14ac:dyDescent="0.3">
      <c r="X1524" s="148"/>
      <c r="Y1524" s="148"/>
      <c r="Z1524" s="148"/>
      <c r="BE1524" s="9"/>
      <c r="BL1524" s="148"/>
    </row>
    <row r="1525" spans="24:64" ht="69.95" customHeight="1" x14ac:dyDescent="0.3">
      <c r="X1525" s="148"/>
      <c r="Y1525" s="148"/>
      <c r="Z1525" s="148"/>
      <c r="BE1525" s="9"/>
      <c r="BL1525" s="148"/>
    </row>
    <row r="1526" spans="24:64" ht="69.95" customHeight="1" x14ac:dyDescent="0.3">
      <c r="X1526" s="148"/>
      <c r="Y1526" s="148"/>
      <c r="Z1526" s="148"/>
      <c r="BE1526" s="9"/>
      <c r="BL1526" s="148"/>
    </row>
    <row r="1527" spans="24:64" ht="69.95" customHeight="1" x14ac:dyDescent="0.3">
      <c r="X1527" s="148"/>
      <c r="Y1527" s="148"/>
      <c r="Z1527" s="148"/>
      <c r="BE1527" s="9"/>
      <c r="BL1527" s="148"/>
    </row>
    <row r="1528" spans="24:64" ht="69.95" customHeight="1" x14ac:dyDescent="0.3">
      <c r="X1528" s="148"/>
      <c r="Y1528" s="148"/>
      <c r="Z1528" s="148"/>
      <c r="BE1528" s="9"/>
      <c r="BL1528" s="148"/>
    </row>
    <row r="1529" spans="24:64" ht="69.95" customHeight="1" x14ac:dyDescent="0.3">
      <c r="X1529" s="148"/>
      <c r="Y1529" s="148"/>
      <c r="Z1529" s="148"/>
      <c r="BE1529" s="9"/>
      <c r="BL1529" s="148"/>
    </row>
    <row r="1530" spans="24:64" ht="69.95" customHeight="1" x14ac:dyDescent="0.3">
      <c r="X1530" s="148"/>
      <c r="Y1530" s="148"/>
      <c r="Z1530" s="148"/>
      <c r="BE1530" s="9"/>
      <c r="BL1530" s="148"/>
    </row>
    <row r="1531" spans="24:64" ht="69.95" customHeight="1" x14ac:dyDescent="0.3">
      <c r="X1531" s="148"/>
      <c r="Y1531" s="148"/>
      <c r="Z1531" s="148"/>
      <c r="BE1531" s="9"/>
      <c r="BL1531" s="148"/>
    </row>
    <row r="1532" spans="24:64" ht="69.95" customHeight="1" x14ac:dyDescent="0.3">
      <c r="X1532" s="148"/>
      <c r="Y1532" s="148"/>
      <c r="Z1532" s="148"/>
      <c r="BE1532" s="9"/>
      <c r="BL1532" s="148"/>
    </row>
    <row r="1533" spans="24:64" ht="69.95" customHeight="1" x14ac:dyDescent="0.3">
      <c r="X1533" s="148"/>
      <c r="Y1533" s="148"/>
      <c r="Z1533" s="148"/>
      <c r="BE1533" s="9"/>
      <c r="BL1533" s="148"/>
    </row>
    <row r="1534" spans="24:64" ht="69.95" customHeight="1" x14ac:dyDescent="0.3">
      <c r="X1534" s="148"/>
      <c r="Y1534" s="148"/>
      <c r="Z1534" s="148"/>
      <c r="BE1534" s="9"/>
      <c r="BL1534" s="148"/>
    </row>
    <row r="1535" spans="24:64" ht="69.95" customHeight="1" x14ac:dyDescent="0.3">
      <c r="X1535" s="148"/>
      <c r="Y1535" s="148"/>
      <c r="Z1535" s="148"/>
      <c r="BE1535" s="9"/>
      <c r="BL1535" s="148"/>
    </row>
    <row r="1536" spans="24:64" ht="69.95" customHeight="1" x14ac:dyDescent="0.3">
      <c r="X1536" s="148"/>
      <c r="Y1536" s="148"/>
      <c r="Z1536" s="148"/>
      <c r="BE1536" s="9"/>
      <c r="BL1536" s="148"/>
    </row>
    <row r="1537" spans="24:64" ht="69.95" customHeight="1" x14ac:dyDescent="0.3">
      <c r="X1537" s="148"/>
      <c r="Y1537" s="148"/>
      <c r="Z1537" s="148"/>
      <c r="BE1537" s="9"/>
      <c r="BL1537" s="148"/>
    </row>
    <row r="1538" spans="24:64" ht="69.95" customHeight="1" x14ac:dyDescent="0.3">
      <c r="X1538" s="148"/>
      <c r="Y1538" s="148"/>
      <c r="Z1538" s="148"/>
      <c r="BE1538" s="9"/>
      <c r="BL1538" s="148"/>
    </row>
    <row r="1539" spans="24:64" ht="69.95" customHeight="1" x14ac:dyDescent="0.3">
      <c r="X1539" s="148"/>
      <c r="Y1539" s="148"/>
      <c r="Z1539" s="148"/>
      <c r="BE1539" s="9"/>
      <c r="BL1539" s="148"/>
    </row>
    <row r="1540" spans="24:64" ht="69.95" customHeight="1" x14ac:dyDescent="0.3">
      <c r="X1540" s="148"/>
      <c r="Y1540" s="148"/>
      <c r="Z1540" s="148"/>
      <c r="BE1540" s="9"/>
      <c r="BL1540" s="148"/>
    </row>
    <row r="1541" spans="24:64" ht="69.95" customHeight="1" x14ac:dyDescent="0.3">
      <c r="X1541" s="148"/>
      <c r="Y1541" s="148"/>
      <c r="Z1541" s="148"/>
      <c r="BE1541" s="9"/>
      <c r="BL1541" s="148"/>
    </row>
    <row r="1542" spans="24:64" ht="69.95" customHeight="1" x14ac:dyDescent="0.3">
      <c r="X1542" s="148"/>
      <c r="Y1542" s="148"/>
      <c r="Z1542" s="148"/>
      <c r="BE1542" s="9"/>
      <c r="BL1542" s="148"/>
    </row>
    <row r="1543" spans="24:64" ht="69.95" customHeight="1" x14ac:dyDescent="0.3">
      <c r="X1543" s="148"/>
      <c r="Y1543" s="148"/>
      <c r="Z1543" s="148"/>
      <c r="BE1543" s="9"/>
      <c r="BL1543" s="148"/>
    </row>
    <row r="1544" spans="24:64" ht="69.95" customHeight="1" x14ac:dyDescent="0.3">
      <c r="X1544" s="148"/>
      <c r="Y1544" s="148"/>
      <c r="Z1544" s="148"/>
      <c r="BE1544" s="9"/>
      <c r="BL1544" s="148"/>
    </row>
    <row r="1545" spans="24:64" ht="69.95" customHeight="1" x14ac:dyDescent="0.3">
      <c r="X1545" s="148"/>
      <c r="Y1545" s="148"/>
      <c r="Z1545" s="148"/>
      <c r="BE1545" s="9"/>
      <c r="BL1545" s="148"/>
    </row>
    <row r="1546" spans="24:64" ht="69.95" customHeight="1" x14ac:dyDescent="0.3">
      <c r="X1546" s="148"/>
      <c r="Y1546" s="148"/>
      <c r="Z1546" s="148"/>
      <c r="BE1546" s="9"/>
      <c r="BL1546" s="148"/>
    </row>
    <row r="1547" spans="24:64" ht="69.95" customHeight="1" x14ac:dyDescent="0.3">
      <c r="X1547" s="148"/>
      <c r="Y1547" s="148"/>
      <c r="Z1547" s="148"/>
      <c r="BE1547" s="9"/>
      <c r="BL1547" s="148"/>
    </row>
    <row r="1548" spans="24:64" ht="69.95" customHeight="1" x14ac:dyDescent="0.3">
      <c r="X1548" s="148"/>
      <c r="Y1548" s="148"/>
      <c r="Z1548" s="148"/>
      <c r="BE1548" s="9"/>
      <c r="BL1548" s="148"/>
    </row>
    <row r="1549" spans="24:64" ht="69.95" customHeight="1" x14ac:dyDescent="0.3">
      <c r="X1549" s="148"/>
      <c r="Y1549" s="148"/>
      <c r="Z1549" s="148"/>
      <c r="BE1549" s="9"/>
      <c r="BL1549" s="148"/>
    </row>
    <row r="1550" spans="24:64" ht="69.95" customHeight="1" x14ac:dyDescent="0.3">
      <c r="X1550" s="148"/>
      <c r="Y1550" s="148"/>
      <c r="Z1550" s="148"/>
      <c r="BE1550" s="9"/>
      <c r="BL1550" s="148"/>
    </row>
    <row r="1551" spans="24:64" ht="69.95" customHeight="1" x14ac:dyDescent="0.3">
      <c r="X1551" s="148"/>
      <c r="Y1551" s="148"/>
      <c r="Z1551" s="148"/>
      <c r="BE1551" s="9"/>
      <c r="BL1551" s="148"/>
    </row>
    <row r="1552" spans="24:64" ht="69.95" customHeight="1" x14ac:dyDescent="0.3">
      <c r="X1552" s="148"/>
      <c r="Y1552" s="148"/>
      <c r="Z1552" s="148"/>
      <c r="BE1552" s="9"/>
      <c r="BL1552" s="148"/>
    </row>
    <row r="1553" spans="24:64" ht="69.95" customHeight="1" x14ac:dyDescent="0.3">
      <c r="X1553" s="148"/>
      <c r="Y1553" s="148"/>
      <c r="Z1553" s="148"/>
      <c r="BE1553" s="9"/>
      <c r="BL1553" s="148"/>
    </row>
    <row r="1554" spans="24:64" ht="69.95" customHeight="1" x14ac:dyDescent="0.3">
      <c r="X1554" s="148"/>
      <c r="Y1554" s="148"/>
      <c r="Z1554" s="148"/>
      <c r="BE1554" s="9"/>
      <c r="BL1554" s="148"/>
    </row>
    <row r="1555" spans="24:64" ht="69.95" customHeight="1" x14ac:dyDescent="0.3">
      <c r="X1555" s="148"/>
      <c r="Y1555" s="148"/>
      <c r="Z1555" s="148"/>
      <c r="BE1555" s="9"/>
      <c r="BL1555" s="148"/>
    </row>
    <row r="1556" spans="24:64" ht="69.95" customHeight="1" x14ac:dyDescent="0.3">
      <c r="X1556" s="148"/>
      <c r="Y1556" s="148"/>
      <c r="Z1556" s="148"/>
      <c r="BE1556" s="9"/>
      <c r="BL1556" s="148"/>
    </row>
    <row r="1557" spans="24:64" ht="69.95" customHeight="1" x14ac:dyDescent="0.3">
      <c r="X1557" s="148"/>
      <c r="Y1557" s="148"/>
      <c r="Z1557" s="148"/>
      <c r="BE1557" s="9"/>
      <c r="BL1557" s="148"/>
    </row>
    <row r="1558" spans="24:64" ht="69.95" customHeight="1" x14ac:dyDescent="0.3">
      <c r="X1558" s="148"/>
      <c r="Y1558" s="148"/>
      <c r="Z1558" s="148"/>
      <c r="BE1558" s="9"/>
      <c r="BL1558" s="148"/>
    </row>
    <row r="1559" spans="24:64" ht="69.95" customHeight="1" x14ac:dyDescent="0.3">
      <c r="X1559" s="148"/>
      <c r="Y1559" s="148"/>
      <c r="Z1559" s="148"/>
      <c r="BE1559" s="9"/>
      <c r="BL1559" s="148"/>
    </row>
    <row r="1560" spans="24:64" ht="69.95" customHeight="1" x14ac:dyDescent="0.3">
      <c r="X1560" s="148"/>
      <c r="Y1560" s="148"/>
      <c r="Z1560" s="148"/>
      <c r="BE1560" s="9"/>
      <c r="BL1560" s="148"/>
    </row>
    <row r="1561" spans="24:64" ht="69.95" customHeight="1" x14ac:dyDescent="0.3">
      <c r="X1561" s="148"/>
      <c r="Y1561" s="148"/>
      <c r="Z1561" s="148"/>
      <c r="BE1561" s="9"/>
      <c r="BL1561" s="148"/>
    </row>
    <row r="1562" spans="24:64" ht="69.95" customHeight="1" x14ac:dyDescent="0.3">
      <c r="X1562" s="148"/>
      <c r="Y1562" s="148"/>
      <c r="Z1562" s="148"/>
      <c r="BE1562" s="9"/>
      <c r="BL1562" s="148"/>
    </row>
    <row r="1563" spans="24:64" ht="69.95" customHeight="1" x14ac:dyDescent="0.3">
      <c r="X1563" s="148"/>
      <c r="Y1563" s="148"/>
      <c r="Z1563" s="148"/>
      <c r="BE1563" s="9"/>
      <c r="BL1563" s="148"/>
    </row>
    <row r="1564" spans="24:64" ht="69.95" customHeight="1" x14ac:dyDescent="0.3">
      <c r="X1564" s="148"/>
      <c r="Y1564" s="148"/>
      <c r="Z1564" s="148"/>
      <c r="BE1564" s="9"/>
      <c r="BL1564" s="148"/>
    </row>
    <row r="1565" spans="24:64" ht="69.95" customHeight="1" x14ac:dyDescent="0.3">
      <c r="X1565" s="148"/>
      <c r="Y1565" s="148"/>
      <c r="Z1565" s="148"/>
      <c r="BE1565" s="9"/>
      <c r="BL1565" s="148"/>
    </row>
    <row r="1566" spans="24:64" ht="69.95" customHeight="1" x14ac:dyDescent="0.3">
      <c r="X1566" s="148"/>
      <c r="Y1566" s="148"/>
      <c r="Z1566" s="148"/>
      <c r="BE1566" s="9"/>
      <c r="BL1566" s="148"/>
    </row>
    <row r="1567" spans="24:64" ht="69.95" customHeight="1" x14ac:dyDescent="0.3">
      <c r="X1567" s="148"/>
      <c r="Y1567" s="148"/>
      <c r="Z1567" s="148"/>
      <c r="BE1567" s="9"/>
      <c r="BL1567" s="148"/>
    </row>
    <row r="1568" spans="24:64" ht="69.95" customHeight="1" x14ac:dyDescent="0.3">
      <c r="X1568" s="148"/>
      <c r="Y1568" s="148"/>
      <c r="Z1568" s="148"/>
      <c r="BE1568" s="9"/>
      <c r="BL1568" s="148"/>
    </row>
    <row r="1569" spans="24:64" ht="69.95" customHeight="1" x14ac:dyDescent="0.3">
      <c r="X1569" s="148"/>
      <c r="Y1569" s="148"/>
      <c r="Z1569" s="148"/>
      <c r="BE1569" s="9"/>
      <c r="BL1569" s="148"/>
    </row>
    <row r="1570" spans="24:64" ht="69.95" customHeight="1" x14ac:dyDescent="0.3">
      <c r="X1570" s="148"/>
      <c r="Y1570" s="148"/>
      <c r="Z1570" s="148"/>
      <c r="BE1570" s="9"/>
      <c r="BL1570" s="148"/>
    </row>
    <row r="1571" spans="24:64" ht="69.95" customHeight="1" x14ac:dyDescent="0.3">
      <c r="X1571" s="148"/>
      <c r="Y1571" s="148"/>
      <c r="Z1571" s="148"/>
      <c r="BE1571" s="9"/>
      <c r="BL1571" s="148"/>
    </row>
    <row r="1572" spans="24:64" ht="69.95" customHeight="1" x14ac:dyDescent="0.3">
      <c r="X1572" s="148"/>
      <c r="Y1572" s="148"/>
      <c r="Z1572" s="148"/>
      <c r="BE1572" s="9"/>
      <c r="BL1572" s="148"/>
    </row>
    <row r="1573" spans="24:64" ht="69.95" customHeight="1" x14ac:dyDescent="0.3">
      <c r="X1573" s="148"/>
      <c r="Y1573" s="148"/>
      <c r="Z1573" s="148"/>
      <c r="BE1573" s="9"/>
      <c r="BL1573" s="148"/>
    </row>
    <row r="1574" spans="24:64" ht="69.95" customHeight="1" x14ac:dyDescent="0.3">
      <c r="X1574" s="148"/>
      <c r="Y1574" s="148"/>
      <c r="Z1574" s="148"/>
      <c r="BE1574" s="9"/>
      <c r="BL1574" s="148"/>
    </row>
    <row r="1575" spans="24:64" ht="69.95" customHeight="1" x14ac:dyDescent="0.3">
      <c r="X1575" s="148"/>
      <c r="Y1575" s="148"/>
      <c r="Z1575" s="148"/>
      <c r="BE1575" s="9"/>
      <c r="BL1575" s="148"/>
    </row>
    <row r="1576" spans="24:64" ht="69.95" customHeight="1" x14ac:dyDescent="0.3">
      <c r="X1576" s="148"/>
      <c r="Y1576" s="148"/>
      <c r="Z1576" s="148"/>
      <c r="BE1576" s="9"/>
      <c r="BL1576" s="148"/>
    </row>
    <row r="1577" spans="24:64" ht="69.95" customHeight="1" x14ac:dyDescent="0.3">
      <c r="X1577" s="148"/>
      <c r="Y1577" s="148"/>
      <c r="Z1577" s="148"/>
      <c r="BE1577" s="9"/>
      <c r="BL1577" s="148"/>
    </row>
    <row r="1578" spans="24:64" ht="69.95" customHeight="1" x14ac:dyDescent="0.3">
      <c r="X1578" s="148"/>
      <c r="Y1578" s="148"/>
      <c r="Z1578" s="148"/>
      <c r="BE1578" s="9"/>
      <c r="BL1578" s="148"/>
    </row>
    <row r="1579" spans="24:64" ht="69.95" customHeight="1" x14ac:dyDescent="0.3">
      <c r="X1579" s="148"/>
      <c r="Y1579" s="148"/>
      <c r="Z1579" s="148"/>
      <c r="BE1579" s="9"/>
      <c r="BL1579" s="148"/>
    </row>
    <row r="1580" spans="24:64" ht="69.95" customHeight="1" x14ac:dyDescent="0.3">
      <c r="X1580" s="148"/>
      <c r="Y1580" s="148"/>
      <c r="Z1580" s="148"/>
      <c r="BE1580" s="9"/>
      <c r="BL1580" s="148"/>
    </row>
    <row r="1581" spans="24:64" ht="69.95" customHeight="1" x14ac:dyDescent="0.3">
      <c r="X1581" s="148"/>
      <c r="Y1581" s="148"/>
      <c r="Z1581" s="148"/>
      <c r="BE1581" s="9"/>
      <c r="BL1581" s="148"/>
    </row>
    <row r="1582" spans="24:64" ht="69.95" customHeight="1" x14ac:dyDescent="0.3">
      <c r="X1582" s="148"/>
      <c r="Y1582" s="148"/>
      <c r="Z1582" s="148"/>
      <c r="BE1582" s="9"/>
      <c r="BL1582" s="148"/>
    </row>
    <row r="1583" spans="24:64" ht="69.95" customHeight="1" x14ac:dyDescent="0.3">
      <c r="X1583" s="148"/>
      <c r="Y1583" s="148"/>
      <c r="Z1583" s="148"/>
      <c r="BE1583" s="9"/>
      <c r="BL1583" s="148"/>
    </row>
    <row r="1584" spans="24:64" ht="69.95" customHeight="1" x14ac:dyDescent="0.3">
      <c r="X1584" s="148"/>
      <c r="Y1584" s="148"/>
      <c r="Z1584" s="148"/>
      <c r="BE1584" s="9"/>
      <c r="BL1584" s="148"/>
    </row>
    <row r="1585" spans="24:64" ht="69.95" customHeight="1" x14ac:dyDescent="0.3">
      <c r="X1585" s="148"/>
      <c r="Y1585" s="148"/>
      <c r="Z1585" s="148"/>
      <c r="BE1585" s="9"/>
      <c r="BL1585" s="148"/>
    </row>
    <row r="1586" spans="24:64" ht="69.95" customHeight="1" x14ac:dyDescent="0.3">
      <c r="X1586" s="148"/>
      <c r="Y1586" s="148"/>
      <c r="Z1586" s="148"/>
      <c r="BE1586" s="9"/>
      <c r="BL1586" s="148"/>
    </row>
    <row r="1587" spans="24:64" ht="69.95" customHeight="1" x14ac:dyDescent="0.3">
      <c r="X1587" s="148"/>
      <c r="Y1587" s="148"/>
      <c r="Z1587" s="148"/>
      <c r="BE1587" s="9"/>
      <c r="BL1587" s="148"/>
    </row>
    <row r="1588" spans="24:64" ht="69.95" customHeight="1" x14ac:dyDescent="0.3">
      <c r="X1588" s="148"/>
      <c r="Y1588" s="148"/>
      <c r="Z1588" s="148"/>
      <c r="BE1588" s="9"/>
      <c r="BL1588" s="148"/>
    </row>
    <row r="1589" spans="24:64" ht="69.95" customHeight="1" x14ac:dyDescent="0.3">
      <c r="X1589" s="148"/>
      <c r="Y1589" s="148"/>
      <c r="Z1589" s="148"/>
      <c r="BE1589" s="9"/>
      <c r="BL1589" s="148"/>
    </row>
    <row r="1590" spans="24:64" ht="69.95" customHeight="1" x14ac:dyDescent="0.3">
      <c r="X1590" s="148"/>
      <c r="Y1590" s="148"/>
      <c r="Z1590" s="148"/>
      <c r="BE1590" s="9"/>
      <c r="BL1590" s="148"/>
    </row>
    <row r="1591" spans="24:64" ht="69.95" customHeight="1" x14ac:dyDescent="0.3">
      <c r="X1591" s="148"/>
      <c r="Y1591" s="148"/>
      <c r="Z1591" s="148"/>
      <c r="BE1591" s="9"/>
      <c r="BL1591" s="148"/>
    </row>
    <row r="1592" spans="24:64" ht="69.95" customHeight="1" x14ac:dyDescent="0.3">
      <c r="X1592" s="148"/>
      <c r="Y1592" s="148"/>
      <c r="Z1592" s="148"/>
      <c r="BE1592" s="9"/>
      <c r="BL1592" s="148"/>
    </row>
    <row r="1593" spans="24:64" ht="69.95" customHeight="1" x14ac:dyDescent="0.3">
      <c r="X1593" s="148"/>
      <c r="Y1593" s="148"/>
      <c r="Z1593" s="148"/>
      <c r="BE1593" s="9"/>
      <c r="BL1593" s="148"/>
    </row>
    <row r="1594" spans="24:64" ht="69.95" customHeight="1" x14ac:dyDescent="0.3">
      <c r="X1594" s="148"/>
      <c r="Y1594" s="148"/>
      <c r="Z1594" s="148"/>
      <c r="BE1594" s="9"/>
      <c r="BL1594" s="148"/>
    </row>
    <row r="1595" spans="24:64" ht="69.95" customHeight="1" x14ac:dyDescent="0.3">
      <c r="X1595" s="148"/>
      <c r="Y1595" s="148"/>
      <c r="Z1595" s="148"/>
      <c r="BE1595" s="9"/>
      <c r="BL1595" s="148"/>
    </row>
    <row r="1596" spans="24:64" ht="69.95" customHeight="1" x14ac:dyDescent="0.3">
      <c r="X1596" s="148"/>
      <c r="Y1596" s="148"/>
      <c r="Z1596" s="148"/>
      <c r="BE1596" s="9"/>
      <c r="BL1596" s="148"/>
    </row>
    <row r="1597" spans="24:64" ht="69.95" customHeight="1" x14ac:dyDescent="0.3">
      <c r="X1597" s="148"/>
      <c r="Y1597" s="148"/>
      <c r="Z1597" s="148"/>
      <c r="BE1597" s="9"/>
      <c r="BL1597" s="148"/>
    </row>
    <row r="1598" spans="24:64" ht="69.95" customHeight="1" x14ac:dyDescent="0.3">
      <c r="X1598" s="148"/>
      <c r="Y1598" s="148"/>
      <c r="Z1598" s="148"/>
      <c r="BE1598" s="9"/>
      <c r="BL1598" s="148"/>
    </row>
    <row r="1599" spans="24:64" ht="69.95" customHeight="1" x14ac:dyDescent="0.3">
      <c r="X1599" s="148"/>
      <c r="Y1599" s="148"/>
      <c r="Z1599" s="148"/>
      <c r="BE1599" s="9"/>
      <c r="BL1599" s="148"/>
    </row>
    <row r="1600" spans="24:64" ht="69.95" customHeight="1" x14ac:dyDescent="0.3">
      <c r="X1600" s="148"/>
      <c r="Y1600" s="148"/>
      <c r="Z1600" s="148"/>
      <c r="BE1600" s="9"/>
      <c r="BL1600" s="148"/>
    </row>
    <row r="1601" spans="24:64" ht="69.95" customHeight="1" x14ac:dyDescent="0.3">
      <c r="X1601" s="148"/>
      <c r="Y1601" s="148"/>
      <c r="Z1601" s="148"/>
      <c r="BE1601" s="9"/>
      <c r="BL1601" s="148"/>
    </row>
    <row r="1602" spans="24:64" ht="69.95" customHeight="1" x14ac:dyDescent="0.3">
      <c r="X1602" s="148"/>
      <c r="Y1602" s="148"/>
      <c r="Z1602" s="148"/>
      <c r="BE1602" s="9"/>
      <c r="BL1602" s="148"/>
    </row>
    <row r="1603" spans="24:64" ht="69.95" customHeight="1" x14ac:dyDescent="0.3">
      <c r="X1603" s="148"/>
      <c r="Y1603" s="148"/>
      <c r="Z1603" s="148"/>
      <c r="BE1603" s="9"/>
      <c r="BL1603" s="148"/>
    </row>
    <row r="1604" spans="24:64" ht="69.95" customHeight="1" x14ac:dyDescent="0.3">
      <c r="X1604" s="148"/>
      <c r="Y1604" s="148"/>
      <c r="Z1604" s="148"/>
      <c r="BE1604" s="9"/>
      <c r="BL1604" s="148"/>
    </row>
    <row r="1605" spans="24:64" ht="69.95" customHeight="1" x14ac:dyDescent="0.3">
      <c r="X1605" s="148"/>
      <c r="Y1605" s="148"/>
      <c r="Z1605" s="148"/>
      <c r="BE1605" s="9"/>
      <c r="BL1605" s="148"/>
    </row>
    <row r="1606" spans="24:64" ht="69.95" customHeight="1" x14ac:dyDescent="0.3">
      <c r="X1606" s="148"/>
      <c r="Y1606" s="148"/>
      <c r="Z1606" s="148"/>
      <c r="BE1606" s="9"/>
      <c r="BL1606" s="148"/>
    </row>
    <row r="1607" spans="24:64" ht="69.95" customHeight="1" x14ac:dyDescent="0.3">
      <c r="X1607" s="148"/>
      <c r="Y1607" s="148"/>
      <c r="Z1607" s="148"/>
      <c r="BE1607" s="9"/>
      <c r="BL1607" s="148"/>
    </row>
    <row r="1608" spans="24:64" ht="69.95" customHeight="1" x14ac:dyDescent="0.3">
      <c r="X1608" s="148"/>
      <c r="Y1608" s="148"/>
      <c r="Z1608" s="148"/>
      <c r="BE1608" s="9"/>
      <c r="BL1608" s="148"/>
    </row>
    <row r="1609" spans="24:64" ht="69.95" customHeight="1" x14ac:dyDescent="0.3">
      <c r="X1609" s="148"/>
      <c r="Y1609" s="148"/>
      <c r="Z1609" s="148"/>
      <c r="BE1609" s="9"/>
      <c r="BL1609" s="148"/>
    </row>
    <row r="1610" spans="24:64" ht="69.95" customHeight="1" x14ac:dyDescent="0.3">
      <c r="X1610" s="148"/>
      <c r="Y1610" s="148"/>
      <c r="Z1610" s="148"/>
      <c r="BE1610" s="9"/>
      <c r="BL1610" s="148"/>
    </row>
    <row r="1611" spans="24:64" ht="69.95" customHeight="1" x14ac:dyDescent="0.3">
      <c r="X1611" s="148"/>
      <c r="Y1611" s="148"/>
      <c r="Z1611" s="148"/>
      <c r="BE1611" s="9"/>
      <c r="BL1611" s="148"/>
    </row>
    <row r="1612" spans="24:64" ht="69.95" customHeight="1" x14ac:dyDescent="0.3">
      <c r="X1612" s="148"/>
      <c r="Y1612" s="148"/>
      <c r="Z1612" s="148"/>
      <c r="BE1612" s="9"/>
      <c r="BL1612" s="148"/>
    </row>
    <row r="1613" spans="24:64" ht="69.95" customHeight="1" x14ac:dyDescent="0.3">
      <c r="X1613" s="148"/>
      <c r="Y1613" s="148"/>
      <c r="Z1613" s="148"/>
      <c r="BE1613" s="9"/>
      <c r="BL1613" s="148"/>
    </row>
    <row r="1614" spans="24:64" ht="69.95" customHeight="1" x14ac:dyDescent="0.3">
      <c r="X1614" s="148"/>
      <c r="Y1614" s="148"/>
      <c r="Z1614" s="148"/>
      <c r="BE1614" s="9"/>
      <c r="BL1614" s="148"/>
    </row>
    <row r="1615" spans="24:64" ht="69.95" customHeight="1" x14ac:dyDescent="0.3">
      <c r="X1615" s="148"/>
      <c r="Y1615" s="148"/>
      <c r="Z1615" s="148"/>
      <c r="BE1615" s="9"/>
      <c r="BL1615" s="148"/>
    </row>
    <row r="1616" spans="24:64" ht="69.95" customHeight="1" x14ac:dyDescent="0.3">
      <c r="X1616" s="148"/>
      <c r="Y1616" s="148"/>
      <c r="Z1616" s="148"/>
      <c r="BE1616" s="9"/>
      <c r="BL1616" s="148"/>
    </row>
    <row r="1617" spans="24:64" ht="69.95" customHeight="1" x14ac:dyDescent="0.3">
      <c r="X1617" s="148"/>
      <c r="Y1617" s="148"/>
      <c r="Z1617" s="148"/>
      <c r="BE1617" s="9"/>
      <c r="BL1617" s="148"/>
    </row>
    <row r="1618" spans="24:64" ht="69.95" customHeight="1" x14ac:dyDescent="0.3">
      <c r="X1618" s="148"/>
      <c r="Y1618" s="148"/>
      <c r="Z1618" s="148"/>
      <c r="BE1618" s="9"/>
      <c r="BL1618" s="148"/>
    </row>
    <row r="1619" spans="24:64" ht="69.95" customHeight="1" x14ac:dyDescent="0.3">
      <c r="X1619" s="148"/>
      <c r="Y1619" s="148"/>
      <c r="Z1619" s="148"/>
      <c r="BE1619" s="9"/>
      <c r="BL1619" s="148"/>
    </row>
    <row r="1620" spans="24:64" ht="69.95" customHeight="1" x14ac:dyDescent="0.3">
      <c r="X1620" s="148"/>
      <c r="Y1620" s="148"/>
      <c r="Z1620" s="148"/>
      <c r="BE1620" s="9"/>
      <c r="BL1620" s="148"/>
    </row>
    <row r="1621" spans="24:64" ht="69.95" customHeight="1" x14ac:dyDescent="0.3">
      <c r="X1621" s="148"/>
      <c r="Y1621" s="148"/>
      <c r="Z1621" s="148"/>
      <c r="BE1621" s="9"/>
      <c r="BL1621" s="148"/>
    </row>
    <row r="1622" spans="24:64" ht="69.95" customHeight="1" x14ac:dyDescent="0.3">
      <c r="X1622" s="148"/>
      <c r="Y1622" s="148"/>
      <c r="Z1622" s="148"/>
      <c r="BE1622" s="9"/>
      <c r="BL1622" s="148"/>
    </row>
    <row r="1623" spans="24:64" ht="69.95" customHeight="1" x14ac:dyDescent="0.3">
      <c r="X1623" s="148"/>
      <c r="Y1623" s="148"/>
      <c r="Z1623" s="148"/>
      <c r="BE1623" s="9"/>
      <c r="BL1623" s="148"/>
    </row>
    <row r="1624" spans="24:64" ht="69.95" customHeight="1" x14ac:dyDescent="0.3">
      <c r="X1624" s="148"/>
      <c r="Y1624" s="148"/>
      <c r="Z1624" s="148"/>
      <c r="BE1624" s="9"/>
      <c r="BL1624" s="148"/>
    </row>
    <row r="1625" spans="24:64" ht="69.95" customHeight="1" x14ac:dyDescent="0.3">
      <c r="X1625" s="148"/>
      <c r="Y1625" s="148"/>
      <c r="Z1625" s="148"/>
      <c r="BE1625" s="9"/>
      <c r="BL1625" s="148"/>
    </row>
    <row r="1626" spans="24:64" ht="69.95" customHeight="1" x14ac:dyDescent="0.3">
      <c r="X1626" s="148"/>
      <c r="Y1626" s="148"/>
      <c r="Z1626" s="148"/>
      <c r="BE1626" s="9"/>
      <c r="BL1626" s="148"/>
    </row>
    <row r="1627" spans="24:64" ht="69.95" customHeight="1" x14ac:dyDescent="0.3">
      <c r="X1627" s="148"/>
      <c r="Y1627" s="148"/>
      <c r="Z1627" s="148"/>
      <c r="BE1627" s="9"/>
      <c r="BL1627" s="148"/>
    </row>
    <row r="1628" spans="24:64" ht="69.95" customHeight="1" x14ac:dyDescent="0.3">
      <c r="X1628" s="148"/>
      <c r="Y1628" s="148"/>
      <c r="Z1628" s="148"/>
      <c r="BE1628" s="9"/>
      <c r="BL1628" s="148"/>
    </row>
    <row r="1629" spans="24:64" ht="69.95" customHeight="1" x14ac:dyDescent="0.3">
      <c r="X1629" s="148"/>
      <c r="Y1629" s="148"/>
      <c r="Z1629" s="148"/>
      <c r="BE1629" s="9"/>
      <c r="BL1629" s="148"/>
    </row>
    <row r="1630" spans="24:64" ht="69.95" customHeight="1" x14ac:dyDescent="0.3">
      <c r="X1630" s="148"/>
      <c r="Y1630" s="148"/>
      <c r="Z1630" s="148"/>
      <c r="BE1630" s="9"/>
      <c r="BL1630" s="148"/>
    </row>
    <row r="1631" spans="24:64" ht="69.95" customHeight="1" x14ac:dyDescent="0.3">
      <c r="X1631" s="148"/>
      <c r="Y1631" s="148"/>
      <c r="Z1631" s="148"/>
      <c r="BE1631" s="9"/>
      <c r="BL1631" s="148"/>
    </row>
    <row r="1632" spans="24:64" ht="69.95" customHeight="1" x14ac:dyDescent="0.3">
      <c r="X1632" s="148"/>
      <c r="Y1632" s="148"/>
      <c r="Z1632" s="148"/>
      <c r="BE1632" s="9"/>
      <c r="BL1632" s="148"/>
    </row>
    <row r="1633" spans="24:64" ht="69.95" customHeight="1" x14ac:dyDescent="0.3">
      <c r="X1633" s="148"/>
      <c r="Y1633" s="148"/>
      <c r="Z1633" s="148"/>
      <c r="BE1633" s="9"/>
      <c r="BL1633" s="148"/>
    </row>
    <row r="1634" spans="24:64" ht="69.95" customHeight="1" x14ac:dyDescent="0.3">
      <c r="X1634" s="148"/>
      <c r="Y1634" s="148"/>
      <c r="Z1634" s="148"/>
      <c r="BE1634" s="9"/>
      <c r="BL1634" s="148"/>
    </row>
    <row r="1635" spans="24:64" ht="69.95" customHeight="1" x14ac:dyDescent="0.3">
      <c r="X1635" s="148"/>
      <c r="Y1635" s="148"/>
      <c r="Z1635" s="148"/>
      <c r="BE1635" s="9"/>
      <c r="BL1635" s="148"/>
    </row>
    <row r="1636" spans="24:64" ht="69.95" customHeight="1" x14ac:dyDescent="0.3">
      <c r="X1636" s="148"/>
      <c r="Y1636" s="148"/>
      <c r="Z1636" s="148"/>
      <c r="BE1636" s="9"/>
      <c r="BL1636" s="148"/>
    </row>
    <row r="1637" spans="24:64" ht="69.95" customHeight="1" x14ac:dyDescent="0.3">
      <c r="X1637" s="148"/>
      <c r="Y1637" s="148"/>
      <c r="Z1637" s="148"/>
      <c r="BE1637" s="9"/>
      <c r="BL1637" s="148"/>
    </row>
    <row r="1638" spans="24:64" ht="69.95" customHeight="1" x14ac:dyDescent="0.3">
      <c r="X1638" s="148"/>
      <c r="Y1638" s="148"/>
      <c r="Z1638" s="148"/>
      <c r="BE1638" s="9"/>
      <c r="BL1638" s="148"/>
    </row>
    <row r="1639" spans="24:64" ht="69.95" customHeight="1" x14ac:dyDescent="0.3">
      <c r="X1639" s="148"/>
      <c r="Y1639" s="148"/>
      <c r="Z1639" s="148"/>
      <c r="BE1639" s="9"/>
      <c r="BL1639" s="148"/>
    </row>
    <row r="1640" spans="24:64" ht="69.95" customHeight="1" x14ac:dyDescent="0.3">
      <c r="X1640" s="148"/>
      <c r="Y1640" s="148"/>
      <c r="Z1640" s="148"/>
      <c r="BE1640" s="9"/>
      <c r="BL1640" s="148"/>
    </row>
    <row r="1641" spans="24:64" ht="69.95" customHeight="1" x14ac:dyDescent="0.3">
      <c r="X1641" s="148"/>
      <c r="Y1641" s="148"/>
      <c r="Z1641" s="148"/>
      <c r="BE1641" s="9"/>
      <c r="BL1641" s="148"/>
    </row>
    <row r="1642" spans="24:64" ht="69.95" customHeight="1" x14ac:dyDescent="0.3">
      <c r="X1642" s="148"/>
      <c r="Y1642" s="148"/>
      <c r="Z1642" s="148"/>
      <c r="BE1642" s="9"/>
      <c r="BL1642" s="148"/>
    </row>
    <row r="1643" spans="24:64" ht="69.95" customHeight="1" x14ac:dyDescent="0.3">
      <c r="X1643" s="148"/>
      <c r="Y1643" s="148"/>
      <c r="Z1643" s="148"/>
      <c r="BE1643" s="9"/>
      <c r="BL1643" s="148"/>
    </row>
    <row r="1644" spans="24:64" ht="69.95" customHeight="1" x14ac:dyDescent="0.3">
      <c r="X1644" s="148"/>
      <c r="Y1644" s="148"/>
      <c r="Z1644" s="148"/>
      <c r="BE1644" s="9"/>
      <c r="BL1644" s="148"/>
    </row>
    <row r="1645" spans="24:64" ht="69.95" customHeight="1" x14ac:dyDescent="0.3">
      <c r="X1645" s="148"/>
      <c r="Y1645" s="148"/>
      <c r="Z1645" s="148"/>
      <c r="BE1645" s="9"/>
      <c r="BL1645" s="148"/>
    </row>
    <row r="1646" spans="24:64" ht="69.95" customHeight="1" x14ac:dyDescent="0.3">
      <c r="X1646" s="148"/>
      <c r="Y1646" s="148"/>
      <c r="Z1646" s="148"/>
      <c r="BE1646" s="9"/>
      <c r="BL1646" s="148"/>
    </row>
    <row r="1647" spans="24:64" ht="69.95" customHeight="1" x14ac:dyDescent="0.3">
      <c r="X1647" s="148"/>
      <c r="Y1647" s="148"/>
      <c r="Z1647" s="148"/>
      <c r="BE1647" s="9"/>
      <c r="BL1647" s="148"/>
    </row>
    <row r="1648" spans="24:64" ht="69.95" customHeight="1" x14ac:dyDescent="0.3">
      <c r="X1648" s="148"/>
      <c r="Y1648" s="148"/>
      <c r="Z1648" s="148"/>
      <c r="BE1648" s="9"/>
      <c r="BL1648" s="148"/>
    </row>
    <row r="1649" spans="24:64" ht="69.95" customHeight="1" x14ac:dyDescent="0.3">
      <c r="X1649" s="148"/>
      <c r="Y1649" s="148"/>
      <c r="Z1649" s="148"/>
      <c r="BE1649" s="9"/>
      <c r="BL1649" s="148"/>
    </row>
    <row r="1650" spans="24:64" ht="69.95" customHeight="1" x14ac:dyDescent="0.3">
      <c r="X1650" s="148"/>
      <c r="Y1650" s="148"/>
      <c r="Z1650" s="148"/>
      <c r="BE1650" s="9"/>
      <c r="BL1650" s="148"/>
    </row>
    <row r="1651" spans="24:64" ht="69.95" customHeight="1" x14ac:dyDescent="0.3">
      <c r="X1651" s="148"/>
      <c r="Y1651" s="148"/>
      <c r="Z1651" s="148"/>
      <c r="BE1651" s="9"/>
      <c r="BL1651" s="148"/>
    </row>
    <row r="1652" spans="24:64" ht="69.95" customHeight="1" x14ac:dyDescent="0.3">
      <c r="X1652" s="148"/>
      <c r="Y1652" s="148"/>
      <c r="Z1652" s="148"/>
      <c r="BE1652" s="9"/>
      <c r="BL1652" s="148"/>
    </row>
    <row r="1653" spans="24:64" ht="69.95" customHeight="1" x14ac:dyDescent="0.3">
      <c r="X1653" s="148"/>
      <c r="Y1653" s="148"/>
      <c r="Z1653" s="148"/>
      <c r="BE1653" s="9"/>
      <c r="BL1653" s="148"/>
    </row>
    <row r="1654" spans="24:64" ht="69.95" customHeight="1" x14ac:dyDescent="0.3">
      <c r="X1654" s="148"/>
      <c r="Y1654" s="148"/>
      <c r="Z1654" s="148"/>
      <c r="BE1654" s="9"/>
      <c r="BL1654" s="148"/>
    </row>
    <row r="1655" spans="24:64" ht="69.95" customHeight="1" x14ac:dyDescent="0.3">
      <c r="X1655" s="148"/>
      <c r="Y1655" s="148"/>
      <c r="Z1655" s="148"/>
      <c r="BE1655" s="9"/>
      <c r="BL1655" s="148"/>
    </row>
    <row r="1656" spans="24:64" ht="69.95" customHeight="1" x14ac:dyDescent="0.3">
      <c r="X1656" s="148"/>
      <c r="Y1656" s="148"/>
      <c r="Z1656" s="148"/>
      <c r="BE1656" s="9"/>
      <c r="BL1656" s="148"/>
    </row>
    <row r="1657" spans="24:64" ht="69.95" customHeight="1" x14ac:dyDescent="0.3">
      <c r="X1657" s="148"/>
      <c r="Y1657" s="148"/>
      <c r="Z1657" s="148"/>
      <c r="BE1657" s="9"/>
      <c r="BL1657" s="148"/>
    </row>
    <row r="1658" spans="24:64" ht="69.95" customHeight="1" x14ac:dyDescent="0.3">
      <c r="X1658" s="148"/>
      <c r="Y1658" s="148"/>
      <c r="Z1658" s="148"/>
      <c r="BE1658" s="9"/>
      <c r="BL1658" s="148"/>
    </row>
    <row r="1659" spans="24:64" ht="69.95" customHeight="1" x14ac:dyDescent="0.3">
      <c r="X1659" s="148"/>
      <c r="Y1659" s="148"/>
      <c r="Z1659" s="148"/>
      <c r="BE1659" s="9"/>
      <c r="BL1659" s="148"/>
    </row>
    <row r="1660" spans="24:64" ht="69.95" customHeight="1" x14ac:dyDescent="0.3">
      <c r="X1660" s="148"/>
      <c r="Y1660" s="148"/>
      <c r="Z1660" s="148"/>
      <c r="BE1660" s="9"/>
      <c r="BL1660" s="148"/>
    </row>
    <row r="1661" spans="24:64" ht="69.95" customHeight="1" x14ac:dyDescent="0.3">
      <c r="X1661" s="148"/>
      <c r="Y1661" s="148"/>
      <c r="Z1661" s="148"/>
      <c r="BE1661" s="9"/>
      <c r="BL1661" s="148"/>
    </row>
    <row r="1662" spans="24:64" ht="69.95" customHeight="1" x14ac:dyDescent="0.3">
      <c r="X1662" s="148"/>
      <c r="Y1662" s="148"/>
      <c r="Z1662" s="148"/>
      <c r="BE1662" s="9"/>
      <c r="BL1662" s="148"/>
    </row>
    <row r="1663" spans="24:64" ht="69.95" customHeight="1" x14ac:dyDescent="0.3">
      <c r="X1663" s="148"/>
      <c r="Y1663" s="148"/>
      <c r="Z1663" s="148"/>
      <c r="BE1663" s="9"/>
      <c r="BL1663" s="148"/>
    </row>
    <row r="1664" spans="24:64" ht="69.95" customHeight="1" x14ac:dyDescent="0.3">
      <c r="X1664" s="148"/>
      <c r="Y1664" s="148"/>
      <c r="Z1664" s="148"/>
      <c r="BE1664" s="9"/>
      <c r="BL1664" s="148"/>
    </row>
    <row r="1665" spans="24:64" ht="69.95" customHeight="1" x14ac:dyDescent="0.3">
      <c r="X1665" s="148"/>
      <c r="Y1665" s="148"/>
      <c r="Z1665" s="148"/>
      <c r="BE1665" s="9"/>
      <c r="BL1665" s="148"/>
    </row>
    <row r="1666" spans="24:64" ht="69.95" customHeight="1" x14ac:dyDescent="0.3">
      <c r="X1666" s="148"/>
      <c r="Y1666" s="148"/>
      <c r="Z1666" s="148"/>
      <c r="BE1666" s="9"/>
      <c r="BL1666" s="148"/>
    </row>
    <row r="1667" spans="24:64" ht="69.95" customHeight="1" x14ac:dyDescent="0.3">
      <c r="X1667" s="148"/>
      <c r="Y1667" s="148"/>
      <c r="Z1667" s="148"/>
      <c r="BE1667" s="9"/>
      <c r="BL1667" s="148"/>
    </row>
    <row r="1668" spans="24:64" ht="69.95" customHeight="1" x14ac:dyDescent="0.3">
      <c r="X1668" s="148"/>
      <c r="Y1668" s="148"/>
      <c r="Z1668" s="148"/>
      <c r="BE1668" s="9"/>
      <c r="BL1668" s="148"/>
    </row>
    <row r="1669" spans="24:64" ht="69.95" customHeight="1" x14ac:dyDescent="0.3">
      <c r="X1669" s="148"/>
      <c r="Y1669" s="148"/>
      <c r="Z1669" s="148"/>
      <c r="BE1669" s="9"/>
      <c r="BL1669" s="148"/>
    </row>
    <row r="1670" spans="24:64" ht="69.95" customHeight="1" x14ac:dyDescent="0.3">
      <c r="X1670" s="148"/>
      <c r="Y1670" s="148"/>
      <c r="Z1670" s="148"/>
      <c r="BE1670" s="9"/>
      <c r="BL1670" s="148"/>
    </row>
    <row r="1671" spans="24:64" ht="69.95" customHeight="1" x14ac:dyDescent="0.3">
      <c r="X1671" s="148"/>
      <c r="Y1671" s="148"/>
      <c r="Z1671" s="148"/>
      <c r="BE1671" s="9"/>
      <c r="BL1671" s="148"/>
    </row>
    <row r="1672" spans="24:64" ht="69.95" customHeight="1" x14ac:dyDescent="0.3">
      <c r="X1672" s="148"/>
      <c r="Y1672" s="148"/>
      <c r="Z1672" s="148"/>
      <c r="BE1672" s="9"/>
      <c r="BL1672" s="148"/>
    </row>
    <row r="1673" spans="24:64" ht="69.95" customHeight="1" x14ac:dyDescent="0.3">
      <c r="X1673" s="148"/>
      <c r="Y1673" s="148"/>
      <c r="Z1673" s="148"/>
      <c r="BE1673" s="9"/>
      <c r="BL1673" s="148"/>
    </row>
    <row r="1674" spans="24:64" ht="69.95" customHeight="1" x14ac:dyDescent="0.3">
      <c r="X1674" s="148"/>
      <c r="Y1674" s="148"/>
      <c r="Z1674" s="148"/>
      <c r="BE1674" s="9"/>
      <c r="BL1674" s="148"/>
    </row>
    <row r="1675" spans="24:64" ht="69.95" customHeight="1" x14ac:dyDescent="0.3">
      <c r="X1675" s="148"/>
      <c r="Y1675" s="148"/>
      <c r="Z1675" s="148"/>
      <c r="BE1675" s="9"/>
      <c r="BL1675" s="148"/>
    </row>
    <row r="1676" spans="24:64" ht="69.95" customHeight="1" x14ac:dyDescent="0.3">
      <c r="X1676" s="148"/>
      <c r="Y1676" s="148"/>
      <c r="Z1676" s="148"/>
      <c r="BE1676" s="9"/>
      <c r="BL1676" s="148"/>
    </row>
    <row r="1677" spans="24:64" ht="69.95" customHeight="1" x14ac:dyDescent="0.3">
      <c r="X1677" s="148"/>
      <c r="Y1677" s="148"/>
      <c r="Z1677" s="148"/>
      <c r="BE1677" s="9"/>
      <c r="BL1677" s="148"/>
    </row>
    <row r="1678" spans="24:64" ht="69.95" customHeight="1" x14ac:dyDescent="0.3">
      <c r="X1678" s="148"/>
      <c r="Y1678" s="148"/>
      <c r="Z1678" s="148"/>
      <c r="BE1678" s="9"/>
      <c r="BL1678" s="148"/>
    </row>
    <row r="1679" spans="24:64" ht="69.95" customHeight="1" x14ac:dyDescent="0.3">
      <c r="X1679" s="148"/>
      <c r="Y1679" s="148"/>
      <c r="Z1679" s="148"/>
      <c r="BE1679" s="9"/>
      <c r="BL1679" s="148"/>
    </row>
    <row r="1680" spans="24:64" ht="69.95" customHeight="1" x14ac:dyDescent="0.3">
      <c r="X1680" s="148"/>
      <c r="Y1680" s="148"/>
      <c r="Z1680" s="148"/>
      <c r="BE1680" s="9"/>
      <c r="BL1680" s="148"/>
    </row>
    <row r="1681" spans="24:64" ht="69.95" customHeight="1" x14ac:dyDescent="0.3">
      <c r="X1681" s="148"/>
      <c r="Y1681" s="148"/>
      <c r="Z1681" s="148"/>
      <c r="BE1681" s="9"/>
      <c r="BL1681" s="148"/>
    </row>
    <row r="1682" spans="24:64" ht="69.95" customHeight="1" x14ac:dyDescent="0.3">
      <c r="X1682" s="148"/>
      <c r="Y1682" s="148"/>
      <c r="Z1682" s="148"/>
      <c r="BE1682" s="9"/>
      <c r="BL1682" s="148"/>
    </row>
    <row r="1683" spans="24:64" ht="69.95" customHeight="1" x14ac:dyDescent="0.3">
      <c r="X1683" s="148"/>
      <c r="Y1683" s="148"/>
      <c r="Z1683" s="148"/>
      <c r="BE1683" s="9"/>
      <c r="BL1683" s="148"/>
    </row>
    <row r="1684" spans="24:64" ht="69.95" customHeight="1" x14ac:dyDescent="0.3">
      <c r="X1684" s="148"/>
      <c r="Y1684" s="148"/>
      <c r="Z1684" s="148"/>
      <c r="BE1684" s="9"/>
      <c r="BL1684" s="148"/>
    </row>
    <row r="1685" spans="24:64" ht="69.95" customHeight="1" x14ac:dyDescent="0.3">
      <c r="X1685" s="148"/>
      <c r="Y1685" s="148"/>
      <c r="Z1685" s="148"/>
      <c r="BE1685" s="9"/>
      <c r="BL1685" s="148"/>
    </row>
    <row r="1686" spans="24:64" ht="69.95" customHeight="1" x14ac:dyDescent="0.3">
      <c r="X1686" s="148"/>
      <c r="Y1686" s="148"/>
      <c r="Z1686" s="148"/>
      <c r="BE1686" s="9"/>
      <c r="BL1686" s="148"/>
    </row>
    <row r="1687" spans="24:64" ht="69.95" customHeight="1" x14ac:dyDescent="0.3">
      <c r="X1687" s="148"/>
      <c r="Y1687" s="148"/>
      <c r="Z1687" s="148"/>
      <c r="BE1687" s="9"/>
      <c r="BL1687" s="148"/>
    </row>
    <row r="1688" spans="24:64" ht="69.95" customHeight="1" x14ac:dyDescent="0.3">
      <c r="X1688" s="148"/>
      <c r="Y1688" s="148"/>
      <c r="Z1688" s="148"/>
      <c r="BE1688" s="9"/>
      <c r="BL1688" s="148"/>
    </row>
    <row r="1689" spans="24:64" ht="69.95" customHeight="1" x14ac:dyDescent="0.3">
      <c r="X1689" s="148"/>
      <c r="Y1689" s="148"/>
      <c r="Z1689" s="148"/>
      <c r="BE1689" s="9"/>
      <c r="BL1689" s="148"/>
    </row>
    <row r="1690" spans="24:64" ht="69.95" customHeight="1" x14ac:dyDescent="0.3">
      <c r="X1690" s="148"/>
      <c r="Y1690" s="148"/>
      <c r="Z1690" s="148"/>
      <c r="BE1690" s="9"/>
      <c r="BL1690" s="148"/>
    </row>
    <row r="1691" spans="24:64" ht="69.95" customHeight="1" x14ac:dyDescent="0.3">
      <c r="X1691" s="148"/>
      <c r="Y1691" s="148"/>
      <c r="Z1691" s="148"/>
      <c r="BE1691" s="9"/>
      <c r="BL1691" s="148"/>
    </row>
    <row r="1692" spans="24:64" ht="69.95" customHeight="1" x14ac:dyDescent="0.3">
      <c r="X1692" s="148"/>
      <c r="Y1692" s="148"/>
      <c r="Z1692" s="148"/>
      <c r="BE1692" s="9"/>
      <c r="BL1692" s="148"/>
    </row>
    <row r="1693" spans="24:64" ht="69.95" customHeight="1" x14ac:dyDescent="0.3">
      <c r="X1693" s="148"/>
      <c r="Y1693" s="148"/>
      <c r="Z1693" s="148"/>
      <c r="BE1693" s="9"/>
      <c r="BL1693" s="148"/>
    </row>
    <row r="1694" spans="24:64" ht="69.95" customHeight="1" x14ac:dyDescent="0.3">
      <c r="X1694" s="148"/>
      <c r="Y1694" s="148"/>
      <c r="Z1694" s="148"/>
      <c r="BE1694" s="9"/>
      <c r="BL1694" s="148"/>
    </row>
    <row r="1695" spans="24:64" ht="69.95" customHeight="1" x14ac:dyDescent="0.3">
      <c r="X1695" s="148"/>
      <c r="Y1695" s="148"/>
      <c r="Z1695" s="148"/>
      <c r="BE1695" s="9"/>
      <c r="BL1695" s="148"/>
    </row>
    <row r="1696" spans="24:64" ht="69.95" customHeight="1" x14ac:dyDescent="0.3">
      <c r="X1696" s="148"/>
      <c r="Y1696" s="148"/>
      <c r="Z1696" s="148"/>
      <c r="BE1696" s="9"/>
      <c r="BL1696" s="148"/>
    </row>
    <row r="1697" spans="24:64" ht="69.95" customHeight="1" x14ac:dyDescent="0.3">
      <c r="X1697" s="148"/>
      <c r="Y1697" s="148"/>
      <c r="Z1697" s="148"/>
      <c r="BE1697" s="9"/>
      <c r="BL1697" s="148"/>
    </row>
    <row r="1698" spans="24:64" ht="69.95" customHeight="1" x14ac:dyDescent="0.3">
      <c r="X1698" s="148"/>
      <c r="Y1698" s="148"/>
      <c r="Z1698" s="148"/>
      <c r="BE1698" s="9"/>
      <c r="BL1698" s="148"/>
    </row>
    <row r="1699" spans="24:64" ht="69.95" customHeight="1" x14ac:dyDescent="0.3">
      <c r="X1699" s="148"/>
      <c r="Y1699" s="148"/>
      <c r="Z1699" s="148"/>
      <c r="BE1699" s="9"/>
      <c r="BL1699" s="148"/>
    </row>
    <row r="1700" spans="24:64" ht="69.95" customHeight="1" x14ac:dyDescent="0.3">
      <c r="X1700" s="148"/>
      <c r="Y1700" s="148"/>
      <c r="Z1700" s="148"/>
      <c r="BE1700" s="9"/>
      <c r="BL1700" s="148"/>
    </row>
    <row r="1701" spans="24:64" ht="69.95" customHeight="1" x14ac:dyDescent="0.3">
      <c r="X1701" s="148"/>
      <c r="Y1701" s="148"/>
      <c r="Z1701" s="148"/>
      <c r="BE1701" s="9"/>
      <c r="BL1701" s="148"/>
    </row>
    <row r="1702" spans="24:64" ht="69.95" customHeight="1" x14ac:dyDescent="0.3">
      <c r="X1702" s="148"/>
      <c r="Y1702" s="148"/>
      <c r="Z1702" s="148"/>
      <c r="BE1702" s="9"/>
      <c r="BL1702" s="148"/>
    </row>
    <row r="1703" spans="24:64" ht="69.95" customHeight="1" x14ac:dyDescent="0.3">
      <c r="X1703" s="148"/>
      <c r="Y1703" s="148"/>
      <c r="Z1703" s="148"/>
      <c r="BE1703" s="9"/>
      <c r="BL1703" s="148"/>
    </row>
    <row r="1704" spans="24:64" ht="69.95" customHeight="1" x14ac:dyDescent="0.3">
      <c r="X1704" s="148"/>
      <c r="Y1704" s="148"/>
      <c r="Z1704" s="148"/>
      <c r="BE1704" s="9"/>
      <c r="BL1704" s="148"/>
    </row>
    <row r="1705" spans="24:64" ht="69.95" customHeight="1" x14ac:dyDescent="0.3">
      <c r="X1705" s="148"/>
      <c r="Y1705" s="148"/>
      <c r="Z1705" s="148"/>
      <c r="BE1705" s="9"/>
      <c r="BL1705" s="148"/>
    </row>
    <row r="1706" spans="24:64" ht="69.95" customHeight="1" x14ac:dyDescent="0.3">
      <c r="X1706" s="148"/>
      <c r="Y1706" s="148"/>
      <c r="Z1706" s="148"/>
      <c r="BE1706" s="9"/>
      <c r="BL1706" s="148"/>
    </row>
    <row r="1707" spans="24:64" ht="69.95" customHeight="1" x14ac:dyDescent="0.3">
      <c r="X1707" s="148"/>
      <c r="Y1707" s="148"/>
      <c r="Z1707" s="148"/>
      <c r="BE1707" s="9"/>
      <c r="BL1707" s="148"/>
    </row>
    <row r="1708" spans="24:64" ht="69.95" customHeight="1" x14ac:dyDescent="0.3">
      <c r="X1708" s="148"/>
      <c r="Y1708" s="148"/>
      <c r="Z1708" s="148"/>
      <c r="BE1708" s="9"/>
      <c r="BL1708" s="148"/>
    </row>
    <row r="1709" spans="24:64" ht="69.95" customHeight="1" x14ac:dyDescent="0.3">
      <c r="X1709" s="148"/>
      <c r="Y1709" s="148"/>
      <c r="Z1709" s="148"/>
      <c r="BE1709" s="9"/>
      <c r="BL1709" s="148"/>
    </row>
    <row r="1710" spans="24:64" ht="69.95" customHeight="1" x14ac:dyDescent="0.3">
      <c r="X1710" s="148"/>
      <c r="Y1710" s="148"/>
      <c r="Z1710" s="148"/>
      <c r="BE1710" s="9"/>
      <c r="BL1710" s="148"/>
    </row>
    <row r="1711" spans="24:64" ht="69.95" customHeight="1" x14ac:dyDescent="0.3">
      <c r="X1711" s="148"/>
      <c r="Y1711" s="148"/>
      <c r="Z1711" s="148"/>
      <c r="BE1711" s="9"/>
      <c r="BL1711" s="148"/>
    </row>
    <row r="1712" spans="24:64" ht="69.95" customHeight="1" x14ac:dyDescent="0.3">
      <c r="X1712" s="148"/>
      <c r="Y1712" s="148"/>
      <c r="Z1712" s="148"/>
      <c r="BE1712" s="9"/>
      <c r="BL1712" s="148"/>
    </row>
    <row r="1713" spans="24:64" ht="69.95" customHeight="1" x14ac:dyDescent="0.3">
      <c r="X1713" s="148"/>
      <c r="Y1713" s="148"/>
      <c r="Z1713" s="148"/>
      <c r="BE1713" s="9"/>
      <c r="BL1713" s="148"/>
    </row>
    <row r="1714" spans="24:64" ht="69.95" customHeight="1" x14ac:dyDescent="0.3">
      <c r="X1714" s="148"/>
      <c r="Y1714" s="148"/>
      <c r="Z1714" s="148"/>
      <c r="BE1714" s="9"/>
      <c r="BL1714" s="148"/>
    </row>
    <row r="1715" spans="24:64" ht="69.95" customHeight="1" x14ac:dyDescent="0.3">
      <c r="X1715" s="148"/>
      <c r="Y1715" s="148"/>
      <c r="Z1715" s="148"/>
      <c r="BE1715" s="9"/>
      <c r="BL1715" s="148"/>
    </row>
    <row r="1716" spans="24:64" ht="69.95" customHeight="1" x14ac:dyDescent="0.3">
      <c r="X1716" s="148"/>
      <c r="Y1716" s="148"/>
      <c r="Z1716" s="148"/>
      <c r="BE1716" s="9"/>
      <c r="BL1716" s="148"/>
    </row>
    <row r="1717" spans="24:64" ht="69.95" customHeight="1" x14ac:dyDescent="0.3">
      <c r="X1717" s="148"/>
      <c r="Y1717" s="148"/>
      <c r="Z1717" s="148"/>
      <c r="BE1717" s="9"/>
      <c r="BL1717" s="148"/>
    </row>
    <row r="1718" spans="24:64" ht="69.95" customHeight="1" x14ac:dyDescent="0.3">
      <c r="X1718" s="148"/>
      <c r="Y1718" s="148"/>
      <c r="Z1718" s="148"/>
      <c r="BE1718" s="9"/>
      <c r="BL1718" s="148"/>
    </row>
    <row r="1719" spans="24:64" ht="69.95" customHeight="1" x14ac:dyDescent="0.3">
      <c r="X1719" s="148"/>
      <c r="Y1719" s="148"/>
      <c r="Z1719" s="148"/>
      <c r="BE1719" s="9"/>
      <c r="BL1719" s="148"/>
    </row>
    <row r="1720" spans="24:64" ht="69.95" customHeight="1" x14ac:dyDescent="0.3">
      <c r="X1720" s="148"/>
      <c r="Y1720" s="148"/>
      <c r="Z1720" s="148"/>
      <c r="BE1720" s="9"/>
      <c r="BL1720" s="148"/>
    </row>
    <row r="1721" spans="24:64" ht="69.95" customHeight="1" x14ac:dyDescent="0.3">
      <c r="X1721" s="148"/>
      <c r="Y1721" s="148"/>
      <c r="Z1721" s="148"/>
      <c r="BE1721" s="9"/>
      <c r="BL1721" s="148"/>
    </row>
    <row r="1722" spans="24:64" ht="69.95" customHeight="1" x14ac:dyDescent="0.3">
      <c r="X1722" s="148"/>
      <c r="Y1722" s="148"/>
      <c r="Z1722" s="148"/>
      <c r="BE1722" s="9"/>
      <c r="BL1722" s="148"/>
    </row>
    <row r="1723" spans="24:64" ht="69.95" customHeight="1" x14ac:dyDescent="0.3">
      <c r="X1723" s="148"/>
      <c r="Y1723" s="148"/>
      <c r="Z1723" s="148"/>
      <c r="BE1723" s="9"/>
      <c r="BL1723" s="148"/>
    </row>
    <row r="1724" spans="24:64" ht="69.95" customHeight="1" x14ac:dyDescent="0.3">
      <c r="X1724" s="148"/>
      <c r="Y1724" s="148"/>
      <c r="Z1724" s="148"/>
      <c r="BE1724" s="9"/>
      <c r="BL1724" s="148"/>
    </row>
    <row r="1725" spans="24:64" ht="69.95" customHeight="1" x14ac:dyDescent="0.3">
      <c r="X1725" s="148"/>
      <c r="Y1725" s="148"/>
      <c r="Z1725" s="148"/>
      <c r="BE1725" s="9"/>
      <c r="BL1725" s="148"/>
    </row>
    <row r="1726" spans="24:64" ht="69.95" customHeight="1" x14ac:dyDescent="0.3">
      <c r="X1726" s="148"/>
      <c r="Y1726" s="148"/>
      <c r="Z1726" s="148"/>
      <c r="BE1726" s="9"/>
      <c r="BL1726" s="148"/>
    </row>
    <row r="1727" spans="24:64" ht="69.95" customHeight="1" x14ac:dyDescent="0.3">
      <c r="X1727" s="148"/>
      <c r="Y1727" s="148"/>
      <c r="Z1727" s="148"/>
      <c r="BE1727" s="9"/>
      <c r="BL1727" s="148"/>
    </row>
    <row r="1728" spans="24:64" ht="69.95" customHeight="1" x14ac:dyDescent="0.3">
      <c r="X1728" s="148"/>
      <c r="Y1728" s="148"/>
      <c r="Z1728" s="148"/>
      <c r="BE1728" s="9"/>
      <c r="BL1728" s="148"/>
    </row>
    <row r="1729" spans="24:64" ht="69.95" customHeight="1" x14ac:dyDescent="0.3">
      <c r="X1729" s="148"/>
      <c r="Y1729" s="148"/>
      <c r="Z1729" s="148"/>
      <c r="BE1729" s="9"/>
      <c r="BL1729" s="148"/>
    </row>
    <row r="1730" spans="24:64" ht="69.95" customHeight="1" x14ac:dyDescent="0.3">
      <c r="X1730" s="148"/>
      <c r="Y1730" s="148"/>
      <c r="Z1730" s="148"/>
      <c r="BE1730" s="9"/>
      <c r="BL1730" s="148"/>
    </row>
    <row r="1731" spans="24:64" ht="69.95" customHeight="1" x14ac:dyDescent="0.3">
      <c r="X1731" s="148"/>
      <c r="Y1731" s="148"/>
      <c r="Z1731" s="148"/>
      <c r="BE1731" s="9"/>
      <c r="BL1731" s="148"/>
    </row>
    <row r="1732" spans="24:64" ht="69.95" customHeight="1" x14ac:dyDescent="0.3">
      <c r="X1732" s="148"/>
      <c r="Y1732" s="148"/>
      <c r="Z1732" s="148"/>
      <c r="BE1732" s="9"/>
      <c r="BL1732" s="148"/>
    </row>
    <row r="1733" spans="24:64" ht="69.95" customHeight="1" x14ac:dyDescent="0.3">
      <c r="X1733" s="148"/>
      <c r="Y1733" s="148"/>
      <c r="Z1733" s="148"/>
      <c r="BE1733" s="9"/>
      <c r="BL1733" s="148"/>
    </row>
    <row r="1734" spans="24:64" ht="69.95" customHeight="1" x14ac:dyDescent="0.3">
      <c r="X1734" s="148"/>
      <c r="Y1734" s="148"/>
      <c r="Z1734" s="148"/>
      <c r="BE1734" s="9"/>
      <c r="BL1734" s="148"/>
    </row>
    <row r="1735" spans="24:64" ht="69.95" customHeight="1" x14ac:dyDescent="0.3">
      <c r="X1735" s="148"/>
      <c r="Y1735" s="148"/>
      <c r="Z1735" s="148"/>
      <c r="BE1735" s="9"/>
      <c r="BL1735" s="148"/>
    </row>
    <row r="1736" spans="24:64" ht="69.95" customHeight="1" x14ac:dyDescent="0.3">
      <c r="X1736" s="148"/>
      <c r="Y1736" s="148"/>
      <c r="Z1736" s="148"/>
      <c r="BE1736" s="9"/>
      <c r="BL1736" s="148"/>
    </row>
    <row r="1737" spans="24:64" ht="69.95" customHeight="1" x14ac:dyDescent="0.3">
      <c r="X1737" s="148"/>
      <c r="Y1737" s="148"/>
      <c r="Z1737" s="148"/>
      <c r="BE1737" s="9"/>
      <c r="BL1737" s="148"/>
    </row>
    <row r="1738" spans="24:64" ht="69.95" customHeight="1" x14ac:dyDescent="0.3">
      <c r="X1738" s="148"/>
      <c r="Y1738" s="148"/>
      <c r="Z1738" s="148"/>
      <c r="BE1738" s="9"/>
      <c r="BL1738" s="148"/>
    </row>
    <row r="1739" spans="24:64" ht="69.95" customHeight="1" x14ac:dyDescent="0.3">
      <c r="X1739" s="148"/>
      <c r="Y1739" s="148"/>
      <c r="Z1739" s="148"/>
      <c r="BE1739" s="9"/>
      <c r="BL1739" s="148"/>
    </row>
    <row r="1740" spans="24:64" ht="69.95" customHeight="1" x14ac:dyDescent="0.3">
      <c r="X1740" s="148"/>
      <c r="Y1740" s="148"/>
      <c r="Z1740" s="148"/>
      <c r="BE1740" s="9"/>
      <c r="BL1740" s="148"/>
    </row>
    <row r="1741" spans="24:64" ht="69.95" customHeight="1" x14ac:dyDescent="0.3">
      <c r="X1741" s="148"/>
      <c r="Y1741" s="148"/>
      <c r="Z1741" s="148"/>
      <c r="BE1741" s="9"/>
      <c r="BL1741" s="148"/>
    </row>
    <row r="1742" spans="24:64" ht="69.95" customHeight="1" x14ac:dyDescent="0.3">
      <c r="X1742" s="148"/>
      <c r="Y1742" s="148"/>
      <c r="Z1742" s="148"/>
      <c r="BE1742" s="9"/>
      <c r="BL1742" s="148"/>
    </row>
    <row r="1743" spans="24:64" ht="69.95" customHeight="1" x14ac:dyDescent="0.3">
      <c r="X1743" s="148"/>
      <c r="Y1743" s="148"/>
      <c r="Z1743" s="148"/>
      <c r="BE1743" s="9"/>
      <c r="BL1743" s="148"/>
    </row>
    <row r="1744" spans="24:64" ht="69.95" customHeight="1" x14ac:dyDescent="0.3">
      <c r="X1744" s="148"/>
      <c r="Y1744" s="148"/>
      <c r="Z1744" s="148"/>
      <c r="BE1744" s="9"/>
      <c r="BL1744" s="148"/>
    </row>
    <row r="1745" spans="24:64" ht="69.95" customHeight="1" x14ac:dyDescent="0.3">
      <c r="X1745" s="148"/>
      <c r="Y1745" s="148"/>
      <c r="Z1745" s="148"/>
      <c r="BE1745" s="9"/>
      <c r="BL1745" s="148"/>
    </row>
    <row r="1746" spans="24:64" ht="69.95" customHeight="1" x14ac:dyDescent="0.3">
      <c r="X1746" s="148"/>
      <c r="Y1746" s="148"/>
      <c r="Z1746" s="148"/>
      <c r="BE1746" s="9"/>
      <c r="BL1746" s="148"/>
    </row>
    <row r="1747" spans="24:64" ht="69.95" customHeight="1" x14ac:dyDescent="0.3">
      <c r="X1747" s="148"/>
      <c r="Y1747" s="148"/>
      <c r="Z1747" s="148"/>
      <c r="BE1747" s="9"/>
      <c r="BL1747" s="148"/>
    </row>
    <row r="1748" spans="24:64" ht="69.95" customHeight="1" x14ac:dyDescent="0.3">
      <c r="X1748" s="148"/>
      <c r="Y1748" s="148"/>
      <c r="Z1748" s="148"/>
      <c r="BE1748" s="9"/>
      <c r="BL1748" s="148"/>
    </row>
    <row r="1749" spans="24:64" ht="69.95" customHeight="1" x14ac:dyDescent="0.3">
      <c r="X1749" s="148"/>
      <c r="Y1749" s="148"/>
      <c r="Z1749" s="148"/>
      <c r="BE1749" s="9"/>
      <c r="BL1749" s="148"/>
    </row>
    <row r="1750" spans="24:64" ht="69.95" customHeight="1" x14ac:dyDescent="0.3">
      <c r="X1750" s="148"/>
      <c r="Y1750" s="148"/>
      <c r="Z1750" s="148"/>
      <c r="BE1750" s="9"/>
      <c r="BL1750" s="148"/>
    </row>
    <row r="1751" spans="24:64" ht="69.95" customHeight="1" x14ac:dyDescent="0.3">
      <c r="X1751" s="148"/>
      <c r="Y1751" s="148"/>
      <c r="Z1751" s="148"/>
      <c r="BE1751" s="9"/>
      <c r="BL1751" s="148"/>
    </row>
    <row r="1752" spans="24:64" ht="69.95" customHeight="1" x14ac:dyDescent="0.3">
      <c r="X1752" s="148"/>
      <c r="Y1752" s="148"/>
      <c r="Z1752" s="148"/>
      <c r="BE1752" s="9"/>
      <c r="BL1752" s="148"/>
    </row>
    <row r="1753" spans="24:64" ht="69.95" customHeight="1" x14ac:dyDescent="0.3">
      <c r="X1753" s="148"/>
      <c r="Y1753" s="148"/>
      <c r="Z1753" s="148"/>
      <c r="BE1753" s="9"/>
      <c r="BL1753" s="148"/>
    </row>
    <row r="1754" spans="24:64" ht="69.95" customHeight="1" x14ac:dyDescent="0.3">
      <c r="X1754" s="148"/>
      <c r="Y1754" s="148"/>
      <c r="Z1754" s="148"/>
      <c r="BE1754" s="9"/>
      <c r="BL1754" s="148"/>
    </row>
    <row r="1755" spans="24:64" ht="69.95" customHeight="1" x14ac:dyDescent="0.3">
      <c r="X1755" s="148"/>
      <c r="Y1755" s="148"/>
      <c r="Z1755" s="148"/>
      <c r="BE1755" s="9"/>
      <c r="BL1755" s="148"/>
    </row>
    <row r="1756" spans="24:64" ht="69.95" customHeight="1" x14ac:dyDescent="0.3">
      <c r="X1756" s="148"/>
      <c r="Y1756" s="148"/>
      <c r="Z1756" s="148"/>
      <c r="BE1756" s="9"/>
      <c r="BL1756" s="148"/>
    </row>
    <row r="1757" spans="24:64" ht="69.95" customHeight="1" x14ac:dyDescent="0.3">
      <c r="X1757" s="148"/>
      <c r="Y1757" s="148"/>
      <c r="Z1757" s="148"/>
      <c r="BE1757" s="9"/>
      <c r="BL1757" s="148"/>
    </row>
    <row r="1758" spans="24:64" ht="69.95" customHeight="1" x14ac:dyDescent="0.3">
      <c r="X1758" s="148"/>
      <c r="Y1758" s="148"/>
      <c r="Z1758" s="148"/>
      <c r="BE1758" s="9"/>
      <c r="BL1758" s="148"/>
    </row>
    <row r="1759" spans="24:64" ht="69.95" customHeight="1" x14ac:dyDescent="0.3">
      <c r="X1759" s="148"/>
      <c r="Y1759" s="148"/>
      <c r="Z1759" s="148"/>
      <c r="BE1759" s="9"/>
      <c r="BL1759" s="148"/>
    </row>
    <row r="1760" spans="24:64" ht="69.95" customHeight="1" x14ac:dyDescent="0.3">
      <c r="X1760" s="148"/>
      <c r="Y1760" s="148"/>
      <c r="Z1760" s="148"/>
      <c r="BE1760" s="9"/>
      <c r="BL1760" s="148"/>
    </row>
    <row r="1761" spans="24:64" ht="69.95" customHeight="1" x14ac:dyDescent="0.3">
      <c r="X1761" s="148"/>
      <c r="Y1761" s="148"/>
      <c r="Z1761" s="148"/>
      <c r="BE1761" s="9"/>
      <c r="BL1761" s="148"/>
    </row>
    <row r="1762" spans="24:64" ht="69.95" customHeight="1" x14ac:dyDescent="0.3">
      <c r="X1762" s="148"/>
      <c r="Y1762" s="148"/>
      <c r="Z1762" s="148"/>
      <c r="BE1762" s="9"/>
      <c r="BL1762" s="148"/>
    </row>
    <row r="1763" spans="24:64" ht="69.95" customHeight="1" x14ac:dyDescent="0.3">
      <c r="X1763" s="148"/>
      <c r="Y1763" s="148"/>
      <c r="Z1763" s="148"/>
      <c r="BE1763" s="9"/>
      <c r="BL1763" s="148"/>
    </row>
    <row r="1764" spans="24:64" ht="69.95" customHeight="1" x14ac:dyDescent="0.3">
      <c r="X1764" s="148"/>
      <c r="Y1764" s="148"/>
      <c r="Z1764" s="148"/>
      <c r="BE1764" s="9"/>
      <c r="BL1764" s="148"/>
    </row>
    <row r="1765" spans="24:64" ht="69.95" customHeight="1" x14ac:dyDescent="0.3">
      <c r="X1765" s="148"/>
      <c r="Y1765" s="148"/>
      <c r="Z1765" s="148"/>
      <c r="BE1765" s="9"/>
      <c r="BL1765" s="148"/>
    </row>
    <row r="1766" spans="24:64" ht="69.95" customHeight="1" x14ac:dyDescent="0.3">
      <c r="X1766" s="148"/>
      <c r="Y1766" s="148"/>
      <c r="Z1766" s="148"/>
      <c r="BE1766" s="9"/>
      <c r="BL1766" s="148"/>
    </row>
    <row r="1767" spans="24:64" ht="69.95" customHeight="1" x14ac:dyDescent="0.3">
      <c r="X1767" s="148"/>
      <c r="Y1767" s="148"/>
      <c r="Z1767" s="148"/>
      <c r="BE1767" s="9"/>
      <c r="BL1767" s="148"/>
    </row>
    <row r="1768" spans="24:64" ht="69.95" customHeight="1" x14ac:dyDescent="0.3">
      <c r="X1768" s="148"/>
      <c r="Y1768" s="148"/>
      <c r="Z1768" s="148"/>
      <c r="BE1768" s="9"/>
      <c r="BL1768" s="148"/>
    </row>
    <row r="1769" spans="24:64" ht="69.95" customHeight="1" x14ac:dyDescent="0.3">
      <c r="X1769" s="148"/>
      <c r="Y1769" s="148"/>
      <c r="Z1769" s="148"/>
      <c r="BE1769" s="9"/>
      <c r="BL1769" s="148"/>
    </row>
    <row r="1770" spans="24:64" ht="69.95" customHeight="1" x14ac:dyDescent="0.3">
      <c r="X1770" s="148"/>
      <c r="Y1770" s="148"/>
      <c r="Z1770" s="148"/>
      <c r="BE1770" s="9"/>
      <c r="BL1770" s="148"/>
    </row>
    <row r="1771" spans="24:64" ht="69.95" customHeight="1" x14ac:dyDescent="0.3">
      <c r="X1771" s="148"/>
      <c r="Y1771" s="148"/>
      <c r="Z1771" s="148"/>
      <c r="BE1771" s="9"/>
      <c r="BL1771" s="148"/>
    </row>
    <row r="1772" spans="24:64" ht="69.95" customHeight="1" x14ac:dyDescent="0.3">
      <c r="X1772" s="148"/>
      <c r="Y1772" s="148"/>
      <c r="Z1772" s="148"/>
      <c r="BE1772" s="9"/>
      <c r="BL1772" s="148"/>
    </row>
    <row r="1773" spans="24:64" ht="69.95" customHeight="1" x14ac:dyDescent="0.3">
      <c r="X1773" s="148"/>
      <c r="Y1773" s="148"/>
      <c r="Z1773" s="148"/>
      <c r="BE1773" s="9"/>
      <c r="BL1773" s="148"/>
    </row>
    <row r="1774" spans="24:64" ht="69.95" customHeight="1" x14ac:dyDescent="0.3">
      <c r="X1774" s="148"/>
      <c r="Y1774" s="148"/>
      <c r="Z1774" s="148"/>
      <c r="BE1774" s="9"/>
      <c r="BL1774" s="148"/>
    </row>
    <row r="1775" spans="24:64" ht="69.95" customHeight="1" x14ac:dyDescent="0.3">
      <c r="X1775" s="148"/>
      <c r="Y1775" s="148"/>
      <c r="Z1775" s="148"/>
      <c r="BE1775" s="9"/>
      <c r="BL1775" s="148"/>
    </row>
    <row r="1776" spans="24:64" ht="69.95" customHeight="1" x14ac:dyDescent="0.3">
      <c r="X1776" s="148"/>
      <c r="Y1776" s="148"/>
      <c r="Z1776" s="148"/>
      <c r="BE1776" s="9"/>
      <c r="BL1776" s="148"/>
    </row>
    <row r="1777" spans="24:64" ht="69.95" customHeight="1" x14ac:dyDescent="0.3">
      <c r="X1777" s="148"/>
      <c r="Y1777" s="148"/>
      <c r="Z1777" s="148"/>
      <c r="BE1777" s="9"/>
      <c r="BL1777" s="148"/>
    </row>
    <row r="1778" spans="24:64" ht="69.95" customHeight="1" x14ac:dyDescent="0.3">
      <c r="X1778" s="148"/>
      <c r="Y1778" s="148"/>
      <c r="Z1778" s="148"/>
      <c r="BE1778" s="9"/>
      <c r="BL1778" s="148"/>
    </row>
    <row r="1779" spans="24:64" ht="69.95" customHeight="1" x14ac:dyDescent="0.3">
      <c r="X1779" s="148"/>
      <c r="Y1779" s="148"/>
      <c r="Z1779" s="148"/>
      <c r="BE1779" s="9"/>
      <c r="BL1779" s="148"/>
    </row>
    <row r="1780" spans="24:64" ht="69.95" customHeight="1" x14ac:dyDescent="0.3">
      <c r="X1780" s="148"/>
      <c r="Y1780" s="148"/>
      <c r="Z1780" s="148"/>
      <c r="BE1780" s="9"/>
      <c r="BL1780" s="148"/>
    </row>
    <row r="1781" spans="24:64" ht="69.95" customHeight="1" x14ac:dyDescent="0.3">
      <c r="X1781" s="148"/>
      <c r="Y1781" s="148"/>
      <c r="Z1781" s="148"/>
      <c r="BE1781" s="9"/>
      <c r="BL1781" s="148"/>
    </row>
    <row r="1782" spans="24:64" ht="69.95" customHeight="1" x14ac:dyDescent="0.3">
      <c r="X1782" s="148"/>
      <c r="Y1782" s="148"/>
      <c r="Z1782" s="148"/>
      <c r="BE1782" s="9"/>
      <c r="BL1782" s="148"/>
    </row>
    <row r="1783" spans="24:64" ht="69.95" customHeight="1" x14ac:dyDescent="0.3">
      <c r="X1783" s="148"/>
      <c r="Y1783" s="148"/>
      <c r="Z1783" s="148"/>
      <c r="BE1783" s="9"/>
      <c r="BL1783" s="148"/>
    </row>
    <row r="1784" spans="24:64" ht="69.95" customHeight="1" x14ac:dyDescent="0.3">
      <c r="X1784" s="148"/>
      <c r="Y1784" s="148"/>
      <c r="Z1784" s="148"/>
      <c r="BE1784" s="9"/>
      <c r="BL1784" s="148"/>
    </row>
    <row r="1785" spans="24:64" ht="69.95" customHeight="1" x14ac:dyDescent="0.3">
      <c r="X1785" s="148"/>
      <c r="Y1785" s="148"/>
      <c r="Z1785" s="148"/>
      <c r="BE1785" s="9"/>
      <c r="BL1785" s="148"/>
    </row>
    <row r="1786" spans="24:64" ht="69.95" customHeight="1" x14ac:dyDescent="0.3">
      <c r="X1786" s="148"/>
      <c r="Y1786" s="148"/>
      <c r="Z1786" s="148"/>
      <c r="BE1786" s="9"/>
      <c r="BL1786" s="148"/>
    </row>
    <row r="1787" spans="24:64" ht="69.95" customHeight="1" x14ac:dyDescent="0.3">
      <c r="X1787" s="148"/>
      <c r="Y1787" s="148"/>
      <c r="Z1787" s="148"/>
      <c r="BE1787" s="9"/>
      <c r="BL1787" s="148"/>
    </row>
    <row r="1788" spans="24:64" ht="69.95" customHeight="1" x14ac:dyDescent="0.3">
      <c r="X1788" s="148"/>
      <c r="Y1788" s="148"/>
      <c r="Z1788" s="148"/>
      <c r="BE1788" s="9"/>
      <c r="BL1788" s="148"/>
    </row>
    <row r="1789" spans="24:64" ht="69.95" customHeight="1" x14ac:dyDescent="0.3">
      <c r="X1789" s="148"/>
      <c r="Y1789" s="148"/>
      <c r="Z1789" s="148"/>
      <c r="BE1789" s="9"/>
      <c r="BL1789" s="148"/>
    </row>
    <row r="1790" spans="24:64" ht="69.95" customHeight="1" x14ac:dyDescent="0.3">
      <c r="X1790" s="148"/>
      <c r="Y1790" s="148"/>
      <c r="Z1790" s="148"/>
      <c r="BE1790" s="9"/>
      <c r="BL1790" s="148"/>
    </row>
    <row r="1791" spans="24:64" ht="69.95" customHeight="1" x14ac:dyDescent="0.3">
      <c r="X1791" s="148"/>
      <c r="Y1791" s="148"/>
      <c r="Z1791" s="148"/>
      <c r="BE1791" s="9"/>
      <c r="BL1791" s="148"/>
    </row>
    <row r="1792" spans="24:64" ht="69.95" customHeight="1" x14ac:dyDescent="0.3">
      <c r="X1792" s="148"/>
      <c r="Y1792" s="148"/>
      <c r="Z1792" s="148"/>
      <c r="BE1792" s="9"/>
      <c r="BL1792" s="148"/>
    </row>
    <row r="1793" spans="24:64" ht="69.95" customHeight="1" x14ac:dyDescent="0.3">
      <c r="X1793" s="148"/>
      <c r="Y1793" s="148"/>
      <c r="Z1793" s="148"/>
      <c r="BE1793" s="9"/>
      <c r="BL1793" s="148"/>
    </row>
    <row r="1794" spans="24:64" ht="69.95" customHeight="1" x14ac:dyDescent="0.3">
      <c r="X1794" s="148"/>
      <c r="Y1794" s="148"/>
      <c r="Z1794" s="148"/>
      <c r="BE1794" s="9"/>
      <c r="BL1794" s="148"/>
    </row>
    <row r="1795" spans="24:64" ht="69.95" customHeight="1" x14ac:dyDescent="0.3">
      <c r="X1795" s="148"/>
      <c r="Y1795" s="148"/>
      <c r="Z1795" s="148"/>
      <c r="BE1795" s="9"/>
      <c r="BL1795" s="148"/>
    </row>
    <row r="1796" spans="24:64" ht="69.95" customHeight="1" x14ac:dyDescent="0.3">
      <c r="X1796" s="148"/>
      <c r="Y1796" s="148"/>
      <c r="Z1796" s="148"/>
      <c r="BE1796" s="9"/>
      <c r="BL1796" s="148"/>
    </row>
    <row r="1797" spans="24:64" ht="69.95" customHeight="1" x14ac:dyDescent="0.3">
      <c r="X1797" s="148"/>
      <c r="Y1797" s="148"/>
      <c r="Z1797" s="148"/>
      <c r="BE1797" s="9"/>
      <c r="BL1797" s="148"/>
    </row>
    <row r="1798" spans="24:64" ht="69.95" customHeight="1" x14ac:dyDescent="0.3">
      <c r="X1798" s="148"/>
      <c r="Y1798" s="148"/>
      <c r="Z1798" s="148"/>
      <c r="BE1798" s="9"/>
      <c r="BL1798" s="148"/>
    </row>
    <row r="1799" spans="24:64" ht="69.95" customHeight="1" x14ac:dyDescent="0.3">
      <c r="X1799" s="148"/>
      <c r="Y1799" s="148"/>
      <c r="Z1799" s="148"/>
      <c r="BE1799" s="9"/>
      <c r="BL1799" s="148"/>
    </row>
    <row r="1800" spans="24:64" ht="69.95" customHeight="1" x14ac:dyDescent="0.3">
      <c r="X1800" s="148"/>
      <c r="Y1800" s="148"/>
      <c r="Z1800" s="148"/>
      <c r="BE1800" s="9"/>
      <c r="BL1800" s="148"/>
    </row>
    <row r="1801" spans="24:64" ht="69.95" customHeight="1" x14ac:dyDescent="0.3">
      <c r="X1801" s="148"/>
      <c r="Y1801" s="148"/>
      <c r="Z1801" s="148"/>
      <c r="BE1801" s="9"/>
      <c r="BL1801" s="148"/>
    </row>
    <row r="1802" spans="24:64" ht="69.95" customHeight="1" x14ac:dyDescent="0.3">
      <c r="X1802" s="148"/>
      <c r="Y1802" s="148"/>
      <c r="Z1802" s="148"/>
      <c r="BE1802" s="9"/>
      <c r="BL1802" s="148"/>
    </row>
    <row r="1803" spans="24:64" ht="69.95" customHeight="1" x14ac:dyDescent="0.3">
      <c r="X1803" s="148"/>
      <c r="Y1803" s="148"/>
      <c r="Z1803" s="148"/>
      <c r="BE1803" s="9"/>
      <c r="BL1803" s="148"/>
    </row>
    <row r="1804" spans="24:64" ht="69.95" customHeight="1" x14ac:dyDescent="0.3">
      <c r="X1804" s="148"/>
      <c r="Y1804" s="148"/>
      <c r="Z1804" s="148"/>
      <c r="BE1804" s="9"/>
      <c r="BL1804" s="148"/>
    </row>
    <row r="1805" spans="24:64" ht="69.95" customHeight="1" x14ac:dyDescent="0.3">
      <c r="X1805" s="148"/>
      <c r="Y1805" s="148"/>
      <c r="Z1805" s="148"/>
      <c r="BE1805" s="9"/>
      <c r="BL1805" s="148"/>
    </row>
    <row r="1806" spans="24:64" ht="69.95" customHeight="1" x14ac:dyDescent="0.3">
      <c r="X1806" s="148"/>
      <c r="Y1806" s="148"/>
      <c r="Z1806" s="148"/>
      <c r="BE1806" s="9"/>
      <c r="BL1806" s="148"/>
    </row>
    <row r="1807" spans="24:64" ht="69.95" customHeight="1" x14ac:dyDescent="0.3">
      <c r="X1807" s="148"/>
      <c r="Y1807" s="148"/>
      <c r="Z1807" s="148"/>
      <c r="BE1807" s="9"/>
      <c r="BL1807" s="148"/>
    </row>
    <row r="1808" spans="24:64" ht="69.95" customHeight="1" x14ac:dyDescent="0.3">
      <c r="X1808" s="148"/>
      <c r="Y1808" s="148"/>
      <c r="Z1808" s="148"/>
      <c r="BE1808" s="9"/>
      <c r="BL1808" s="148"/>
    </row>
    <row r="1809" spans="24:64" ht="69.95" customHeight="1" x14ac:dyDescent="0.3">
      <c r="X1809" s="148"/>
      <c r="Y1809" s="148"/>
      <c r="Z1809" s="148"/>
      <c r="BE1809" s="9"/>
      <c r="BL1809" s="148"/>
    </row>
    <row r="1810" spans="24:64" ht="69.95" customHeight="1" x14ac:dyDescent="0.3">
      <c r="X1810" s="148"/>
      <c r="Y1810" s="148"/>
      <c r="Z1810" s="148"/>
      <c r="BE1810" s="9"/>
      <c r="BL1810" s="148"/>
    </row>
    <row r="1811" spans="24:64" ht="69.95" customHeight="1" x14ac:dyDescent="0.3">
      <c r="X1811" s="148"/>
      <c r="Y1811" s="148"/>
      <c r="Z1811" s="148"/>
      <c r="BE1811" s="9"/>
      <c r="BL1811" s="148"/>
    </row>
    <row r="1812" spans="24:64" ht="69.95" customHeight="1" x14ac:dyDescent="0.3">
      <c r="X1812" s="148"/>
      <c r="Y1812" s="148"/>
      <c r="Z1812" s="148"/>
      <c r="BE1812" s="9"/>
      <c r="BL1812" s="148"/>
    </row>
    <row r="1813" spans="24:64" ht="69.95" customHeight="1" x14ac:dyDescent="0.3">
      <c r="X1813" s="148"/>
      <c r="Y1813" s="148"/>
      <c r="Z1813" s="148"/>
      <c r="BE1813" s="9"/>
      <c r="BL1813" s="148"/>
    </row>
    <row r="1814" spans="24:64" ht="69.95" customHeight="1" x14ac:dyDescent="0.3">
      <c r="X1814" s="148"/>
      <c r="Y1814" s="148"/>
      <c r="Z1814" s="148"/>
      <c r="BE1814" s="9"/>
      <c r="BL1814" s="148"/>
    </row>
    <row r="1815" spans="24:64" ht="69.95" customHeight="1" x14ac:dyDescent="0.3">
      <c r="X1815" s="148"/>
      <c r="Y1815" s="148"/>
      <c r="Z1815" s="148"/>
      <c r="BE1815" s="9"/>
      <c r="BL1815" s="148"/>
    </row>
    <row r="1816" spans="24:64" ht="69.95" customHeight="1" x14ac:dyDescent="0.3">
      <c r="X1816" s="148"/>
      <c r="Y1816" s="148"/>
      <c r="Z1816" s="148"/>
      <c r="BE1816" s="9"/>
      <c r="BL1816" s="148"/>
    </row>
    <row r="1817" spans="24:64" ht="69.95" customHeight="1" x14ac:dyDescent="0.3">
      <c r="X1817" s="148"/>
      <c r="Y1817" s="148"/>
      <c r="Z1817" s="148"/>
      <c r="BE1817" s="9"/>
      <c r="BL1817" s="148"/>
    </row>
    <row r="1818" spans="24:64" ht="69.95" customHeight="1" x14ac:dyDescent="0.3">
      <c r="X1818" s="148"/>
      <c r="Y1818" s="148"/>
      <c r="Z1818" s="148"/>
      <c r="BE1818" s="9"/>
      <c r="BL1818" s="148"/>
    </row>
    <row r="1819" spans="24:64" ht="69.95" customHeight="1" x14ac:dyDescent="0.3">
      <c r="X1819" s="148"/>
      <c r="Y1819" s="148"/>
      <c r="Z1819" s="148"/>
      <c r="BE1819" s="9"/>
      <c r="BL1819" s="148"/>
    </row>
    <row r="1820" spans="24:64" ht="69.95" customHeight="1" x14ac:dyDescent="0.3">
      <c r="X1820" s="148"/>
      <c r="Y1820" s="148"/>
      <c r="Z1820" s="148"/>
      <c r="BE1820" s="9"/>
      <c r="BL1820" s="148"/>
    </row>
    <row r="1821" spans="24:64" ht="69.95" customHeight="1" x14ac:dyDescent="0.3">
      <c r="X1821" s="148"/>
      <c r="Y1821" s="148"/>
      <c r="Z1821" s="148"/>
      <c r="BE1821" s="9"/>
      <c r="BL1821" s="148"/>
    </row>
    <row r="1822" spans="24:64" ht="69.95" customHeight="1" x14ac:dyDescent="0.3">
      <c r="X1822" s="148"/>
      <c r="Y1822" s="148"/>
      <c r="Z1822" s="148"/>
      <c r="BE1822" s="9"/>
      <c r="BL1822" s="148"/>
    </row>
    <row r="1823" spans="24:64" ht="69.95" customHeight="1" x14ac:dyDescent="0.3">
      <c r="X1823" s="148"/>
      <c r="Y1823" s="148"/>
      <c r="Z1823" s="148"/>
      <c r="BE1823" s="9"/>
      <c r="BL1823" s="148"/>
    </row>
    <row r="1824" spans="24:64" ht="69.95" customHeight="1" x14ac:dyDescent="0.3">
      <c r="X1824" s="148"/>
      <c r="Y1824" s="148"/>
      <c r="Z1824" s="148"/>
      <c r="BE1824" s="9"/>
      <c r="BL1824" s="148"/>
    </row>
    <row r="1825" spans="24:64" ht="69.95" customHeight="1" x14ac:dyDescent="0.3">
      <c r="X1825" s="148"/>
      <c r="Y1825" s="148"/>
      <c r="Z1825" s="148"/>
      <c r="BE1825" s="9"/>
      <c r="BL1825" s="148"/>
    </row>
    <row r="1826" spans="24:64" ht="69.95" customHeight="1" x14ac:dyDescent="0.3">
      <c r="X1826" s="148"/>
      <c r="Y1826" s="148"/>
      <c r="Z1826" s="148"/>
      <c r="BE1826" s="9"/>
      <c r="BL1826" s="148"/>
    </row>
    <row r="1827" spans="24:64" ht="69.95" customHeight="1" x14ac:dyDescent="0.3">
      <c r="X1827" s="148"/>
      <c r="Y1827" s="148"/>
      <c r="Z1827" s="148"/>
      <c r="BE1827" s="9"/>
      <c r="BL1827" s="148"/>
    </row>
    <row r="1828" spans="24:64" ht="69.95" customHeight="1" x14ac:dyDescent="0.3">
      <c r="X1828" s="148"/>
      <c r="Y1828" s="148"/>
      <c r="Z1828" s="148"/>
      <c r="BE1828" s="9"/>
      <c r="BL1828" s="148"/>
    </row>
    <row r="1829" spans="24:64" ht="69.95" customHeight="1" x14ac:dyDescent="0.3">
      <c r="X1829" s="148"/>
      <c r="Y1829" s="148"/>
      <c r="Z1829" s="148"/>
      <c r="BE1829" s="9"/>
      <c r="BL1829" s="148"/>
    </row>
    <row r="1830" spans="24:64" ht="69.95" customHeight="1" x14ac:dyDescent="0.3">
      <c r="X1830" s="148"/>
      <c r="Y1830" s="148"/>
      <c r="Z1830" s="148"/>
      <c r="BE1830" s="9"/>
      <c r="BL1830" s="148"/>
    </row>
    <row r="1831" spans="24:64" ht="69.95" customHeight="1" x14ac:dyDescent="0.3">
      <c r="X1831" s="148"/>
      <c r="Y1831" s="148"/>
      <c r="Z1831" s="148"/>
      <c r="BE1831" s="9"/>
      <c r="BL1831" s="148"/>
    </row>
    <row r="1832" spans="24:64" ht="69.95" customHeight="1" x14ac:dyDescent="0.3">
      <c r="X1832" s="148"/>
      <c r="Y1832" s="148"/>
      <c r="Z1832" s="148"/>
      <c r="BE1832" s="9"/>
      <c r="BL1832" s="148"/>
    </row>
    <row r="1833" spans="24:64" ht="69.95" customHeight="1" x14ac:dyDescent="0.3">
      <c r="X1833" s="148"/>
      <c r="Y1833" s="148"/>
      <c r="Z1833" s="148"/>
      <c r="BE1833" s="9"/>
      <c r="BL1833" s="148"/>
    </row>
    <row r="1834" spans="24:64" ht="69.95" customHeight="1" x14ac:dyDescent="0.3">
      <c r="X1834" s="148"/>
      <c r="Y1834" s="148"/>
      <c r="Z1834" s="148"/>
      <c r="BE1834" s="9"/>
      <c r="BL1834" s="148"/>
    </row>
    <row r="1835" spans="24:64" ht="69.95" customHeight="1" x14ac:dyDescent="0.3">
      <c r="X1835" s="148"/>
      <c r="Y1835" s="148"/>
      <c r="Z1835" s="148"/>
      <c r="BE1835" s="9"/>
      <c r="BL1835" s="148"/>
    </row>
    <row r="1836" spans="24:64" ht="69.95" customHeight="1" x14ac:dyDescent="0.3">
      <c r="X1836" s="148"/>
      <c r="Y1836" s="148"/>
      <c r="Z1836" s="148"/>
      <c r="BE1836" s="9"/>
      <c r="BL1836" s="148"/>
    </row>
    <row r="1837" spans="24:64" ht="69.95" customHeight="1" x14ac:dyDescent="0.3">
      <c r="X1837" s="148"/>
      <c r="Y1837" s="148"/>
      <c r="Z1837" s="148"/>
      <c r="BE1837" s="9"/>
      <c r="BL1837" s="148"/>
    </row>
    <row r="1838" spans="24:64" ht="69.95" customHeight="1" x14ac:dyDescent="0.3">
      <c r="X1838" s="148"/>
      <c r="Y1838" s="148"/>
      <c r="Z1838" s="148"/>
      <c r="BE1838" s="9"/>
      <c r="BL1838" s="148"/>
    </row>
    <row r="1839" spans="24:64" ht="69.95" customHeight="1" x14ac:dyDescent="0.3">
      <c r="X1839" s="148"/>
      <c r="Y1839" s="148"/>
      <c r="Z1839" s="148"/>
      <c r="BE1839" s="9"/>
      <c r="BL1839" s="148"/>
    </row>
    <row r="1840" spans="24:64" ht="69.95" customHeight="1" x14ac:dyDescent="0.3">
      <c r="X1840" s="148"/>
      <c r="Y1840" s="148"/>
      <c r="Z1840" s="148"/>
      <c r="BE1840" s="9"/>
      <c r="BL1840" s="148"/>
    </row>
    <row r="1841" spans="24:64" ht="69.95" customHeight="1" x14ac:dyDescent="0.3">
      <c r="X1841" s="148"/>
      <c r="Y1841" s="148"/>
      <c r="Z1841" s="148"/>
      <c r="BE1841" s="9"/>
      <c r="BL1841" s="148"/>
    </row>
    <row r="1842" spans="24:64" ht="69.95" customHeight="1" x14ac:dyDescent="0.3">
      <c r="X1842" s="148"/>
      <c r="Y1842" s="148"/>
      <c r="Z1842" s="148"/>
      <c r="BE1842" s="9"/>
      <c r="BL1842" s="148"/>
    </row>
    <row r="1843" spans="24:64" ht="69.95" customHeight="1" x14ac:dyDescent="0.3">
      <c r="X1843" s="148"/>
      <c r="Y1843" s="148"/>
      <c r="Z1843" s="148"/>
      <c r="BE1843" s="9"/>
      <c r="BL1843" s="148"/>
    </row>
    <row r="1844" spans="24:64" ht="69.95" customHeight="1" x14ac:dyDescent="0.3">
      <c r="X1844" s="148"/>
      <c r="Y1844" s="148"/>
      <c r="Z1844" s="148"/>
      <c r="BE1844" s="9"/>
      <c r="BL1844" s="148"/>
    </row>
    <row r="1845" spans="24:64" ht="69.95" customHeight="1" x14ac:dyDescent="0.3">
      <c r="X1845" s="148"/>
      <c r="Y1845" s="148"/>
      <c r="Z1845" s="148"/>
      <c r="BE1845" s="9"/>
      <c r="BL1845" s="148"/>
    </row>
    <row r="1846" spans="24:64" ht="69.95" customHeight="1" x14ac:dyDescent="0.3">
      <c r="X1846" s="148"/>
      <c r="Y1846" s="148"/>
      <c r="Z1846" s="148"/>
      <c r="BE1846" s="9"/>
      <c r="BL1846" s="148"/>
    </row>
    <row r="1847" spans="24:64" ht="69.95" customHeight="1" x14ac:dyDescent="0.3">
      <c r="X1847" s="148"/>
      <c r="Y1847" s="148"/>
      <c r="Z1847" s="148"/>
      <c r="BE1847" s="9"/>
      <c r="BL1847" s="148"/>
    </row>
    <row r="1848" spans="24:64" ht="69.95" customHeight="1" x14ac:dyDescent="0.3">
      <c r="X1848" s="148"/>
      <c r="Y1848" s="148"/>
      <c r="Z1848" s="148"/>
      <c r="BE1848" s="9"/>
      <c r="BL1848" s="148"/>
    </row>
    <row r="1849" spans="24:64" ht="69.95" customHeight="1" x14ac:dyDescent="0.3">
      <c r="X1849" s="148"/>
      <c r="Y1849" s="148"/>
      <c r="Z1849" s="148"/>
      <c r="BE1849" s="9"/>
      <c r="BL1849" s="148"/>
    </row>
    <row r="1850" spans="24:64" ht="69.95" customHeight="1" x14ac:dyDescent="0.3">
      <c r="X1850" s="148"/>
      <c r="Y1850" s="148"/>
      <c r="Z1850" s="148"/>
      <c r="BE1850" s="9"/>
      <c r="BL1850" s="148"/>
    </row>
    <row r="1851" spans="24:64" ht="69.95" customHeight="1" x14ac:dyDescent="0.3">
      <c r="X1851" s="148"/>
      <c r="Y1851" s="148"/>
      <c r="Z1851" s="148"/>
      <c r="BE1851" s="9"/>
      <c r="BL1851" s="148"/>
    </row>
    <row r="1852" spans="24:64" ht="69.95" customHeight="1" x14ac:dyDescent="0.3">
      <c r="X1852" s="148"/>
      <c r="Y1852" s="148"/>
      <c r="Z1852" s="148"/>
      <c r="BE1852" s="9"/>
      <c r="BL1852" s="148"/>
    </row>
    <row r="1853" spans="24:64" ht="69.95" customHeight="1" x14ac:dyDescent="0.3">
      <c r="X1853" s="148"/>
      <c r="Y1853" s="148"/>
      <c r="Z1853" s="148"/>
      <c r="BE1853" s="9"/>
      <c r="BL1853" s="148"/>
    </row>
    <row r="1854" spans="24:64" ht="69.95" customHeight="1" x14ac:dyDescent="0.3">
      <c r="X1854" s="148"/>
      <c r="Y1854" s="148"/>
      <c r="Z1854" s="148"/>
      <c r="BE1854" s="9"/>
      <c r="BL1854" s="148"/>
    </row>
    <row r="1855" spans="24:64" ht="69.95" customHeight="1" x14ac:dyDescent="0.3">
      <c r="X1855" s="148"/>
      <c r="Y1855" s="148"/>
      <c r="Z1855" s="148"/>
      <c r="BE1855" s="9"/>
      <c r="BL1855" s="148"/>
    </row>
    <row r="1856" spans="24:64" ht="69.95" customHeight="1" x14ac:dyDescent="0.3">
      <c r="X1856" s="148"/>
      <c r="Y1856" s="148"/>
      <c r="Z1856" s="148"/>
      <c r="BE1856" s="9"/>
      <c r="BL1856" s="148"/>
    </row>
    <row r="1857" spans="24:64" ht="69.95" customHeight="1" x14ac:dyDescent="0.3">
      <c r="X1857" s="148"/>
      <c r="Y1857" s="148"/>
      <c r="Z1857" s="148"/>
      <c r="BE1857" s="9"/>
      <c r="BL1857" s="148"/>
    </row>
    <row r="1858" spans="24:64" ht="69.95" customHeight="1" x14ac:dyDescent="0.3">
      <c r="X1858" s="148"/>
      <c r="Y1858" s="148"/>
      <c r="Z1858" s="148"/>
      <c r="BE1858" s="9"/>
      <c r="BL1858" s="148"/>
    </row>
    <row r="1859" spans="24:64" ht="69.95" customHeight="1" x14ac:dyDescent="0.3">
      <c r="X1859" s="148"/>
      <c r="Y1859" s="148"/>
      <c r="Z1859" s="148"/>
      <c r="BE1859" s="9"/>
      <c r="BL1859" s="148"/>
    </row>
    <row r="1860" spans="24:64" ht="69.95" customHeight="1" x14ac:dyDescent="0.3">
      <c r="X1860" s="148"/>
      <c r="Y1860" s="148"/>
      <c r="Z1860" s="148"/>
      <c r="BE1860" s="9"/>
      <c r="BL1860" s="148"/>
    </row>
    <row r="1861" spans="24:64" ht="69.95" customHeight="1" x14ac:dyDescent="0.3">
      <c r="X1861" s="148"/>
      <c r="Y1861" s="148"/>
      <c r="Z1861" s="148"/>
      <c r="BE1861" s="9"/>
      <c r="BL1861" s="148"/>
    </row>
    <row r="1862" spans="24:64" ht="69.95" customHeight="1" x14ac:dyDescent="0.3">
      <c r="X1862" s="148"/>
      <c r="Y1862" s="148"/>
      <c r="Z1862" s="148"/>
      <c r="BE1862" s="9"/>
      <c r="BL1862" s="148"/>
    </row>
    <row r="1863" spans="24:64" ht="69.95" customHeight="1" x14ac:dyDescent="0.3">
      <c r="X1863" s="148"/>
      <c r="Y1863" s="148"/>
      <c r="Z1863" s="148"/>
      <c r="BE1863" s="9"/>
      <c r="BL1863" s="148"/>
    </row>
    <row r="1864" spans="24:64" ht="69.95" customHeight="1" x14ac:dyDescent="0.3">
      <c r="X1864" s="148"/>
      <c r="Y1864" s="148"/>
      <c r="Z1864" s="148"/>
      <c r="BE1864" s="9"/>
      <c r="BL1864" s="148"/>
    </row>
    <row r="1865" spans="24:64" ht="69.95" customHeight="1" x14ac:dyDescent="0.3">
      <c r="X1865" s="148"/>
      <c r="Y1865" s="148"/>
      <c r="Z1865" s="148"/>
      <c r="BE1865" s="9"/>
      <c r="BL1865" s="148"/>
    </row>
    <row r="1866" spans="24:64" ht="69.95" customHeight="1" x14ac:dyDescent="0.3">
      <c r="X1866" s="148"/>
      <c r="Y1866" s="148"/>
      <c r="Z1866" s="148"/>
      <c r="BE1866" s="9"/>
      <c r="BL1866" s="148"/>
    </row>
    <row r="1867" spans="24:64" ht="69.95" customHeight="1" x14ac:dyDescent="0.3">
      <c r="X1867" s="148"/>
      <c r="Y1867" s="148"/>
      <c r="Z1867" s="148"/>
      <c r="BE1867" s="9"/>
      <c r="BL1867" s="148"/>
    </row>
    <row r="1868" spans="24:64" ht="69.95" customHeight="1" x14ac:dyDescent="0.3">
      <c r="X1868" s="148"/>
      <c r="Y1868" s="148"/>
      <c r="Z1868" s="148"/>
      <c r="BE1868" s="9"/>
      <c r="BL1868" s="148"/>
    </row>
    <row r="1869" spans="24:64" ht="69.95" customHeight="1" x14ac:dyDescent="0.3">
      <c r="X1869" s="148"/>
      <c r="Y1869" s="148"/>
      <c r="Z1869" s="148"/>
      <c r="BE1869" s="9"/>
      <c r="BL1869" s="148"/>
    </row>
    <row r="1870" spans="24:64" ht="69.95" customHeight="1" x14ac:dyDescent="0.3">
      <c r="X1870" s="148"/>
      <c r="Y1870" s="148"/>
      <c r="Z1870" s="148"/>
      <c r="BE1870" s="9"/>
      <c r="BL1870" s="148"/>
    </row>
    <row r="1871" spans="24:64" ht="69.95" customHeight="1" x14ac:dyDescent="0.3">
      <c r="X1871" s="148"/>
      <c r="Y1871" s="148"/>
      <c r="Z1871" s="148"/>
      <c r="BE1871" s="9"/>
      <c r="BL1871" s="148"/>
    </row>
    <row r="1872" spans="24:64" ht="69.95" customHeight="1" x14ac:dyDescent="0.3">
      <c r="X1872" s="148"/>
      <c r="Y1872" s="148"/>
      <c r="Z1872" s="148"/>
      <c r="BE1872" s="9"/>
      <c r="BL1872" s="148"/>
    </row>
    <row r="1873" spans="24:64" ht="69.95" customHeight="1" x14ac:dyDescent="0.3">
      <c r="X1873" s="148"/>
      <c r="Y1873" s="148"/>
      <c r="Z1873" s="148"/>
      <c r="BE1873" s="9"/>
      <c r="BL1873" s="148"/>
    </row>
    <row r="1874" spans="24:64" ht="69.95" customHeight="1" x14ac:dyDescent="0.3">
      <c r="X1874" s="148"/>
      <c r="Y1874" s="148"/>
      <c r="Z1874" s="148"/>
      <c r="BE1874" s="9"/>
      <c r="BL1874" s="148"/>
    </row>
    <row r="1875" spans="24:64" ht="69.95" customHeight="1" x14ac:dyDescent="0.3">
      <c r="X1875" s="148"/>
      <c r="Y1875" s="148"/>
      <c r="Z1875" s="148"/>
      <c r="BE1875" s="9"/>
      <c r="BL1875" s="148"/>
    </row>
    <row r="1876" spans="24:64" ht="69.95" customHeight="1" x14ac:dyDescent="0.3">
      <c r="X1876" s="148"/>
      <c r="Y1876" s="148"/>
      <c r="Z1876" s="148"/>
      <c r="BE1876" s="9"/>
      <c r="BL1876" s="148"/>
    </row>
    <row r="1877" spans="24:64" ht="69.95" customHeight="1" x14ac:dyDescent="0.3">
      <c r="X1877" s="148"/>
      <c r="Y1877" s="148"/>
      <c r="Z1877" s="148"/>
      <c r="BE1877" s="9"/>
      <c r="BL1877" s="148"/>
    </row>
    <row r="1878" spans="24:64" ht="69.95" customHeight="1" x14ac:dyDescent="0.3">
      <c r="X1878" s="148"/>
      <c r="Y1878" s="148"/>
      <c r="Z1878" s="148"/>
      <c r="BE1878" s="9"/>
      <c r="BL1878" s="148"/>
    </row>
    <row r="1879" spans="24:64" ht="69.95" customHeight="1" x14ac:dyDescent="0.3">
      <c r="X1879" s="148"/>
      <c r="Y1879" s="148"/>
      <c r="Z1879" s="148"/>
      <c r="BE1879" s="9"/>
      <c r="BL1879" s="148"/>
    </row>
    <row r="1880" spans="24:64" ht="69.95" customHeight="1" x14ac:dyDescent="0.3">
      <c r="X1880" s="148"/>
      <c r="Y1880" s="148"/>
      <c r="Z1880" s="148"/>
      <c r="BE1880" s="9"/>
      <c r="BL1880" s="148"/>
    </row>
    <row r="1881" spans="24:64" ht="69.95" customHeight="1" x14ac:dyDescent="0.3">
      <c r="X1881" s="148"/>
      <c r="Y1881" s="148"/>
      <c r="Z1881" s="148"/>
      <c r="BE1881" s="9"/>
      <c r="BL1881" s="148"/>
    </row>
    <row r="1882" spans="24:64" ht="69.95" customHeight="1" x14ac:dyDescent="0.3">
      <c r="X1882" s="148"/>
      <c r="Y1882" s="148"/>
      <c r="Z1882" s="148"/>
      <c r="BE1882" s="9"/>
      <c r="BL1882" s="148"/>
    </row>
    <row r="1883" spans="24:64" ht="69.95" customHeight="1" x14ac:dyDescent="0.3">
      <c r="X1883" s="148"/>
      <c r="Y1883" s="148"/>
      <c r="Z1883" s="148"/>
      <c r="BE1883" s="9"/>
      <c r="BL1883" s="148"/>
    </row>
    <row r="1884" spans="24:64" ht="69.95" customHeight="1" x14ac:dyDescent="0.3">
      <c r="X1884" s="148"/>
      <c r="Y1884" s="148"/>
      <c r="Z1884" s="148"/>
      <c r="BE1884" s="9"/>
      <c r="BL1884" s="148"/>
    </row>
    <row r="1885" spans="24:64" ht="69.95" customHeight="1" x14ac:dyDescent="0.3">
      <c r="X1885" s="148"/>
      <c r="Y1885" s="148"/>
      <c r="Z1885" s="148"/>
      <c r="BE1885" s="9"/>
      <c r="BL1885" s="148"/>
    </row>
    <row r="1886" spans="24:64" ht="69.95" customHeight="1" x14ac:dyDescent="0.3">
      <c r="X1886" s="148"/>
      <c r="Y1886" s="148"/>
      <c r="Z1886" s="148"/>
      <c r="BE1886" s="9"/>
      <c r="BL1886" s="148"/>
    </row>
    <row r="1887" spans="24:64" ht="69.95" customHeight="1" x14ac:dyDescent="0.3">
      <c r="X1887" s="148"/>
      <c r="Y1887" s="148"/>
      <c r="Z1887" s="148"/>
      <c r="BE1887" s="9"/>
      <c r="BL1887" s="148"/>
    </row>
    <row r="1888" spans="24:64" ht="69.95" customHeight="1" x14ac:dyDescent="0.3">
      <c r="X1888" s="148"/>
      <c r="Y1888" s="148"/>
      <c r="Z1888" s="148"/>
      <c r="BE1888" s="9"/>
      <c r="BL1888" s="148"/>
    </row>
    <row r="1889" spans="24:64" ht="69.95" customHeight="1" x14ac:dyDescent="0.3">
      <c r="X1889" s="148"/>
      <c r="Y1889" s="148"/>
      <c r="Z1889" s="148"/>
      <c r="BE1889" s="9"/>
      <c r="BL1889" s="148"/>
    </row>
    <row r="1890" spans="24:64" ht="69.95" customHeight="1" x14ac:dyDescent="0.3">
      <c r="X1890" s="148"/>
      <c r="Y1890" s="148"/>
      <c r="Z1890" s="148"/>
      <c r="BE1890" s="9"/>
      <c r="BL1890" s="148"/>
    </row>
    <row r="1891" spans="24:64" ht="69.95" customHeight="1" x14ac:dyDescent="0.3">
      <c r="X1891" s="148"/>
      <c r="Y1891" s="148"/>
      <c r="Z1891" s="148"/>
      <c r="BE1891" s="9"/>
      <c r="BL1891" s="148"/>
    </row>
    <row r="1892" spans="24:64" ht="69.95" customHeight="1" x14ac:dyDescent="0.3">
      <c r="X1892" s="148"/>
      <c r="Y1892" s="148"/>
      <c r="Z1892" s="148"/>
      <c r="BE1892" s="9"/>
      <c r="BL1892" s="148"/>
    </row>
    <row r="1893" spans="24:64" ht="69.95" customHeight="1" x14ac:dyDescent="0.3">
      <c r="X1893" s="148"/>
      <c r="Y1893" s="148"/>
      <c r="Z1893" s="148"/>
      <c r="BE1893" s="9"/>
      <c r="BL1893" s="148"/>
    </row>
    <row r="1894" spans="24:64" ht="69.95" customHeight="1" x14ac:dyDescent="0.3">
      <c r="X1894" s="148"/>
      <c r="Y1894" s="148"/>
      <c r="Z1894" s="148"/>
      <c r="BE1894" s="9"/>
      <c r="BL1894" s="148"/>
    </row>
    <row r="1895" spans="24:64" ht="69.95" customHeight="1" x14ac:dyDescent="0.3">
      <c r="X1895" s="148"/>
      <c r="Y1895" s="148"/>
      <c r="Z1895" s="148"/>
      <c r="BE1895" s="9"/>
      <c r="BL1895" s="148"/>
    </row>
    <row r="1896" spans="24:64" ht="69.95" customHeight="1" x14ac:dyDescent="0.3">
      <c r="X1896" s="148"/>
      <c r="Y1896" s="148"/>
      <c r="Z1896" s="148"/>
      <c r="BE1896" s="9"/>
      <c r="BL1896" s="148"/>
    </row>
    <row r="1897" spans="24:64" ht="69.95" customHeight="1" x14ac:dyDescent="0.3">
      <c r="X1897" s="148"/>
      <c r="Y1897" s="148"/>
      <c r="Z1897" s="148"/>
      <c r="BE1897" s="9"/>
      <c r="BL1897" s="148"/>
    </row>
    <row r="1898" spans="24:64" ht="69.95" customHeight="1" x14ac:dyDescent="0.3">
      <c r="X1898" s="148"/>
      <c r="Y1898" s="148"/>
      <c r="Z1898" s="148"/>
      <c r="BE1898" s="9"/>
      <c r="BL1898" s="148"/>
    </row>
    <row r="1899" spans="24:64" ht="69.95" customHeight="1" x14ac:dyDescent="0.3">
      <c r="X1899" s="148"/>
      <c r="Y1899" s="148"/>
      <c r="Z1899" s="148"/>
      <c r="BE1899" s="9"/>
      <c r="BL1899" s="148"/>
    </row>
    <row r="1900" spans="24:64" ht="69.95" customHeight="1" x14ac:dyDescent="0.3">
      <c r="X1900" s="148"/>
      <c r="Y1900" s="148"/>
      <c r="Z1900" s="148"/>
      <c r="BE1900" s="9"/>
      <c r="BL1900" s="148"/>
    </row>
    <row r="1901" spans="24:64" ht="69.95" customHeight="1" x14ac:dyDescent="0.3">
      <c r="X1901" s="148"/>
      <c r="Y1901" s="148"/>
      <c r="Z1901" s="148"/>
      <c r="BE1901" s="9"/>
      <c r="BL1901" s="148"/>
    </row>
    <row r="1902" spans="24:64" ht="69.95" customHeight="1" x14ac:dyDescent="0.3">
      <c r="X1902" s="148"/>
      <c r="Y1902" s="148"/>
      <c r="Z1902" s="148"/>
      <c r="BE1902" s="9"/>
      <c r="BL1902" s="148"/>
    </row>
    <row r="1903" spans="24:64" ht="69.95" customHeight="1" x14ac:dyDescent="0.3">
      <c r="X1903" s="148"/>
      <c r="Y1903" s="148"/>
      <c r="Z1903" s="148"/>
      <c r="BE1903" s="9"/>
      <c r="BL1903" s="148"/>
    </row>
    <row r="1904" spans="24:64" ht="69.95" customHeight="1" x14ac:dyDescent="0.3">
      <c r="X1904" s="148"/>
      <c r="Y1904" s="148"/>
      <c r="Z1904" s="148"/>
      <c r="BE1904" s="9"/>
      <c r="BL1904" s="148"/>
    </row>
    <row r="1905" spans="24:64" ht="69.95" customHeight="1" x14ac:dyDescent="0.3">
      <c r="X1905" s="148"/>
      <c r="Y1905" s="148"/>
      <c r="Z1905" s="148"/>
      <c r="BE1905" s="9"/>
      <c r="BL1905" s="148"/>
    </row>
    <row r="1906" spans="24:64" ht="69.95" customHeight="1" x14ac:dyDescent="0.3">
      <c r="X1906" s="148"/>
      <c r="Y1906" s="148"/>
      <c r="Z1906" s="148"/>
      <c r="BE1906" s="9"/>
      <c r="BL1906" s="148"/>
    </row>
    <row r="1907" spans="24:64" ht="69.95" customHeight="1" x14ac:dyDescent="0.3">
      <c r="X1907" s="148"/>
      <c r="Y1907" s="148"/>
      <c r="Z1907" s="148"/>
      <c r="BE1907" s="9"/>
      <c r="BL1907" s="148"/>
    </row>
    <row r="1908" spans="24:64" ht="69.95" customHeight="1" x14ac:dyDescent="0.3">
      <c r="X1908" s="148"/>
      <c r="Y1908" s="148"/>
      <c r="Z1908" s="148"/>
      <c r="BE1908" s="9"/>
      <c r="BL1908" s="148"/>
    </row>
    <row r="1909" spans="24:64" ht="69.95" customHeight="1" x14ac:dyDescent="0.3">
      <c r="X1909" s="148"/>
      <c r="Y1909" s="148"/>
      <c r="Z1909" s="148"/>
      <c r="BE1909" s="9"/>
      <c r="BL1909" s="148"/>
    </row>
    <row r="1910" spans="24:64" ht="69.95" customHeight="1" x14ac:dyDescent="0.3">
      <c r="X1910" s="148"/>
      <c r="Y1910" s="148"/>
      <c r="Z1910" s="148"/>
      <c r="BE1910" s="9"/>
      <c r="BL1910" s="148"/>
    </row>
    <row r="1911" spans="24:64" ht="69.95" customHeight="1" x14ac:dyDescent="0.3">
      <c r="X1911" s="148"/>
      <c r="Y1911" s="148"/>
      <c r="Z1911" s="148"/>
      <c r="BE1911" s="9"/>
      <c r="BL1911" s="148"/>
    </row>
    <row r="1912" spans="24:64" ht="69.95" customHeight="1" x14ac:dyDescent="0.3">
      <c r="X1912" s="148"/>
      <c r="Y1912" s="148"/>
      <c r="Z1912" s="148"/>
      <c r="BE1912" s="9"/>
      <c r="BL1912" s="148"/>
    </row>
    <row r="1913" spans="24:64" ht="69.95" customHeight="1" x14ac:dyDescent="0.3">
      <c r="X1913" s="148"/>
      <c r="Y1913" s="148"/>
      <c r="Z1913" s="148"/>
      <c r="BE1913" s="9"/>
      <c r="BL1913" s="148"/>
    </row>
    <row r="1914" spans="24:64" ht="69.95" customHeight="1" x14ac:dyDescent="0.3">
      <c r="X1914" s="148"/>
      <c r="Y1914" s="148"/>
      <c r="Z1914" s="148"/>
      <c r="BE1914" s="9"/>
      <c r="BL1914" s="148"/>
    </row>
    <row r="1915" spans="24:64" ht="69.95" customHeight="1" x14ac:dyDescent="0.3">
      <c r="X1915" s="148"/>
      <c r="Y1915" s="148"/>
      <c r="Z1915" s="148"/>
      <c r="BE1915" s="9"/>
      <c r="BL1915" s="148"/>
    </row>
    <row r="1916" spans="24:64" ht="69.95" customHeight="1" x14ac:dyDescent="0.3">
      <c r="X1916" s="148"/>
      <c r="Y1916" s="148"/>
      <c r="Z1916" s="148"/>
      <c r="BE1916" s="9"/>
      <c r="BL1916" s="148"/>
    </row>
    <row r="1917" spans="24:64" ht="69.95" customHeight="1" x14ac:dyDescent="0.3">
      <c r="X1917" s="148"/>
      <c r="Y1917" s="148"/>
      <c r="Z1917" s="148"/>
      <c r="BE1917" s="9"/>
      <c r="BL1917" s="148"/>
    </row>
    <row r="1918" spans="24:64" ht="69.95" customHeight="1" x14ac:dyDescent="0.3">
      <c r="X1918" s="148"/>
      <c r="Y1918" s="148"/>
      <c r="Z1918" s="148"/>
      <c r="BE1918" s="9"/>
      <c r="BL1918" s="148"/>
    </row>
    <row r="1919" spans="24:64" ht="69.95" customHeight="1" x14ac:dyDescent="0.3">
      <c r="X1919" s="148"/>
      <c r="Y1919" s="148"/>
      <c r="Z1919" s="148"/>
      <c r="BE1919" s="9"/>
      <c r="BL1919" s="148"/>
    </row>
    <row r="1920" spans="24:64" ht="69.95" customHeight="1" x14ac:dyDescent="0.3">
      <c r="X1920" s="148"/>
      <c r="Y1920" s="148"/>
      <c r="Z1920" s="148"/>
      <c r="BE1920" s="9"/>
      <c r="BL1920" s="148"/>
    </row>
    <row r="1921" spans="24:64" ht="69.95" customHeight="1" x14ac:dyDescent="0.3">
      <c r="X1921" s="148"/>
      <c r="Y1921" s="148"/>
      <c r="Z1921" s="148"/>
      <c r="BE1921" s="9"/>
      <c r="BL1921" s="148"/>
    </row>
    <row r="1922" spans="24:64" ht="69.95" customHeight="1" x14ac:dyDescent="0.3">
      <c r="X1922" s="148"/>
      <c r="Y1922" s="148"/>
      <c r="Z1922" s="148"/>
      <c r="BE1922" s="9"/>
      <c r="BL1922" s="148"/>
    </row>
    <row r="1923" spans="24:64" ht="69.95" customHeight="1" x14ac:dyDescent="0.3">
      <c r="X1923" s="148"/>
      <c r="Y1923" s="148"/>
      <c r="Z1923" s="148"/>
      <c r="BE1923" s="9"/>
      <c r="BL1923" s="148"/>
    </row>
    <row r="1924" spans="24:64" ht="69.95" customHeight="1" x14ac:dyDescent="0.3">
      <c r="X1924" s="148"/>
      <c r="Y1924" s="148"/>
      <c r="Z1924" s="148"/>
      <c r="BE1924" s="9"/>
      <c r="BL1924" s="148"/>
    </row>
    <row r="1925" spans="24:64" ht="69.95" customHeight="1" x14ac:dyDescent="0.3">
      <c r="X1925" s="148"/>
      <c r="Y1925" s="148"/>
      <c r="Z1925" s="148"/>
      <c r="BE1925" s="9"/>
      <c r="BL1925" s="148"/>
    </row>
    <row r="1926" spans="24:64" ht="69.95" customHeight="1" x14ac:dyDescent="0.3">
      <c r="X1926" s="148"/>
      <c r="Y1926" s="148"/>
      <c r="Z1926" s="148"/>
      <c r="BE1926" s="9"/>
      <c r="BL1926" s="148"/>
    </row>
    <row r="1927" spans="24:64" ht="69.95" customHeight="1" x14ac:dyDescent="0.3">
      <c r="X1927" s="148"/>
      <c r="Y1927" s="148"/>
      <c r="Z1927" s="148"/>
      <c r="BE1927" s="9"/>
      <c r="BL1927" s="148"/>
    </row>
    <row r="1928" spans="24:64" ht="69.95" customHeight="1" x14ac:dyDescent="0.3">
      <c r="X1928" s="148"/>
      <c r="Y1928" s="148"/>
      <c r="Z1928" s="148"/>
      <c r="BE1928" s="9"/>
      <c r="BL1928" s="148"/>
    </row>
    <row r="1929" spans="24:64" ht="69.95" customHeight="1" x14ac:dyDescent="0.3">
      <c r="X1929" s="148"/>
      <c r="Y1929" s="148"/>
      <c r="Z1929" s="148"/>
      <c r="BE1929" s="9"/>
    </row>
    <row r="1930" spans="24:64" ht="69.95" customHeight="1" x14ac:dyDescent="0.3">
      <c r="X1930" s="148"/>
      <c r="Y1930" s="148"/>
      <c r="Z1930" s="148"/>
    </row>
  </sheetData>
  <autoFilter ref="B12:AE142" xr:uid="{00000000-0009-0000-0000-000002000000}">
    <filterColumn colId="23" showButton="0"/>
    <filterColumn colId="25" showButton="0"/>
    <filterColumn colId="26" showButton="0"/>
    <filterColumn colId="27" showButton="0"/>
    <filterColumn colId="28" showButton="0"/>
  </autoFilter>
  <mergeCells count="401">
    <mergeCell ref="AB140:AG140"/>
    <mergeCell ref="AB141:AG141"/>
    <mergeCell ref="E141:F141"/>
    <mergeCell ref="E137:F137"/>
    <mergeCell ref="E139:F139"/>
    <mergeCell ref="AB139:AG139"/>
    <mergeCell ref="E140:F140"/>
    <mergeCell ref="A2:D2"/>
    <mergeCell ref="A1:D1"/>
    <mergeCell ref="AB115:AG115"/>
    <mergeCell ref="AB117:AG117"/>
    <mergeCell ref="AB118:AG118"/>
    <mergeCell ref="AB105:AG105"/>
    <mergeCell ref="AB106:AG106"/>
    <mergeCell ref="AB127:AG127"/>
    <mergeCell ref="AB128:AG128"/>
    <mergeCell ref="E127:F127"/>
    <mergeCell ref="E128:F128"/>
    <mergeCell ref="E130:F130"/>
    <mergeCell ref="E131:F131"/>
    <mergeCell ref="E103:F103"/>
    <mergeCell ref="E102:F102"/>
    <mergeCell ref="E91:F91"/>
    <mergeCell ref="E90:F90"/>
    <mergeCell ref="BH11:BH12"/>
    <mergeCell ref="AA10:AA12"/>
    <mergeCell ref="G146:H146"/>
    <mergeCell ref="E2:AA3"/>
    <mergeCell ref="E1:AA1"/>
    <mergeCell ref="BG11:BG12"/>
    <mergeCell ref="BF11:BF12"/>
    <mergeCell ref="BE11:BE12"/>
    <mergeCell ref="BC11:BC12"/>
    <mergeCell ref="H10:U10"/>
    <mergeCell ref="AB92:AG92"/>
    <mergeCell ref="AB34:AG34"/>
    <mergeCell ref="AB85:AG85"/>
    <mergeCell ref="AB84:AG84"/>
    <mergeCell ref="AB83:AG83"/>
    <mergeCell ref="AB82:AG82"/>
    <mergeCell ref="AB81:AG81"/>
    <mergeCell ref="E19:F19"/>
    <mergeCell ref="E24:F24"/>
    <mergeCell ref="E23:F23"/>
    <mergeCell ref="E22:F22"/>
    <mergeCell ref="E21:F21"/>
    <mergeCell ref="AB113:AG113"/>
    <mergeCell ref="AB114:AG114"/>
    <mergeCell ref="E147:F148"/>
    <mergeCell ref="E143:F143"/>
    <mergeCell ref="E144:F144"/>
    <mergeCell ref="E145:F145"/>
    <mergeCell ref="S146:T146"/>
    <mergeCell ref="A10:A12"/>
    <mergeCell ref="A3:D3"/>
    <mergeCell ref="E13:F13"/>
    <mergeCell ref="E18:F18"/>
    <mergeCell ref="E37:F37"/>
    <mergeCell ref="E36:F36"/>
    <mergeCell ref="E35:F35"/>
    <mergeCell ref="E39:F39"/>
    <mergeCell ref="E49:F49"/>
    <mergeCell ref="E50:F50"/>
    <mergeCell ref="E51:F51"/>
    <mergeCell ref="E34:F34"/>
    <mergeCell ref="E33:F33"/>
    <mergeCell ref="E32:F32"/>
    <mergeCell ref="E14:F14"/>
    <mergeCell ref="E26:F26"/>
    <mergeCell ref="E25:F25"/>
    <mergeCell ref="Q146:R146"/>
    <mergeCell ref="E31:F31"/>
    <mergeCell ref="BI11:BI12"/>
    <mergeCell ref="BC10:BI10"/>
    <mergeCell ref="BD11:BD12"/>
    <mergeCell ref="AY145:AZ145"/>
    <mergeCell ref="AV145:AX145"/>
    <mergeCell ref="AO145:AP145"/>
    <mergeCell ref="AB30:AG30"/>
    <mergeCell ref="AB29:AG29"/>
    <mergeCell ref="AB28:AG28"/>
    <mergeCell ref="AB27:AG27"/>
    <mergeCell ref="AB26:AG26"/>
    <mergeCell ref="AB76:AG76"/>
    <mergeCell ref="AB75:AG75"/>
    <mergeCell ref="AB100:AG100"/>
    <mergeCell ref="AB102:AG102"/>
    <mergeCell ref="AB101:AG101"/>
    <mergeCell ref="AB123:AG123"/>
    <mergeCell ref="AB124:AG124"/>
    <mergeCell ref="AB107:AG107"/>
    <mergeCell ref="AB108:AG108"/>
    <mergeCell ref="AB109:AG109"/>
    <mergeCell ref="AB110:AG110"/>
    <mergeCell ref="AB111:AG111"/>
    <mergeCell ref="AB112:AG112"/>
    <mergeCell ref="E146:F146"/>
    <mergeCell ref="Y145:AA145"/>
    <mergeCell ref="AB129:AG129"/>
    <mergeCell ref="AB130:AG130"/>
    <mergeCell ref="AB131:AG131"/>
    <mergeCell ref="I146:J146"/>
    <mergeCell ref="K146:L146"/>
    <mergeCell ref="M146:N146"/>
    <mergeCell ref="O146:P146"/>
    <mergeCell ref="E132:F132"/>
    <mergeCell ref="AB132:AG132"/>
    <mergeCell ref="E133:F133"/>
    <mergeCell ref="AB133:AG133"/>
    <mergeCell ref="E134:F134"/>
    <mergeCell ref="AB134:AG134"/>
    <mergeCell ref="E135:F135"/>
    <mergeCell ref="AB135:AG135"/>
    <mergeCell ref="E136:F136"/>
    <mergeCell ref="AB136:AG136"/>
    <mergeCell ref="E142:F142"/>
    <mergeCell ref="AB137:AG137"/>
    <mergeCell ref="E138:F138"/>
    <mergeCell ref="AB138:AG138"/>
    <mergeCell ref="E129:F129"/>
    <mergeCell ref="E17:F17"/>
    <mergeCell ref="E16:F16"/>
    <mergeCell ref="E15:F15"/>
    <mergeCell ref="E20:F20"/>
    <mergeCell ref="E28:F28"/>
    <mergeCell ref="E81:F81"/>
    <mergeCell ref="E80:F80"/>
    <mergeCell ref="E79:F79"/>
    <mergeCell ref="E78:F78"/>
    <mergeCell ref="E40:F40"/>
    <mergeCell ref="E67:F67"/>
    <mergeCell ref="E72:F72"/>
    <mergeCell ref="E77:F77"/>
    <mergeCell ref="E76:F76"/>
    <mergeCell ref="E59:F59"/>
    <mergeCell ref="E83:F83"/>
    <mergeCell ref="E82:F82"/>
    <mergeCell ref="E45:F45"/>
    <mergeCell ref="E44:F44"/>
    <mergeCell ref="E43:F43"/>
    <mergeCell ref="E42:F42"/>
    <mergeCell ref="E41:F41"/>
    <mergeCell ref="E29:F29"/>
    <mergeCell ref="E99:F99"/>
    <mergeCell ref="E58:F58"/>
    <mergeCell ref="E97:F97"/>
    <mergeCell ref="E96:F96"/>
    <mergeCell ref="E95:F95"/>
    <mergeCell ref="E94:F94"/>
    <mergeCell ref="E93:F93"/>
    <mergeCell ref="E70:F70"/>
    <mergeCell ref="E85:F85"/>
    <mergeCell ref="E61:F61"/>
    <mergeCell ref="E62:F62"/>
    <mergeCell ref="E63:F63"/>
    <mergeCell ref="E75:F75"/>
    <mergeCell ref="E74:F74"/>
    <mergeCell ref="E73:F73"/>
    <mergeCell ref="E66:F66"/>
    <mergeCell ref="E114:F114"/>
    <mergeCell ref="E113:F113"/>
    <mergeCell ref="E112:F112"/>
    <mergeCell ref="E121:F121"/>
    <mergeCell ref="E120:F120"/>
    <mergeCell ref="E119:F119"/>
    <mergeCell ref="E118:F118"/>
    <mergeCell ref="E117:F117"/>
    <mergeCell ref="E116:F116"/>
    <mergeCell ref="E115:F115"/>
    <mergeCell ref="AE1:AG1"/>
    <mergeCell ref="AF2:AG2"/>
    <mergeCell ref="AF3:AG3"/>
    <mergeCell ref="AB33:AG33"/>
    <mergeCell ref="AB32:AG32"/>
    <mergeCell ref="AB31:AG31"/>
    <mergeCell ref="AB86:AG86"/>
    <mergeCell ref="AB77:AG77"/>
    <mergeCell ref="AB80:AG80"/>
    <mergeCell ref="AB79:AG79"/>
    <mergeCell ref="AB78:AG78"/>
    <mergeCell ref="AB41:AG41"/>
    <mergeCell ref="AB40:AG40"/>
    <mergeCell ref="AB39:AG39"/>
    <mergeCell ref="AB38:AG38"/>
    <mergeCell ref="AB37:AG37"/>
    <mergeCell ref="AB1:AD1"/>
    <mergeCell ref="AC2:AD2"/>
    <mergeCell ref="AC3:AD3"/>
    <mergeCell ref="AB35:AG35"/>
    <mergeCell ref="AB67:AG67"/>
    <mergeCell ref="AB16:AG16"/>
    <mergeCell ref="AB57:AG57"/>
    <mergeCell ref="AB55:AG55"/>
    <mergeCell ref="B10:B12"/>
    <mergeCell ref="E55:F55"/>
    <mergeCell ref="E56:F56"/>
    <mergeCell ref="E57:F57"/>
    <mergeCell ref="E71:F71"/>
    <mergeCell ref="E69:F69"/>
    <mergeCell ref="T11:U11"/>
    <mergeCell ref="D87:D88"/>
    <mergeCell ref="C87:C88"/>
    <mergeCell ref="B87:B88"/>
    <mergeCell ref="H87:H88"/>
    <mergeCell ref="I87:I88"/>
    <mergeCell ref="N87:N88"/>
    <mergeCell ref="K87:K88"/>
    <mergeCell ref="J87:J88"/>
    <mergeCell ref="N11:O11"/>
    <mergeCell ref="L11:M11"/>
    <mergeCell ref="J11:K11"/>
    <mergeCell ref="H11:I11"/>
    <mergeCell ref="G11:G12"/>
    <mergeCell ref="E87:F88"/>
    <mergeCell ref="E68:F68"/>
    <mergeCell ref="E60:F60"/>
    <mergeCell ref="E86:F86"/>
    <mergeCell ref="Z87:Z88"/>
    <mergeCell ref="Y87:Y88"/>
    <mergeCell ref="X87:X88"/>
    <mergeCell ref="W87:W88"/>
    <mergeCell ref="P87:P88"/>
    <mergeCell ref="S87:S88"/>
    <mergeCell ref="R87:R88"/>
    <mergeCell ref="M87:M88"/>
    <mergeCell ref="L87:L88"/>
    <mergeCell ref="Y10:Y12"/>
    <mergeCell ref="X10:X12"/>
    <mergeCell ref="C10:G10"/>
    <mergeCell ref="R11:S11"/>
    <mergeCell ref="P11:Q11"/>
    <mergeCell ref="E54:F54"/>
    <mergeCell ref="AZ87:AZ88"/>
    <mergeCell ref="AY87:AY88"/>
    <mergeCell ref="AP87:AP88"/>
    <mergeCell ref="AM87:AM88"/>
    <mergeCell ref="AS87:AS88"/>
    <mergeCell ref="AR87:AR88"/>
    <mergeCell ref="O87:O88"/>
    <mergeCell ref="Q87:Q88"/>
    <mergeCell ref="T87:T88"/>
    <mergeCell ref="U87:U88"/>
    <mergeCell ref="AL87:AL88"/>
    <mergeCell ref="AN87:AN88"/>
    <mergeCell ref="AH87:AH88"/>
    <mergeCell ref="AJ87:AJ88"/>
    <mergeCell ref="AX87:AX88"/>
    <mergeCell ref="AL10:AQ10"/>
    <mergeCell ref="AL11:AN11"/>
    <mergeCell ref="AB36:AG36"/>
    <mergeCell ref="AB25:AG25"/>
    <mergeCell ref="AB24:AG24"/>
    <mergeCell ref="AB23:AG23"/>
    <mergeCell ref="AB10:AG12"/>
    <mergeCell ref="AB15:AG15"/>
    <mergeCell ref="AB14:AG14"/>
    <mergeCell ref="AB13:AG13"/>
    <mergeCell ref="AX11:AX12"/>
    <mergeCell ref="AW11:AW12"/>
    <mergeCell ref="AV11:AV12"/>
    <mergeCell ref="AO11:AQ11"/>
    <mergeCell ref="AB22:AG22"/>
    <mergeCell ref="AB21:AG21"/>
    <mergeCell ref="AB20:AG20"/>
    <mergeCell ref="AB19:AG19"/>
    <mergeCell ref="AB18:AG18"/>
    <mergeCell ref="AB17:AG17"/>
    <mergeCell ref="AW87:AW88"/>
    <mergeCell ref="AV87:AV88"/>
    <mergeCell ref="AQ87:AQ88"/>
    <mergeCell ref="AO87:AO88"/>
    <mergeCell ref="AB46:AG46"/>
    <mergeCell ref="AB45:AG45"/>
    <mergeCell ref="AB44:AG44"/>
    <mergeCell ref="AB43:AG43"/>
    <mergeCell ref="AB42:AG42"/>
    <mergeCell ref="AB66:AG66"/>
    <mergeCell ref="AB65:AG65"/>
    <mergeCell ref="AB64:AG64"/>
    <mergeCell ref="AB63:AG63"/>
    <mergeCell ref="AB62:AG62"/>
    <mergeCell ref="AB54:AG54"/>
    <mergeCell ref="AB53:AG53"/>
    <mergeCell ref="AB52:AG52"/>
    <mergeCell ref="AB51:AG51"/>
    <mergeCell ref="AB50:AG50"/>
    <mergeCell ref="AB49:AG49"/>
    <mergeCell ref="AB48:AG48"/>
    <mergeCell ref="AB47:AG47"/>
    <mergeCell ref="AB56:AG56"/>
    <mergeCell ref="AB103:AG103"/>
    <mergeCell ref="C11:C12"/>
    <mergeCell ref="W10:W12"/>
    <mergeCell ref="Z10:Z12"/>
    <mergeCell ref="AB99:AG99"/>
    <mergeCell ref="AB98:AG98"/>
    <mergeCell ref="AB97:AG97"/>
    <mergeCell ref="AB96:AG96"/>
    <mergeCell ref="AB95:AG95"/>
    <mergeCell ref="AB74:AG74"/>
    <mergeCell ref="AB73:AG73"/>
    <mergeCell ref="E64:F64"/>
    <mergeCell ref="E65:F65"/>
    <mergeCell ref="AB70:AG70"/>
    <mergeCell ref="AB69:AG69"/>
    <mergeCell ref="AB68:AG68"/>
    <mergeCell ref="G87:G88"/>
    <mergeCell ref="D11:D12"/>
    <mergeCell ref="E11:F12"/>
    <mergeCell ref="AB72:AG72"/>
    <mergeCell ref="AB71:AG71"/>
    <mergeCell ref="AB61:AG61"/>
    <mergeCell ref="AB60:AG60"/>
    <mergeCell ref="AB59:AG59"/>
    <mergeCell ref="E123:F123"/>
    <mergeCell ref="E122:F122"/>
    <mergeCell ref="E109:F109"/>
    <mergeCell ref="E30:F30"/>
    <mergeCell ref="E27:F27"/>
    <mergeCell ref="E38:F38"/>
    <mergeCell ref="E48:F48"/>
    <mergeCell ref="E47:F47"/>
    <mergeCell ref="E84:F84"/>
    <mergeCell ref="E105:F105"/>
    <mergeCell ref="E106:F106"/>
    <mergeCell ref="E107:F107"/>
    <mergeCell ref="E108:F108"/>
    <mergeCell ref="E104:F104"/>
    <mergeCell ref="E111:F111"/>
    <mergeCell ref="E110:F110"/>
    <mergeCell ref="E46:F46"/>
    <mergeCell ref="E52:F52"/>
    <mergeCell ref="E53:F53"/>
    <mergeCell ref="E89:F89"/>
    <mergeCell ref="E98:F98"/>
    <mergeCell ref="E100:F100"/>
    <mergeCell ref="E92:F92"/>
    <mergeCell ref="E101:F101"/>
    <mergeCell ref="E234:E236"/>
    <mergeCell ref="AI87:AI88"/>
    <mergeCell ref="E232:F233"/>
    <mergeCell ref="G232:H232"/>
    <mergeCell ref="I232:J232"/>
    <mergeCell ref="K232:L232"/>
    <mergeCell ref="M232:N232"/>
    <mergeCell ref="O232:P232"/>
    <mergeCell ref="Q232:R232"/>
    <mergeCell ref="V87:V88"/>
    <mergeCell ref="AB94:AG94"/>
    <mergeCell ref="AB93:AG93"/>
    <mergeCell ref="AB91:AG91"/>
    <mergeCell ref="AB90:AG90"/>
    <mergeCell ref="AB89:AG89"/>
    <mergeCell ref="AB87:AG88"/>
    <mergeCell ref="S204:T204"/>
    <mergeCell ref="K204:L204"/>
    <mergeCell ref="Q204:R204"/>
    <mergeCell ref="O204:P204"/>
    <mergeCell ref="I204:J204"/>
    <mergeCell ref="E126:F126"/>
    <mergeCell ref="E125:F125"/>
    <mergeCell ref="E124:F124"/>
    <mergeCell ref="BK12:BV17"/>
    <mergeCell ref="AV10:BA10"/>
    <mergeCell ref="BA11:BA12"/>
    <mergeCell ref="AI10:AJ12"/>
    <mergeCell ref="AI145:AJ145"/>
    <mergeCell ref="AS10:AT11"/>
    <mergeCell ref="V10:V12"/>
    <mergeCell ref="AB125:AG125"/>
    <mergeCell ref="AB126:AG126"/>
    <mergeCell ref="AB142:AG142"/>
    <mergeCell ref="AL145:AM145"/>
    <mergeCell ref="BA87:BA88"/>
    <mergeCell ref="AK87:AK88"/>
    <mergeCell ref="AU87:AU88"/>
    <mergeCell ref="AT87:AT88"/>
    <mergeCell ref="AY11:AY12"/>
    <mergeCell ref="AZ11:AZ12"/>
    <mergeCell ref="AB116:AG116"/>
    <mergeCell ref="AB119:AG119"/>
    <mergeCell ref="AB120:AG120"/>
    <mergeCell ref="AB121:AG121"/>
    <mergeCell ref="AB122:AG122"/>
    <mergeCell ref="AB104:AG104"/>
    <mergeCell ref="AB58:AG58"/>
    <mergeCell ref="V232:W232"/>
    <mergeCell ref="G205:H206"/>
    <mergeCell ref="T174:U174"/>
    <mergeCell ref="R174:S174"/>
    <mergeCell ref="P174:Q174"/>
    <mergeCell ref="N174:O174"/>
    <mergeCell ref="L174:M174"/>
    <mergeCell ref="J174:K174"/>
    <mergeCell ref="H174:I174"/>
    <mergeCell ref="F175:G176"/>
    <mergeCell ref="F174:G174"/>
    <mergeCell ref="S232:T232"/>
    <mergeCell ref="G204:H204"/>
    <mergeCell ref="M204:N204"/>
    <mergeCell ref="E203:F203"/>
  </mergeCells>
  <conditionalFormatting sqref="Z142 Z13:Z100 Z102:Z131">
    <cfRule type="cellIs" dxfId="127" priority="100" operator="equal">
      <formula>"V.C.M. à réaliser"</formula>
    </cfRule>
    <cfRule type="cellIs" dxfId="126" priority="106" operator="equal">
      <formula>"?"</formula>
    </cfRule>
    <cfRule type="cellIs" dxfId="125" priority="107" operator="equal">
      <formula>"Sortie / P"</formula>
    </cfRule>
    <cfRule type="cellIs" dxfId="124" priority="108" operator="equal">
      <formula>"S/O"</formula>
    </cfRule>
    <cfRule type="cellIs" dxfId="123" priority="109" operator="equal">
      <formula>"non"</formula>
    </cfRule>
    <cfRule type="cellIs" dxfId="122" priority="110" operator="equal">
      <formula>"oui"</formula>
    </cfRule>
  </conditionalFormatting>
  <conditionalFormatting sqref="AA142 AA13:AA131">
    <cfRule type="cellIs" dxfId="121" priority="97" operator="equal">
      <formula>"?"</formula>
    </cfRule>
    <cfRule type="cellIs" dxfId="120" priority="98" operator="equal">
      <formula>"Sortie / P"</formula>
    </cfRule>
    <cfRule type="cellIs" dxfId="119" priority="99" operator="equal">
      <formula>"En veille"</formula>
    </cfRule>
  </conditionalFormatting>
  <conditionalFormatting sqref="Z132">
    <cfRule type="cellIs" dxfId="118" priority="91" operator="equal">
      <formula>"V.C.M. à réaliser"</formula>
    </cfRule>
    <cfRule type="cellIs" dxfId="117" priority="92" operator="equal">
      <formula>"?"</formula>
    </cfRule>
    <cfRule type="cellIs" dxfId="116" priority="93" operator="equal">
      <formula>"Sortie / P"</formula>
    </cfRule>
    <cfRule type="cellIs" dxfId="115" priority="94" operator="equal">
      <formula>"S/O"</formula>
    </cfRule>
    <cfRule type="cellIs" dxfId="114" priority="95" operator="equal">
      <formula>"non"</formula>
    </cfRule>
    <cfRule type="cellIs" dxfId="113" priority="96" operator="equal">
      <formula>"oui"</formula>
    </cfRule>
  </conditionalFormatting>
  <conditionalFormatting sqref="AA132">
    <cfRule type="cellIs" dxfId="112" priority="88" operator="equal">
      <formula>"?"</formula>
    </cfRule>
    <cfRule type="cellIs" dxfId="111" priority="89" operator="equal">
      <formula>"Sortie / P"</formula>
    </cfRule>
    <cfRule type="cellIs" dxfId="110" priority="90" operator="equal">
      <formula>"En veille"</formula>
    </cfRule>
  </conditionalFormatting>
  <conditionalFormatting sqref="Z133:Z134">
    <cfRule type="cellIs" dxfId="109" priority="82" operator="equal">
      <formula>"V.C.M. à réaliser"</formula>
    </cfRule>
    <cfRule type="cellIs" dxfId="108" priority="83" operator="equal">
      <formula>"?"</formula>
    </cfRule>
    <cfRule type="cellIs" dxfId="107" priority="84" operator="equal">
      <formula>"Sortie / P"</formula>
    </cfRule>
    <cfRule type="cellIs" dxfId="106" priority="85" operator="equal">
      <formula>"S/O"</formula>
    </cfRule>
    <cfRule type="cellIs" dxfId="105" priority="86" operator="equal">
      <formula>"non"</formula>
    </cfRule>
    <cfRule type="cellIs" dxfId="104" priority="87" operator="equal">
      <formula>"oui"</formula>
    </cfRule>
  </conditionalFormatting>
  <conditionalFormatting sqref="AA133:AA134">
    <cfRule type="cellIs" dxfId="103" priority="79" operator="equal">
      <formula>"?"</formula>
    </cfRule>
    <cfRule type="cellIs" dxfId="102" priority="80" operator="equal">
      <formula>"Sortie / P"</formula>
    </cfRule>
    <cfRule type="cellIs" dxfId="101" priority="81" operator="equal">
      <formula>"En veille"</formula>
    </cfRule>
  </conditionalFormatting>
  <conditionalFormatting sqref="Z135">
    <cfRule type="cellIs" dxfId="100" priority="73" operator="equal">
      <formula>"V.C.M. à réaliser"</formula>
    </cfRule>
    <cfRule type="cellIs" dxfId="99" priority="74" operator="equal">
      <formula>"?"</formula>
    </cfRule>
    <cfRule type="cellIs" dxfId="98" priority="75" operator="equal">
      <formula>"Sortie / P"</formula>
    </cfRule>
    <cfRule type="cellIs" dxfId="97" priority="76" operator="equal">
      <formula>"S/O"</formula>
    </cfRule>
    <cfRule type="cellIs" dxfId="96" priority="77" operator="equal">
      <formula>"non"</formula>
    </cfRule>
    <cfRule type="cellIs" dxfId="95" priority="78" operator="equal">
      <formula>"oui"</formula>
    </cfRule>
  </conditionalFormatting>
  <conditionalFormatting sqref="AA135">
    <cfRule type="cellIs" dxfId="94" priority="70" operator="equal">
      <formula>"?"</formula>
    </cfRule>
    <cfRule type="cellIs" dxfId="93" priority="71" operator="equal">
      <formula>"Sortie / P"</formula>
    </cfRule>
    <cfRule type="cellIs" dxfId="92" priority="72" operator="equal">
      <formula>"En veille"</formula>
    </cfRule>
  </conditionalFormatting>
  <conditionalFormatting sqref="Z136">
    <cfRule type="cellIs" dxfId="91" priority="64" operator="equal">
      <formula>"V.C.M. à réaliser"</formula>
    </cfRule>
    <cfRule type="cellIs" dxfId="90" priority="65" operator="equal">
      <formula>"?"</formula>
    </cfRule>
    <cfRule type="cellIs" dxfId="89" priority="66" operator="equal">
      <formula>"Sortie / P"</formula>
    </cfRule>
    <cfRule type="cellIs" dxfId="88" priority="67" operator="equal">
      <formula>"S/O"</formula>
    </cfRule>
    <cfRule type="cellIs" dxfId="87" priority="68" operator="equal">
      <formula>"non"</formula>
    </cfRule>
    <cfRule type="cellIs" dxfId="86" priority="69" operator="equal">
      <formula>"oui"</formula>
    </cfRule>
  </conditionalFormatting>
  <conditionalFormatting sqref="AA136">
    <cfRule type="cellIs" dxfId="85" priority="61" operator="equal">
      <formula>"?"</formula>
    </cfRule>
    <cfRule type="cellIs" dxfId="84" priority="62" operator="equal">
      <formula>"Sortie / P"</formula>
    </cfRule>
    <cfRule type="cellIs" dxfId="83" priority="63" operator="equal">
      <formula>"En veille"</formula>
    </cfRule>
  </conditionalFormatting>
  <conditionalFormatting sqref="Z137">
    <cfRule type="cellIs" dxfId="82" priority="46" operator="equal">
      <formula>"V.C.M. à réaliser"</formula>
    </cfRule>
    <cfRule type="cellIs" dxfId="81" priority="47" operator="equal">
      <formula>"?"</formula>
    </cfRule>
    <cfRule type="cellIs" dxfId="80" priority="48" operator="equal">
      <formula>"Sortie / P"</formula>
    </cfRule>
    <cfRule type="cellIs" dxfId="79" priority="49" operator="equal">
      <formula>"S/O"</formula>
    </cfRule>
    <cfRule type="cellIs" dxfId="78" priority="50" operator="equal">
      <formula>"non"</formula>
    </cfRule>
    <cfRule type="cellIs" dxfId="77" priority="51" operator="equal">
      <formula>"oui"</formula>
    </cfRule>
  </conditionalFormatting>
  <conditionalFormatting sqref="AA137">
    <cfRule type="cellIs" dxfId="76" priority="43" operator="equal">
      <formula>"?"</formula>
    </cfRule>
    <cfRule type="cellIs" dxfId="75" priority="44" operator="equal">
      <formula>"Sortie / P"</formula>
    </cfRule>
    <cfRule type="cellIs" dxfId="74" priority="45" operator="equal">
      <formula>"En veille"</formula>
    </cfRule>
  </conditionalFormatting>
  <conditionalFormatting sqref="Z138">
    <cfRule type="cellIs" dxfId="73" priority="37" operator="equal">
      <formula>"V.C.M. à réaliser"</formula>
    </cfRule>
    <cfRule type="cellIs" dxfId="72" priority="38" operator="equal">
      <formula>"?"</formula>
    </cfRule>
    <cfRule type="cellIs" dxfId="71" priority="39" operator="equal">
      <formula>"Sortie / P"</formula>
    </cfRule>
    <cfRule type="cellIs" dxfId="70" priority="40" operator="equal">
      <formula>"S/O"</formula>
    </cfRule>
    <cfRule type="cellIs" dxfId="69" priority="41" operator="equal">
      <formula>"non"</formula>
    </cfRule>
    <cfRule type="cellIs" dxfId="68" priority="42" operator="equal">
      <formula>"oui"</formula>
    </cfRule>
  </conditionalFormatting>
  <conditionalFormatting sqref="AA138">
    <cfRule type="cellIs" dxfId="67" priority="34" operator="equal">
      <formula>"?"</formula>
    </cfRule>
    <cfRule type="cellIs" dxfId="66" priority="35" operator="equal">
      <formula>"Sortie / P"</formula>
    </cfRule>
    <cfRule type="cellIs" dxfId="65" priority="36" operator="equal">
      <formula>"En veille"</formula>
    </cfRule>
  </conditionalFormatting>
  <conditionalFormatting sqref="Z141">
    <cfRule type="cellIs" dxfId="64" priority="28" operator="equal">
      <formula>"V.C.M. à réaliser"</formula>
    </cfRule>
    <cfRule type="cellIs" dxfId="63" priority="29" operator="equal">
      <formula>"?"</formula>
    </cfRule>
    <cfRule type="cellIs" dxfId="62" priority="30" operator="equal">
      <formula>"Sortie / P"</formula>
    </cfRule>
    <cfRule type="cellIs" dxfId="61" priority="31" operator="equal">
      <formula>"S/O"</formula>
    </cfRule>
    <cfRule type="cellIs" dxfId="60" priority="32" operator="equal">
      <formula>"non"</formula>
    </cfRule>
    <cfRule type="cellIs" dxfId="59" priority="33" operator="equal">
      <formula>"oui"</formula>
    </cfRule>
  </conditionalFormatting>
  <conditionalFormatting sqref="AA141">
    <cfRule type="cellIs" dxfId="58" priority="25" operator="equal">
      <formula>"?"</formula>
    </cfRule>
    <cfRule type="cellIs" dxfId="57" priority="26" operator="equal">
      <formula>"Sortie / P"</formula>
    </cfRule>
    <cfRule type="cellIs" dxfId="56" priority="27" operator="equal">
      <formula>"En veille"</formula>
    </cfRule>
  </conditionalFormatting>
  <conditionalFormatting sqref="Z139">
    <cfRule type="cellIs" dxfId="55" priority="19" operator="equal">
      <formula>"V.C.M. à réaliser"</formula>
    </cfRule>
    <cfRule type="cellIs" dxfId="54" priority="20" operator="equal">
      <formula>"?"</formula>
    </cfRule>
    <cfRule type="cellIs" dxfId="53" priority="21" operator="equal">
      <formula>"Sortie / P"</formula>
    </cfRule>
    <cfRule type="cellIs" dxfId="52" priority="22" operator="equal">
      <formula>"S/O"</formula>
    </cfRule>
    <cfRule type="cellIs" dxfId="51" priority="23" operator="equal">
      <formula>"non"</formula>
    </cfRule>
    <cfRule type="cellIs" dxfId="50" priority="24" operator="equal">
      <formula>"oui"</formula>
    </cfRule>
  </conditionalFormatting>
  <conditionalFormatting sqref="AA139">
    <cfRule type="cellIs" dxfId="49" priority="16" operator="equal">
      <formula>"?"</formula>
    </cfRule>
    <cfRule type="cellIs" dxfId="48" priority="17" operator="equal">
      <formula>"Sortie / P"</formula>
    </cfRule>
    <cfRule type="cellIs" dxfId="47" priority="18" operator="equal">
      <formula>"En veille"</formula>
    </cfRule>
  </conditionalFormatting>
  <conditionalFormatting sqref="Z140">
    <cfRule type="cellIs" dxfId="46" priority="10" operator="equal">
      <formula>"V.C.M. à réaliser"</formula>
    </cfRule>
    <cfRule type="cellIs" dxfId="45" priority="11" operator="equal">
      <formula>"?"</formula>
    </cfRule>
    <cfRule type="cellIs" dxfId="44" priority="12" operator="equal">
      <formula>"Sortie / P"</formula>
    </cfRule>
    <cfRule type="cellIs" dxfId="43" priority="13" operator="equal">
      <formula>"S/O"</formula>
    </cfRule>
    <cfRule type="cellIs" dxfId="42" priority="14" operator="equal">
      <formula>"non"</formula>
    </cfRule>
    <cfRule type="cellIs" dxfId="41" priority="15" operator="equal">
      <formula>"oui"</formula>
    </cfRule>
  </conditionalFormatting>
  <conditionalFormatting sqref="AA140">
    <cfRule type="cellIs" dxfId="40" priority="7" operator="equal">
      <formula>"?"</formula>
    </cfRule>
    <cfRule type="cellIs" dxfId="39" priority="8" operator="equal">
      <formula>"Sortie / P"</formula>
    </cfRule>
    <cfRule type="cellIs" dxfId="38" priority="9" operator="equal">
      <formula>"En veille"</formula>
    </cfRule>
  </conditionalFormatting>
  <conditionalFormatting sqref="Z101">
    <cfRule type="cellIs" dxfId="37" priority="1" operator="equal">
      <formula>"V.C.M. à réaliser"</formula>
    </cfRule>
    <cfRule type="cellIs" dxfId="36" priority="2" operator="equal">
      <formula>"?"</formula>
    </cfRule>
    <cfRule type="cellIs" dxfId="35" priority="3" operator="equal">
      <formula>"Sortie / P"</formula>
    </cfRule>
    <cfRule type="cellIs" dxfId="34" priority="4" operator="equal">
      <formula>"S/O"</formula>
    </cfRule>
    <cfRule type="cellIs" dxfId="33" priority="5" operator="equal">
      <formula>"non"</formula>
    </cfRule>
    <cfRule type="cellIs" dxfId="32" priority="6" operator="equal">
      <formula>"oui"</formula>
    </cfRule>
  </conditionalFormatting>
  <dataValidations count="7">
    <dataValidation type="list" allowBlank="1" showInputMessage="1" showErrorMessage="1" sqref="G13:G87 G89:G142" xr:uid="{00000000-0002-0000-0200-000003000000}">
      <formula1>$BD$13:$BD$15</formula1>
    </dataValidation>
    <dataValidation type="list" allowBlank="1" showInputMessage="1" showErrorMessage="1" sqref="W13:W142" xr:uid="{00000000-0002-0000-0200-000000000000}">
      <formula1>$BE$13:$BE$17</formula1>
    </dataValidation>
    <dataValidation type="list" allowBlank="1" showInputMessage="1" showErrorMessage="1" sqref="X13:X142" xr:uid="{00000000-0002-0000-0200-000001000000}">
      <formula1>$BF$13:$BF$17</formula1>
    </dataValidation>
    <dataValidation type="list" allowBlank="1" showInputMessage="1" showErrorMessage="1" sqref="V13:V142" xr:uid="{095E9164-2ABD-416F-8FDC-4C03E50ABC4B}">
      <formula1>$BC$13:$BC$15</formula1>
    </dataValidation>
    <dataValidation type="list" allowBlank="1" showInputMessage="1" showErrorMessage="1" sqref="AA13:AA142" xr:uid="{030D5E2B-A35F-4868-9F83-DDAB8B3314B8}">
      <formula1>$BI$13:$BI$17</formula1>
    </dataValidation>
    <dataValidation type="list" allowBlank="1" showInputMessage="1" showErrorMessage="1" sqref="Z13:Z142" xr:uid="{00000000-0002-0000-0200-000004000000}">
      <formula1>$BH$13:$BH$18</formula1>
    </dataValidation>
    <dataValidation type="list" allowBlank="1" showInputMessage="1" showErrorMessage="1" sqref="Y13:Y87 Y89:Y142" xr:uid="{00000000-0002-0000-0200-000002000000}">
      <formula1>$BG$13:$BG$19</formula1>
    </dataValidation>
  </dataValidations>
  <hyperlinks>
    <hyperlink ref="AB19:AF19" r:id="rId1" display="Sortie du parc. Bon de ferraillage au 25/07/2018" xr:uid="{00000000-0004-0000-0200-000000000000}"/>
    <hyperlink ref="AB97:AF97" r:id="rId2" display="Sortie du parc. Bon de ferraillage au 09/03/2018" xr:uid="{00000000-0004-0000-0200-000001000000}"/>
    <hyperlink ref="AB36:AF36" r:id="rId3" display="Sortie du parc. Bon de ferraillage au 05/01/2018" xr:uid="{00000000-0004-0000-0200-000002000000}"/>
    <hyperlink ref="AB72:AF72" r:id="rId4" display="Sortie du parc. Bon de ferraillage au 25/07/2017" xr:uid="{00000000-0004-0000-0200-000003000000}"/>
    <hyperlink ref="AB35:AG35" r:id="rId5" display="Sortie du parc. Bon de ferraillage au 29/08/2018" xr:uid="{8A02B670-1472-41FD-82AF-24FAD4C6ACB3}"/>
    <hyperlink ref="AB36:AG36" r:id="rId6" display="Sortie du parc. Bon de ferraillage au 05/01/2018" xr:uid="{26542709-681B-48C5-995C-99E8022DB568}"/>
    <hyperlink ref="AB72:AG72" r:id="rId7" display="Sortie du parc. Bon de ferraillage au 25/07/2017" xr:uid="{8961BBB3-F0BF-44AB-A241-3DCCE6A891EB}"/>
    <hyperlink ref="AB97:AG97" r:id="rId8" display="Sortie du parc. Bon de ferraillage au 09/03/2018" xr:uid="{3B3AA86E-E5F3-4A67-BC0E-2B1EF45156F2}"/>
    <hyperlink ref="AB19:AG19" r:id="rId9" display="Sortie du parc. Bon de ferraillage au 25/07/2018" xr:uid="{4D809056-E20D-4219-B80F-8B917DA98222}"/>
    <hyperlink ref="AB31:AG31" r:id="rId10" display="Sortie du parc. Bon de ferraillage au 25/07/2018 (sortie immob le 12/09/2018)" xr:uid="{5BB9DEEE-431F-4106-AE1A-88EEC22F3638}"/>
    <hyperlink ref="AB21:AF21" r:id="rId11" display="Sortie du parc. Bon de ferraillage au 25/07/2018" xr:uid="{F7821829-35DB-4F26-8D40-AAA4F1C81F27}"/>
    <hyperlink ref="AB21:AG21" r:id="rId12" display="Sortie du parc. Bon de ferraillage au 25/07/2018 (sortie immob le 14/03/2018)" xr:uid="{FFBF8C07-7290-4849-89AC-6BD3FA9D3C05}"/>
    <hyperlink ref="AB106:AG106" r:id="rId13" display="https://skfgroup-my.sharepoint.com/personal/jerome_lacassagne_skf_com/Documents/001 JLA/001 Alt_Master_RQSE/001 SKF/001 Doc SKF/EHS/Confo_machines/Rapports/Justificatifs/TRONCONNEUSE Abrasimets 2 (626G 3219)/BF du 08 10 2018 - TRONCONNEUSE Abrasimets 2 (626G 3219).pdf" xr:uid="{77CE2254-5DFB-4AD0-8110-B90750544529}"/>
    <hyperlink ref="AB78:AG78" r:id="rId14" display="https://skfgroup-my.sharepoint.com/personal/jerome_lacassagne_skf_com/Documents/001 JLA/001 Alt_Master_RQSE/001 SKF/001 Doc SKF/EHS/Confo_machines/Rapports/Justificatifs/MONTAGE C21 (752)/BF du 11 06 2018 - MONTAGE C21 (752).pdf" xr:uid="{D0410FB4-A916-4BB4-A515-9EED97C62C8D}"/>
    <hyperlink ref="AB82:AG82" r:id="rId15" display="https://skfgroup-my.sharepoint.com/personal/jerome_lacassagne_skf_com/Documents/001 JLA/001 Alt_Master_RQSE/001 SKF/001 Doc SKF/EHS/Confo_machines/Rapports/Justificatifs/BRAS TARAUDEUR (585)/BF du 29 08 2018 - BRAS TARAUDEUR (585).pdf" xr:uid="{376F9F5B-0CA1-4F62-9A10-092211B0703A}"/>
  </hyperlinks>
  <printOptions horizontalCentered="1" verticalCentered="1"/>
  <pageMargins left="0.19685039370078741" right="0.19685039370078741" top="0.19685039370078741" bottom="0.19685039370078741" header="0.31496062992125984" footer="0.31496062992125984"/>
  <pageSetup paperSize="8" scale="11" orientation="landscape" r:id="rId16"/>
  <drawing r:id="rId17"/>
  <legacyDrawing r:id="rId18"/>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66646-88FE-4987-9F90-5796D21DB3DA}">
  <sheetPr codeName="Feuil9">
    <pageSetUpPr fitToPage="1"/>
  </sheetPr>
  <dimension ref="A1:FI1866"/>
  <sheetViews>
    <sheetView showGridLines="0" zoomScale="60" zoomScaleNormal="60" zoomScaleSheetLayoutView="65" workbookViewId="0"/>
  </sheetViews>
  <sheetFormatPr baseColWidth="10" defaultColWidth="11.42578125" defaultRowHeight="69.95" customHeight="1" x14ac:dyDescent="0.3"/>
  <cols>
    <col min="1" max="1" width="4.7109375" style="148" customWidth="1"/>
    <col min="2" max="2" width="14.42578125" style="473" bestFit="1" customWidth="1"/>
    <col min="3" max="3" width="14.42578125" style="148" customWidth="1"/>
    <col min="4" max="4" width="55.28515625" style="148" customWidth="1"/>
    <col min="5" max="6" width="18.7109375" style="148" customWidth="1"/>
    <col min="7" max="7" width="15.42578125" style="473" customWidth="1"/>
    <col min="8" max="18" width="14.7109375" style="148" customWidth="1"/>
    <col min="19" max="22" width="16.5703125" style="148" customWidth="1"/>
    <col min="23" max="23" width="16.28515625" style="148" customWidth="1"/>
    <col min="24" max="24" width="16.28515625" style="157" customWidth="1"/>
    <col min="25" max="25" width="15.7109375" style="157" customWidth="1"/>
    <col min="26" max="26" width="16.5703125" style="148" customWidth="1"/>
    <col min="27" max="29" width="14.7109375" style="148" customWidth="1"/>
    <col min="30" max="30" width="14" style="148" customWidth="1"/>
    <col min="31" max="31" width="15.7109375" style="148" customWidth="1"/>
    <col min="32" max="32" width="15.7109375" style="156" customWidth="1"/>
    <col min="33" max="42" width="15.7109375" style="148" customWidth="1"/>
    <col min="43" max="47" width="15.7109375" style="473" customWidth="1"/>
    <col min="48" max="48" width="15.7109375" customWidth="1"/>
    <col min="49" max="51" width="15.7109375" style="148" customWidth="1"/>
    <col min="52" max="52" width="17.7109375" style="148" customWidth="1"/>
    <col min="53" max="62" width="15.7109375" style="148" customWidth="1"/>
    <col min="63" max="63" width="15.7109375" style="9" customWidth="1"/>
    <col min="64" max="117" width="15.7109375" style="148" customWidth="1"/>
    <col min="118" max="292" width="11.42578125" style="148"/>
    <col min="293" max="293" width="8.140625" style="148" customWidth="1"/>
    <col min="294" max="294" width="10.7109375" style="148" customWidth="1"/>
    <col min="295" max="295" width="17.140625" style="148" customWidth="1"/>
    <col min="296" max="296" width="15.85546875" style="148" customWidth="1"/>
    <col min="297" max="297" width="11.28515625" style="148" customWidth="1"/>
    <col min="298" max="298" width="9.85546875" style="148" customWidth="1"/>
    <col min="299" max="299" width="38.28515625" style="148" customWidth="1"/>
    <col min="300" max="300" width="46.28515625" style="148" customWidth="1"/>
    <col min="301" max="301" width="16.42578125" style="148" customWidth="1"/>
    <col min="302" max="302" width="11.140625" style="148" customWidth="1"/>
    <col min="303" max="304" width="12.7109375" style="148" customWidth="1"/>
    <col min="305" max="305" width="12.5703125" style="148" customWidth="1"/>
    <col min="306" max="306" width="10" style="148" customWidth="1"/>
    <col min="307" max="307" width="12.7109375" style="148" customWidth="1"/>
    <col min="308" max="315" width="11.42578125" style="148"/>
    <col min="316" max="316" width="13.140625" style="148" customWidth="1"/>
    <col min="317" max="317" width="14.140625" style="148" customWidth="1"/>
    <col min="318" max="318" width="15.85546875" style="148" customWidth="1"/>
    <col min="319" max="319" width="23.28515625" style="148" customWidth="1"/>
    <col min="320" max="548" width="11.42578125" style="148"/>
    <col min="549" max="549" width="8.140625" style="148" customWidth="1"/>
    <col min="550" max="550" width="10.7109375" style="148" customWidth="1"/>
    <col min="551" max="551" width="17.140625" style="148" customWidth="1"/>
    <col min="552" max="552" width="15.85546875" style="148" customWidth="1"/>
    <col min="553" max="553" width="11.28515625" style="148" customWidth="1"/>
    <col min="554" max="554" width="9.85546875" style="148" customWidth="1"/>
    <col min="555" max="555" width="38.28515625" style="148" customWidth="1"/>
    <col min="556" max="556" width="46.28515625" style="148" customWidth="1"/>
    <col min="557" max="557" width="16.42578125" style="148" customWidth="1"/>
    <col min="558" max="558" width="11.140625" style="148" customWidth="1"/>
    <col min="559" max="560" width="12.7109375" style="148" customWidth="1"/>
    <col min="561" max="561" width="12.5703125" style="148" customWidth="1"/>
    <col min="562" max="562" width="10" style="148" customWidth="1"/>
    <col min="563" max="563" width="12.7109375" style="148" customWidth="1"/>
    <col min="564" max="571" width="11.42578125" style="148"/>
    <col min="572" max="572" width="13.140625" style="148" customWidth="1"/>
    <col min="573" max="573" width="14.140625" style="148" customWidth="1"/>
    <col min="574" max="574" width="15.85546875" style="148" customWidth="1"/>
    <col min="575" max="575" width="23.28515625" style="148" customWidth="1"/>
    <col min="576" max="804" width="11.42578125" style="148"/>
    <col min="805" max="805" width="8.140625" style="148" customWidth="1"/>
    <col min="806" max="806" width="10.7109375" style="148" customWidth="1"/>
    <col min="807" max="807" width="17.140625" style="148" customWidth="1"/>
    <col min="808" max="808" width="15.85546875" style="148" customWidth="1"/>
    <col min="809" max="809" width="11.28515625" style="148" customWidth="1"/>
    <col min="810" max="810" width="9.85546875" style="148" customWidth="1"/>
    <col min="811" max="811" width="38.28515625" style="148" customWidth="1"/>
    <col min="812" max="812" width="46.28515625" style="148" customWidth="1"/>
    <col min="813" max="813" width="16.42578125" style="148" customWidth="1"/>
    <col min="814" max="814" width="11.140625" style="148" customWidth="1"/>
    <col min="815" max="816" width="12.7109375" style="148" customWidth="1"/>
    <col min="817" max="817" width="12.5703125" style="148" customWidth="1"/>
    <col min="818" max="818" width="10" style="148" customWidth="1"/>
    <col min="819" max="819" width="12.7109375" style="148" customWidth="1"/>
    <col min="820" max="827" width="11.42578125" style="148"/>
    <col min="828" max="828" width="13.140625" style="148" customWidth="1"/>
    <col min="829" max="829" width="14.140625" style="148" customWidth="1"/>
    <col min="830" max="830" width="15.85546875" style="148" customWidth="1"/>
    <col min="831" max="831" width="23.28515625" style="148" customWidth="1"/>
    <col min="832" max="1060" width="11.42578125" style="148"/>
    <col min="1061" max="1061" width="8.140625" style="148" customWidth="1"/>
    <col min="1062" max="1062" width="10.7109375" style="148" customWidth="1"/>
    <col min="1063" max="1063" width="17.140625" style="148" customWidth="1"/>
    <col min="1064" max="1064" width="15.85546875" style="148" customWidth="1"/>
    <col min="1065" max="1065" width="11.28515625" style="148" customWidth="1"/>
    <col min="1066" max="1066" width="9.85546875" style="148" customWidth="1"/>
    <col min="1067" max="1067" width="38.28515625" style="148" customWidth="1"/>
    <col min="1068" max="1068" width="46.28515625" style="148" customWidth="1"/>
    <col min="1069" max="1069" width="16.42578125" style="148" customWidth="1"/>
    <col min="1070" max="1070" width="11.140625" style="148" customWidth="1"/>
    <col min="1071" max="1072" width="12.7109375" style="148" customWidth="1"/>
    <col min="1073" max="1073" width="12.5703125" style="148" customWidth="1"/>
    <col min="1074" max="1074" width="10" style="148" customWidth="1"/>
    <col min="1075" max="1075" width="12.7109375" style="148" customWidth="1"/>
    <col min="1076" max="1083" width="11.42578125" style="148"/>
    <col min="1084" max="1084" width="13.140625" style="148" customWidth="1"/>
    <col min="1085" max="1085" width="14.140625" style="148" customWidth="1"/>
    <col min="1086" max="1086" width="15.85546875" style="148" customWidth="1"/>
    <col min="1087" max="1087" width="23.28515625" style="148" customWidth="1"/>
    <col min="1088" max="1316" width="11.42578125" style="148"/>
    <col min="1317" max="1317" width="8.140625" style="148" customWidth="1"/>
    <col min="1318" max="1318" width="10.7109375" style="148" customWidth="1"/>
    <col min="1319" max="1319" width="17.140625" style="148" customWidth="1"/>
    <col min="1320" max="1320" width="15.85546875" style="148" customWidth="1"/>
    <col min="1321" max="1321" width="11.28515625" style="148" customWidth="1"/>
    <col min="1322" max="1322" width="9.85546875" style="148" customWidth="1"/>
    <col min="1323" max="1323" width="38.28515625" style="148" customWidth="1"/>
    <col min="1324" max="1324" width="46.28515625" style="148" customWidth="1"/>
    <col min="1325" max="1325" width="16.42578125" style="148" customWidth="1"/>
    <col min="1326" max="1326" width="11.140625" style="148" customWidth="1"/>
    <col min="1327" max="1328" width="12.7109375" style="148" customWidth="1"/>
    <col min="1329" max="1329" width="12.5703125" style="148" customWidth="1"/>
    <col min="1330" max="1330" width="10" style="148" customWidth="1"/>
    <col min="1331" max="1331" width="12.7109375" style="148" customWidth="1"/>
    <col min="1332" max="1339" width="11.42578125" style="148"/>
    <col min="1340" max="1340" width="13.140625" style="148" customWidth="1"/>
    <col min="1341" max="1341" width="14.140625" style="148" customWidth="1"/>
    <col min="1342" max="1342" width="15.85546875" style="148" customWidth="1"/>
    <col min="1343" max="1343" width="23.28515625" style="148" customWidth="1"/>
    <col min="1344" max="1572" width="11.42578125" style="148"/>
    <col min="1573" max="1573" width="8.140625" style="148" customWidth="1"/>
    <col min="1574" max="1574" width="10.7109375" style="148" customWidth="1"/>
    <col min="1575" max="1575" width="17.140625" style="148" customWidth="1"/>
    <col min="1576" max="1576" width="15.85546875" style="148" customWidth="1"/>
    <col min="1577" max="1577" width="11.28515625" style="148" customWidth="1"/>
    <col min="1578" max="1578" width="9.85546875" style="148" customWidth="1"/>
    <col min="1579" max="1579" width="38.28515625" style="148" customWidth="1"/>
    <col min="1580" max="1580" width="46.28515625" style="148" customWidth="1"/>
    <col min="1581" max="1581" width="16.42578125" style="148" customWidth="1"/>
    <col min="1582" max="1582" width="11.140625" style="148" customWidth="1"/>
    <col min="1583" max="1584" width="12.7109375" style="148" customWidth="1"/>
    <col min="1585" max="1585" width="12.5703125" style="148" customWidth="1"/>
    <col min="1586" max="1586" width="10" style="148" customWidth="1"/>
    <col min="1587" max="1587" width="12.7109375" style="148" customWidth="1"/>
    <col min="1588" max="1595" width="11.42578125" style="148"/>
    <col min="1596" max="1596" width="13.140625" style="148" customWidth="1"/>
    <col min="1597" max="1597" width="14.140625" style="148" customWidth="1"/>
    <col min="1598" max="1598" width="15.85546875" style="148" customWidth="1"/>
    <col min="1599" max="1599" width="23.28515625" style="148" customWidth="1"/>
    <col min="1600" max="1828" width="11.42578125" style="148"/>
    <col min="1829" max="1829" width="8.140625" style="148" customWidth="1"/>
    <col min="1830" max="1830" width="10.7109375" style="148" customWidth="1"/>
    <col min="1831" max="1831" width="17.140625" style="148" customWidth="1"/>
    <col min="1832" max="1832" width="15.85546875" style="148" customWidth="1"/>
    <col min="1833" max="1833" width="11.28515625" style="148" customWidth="1"/>
    <col min="1834" max="1834" width="9.85546875" style="148" customWidth="1"/>
    <col min="1835" max="1835" width="38.28515625" style="148" customWidth="1"/>
    <col min="1836" max="1836" width="46.28515625" style="148" customWidth="1"/>
    <col min="1837" max="1837" width="16.42578125" style="148" customWidth="1"/>
    <col min="1838" max="1838" width="11.140625" style="148" customWidth="1"/>
    <col min="1839" max="1840" width="12.7109375" style="148" customWidth="1"/>
    <col min="1841" max="1841" width="12.5703125" style="148" customWidth="1"/>
    <col min="1842" max="1842" width="10" style="148" customWidth="1"/>
    <col min="1843" max="1843" width="12.7109375" style="148" customWidth="1"/>
    <col min="1844" max="1851" width="11.42578125" style="148"/>
    <col min="1852" max="1852" width="13.140625" style="148" customWidth="1"/>
    <col min="1853" max="1853" width="14.140625" style="148" customWidth="1"/>
    <col min="1854" max="1854" width="15.85546875" style="148" customWidth="1"/>
    <col min="1855" max="1855" width="23.28515625" style="148" customWidth="1"/>
    <col min="1856" max="2084" width="11.42578125" style="148"/>
    <col min="2085" max="2085" width="8.140625" style="148" customWidth="1"/>
    <col min="2086" max="2086" width="10.7109375" style="148" customWidth="1"/>
    <col min="2087" max="2087" width="17.140625" style="148" customWidth="1"/>
    <col min="2088" max="2088" width="15.85546875" style="148" customWidth="1"/>
    <col min="2089" max="2089" width="11.28515625" style="148" customWidth="1"/>
    <col min="2090" max="2090" width="9.85546875" style="148" customWidth="1"/>
    <col min="2091" max="2091" width="38.28515625" style="148" customWidth="1"/>
    <col min="2092" max="2092" width="46.28515625" style="148" customWidth="1"/>
    <col min="2093" max="2093" width="16.42578125" style="148" customWidth="1"/>
    <col min="2094" max="2094" width="11.140625" style="148" customWidth="1"/>
    <col min="2095" max="2096" width="12.7109375" style="148" customWidth="1"/>
    <col min="2097" max="2097" width="12.5703125" style="148" customWidth="1"/>
    <col min="2098" max="2098" width="10" style="148" customWidth="1"/>
    <col min="2099" max="2099" width="12.7109375" style="148" customWidth="1"/>
    <col min="2100" max="2107" width="11.42578125" style="148"/>
    <col min="2108" max="2108" width="13.140625" style="148" customWidth="1"/>
    <col min="2109" max="2109" width="14.140625" style="148" customWidth="1"/>
    <col min="2110" max="2110" width="15.85546875" style="148" customWidth="1"/>
    <col min="2111" max="2111" width="23.28515625" style="148" customWidth="1"/>
    <col min="2112" max="2340" width="11.42578125" style="148"/>
    <col min="2341" max="2341" width="8.140625" style="148" customWidth="1"/>
    <col min="2342" max="2342" width="10.7109375" style="148" customWidth="1"/>
    <col min="2343" max="2343" width="17.140625" style="148" customWidth="1"/>
    <col min="2344" max="2344" width="15.85546875" style="148" customWidth="1"/>
    <col min="2345" max="2345" width="11.28515625" style="148" customWidth="1"/>
    <col min="2346" max="2346" width="9.85546875" style="148" customWidth="1"/>
    <col min="2347" max="2347" width="38.28515625" style="148" customWidth="1"/>
    <col min="2348" max="2348" width="46.28515625" style="148" customWidth="1"/>
    <col min="2349" max="2349" width="16.42578125" style="148" customWidth="1"/>
    <col min="2350" max="2350" width="11.140625" style="148" customWidth="1"/>
    <col min="2351" max="2352" width="12.7109375" style="148" customWidth="1"/>
    <col min="2353" max="2353" width="12.5703125" style="148" customWidth="1"/>
    <col min="2354" max="2354" width="10" style="148" customWidth="1"/>
    <col min="2355" max="2355" width="12.7109375" style="148" customWidth="1"/>
    <col min="2356" max="2363" width="11.42578125" style="148"/>
    <col min="2364" max="2364" width="13.140625" style="148" customWidth="1"/>
    <col min="2365" max="2365" width="14.140625" style="148" customWidth="1"/>
    <col min="2366" max="2366" width="15.85546875" style="148" customWidth="1"/>
    <col min="2367" max="2367" width="23.28515625" style="148" customWidth="1"/>
    <col min="2368" max="2596" width="11.42578125" style="148"/>
    <col min="2597" max="2597" width="8.140625" style="148" customWidth="1"/>
    <col min="2598" max="2598" width="10.7109375" style="148" customWidth="1"/>
    <col min="2599" max="2599" width="17.140625" style="148" customWidth="1"/>
    <col min="2600" max="2600" width="15.85546875" style="148" customWidth="1"/>
    <col min="2601" max="2601" width="11.28515625" style="148" customWidth="1"/>
    <col min="2602" max="2602" width="9.85546875" style="148" customWidth="1"/>
    <col min="2603" max="2603" width="38.28515625" style="148" customWidth="1"/>
    <col min="2604" max="2604" width="46.28515625" style="148" customWidth="1"/>
    <col min="2605" max="2605" width="16.42578125" style="148" customWidth="1"/>
    <col min="2606" max="2606" width="11.140625" style="148" customWidth="1"/>
    <col min="2607" max="2608" width="12.7109375" style="148" customWidth="1"/>
    <col min="2609" max="2609" width="12.5703125" style="148" customWidth="1"/>
    <col min="2610" max="2610" width="10" style="148" customWidth="1"/>
    <col min="2611" max="2611" width="12.7109375" style="148" customWidth="1"/>
    <col min="2612" max="2619" width="11.42578125" style="148"/>
    <col min="2620" max="2620" width="13.140625" style="148" customWidth="1"/>
    <col min="2621" max="2621" width="14.140625" style="148" customWidth="1"/>
    <col min="2622" max="2622" width="15.85546875" style="148" customWidth="1"/>
    <col min="2623" max="2623" width="23.28515625" style="148" customWidth="1"/>
    <col min="2624" max="2852" width="11.42578125" style="148"/>
    <col min="2853" max="2853" width="8.140625" style="148" customWidth="1"/>
    <col min="2854" max="2854" width="10.7109375" style="148" customWidth="1"/>
    <col min="2855" max="2855" width="17.140625" style="148" customWidth="1"/>
    <col min="2856" max="2856" width="15.85546875" style="148" customWidth="1"/>
    <col min="2857" max="2857" width="11.28515625" style="148" customWidth="1"/>
    <col min="2858" max="2858" width="9.85546875" style="148" customWidth="1"/>
    <col min="2859" max="2859" width="38.28515625" style="148" customWidth="1"/>
    <col min="2860" max="2860" width="46.28515625" style="148" customWidth="1"/>
    <col min="2861" max="2861" width="16.42578125" style="148" customWidth="1"/>
    <col min="2862" max="2862" width="11.140625" style="148" customWidth="1"/>
    <col min="2863" max="2864" width="12.7109375" style="148" customWidth="1"/>
    <col min="2865" max="2865" width="12.5703125" style="148" customWidth="1"/>
    <col min="2866" max="2866" width="10" style="148" customWidth="1"/>
    <col min="2867" max="2867" width="12.7109375" style="148" customWidth="1"/>
    <col min="2868" max="2875" width="11.42578125" style="148"/>
    <col min="2876" max="2876" width="13.140625" style="148" customWidth="1"/>
    <col min="2877" max="2877" width="14.140625" style="148" customWidth="1"/>
    <col min="2878" max="2878" width="15.85546875" style="148" customWidth="1"/>
    <col min="2879" max="2879" width="23.28515625" style="148" customWidth="1"/>
    <col min="2880" max="3108" width="11.42578125" style="148"/>
    <col min="3109" max="3109" width="8.140625" style="148" customWidth="1"/>
    <col min="3110" max="3110" width="10.7109375" style="148" customWidth="1"/>
    <col min="3111" max="3111" width="17.140625" style="148" customWidth="1"/>
    <col min="3112" max="3112" width="15.85546875" style="148" customWidth="1"/>
    <col min="3113" max="3113" width="11.28515625" style="148" customWidth="1"/>
    <col min="3114" max="3114" width="9.85546875" style="148" customWidth="1"/>
    <col min="3115" max="3115" width="38.28515625" style="148" customWidth="1"/>
    <col min="3116" max="3116" width="46.28515625" style="148" customWidth="1"/>
    <col min="3117" max="3117" width="16.42578125" style="148" customWidth="1"/>
    <col min="3118" max="3118" width="11.140625" style="148" customWidth="1"/>
    <col min="3119" max="3120" width="12.7109375" style="148" customWidth="1"/>
    <col min="3121" max="3121" width="12.5703125" style="148" customWidth="1"/>
    <col min="3122" max="3122" width="10" style="148" customWidth="1"/>
    <col min="3123" max="3123" width="12.7109375" style="148" customWidth="1"/>
    <col min="3124" max="3131" width="11.42578125" style="148"/>
    <col min="3132" max="3132" width="13.140625" style="148" customWidth="1"/>
    <col min="3133" max="3133" width="14.140625" style="148" customWidth="1"/>
    <col min="3134" max="3134" width="15.85546875" style="148" customWidth="1"/>
    <col min="3135" max="3135" width="23.28515625" style="148" customWidth="1"/>
    <col min="3136" max="3364" width="11.42578125" style="148"/>
    <col min="3365" max="3365" width="8.140625" style="148" customWidth="1"/>
    <col min="3366" max="3366" width="10.7109375" style="148" customWidth="1"/>
    <col min="3367" max="3367" width="17.140625" style="148" customWidth="1"/>
    <col min="3368" max="3368" width="15.85546875" style="148" customWidth="1"/>
    <col min="3369" max="3369" width="11.28515625" style="148" customWidth="1"/>
    <col min="3370" max="3370" width="9.85546875" style="148" customWidth="1"/>
    <col min="3371" max="3371" width="38.28515625" style="148" customWidth="1"/>
    <col min="3372" max="3372" width="46.28515625" style="148" customWidth="1"/>
    <col min="3373" max="3373" width="16.42578125" style="148" customWidth="1"/>
    <col min="3374" max="3374" width="11.140625" style="148" customWidth="1"/>
    <col min="3375" max="3376" width="12.7109375" style="148" customWidth="1"/>
    <col min="3377" max="3377" width="12.5703125" style="148" customWidth="1"/>
    <col min="3378" max="3378" width="10" style="148" customWidth="1"/>
    <col min="3379" max="3379" width="12.7109375" style="148" customWidth="1"/>
    <col min="3380" max="3387" width="11.42578125" style="148"/>
    <col min="3388" max="3388" width="13.140625" style="148" customWidth="1"/>
    <col min="3389" max="3389" width="14.140625" style="148" customWidth="1"/>
    <col min="3390" max="3390" width="15.85546875" style="148" customWidth="1"/>
    <col min="3391" max="3391" width="23.28515625" style="148" customWidth="1"/>
    <col min="3392" max="3620" width="11.42578125" style="148"/>
    <col min="3621" max="3621" width="8.140625" style="148" customWidth="1"/>
    <col min="3622" max="3622" width="10.7109375" style="148" customWidth="1"/>
    <col min="3623" max="3623" width="17.140625" style="148" customWidth="1"/>
    <col min="3624" max="3624" width="15.85546875" style="148" customWidth="1"/>
    <col min="3625" max="3625" width="11.28515625" style="148" customWidth="1"/>
    <col min="3626" max="3626" width="9.85546875" style="148" customWidth="1"/>
    <col min="3627" max="3627" width="38.28515625" style="148" customWidth="1"/>
    <col min="3628" max="3628" width="46.28515625" style="148" customWidth="1"/>
    <col min="3629" max="3629" width="16.42578125" style="148" customWidth="1"/>
    <col min="3630" max="3630" width="11.140625" style="148" customWidth="1"/>
    <col min="3631" max="3632" width="12.7109375" style="148" customWidth="1"/>
    <col min="3633" max="3633" width="12.5703125" style="148" customWidth="1"/>
    <col min="3634" max="3634" width="10" style="148" customWidth="1"/>
    <col min="3635" max="3635" width="12.7109375" style="148" customWidth="1"/>
    <col min="3636" max="3643" width="11.42578125" style="148"/>
    <col min="3644" max="3644" width="13.140625" style="148" customWidth="1"/>
    <col min="3645" max="3645" width="14.140625" style="148" customWidth="1"/>
    <col min="3646" max="3646" width="15.85546875" style="148" customWidth="1"/>
    <col min="3647" max="3647" width="23.28515625" style="148" customWidth="1"/>
    <col min="3648" max="3876" width="11.42578125" style="148"/>
    <col min="3877" max="3877" width="8.140625" style="148" customWidth="1"/>
    <col min="3878" max="3878" width="10.7109375" style="148" customWidth="1"/>
    <col min="3879" max="3879" width="17.140625" style="148" customWidth="1"/>
    <col min="3880" max="3880" width="15.85546875" style="148" customWidth="1"/>
    <col min="3881" max="3881" width="11.28515625" style="148" customWidth="1"/>
    <col min="3882" max="3882" width="9.85546875" style="148" customWidth="1"/>
    <col min="3883" max="3883" width="38.28515625" style="148" customWidth="1"/>
    <col min="3884" max="3884" width="46.28515625" style="148" customWidth="1"/>
    <col min="3885" max="3885" width="16.42578125" style="148" customWidth="1"/>
    <col min="3886" max="3886" width="11.140625" style="148" customWidth="1"/>
    <col min="3887" max="3888" width="12.7109375" style="148" customWidth="1"/>
    <col min="3889" max="3889" width="12.5703125" style="148" customWidth="1"/>
    <col min="3890" max="3890" width="10" style="148" customWidth="1"/>
    <col min="3891" max="3891" width="12.7109375" style="148" customWidth="1"/>
    <col min="3892" max="3899" width="11.42578125" style="148"/>
    <col min="3900" max="3900" width="13.140625" style="148" customWidth="1"/>
    <col min="3901" max="3901" width="14.140625" style="148" customWidth="1"/>
    <col min="3902" max="3902" width="15.85546875" style="148" customWidth="1"/>
    <col min="3903" max="3903" width="23.28515625" style="148" customWidth="1"/>
    <col min="3904" max="4132" width="11.42578125" style="148"/>
    <col min="4133" max="4133" width="8.140625" style="148" customWidth="1"/>
    <col min="4134" max="4134" width="10.7109375" style="148" customWidth="1"/>
    <col min="4135" max="4135" width="17.140625" style="148" customWidth="1"/>
    <col min="4136" max="4136" width="15.85546875" style="148" customWidth="1"/>
    <col min="4137" max="4137" width="11.28515625" style="148" customWidth="1"/>
    <col min="4138" max="4138" width="9.85546875" style="148" customWidth="1"/>
    <col min="4139" max="4139" width="38.28515625" style="148" customWidth="1"/>
    <col min="4140" max="4140" width="46.28515625" style="148" customWidth="1"/>
    <col min="4141" max="4141" width="16.42578125" style="148" customWidth="1"/>
    <col min="4142" max="4142" width="11.140625" style="148" customWidth="1"/>
    <col min="4143" max="4144" width="12.7109375" style="148" customWidth="1"/>
    <col min="4145" max="4145" width="12.5703125" style="148" customWidth="1"/>
    <col min="4146" max="4146" width="10" style="148" customWidth="1"/>
    <col min="4147" max="4147" width="12.7109375" style="148" customWidth="1"/>
    <col min="4148" max="4155" width="11.42578125" style="148"/>
    <col min="4156" max="4156" width="13.140625" style="148" customWidth="1"/>
    <col min="4157" max="4157" width="14.140625" style="148" customWidth="1"/>
    <col min="4158" max="4158" width="15.85546875" style="148" customWidth="1"/>
    <col min="4159" max="4159" width="23.28515625" style="148" customWidth="1"/>
    <col min="4160" max="4388" width="11.42578125" style="148"/>
    <col min="4389" max="4389" width="8.140625" style="148" customWidth="1"/>
    <col min="4390" max="4390" width="10.7109375" style="148" customWidth="1"/>
    <col min="4391" max="4391" width="17.140625" style="148" customWidth="1"/>
    <col min="4392" max="4392" width="15.85546875" style="148" customWidth="1"/>
    <col min="4393" max="4393" width="11.28515625" style="148" customWidth="1"/>
    <col min="4394" max="4394" width="9.85546875" style="148" customWidth="1"/>
    <col min="4395" max="4395" width="38.28515625" style="148" customWidth="1"/>
    <col min="4396" max="4396" width="46.28515625" style="148" customWidth="1"/>
    <col min="4397" max="4397" width="16.42578125" style="148" customWidth="1"/>
    <col min="4398" max="4398" width="11.140625" style="148" customWidth="1"/>
    <col min="4399" max="4400" width="12.7109375" style="148" customWidth="1"/>
    <col min="4401" max="4401" width="12.5703125" style="148" customWidth="1"/>
    <col min="4402" max="4402" width="10" style="148" customWidth="1"/>
    <col min="4403" max="4403" width="12.7109375" style="148" customWidth="1"/>
    <col min="4404" max="4411" width="11.42578125" style="148"/>
    <col min="4412" max="4412" width="13.140625" style="148" customWidth="1"/>
    <col min="4413" max="4413" width="14.140625" style="148" customWidth="1"/>
    <col min="4414" max="4414" width="15.85546875" style="148" customWidth="1"/>
    <col min="4415" max="4415" width="23.28515625" style="148" customWidth="1"/>
    <col min="4416" max="4644" width="11.42578125" style="148"/>
    <col min="4645" max="4645" width="8.140625" style="148" customWidth="1"/>
    <col min="4646" max="4646" width="10.7109375" style="148" customWidth="1"/>
    <col min="4647" max="4647" width="17.140625" style="148" customWidth="1"/>
    <col min="4648" max="4648" width="15.85546875" style="148" customWidth="1"/>
    <col min="4649" max="4649" width="11.28515625" style="148" customWidth="1"/>
    <col min="4650" max="4650" width="9.85546875" style="148" customWidth="1"/>
    <col min="4651" max="4651" width="38.28515625" style="148" customWidth="1"/>
    <col min="4652" max="4652" width="46.28515625" style="148" customWidth="1"/>
    <col min="4653" max="4653" width="16.42578125" style="148" customWidth="1"/>
    <col min="4654" max="4654" width="11.140625" style="148" customWidth="1"/>
    <col min="4655" max="4656" width="12.7109375" style="148" customWidth="1"/>
    <col min="4657" max="4657" width="12.5703125" style="148" customWidth="1"/>
    <col min="4658" max="4658" width="10" style="148" customWidth="1"/>
    <col min="4659" max="4659" width="12.7109375" style="148" customWidth="1"/>
    <col min="4660" max="4667" width="11.42578125" style="148"/>
    <col min="4668" max="4668" width="13.140625" style="148" customWidth="1"/>
    <col min="4669" max="4669" width="14.140625" style="148" customWidth="1"/>
    <col min="4670" max="4670" width="15.85546875" style="148" customWidth="1"/>
    <col min="4671" max="4671" width="23.28515625" style="148" customWidth="1"/>
    <col min="4672" max="4900" width="11.42578125" style="148"/>
    <col min="4901" max="4901" width="8.140625" style="148" customWidth="1"/>
    <col min="4902" max="4902" width="10.7109375" style="148" customWidth="1"/>
    <col min="4903" max="4903" width="17.140625" style="148" customWidth="1"/>
    <col min="4904" max="4904" width="15.85546875" style="148" customWidth="1"/>
    <col min="4905" max="4905" width="11.28515625" style="148" customWidth="1"/>
    <col min="4906" max="4906" width="9.85546875" style="148" customWidth="1"/>
    <col min="4907" max="4907" width="38.28515625" style="148" customWidth="1"/>
    <col min="4908" max="4908" width="46.28515625" style="148" customWidth="1"/>
    <col min="4909" max="4909" width="16.42578125" style="148" customWidth="1"/>
    <col min="4910" max="4910" width="11.140625" style="148" customWidth="1"/>
    <col min="4911" max="4912" width="12.7109375" style="148" customWidth="1"/>
    <col min="4913" max="4913" width="12.5703125" style="148" customWidth="1"/>
    <col min="4914" max="4914" width="10" style="148" customWidth="1"/>
    <col min="4915" max="4915" width="12.7109375" style="148" customWidth="1"/>
    <col min="4916" max="4923" width="11.42578125" style="148"/>
    <col min="4924" max="4924" width="13.140625" style="148" customWidth="1"/>
    <col min="4925" max="4925" width="14.140625" style="148" customWidth="1"/>
    <col min="4926" max="4926" width="15.85546875" style="148" customWidth="1"/>
    <col min="4927" max="4927" width="23.28515625" style="148" customWidth="1"/>
    <col min="4928" max="5156" width="11.42578125" style="148"/>
    <col min="5157" max="5157" width="8.140625" style="148" customWidth="1"/>
    <col min="5158" max="5158" width="10.7109375" style="148" customWidth="1"/>
    <col min="5159" max="5159" width="17.140625" style="148" customWidth="1"/>
    <col min="5160" max="5160" width="15.85546875" style="148" customWidth="1"/>
    <col min="5161" max="5161" width="11.28515625" style="148" customWidth="1"/>
    <col min="5162" max="5162" width="9.85546875" style="148" customWidth="1"/>
    <col min="5163" max="5163" width="38.28515625" style="148" customWidth="1"/>
    <col min="5164" max="5164" width="46.28515625" style="148" customWidth="1"/>
    <col min="5165" max="5165" width="16.42578125" style="148" customWidth="1"/>
    <col min="5166" max="5166" width="11.140625" style="148" customWidth="1"/>
    <col min="5167" max="5168" width="12.7109375" style="148" customWidth="1"/>
    <col min="5169" max="5169" width="12.5703125" style="148" customWidth="1"/>
    <col min="5170" max="5170" width="10" style="148" customWidth="1"/>
    <col min="5171" max="5171" width="12.7109375" style="148" customWidth="1"/>
    <col min="5172" max="5179" width="11.42578125" style="148"/>
    <col min="5180" max="5180" width="13.140625" style="148" customWidth="1"/>
    <col min="5181" max="5181" width="14.140625" style="148" customWidth="1"/>
    <col min="5182" max="5182" width="15.85546875" style="148" customWidth="1"/>
    <col min="5183" max="5183" width="23.28515625" style="148" customWidth="1"/>
    <col min="5184" max="5412" width="11.42578125" style="148"/>
    <col min="5413" max="5413" width="8.140625" style="148" customWidth="1"/>
    <col min="5414" max="5414" width="10.7109375" style="148" customWidth="1"/>
    <col min="5415" max="5415" width="17.140625" style="148" customWidth="1"/>
    <col min="5416" max="5416" width="15.85546875" style="148" customWidth="1"/>
    <col min="5417" max="5417" width="11.28515625" style="148" customWidth="1"/>
    <col min="5418" max="5418" width="9.85546875" style="148" customWidth="1"/>
    <col min="5419" max="5419" width="38.28515625" style="148" customWidth="1"/>
    <col min="5420" max="5420" width="46.28515625" style="148" customWidth="1"/>
    <col min="5421" max="5421" width="16.42578125" style="148" customWidth="1"/>
    <col min="5422" max="5422" width="11.140625" style="148" customWidth="1"/>
    <col min="5423" max="5424" width="12.7109375" style="148" customWidth="1"/>
    <col min="5425" max="5425" width="12.5703125" style="148" customWidth="1"/>
    <col min="5426" max="5426" width="10" style="148" customWidth="1"/>
    <col min="5427" max="5427" width="12.7109375" style="148" customWidth="1"/>
    <col min="5428" max="5435" width="11.42578125" style="148"/>
    <col min="5436" max="5436" width="13.140625" style="148" customWidth="1"/>
    <col min="5437" max="5437" width="14.140625" style="148" customWidth="1"/>
    <col min="5438" max="5438" width="15.85546875" style="148" customWidth="1"/>
    <col min="5439" max="5439" width="23.28515625" style="148" customWidth="1"/>
    <col min="5440" max="5668" width="11.42578125" style="148"/>
    <col min="5669" max="5669" width="8.140625" style="148" customWidth="1"/>
    <col min="5670" max="5670" width="10.7109375" style="148" customWidth="1"/>
    <col min="5671" max="5671" width="17.140625" style="148" customWidth="1"/>
    <col min="5672" max="5672" width="15.85546875" style="148" customWidth="1"/>
    <col min="5673" max="5673" width="11.28515625" style="148" customWidth="1"/>
    <col min="5674" max="5674" width="9.85546875" style="148" customWidth="1"/>
    <col min="5675" max="5675" width="38.28515625" style="148" customWidth="1"/>
    <col min="5676" max="5676" width="46.28515625" style="148" customWidth="1"/>
    <col min="5677" max="5677" width="16.42578125" style="148" customWidth="1"/>
    <col min="5678" max="5678" width="11.140625" style="148" customWidth="1"/>
    <col min="5679" max="5680" width="12.7109375" style="148" customWidth="1"/>
    <col min="5681" max="5681" width="12.5703125" style="148" customWidth="1"/>
    <col min="5682" max="5682" width="10" style="148" customWidth="1"/>
    <col min="5683" max="5683" width="12.7109375" style="148" customWidth="1"/>
    <col min="5684" max="5691" width="11.42578125" style="148"/>
    <col min="5692" max="5692" width="13.140625" style="148" customWidth="1"/>
    <col min="5693" max="5693" width="14.140625" style="148" customWidth="1"/>
    <col min="5694" max="5694" width="15.85546875" style="148" customWidth="1"/>
    <col min="5695" max="5695" width="23.28515625" style="148" customWidth="1"/>
    <col min="5696" max="5924" width="11.42578125" style="148"/>
    <col min="5925" max="5925" width="8.140625" style="148" customWidth="1"/>
    <col min="5926" max="5926" width="10.7109375" style="148" customWidth="1"/>
    <col min="5927" max="5927" width="17.140625" style="148" customWidth="1"/>
    <col min="5928" max="5928" width="15.85546875" style="148" customWidth="1"/>
    <col min="5929" max="5929" width="11.28515625" style="148" customWidth="1"/>
    <col min="5930" max="5930" width="9.85546875" style="148" customWidth="1"/>
    <col min="5931" max="5931" width="38.28515625" style="148" customWidth="1"/>
    <col min="5932" max="5932" width="46.28515625" style="148" customWidth="1"/>
    <col min="5933" max="5933" width="16.42578125" style="148" customWidth="1"/>
    <col min="5934" max="5934" width="11.140625" style="148" customWidth="1"/>
    <col min="5935" max="5936" width="12.7109375" style="148" customWidth="1"/>
    <col min="5937" max="5937" width="12.5703125" style="148" customWidth="1"/>
    <col min="5938" max="5938" width="10" style="148" customWidth="1"/>
    <col min="5939" max="5939" width="12.7109375" style="148" customWidth="1"/>
    <col min="5940" max="5947" width="11.42578125" style="148"/>
    <col min="5948" max="5948" width="13.140625" style="148" customWidth="1"/>
    <col min="5949" max="5949" width="14.140625" style="148" customWidth="1"/>
    <col min="5950" max="5950" width="15.85546875" style="148" customWidth="1"/>
    <col min="5951" max="5951" width="23.28515625" style="148" customWidth="1"/>
    <col min="5952" max="6180" width="11.42578125" style="148"/>
    <col min="6181" max="6181" width="8.140625" style="148" customWidth="1"/>
    <col min="6182" max="6182" width="10.7109375" style="148" customWidth="1"/>
    <col min="6183" max="6183" width="17.140625" style="148" customWidth="1"/>
    <col min="6184" max="6184" width="15.85546875" style="148" customWidth="1"/>
    <col min="6185" max="6185" width="11.28515625" style="148" customWidth="1"/>
    <col min="6186" max="6186" width="9.85546875" style="148" customWidth="1"/>
    <col min="6187" max="6187" width="38.28515625" style="148" customWidth="1"/>
    <col min="6188" max="6188" width="46.28515625" style="148" customWidth="1"/>
    <col min="6189" max="6189" width="16.42578125" style="148" customWidth="1"/>
    <col min="6190" max="6190" width="11.140625" style="148" customWidth="1"/>
    <col min="6191" max="6192" width="12.7109375" style="148" customWidth="1"/>
    <col min="6193" max="6193" width="12.5703125" style="148" customWidth="1"/>
    <col min="6194" max="6194" width="10" style="148" customWidth="1"/>
    <col min="6195" max="6195" width="12.7109375" style="148" customWidth="1"/>
    <col min="6196" max="6203" width="11.42578125" style="148"/>
    <col min="6204" max="6204" width="13.140625" style="148" customWidth="1"/>
    <col min="6205" max="6205" width="14.140625" style="148" customWidth="1"/>
    <col min="6206" max="6206" width="15.85546875" style="148" customWidth="1"/>
    <col min="6207" max="6207" width="23.28515625" style="148" customWidth="1"/>
    <col min="6208" max="6436" width="11.42578125" style="148"/>
    <col min="6437" max="6437" width="8.140625" style="148" customWidth="1"/>
    <col min="6438" max="6438" width="10.7109375" style="148" customWidth="1"/>
    <col min="6439" max="6439" width="17.140625" style="148" customWidth="1"/>
    <col min="6440" max="6440" width="15.85546875" style="148" customWidth="1"/>
    <col min="6441" max="6441" width="11.28515625" style="148" customWidth="1"/>
    <col min="6442" max="6442" width="9.85546875" style="148" customWidth="1"/>
    <col min="6443" max="6443" width="38.28515625" style="148" customWidth="1"/>
    <col min="6444" max="6444" width="46.28515625" style="148" customWidth="1"/>
    <col min="6445" max="6445" width="16.42578125" style="148" customWidth="1"/>
    <col min="6446" max="6446" width="11.140625" style="148" customWidth="1"/>
    <col min="6447" max="6448" width="12.7109375" style="148" customWidth="1"/>
    <col min="6449" max="6449" width="12.5703125" style="148" customWidth="1"/>
    <col min="6450" max="6450" width="10" style="148" customWidth="1"/>
    <col min="6451" max="6451" width="12.7109375" style="148" customWidth="1"/>
    <col min="6452" max="6459" width="11.42578125" style="148"/>
    <col min="6460" max="6460" width="13.140625" style="148" customWidth="1"/>
    <col min="6461" max="6461" width="14.140625" style="148" customWidth="1"/>
    <col min="6462" max="6462" width="15.85546875" style="148" customWidth="1"/>
    <col min="6463" max="6463" width="23.28515625" style="148" customWidth="1"/>
    <col min="6464" max="6692" width="11.42578125" style="148"/>
    <col min="6693" max="6693" width="8.140625" style="148" customWidth="1"/>
    <col min="6694" max="6694" width="10.7109375" style="148" customWidth="1"/>
    <col min="6695" max="6695" width="17.140625" style="148" customWidth="1"/>
    <col min="6696" max="6696" width="15.85546875" style="148" customWidth="1"/>
    <col min="6697" max="6697" width="11.28515625" style="148" customWidth="1"/>
    <col min="6698" max="6698" width="9.85546875" style="148" customWidth="1"/>
    <col min="6699" max="6699" width="38.28515625" style="148" customWidth="1"/>
    <col min="6700" max="6700" width="46.28515625" style="148" customWidth="1"/>
    <col min="6701" max="6701" width="16.42578125" style="148" customWidth="1"/>
    <col min="6702" max="6702" width="11.140625" style="148" customWidth="1"/>
    <col min="6703" max="6704" width="12.7109375" style="148" customWidth="1"/>
    <col min="6705" max="6705" width="12.5703125" style="148" customWidth="1"/>
    <col min="6706" max="6706" width="10" style="148" customWidth="1"/>
    <col min="6707" max="6707" width="12.7109375" style="148" customWidth="1"/>
    <col min="6708" max="6715" width="11.42578125" style="148"/>
    <col min="6716" max="6716" width="13.140625" style="148" customWidth="1"/>
    <col min="6717" max="6717" width="14.140625" style="148" customWidth="1"/>
    <col min="6718" max="6718" width="15.85546875" style="148" customWidth="1"/>
    <col min="6719" max="6719" width="23.28515625" style="148" customWidth="1"/>
    <col min="6720" max="6948" width="11.42578125" style="148"/>
    <col min="6949" max="6949" width="8.140625" style="148" customWidth="1"/>
    <col min="6950" max="6950" width="10.7109375" style="148" customWidth="1"/>
    <col min="6951" max="6951" width="17.140625" style="148" customWidth="1"/>
    <col min="6952" max="6952" width="15.85546875" style="148" customWidth="1"/>
    <col min="6953" max="6953" width="11.28515625" style="148" customWidth="1"/>
    <col min="6954" max="6954" width="9.85546875" style="148" customWidth="1"/>
    <col min="6955" max="6955" width="38.28515625" style="148" customWidth="1"/>
    <col min="6956" max="6956" width="46.28515625" style="148" customWidth="1"/>
    <col min="6957" max="6957" width="16.42578125" style="148" customWidth="1"/>
    <col min="6958" max="6958" width="11.140625" style="148" customWidth="1"/>
    <col min="6959" max="6960" width="12.7109375" style="148" customWidth="1"/>
    <col min="6961" max="6961" width="12.5703125" style="148" customWidth="1"/>
    <col min="6962" max="6962" width="10" style="148" customWidth="1"/>
    <col min="6963" max="6963" width="12.7109375" style="148" customWidth="1"/>
    <col min="6964" max="6971" width="11.42578125" style="148"/>
    <col min="6972" max="6972" width="13.140625" style="148" customWidth="1"/>
    <col min="6973" max="6973" width="14.140625" style="148" customWidth="1"/>
    <col min="6974" max="6974" width="15.85546875" style="148" customWidth="1"/>
    <col min="6975" max="6975" width="23.28515625" style="148" customWidth="1"/>
    <col min="6976" max="7204" width="11.42578125" style="148"/>
    <col min="7205" max="7205" width="8.140625" style="148" customWidth="1"/>
    <col min="7206" max="7206" width="10.7109375" style="148" customWidth="1"/>
    <col min="7207" max="7207" width="17.140625" style="148" customWidth="1"/>
    <col min="7208" max="7208" width="15.85546875" style="148" customWidth="1"/>
    <col min="7209" max="7209" width="11.28515625" style="148" customWidth="1"/>
    <col min="7210" max="7210" width="9.85546875" style="148" customWidth="1"/>
    <col min="7211" max="7211" width="38.28515625" style="148" customWidth="1"/>
    <col min="7212" max="7212" width="46.28515625" style="148" customWidth="1"/>
    <col min="7213" max="7213" width="16.42578125" style="148" customWidth="1"/>
    <col min="7214" max="7214" width="11.140625" style="148" customWidth="1"/>
    <col min="7215" max="7216" width="12.7109375" style="148" customWidth="1"/>
    <col min="7217" max="7217" width="12.5703125" style="148" customWidth="1"/>
    <col min="7218" max="7218" width="10" style="148" customWidth="1"/>
    <col min="7219" max="7219" width="12.7109375" style="148" customWidth="1"/>
    <col min="7220" max="7227" width="11.42578125" style="148"/>
    <col min="7228" max="7228" width="13.140625" style="148" customWidth="1"/>
    <col min="7229" max="7229" width="14.140625" style="148" customWidth="1"/>
    <col min="7230" max="7230" width="15.85546875" style="148" customWidth="1"/>
    <col min="7231" max="7231" width="23.28515625" style="148" customWidth="1"/>
    <col min="7232" max="7460" width="11.42578125" style="148"/>
    <col min="7461" max="7461" width="8.140625" style="148" customWidth="1"/>
    <col min="7462" max="7462" width="10.7109375" style="148" customWidth="1"/>
    <col min="7463" max="7463" width="17.140625" style="148" customWidth="1"/>
    <col min="7464" max="7464" width="15.85546875" style="148" customWidth="1"/>
    <col min="7465" max="7465" width="11.28515625" style="148" customWidth="1"/>
    <col min="7466" max="7466" width="9.85546875" style="148" customWidth="1"/>
    <col min="7467" max="7467" width="38.28515625" style="148" customWidth="1"/>
    <col min="7468" max="7468" width="46.28515625" style="148" customWidth="1"/>
    <col min="7469" max="7469" width="16.42578125" style="148" customWidth="1"/>
    <col min="7470" max="7470" width="11.140625" style="148" customWidth="1"/>
    <col min="7471" max="7472" width="12.7109375" style="148" customWidth="1"/>
    <col min="7473" max="7473" width="12.5703125" style="148" customWidth="1"/>
    <col min="7474" max="7474" width="10" style="148" customWidth="1"/>
    <col min="7475" max="7475" width="12.7109375" style="148" customWidth="1"/>
    <col min="7476" max="7483" width="11.42578125" style="148"/>
    <col min="7484" max="7484" width="13.140625" style="148" customWidth="1"/>
    <col min="7485" max="7485" width="14.140625" style="148" customWidth="1"/>
    <col min="7486" max="7486" width="15.85546875" style="148" customWidth="1"/>
    <col min="7487" max="7487" width="23.28515625" style="148" customWidth="1"/>
    <col min="7488" max="7716" width="11.42578125" style="148"/>
    <col min="7717" max="7717" width="8.140625" style="148" customWidth="1"/>
    <col min="7718" max="7718" width="10.7109375" style="148" customWidth="1"/>
    <col min="7719" max="7719" width="17.140625" style="148" customWidth="1"/>
    <col min="7720" max="7720" width="15.85546875" style="148" customWidth="1"/>
    <col min="7721" max="7721" width="11.28515625" style="148" customWidth="1"/>
    <col min="7722" max="7722" width="9.85546875" style="148" customWidth="1"/>
    <col min="7723" max="7723" width="38.28515625" style="148" customWidth="1"/>
    <col min="7724" max="7724" width="46.28515625" style="148" customWidth="1"/>
    <col min="7725" max="7725" width="16.42578125" style="148" customWidth="1"/>
    <col min="7726" max="7726" width="11.140625" style="148" customWidth="1"/>
    <col min="7727" max="7728" width="12.7109375" style="148" customWidth="1"/>
    <col min="7729" max="7729" width="12.5703125" style="148" customWidth="1"/>
    <col min="7730" max="7730" width="10" style="148" customWidth="1"/>
    <col min="7731" max="7731" width="12.7109375" style="148" customWidth="1"/>
    <col min="7732" max="7739" width="11.42578125" style="148"/>
    <col min="7740" max="7740" width="13.140625" style="148" customWidth="1"/>
    <col min="7741" max="7741" width="14.140625" style="148" customWidth="1"/>
    <col min="7742" max="7742" width="15.85546875" style="148" customWidth="1"/>
    <col min="7743" max="7743" width="23.28515625" style="148" customWidth="1"/>
    <col min="7744" max="7972" width="11.42578125" style="148"/>
    <col min="7973" max="7973" width="8.140625" style="148" customWidth="1"/>
    <col min="7974" max="7974" width="10.7109375" style="148" customWidth="1"/>
    <col min="7975" max="7975" width="17.140625" style="148" customWidth="1"/>
    <col min="7976" max="7976" width="15.85546875" style="148" customWidth="1"/>
    <col min="7977" max="7977" width="11.28515625" style="148" customWidth="1"/>
    <col min="7978" max="7978" width="9.85546875" style="148" customWidth="1"/>
    <col min="7979" max="7979" width="38.28515625" style="148" customWidth="1"/>
    <col min="7980" max="7980" width="46.28515625" style="148" customWidth="1"/>
    <col min="7981" max="7981" width="16.42578125" style="148" customWidth="1"/>
    <col min="7982" max="7982" width="11.140625" style="148" customWidth="1"/>
    <col min="7983" max="7984" width="12.7109375" style="148" customWidth="1"/>
    <col min="7985" max="7985" width="12.5703125" style="148" customWidth="1"/>
    <col min="7986" max="7986" width="10" style="148" customWidth="1"/>
    <col min="7987" max="7987" width="12.7109375" style="148" customWidth="1"/>
    <col min="7988" max="7995" width="11.42578125" style="148"/>
    <col min="7996" max="7996" width="13.140625" style="148" customWidth="1"/>
    <col min="7997" max="7997" width="14.140625" style="148" customWidth="1"/>
    <col min="7998" max="7998" width="15.85546875" style="148" customWidth="1"/>
    <col min="7999" max="7999" width="23.28515625" style="148" customWidth="1"/>
    <col min="8000" max="8228" width="11.42578125" style="148"/>
    <col min="8229" max="8229" width="8.140625" style="148" customWidth="1"/>
    <col min="8230" max="8230" width="10.7109375" style="148" customWidth="1"/>
    <col min="8231" max="8231" width="17.140625" style="148" customWidth="1"/>
    <col min="8232" max="8232" width="15.85546875" style="148" customWidth="1"/>
    <col min="8233" max="8233" width="11.28515625" style="148" customWidth="1"/>
    <col min="8234" max="8234" width="9.85546875" style="148" customWidth="1"/>
    <col min="8235" max="8235" width="38.28515625" style="148" customWidth="1"/>
    <col min="8236" max="8236" width="46.28515625" style="148" customWidth="1"/>
    <col min="8237" max="8237" width="16.42578125" style="148" customWidth="1"/>
    <col min="8238" max="8238" width="11.140625" style="148" customWidth="1"/>
    <col min="8239" max="8240" width="12.7109375" style="148" customWidth="1"/>
    <col min="8241" max="8241" width="12.5703125" style="148" customWidth="1"/>
    <col min="8242" max="8242" width="10" style="148" customWidth="1"/>
    <col min="8243" max="8243" width="12.7109375" style="148" customWidth="1"/>
    <col min="8244" max="8251" width="11.42578125" style="148"/>
    <col min="8252" max="8252" width="13.140625" style="148" customWidth="1"/>
    <col min="8253" max="8253" width="14.140625" style="148" customWidth="1"/>
    <col min="8254" max="8254" width="15.85546875" style="148" customWidth="1"/>
    <col min="8255" max="8255" width="23.28515625" style="148" customWidth="1"/>
    <col min="8256" max="8484" width="11.42578125" style="148"/>
    <col min="8485" max="8485" width="8.140625" style="148" customWidth="1"/>
    <col min="8486" max="8486" width="10.7109375" style="148" customWidth="1"/>
    <col min="8487" max="8487" width="17.140625" style="148" customWidth="1"/>
    <col min="8488" max="8488" width="15.85546875" style="148" customWidth="1"/>
    <col min="8489" max="8489" width="11.28515625" style="148" customWidth="1"/>
    <col min="8490" max="8490" width="9.85546875" style="148" customWidth="1"/>
    <col min="8491" max="8491" width="38.28515625" style="148" customWidth="1"/>
    <col min="8492" max="8492" width="46.28515625" style="148" customWidth="1"/>
    <col min="8493" max="8493" width="16.42578125" style="148" customWidth="1"/>
    <col min="8494" max="8494" width="11.140625" style="148" customWidth="1"/>
    <col min="8495" max="8496" width="12.7109375" style="148" customWidth="1"/>
    <col min="8497" max="8497" width="12.5703125" style="148" customWidth="1"/>
    <col min="8498" max="8498" width="10" style="148" customWidth="1"/>
    <col min="8499" max="8499" width="12.7109375" style="148" customWidth="1"/>
    <col min="8500" max="8507" width="11.42578125" style="148"/>
    <col min="8508" max="8508" width="13.140625" style="148" customWidth="1"/>
    <col min="8509" max="8509" width="14.140625" style="148" customWidth="1"/>
    <col min="8510" max="8510" width="15.85546875" style="148" customWidth="1"/>
    <col min="8511" max="8511" width="23.28515625" style="148" customWidth="1"/>
    <col min="8512" max="8740" width="11.42578125" style="148"/>
    <col min="8741" max="8741" width="8.140625" style="148" customWidth="1"/>
    <col min="8742" max="8742" width="10.7109375" style="148" customWidth="1"/>
    <col min="8743" max="8743" width="17.140625" style="148" customWidth="1"/>
    <col min="8744" max="8744" width="15.85546875" style="148" customWidth="1"/>
    <col min="8745" max="8745" width="11.28515625" style="148" customWidth="1"/>
    <col min="8746" max="8746" width="9.85546875" style="148" customWidth="1"/>
    <col min="8747" max="8747" width="38.28515625" style="148" customWidth="1"/>
    <col min="8748" max="8748" width="46.28515625" style="148" customWidth="1"/>
    <col min="8749" max="8749" width="16.42578125" style="148" customWidth="1"/>
    <col min="8750" max="8750" width="11.140625" style="148" customWidth="1"/>
    <col min="8751" max="8752" width="12.7109375" style="148" customWidth="1"/>
    <col min="8753" max="8753" width="12.5703125" style="148" customWidth="1"/>
    <col min="8754" max="8754" width="10" style="148" customWidth="1"/>
    <col min="8755" max="8755" width="12.7109375" style="148" customWidth="1"/>
    <col min="8756" max="8763" width="11.42578125" style="148"/>
    <col min="8764" max="8764" width="13.140625" style="148" customWidth="1"/>
    <col min="8765" max="8765" width="14.140625" style="148" customWidth="1"/>
    <col min="8766" max="8766" width="15.85546875" style="148" customWidth="1"/>
    <col min="8767" max="8767" width="23.28515625" style="148" customWidth="1"/>
    <col min="8768" max="8996" width="11.42578125" style="148"/>
    <col min="8997" max="8997" width="8.140625" style="148" customWidth="1"/>
    <col min="8998" max="8998" width="10.7109375" style="148" customWidth="1"/>
    <col min="8999" max="8999" width="17.140625" style="148" customWidth="1"/>
    <col min="9000" max="9000" width="15.85546875" style="148" customWidth="1"/>
    <col min="9001" max="9001" width="11.28515625" style="148" customWidth="1"/>
    <col min="9002" max="9002" width="9.85546875" style="148" customWidth="1"/>
    <col min="9003" max="9003" width="38.28515625" style="148" customWidth="1"/>
    <col min="9004" max="9004" width="46.28515625" style="148" customWidth="1"/>
    <col min="9005" max="9005" width="16.42578125" style="148" customWidth="1"/>
    <col min="9006" max="9006" width="11.140625" style="148" customWidth="1"/>
    <col min="9007" max="9008" width="12.7109375" style="148" customWidth="1"/>
    <col min="9009" max="9009" width="12.5703125" style="148" customWidth="1"/>
    <col min="9010" max="9010" width="10" style="148" customWidth="1"/>
    <col min="9011" max="9011" width="12.7109375" style="148" customWidth="1"/>
    <col min="9012" max="9019" width="11.42578125" style="148"/>
    <col min="9020" max="9020" width="13.140625" style="148" customWidth="1"/>
    <col min="9021" max="9021" width="14.140625" style="148" customWidth="1"/>
    <col min="9022" max="9022" width="15.85546875" style="148" customWidth="1"/>
    <col min="9023" max="9023" width="23.28515625" style="148" customWidth="1"/>
    <col min="9024" max="9252" width="11.42578125" style="148"/>
    <col min="9253" max="9253" width="8.140625" style="148" customWidth="1"/>
    <col min="9254" max="9254" width="10.7109375" style="148" customWidth="1"/>
    <col min="9255" max="9255" width="17.140625" style="148" customWidth="1"/>
    <col min="9256" max="9256" width="15.85546875" style="148" customWidth="1"/>
    <col min="9257" max="9257" width="11.28515625" style="148" customWidth="1"/>
    <col min="9258" max="9258" width="9.85546875" style="148" customWidth="1"/>
    <col min="9259" max="9259" width="38.28515625" style="148" customWidth="1"/>
    <col min="9260" max="9260" width="46.28515625" style="148" customWidth="1"/>
    <col min="9261" max="9261" width="16.42578125" style="148" customWidth="1"/>
    <col min="9262" max="9262" width="11.140625" style="148" customWidth="1"/>
    <col min="9263" max="9264" width="12.7109375" style="148" customWidth="1"/>
    <col min="9265" max="9265" width="12.5703125" style="148" customWidth="1"/>
    <col min="9266" max="9266" width="10" style="148" customWidth="1"/>
    <col min="9267" max="9267" width="12.7109375" style="148" customWidth="1"/>
    <col min="9268" max="9275" width="11.42578125" style="148"/>
    <col min="9276" max="9276" width="13.140625" style="148" customWidth="1"/>
    <col min="9277" max="9277" width="14.140625" style="148" customWidth="1"/>
    <col min="9278" max="9278" width="15.85546875" style="148" customWidth="1"/>
    <col min="9279" max="9279" width="23.28515625" style="148" customWidth="1"/>
    <col min="9280" max="9508" width="11.42578125" style="148"/>
    <col min="9509" max="9509" width="8.140625" style="148" customWidth="1"/>
    <col min="9510" max="9510" width="10.7109375" style="148" customWidth="1"/>
    <col min="9511" max="9511" width="17.140625" style="148" customWidth="1"/>
    <col min="9512" max="9512" width="15.85546875" style="148" customWidth="1"/>
    <col min="9513" max="9513" width="11.28515625" style="148" customWidth="1"/>
    <col min="9514" max="9514" width="9.85546875" style="148" customWidth="1"/>
    <col min="9515" max="9515" width="38.28515625" style="148" customWidth="1"/>
    <col min="9516" max="9516" width="46.28515625" style="148" customWidth="1"/>
    <col min="9517" max="9517" width="16.42578125" style="148" customWidth="1"/>
    <col min="9518" max="9518" width="11.140625" style="148" customWidth="1"/>
    <col min="9519" max="9520" width="12.7109375" style="148" customWidth="1"/>
    <col min="9521" max="9521" width="12.5703125" style="148" customWidth="1"/>
    <col min="9522" max="9522" width="10" style="148" customWidth="1"/>
    <col min="9523" max="9523" width="12.7109375" style="148" customWidth="1"/>
    <col min="9524" max="9531" width="11.42578125" style="148"/>
    <col min="9532" max="9532" width="13.140625" style="148" customWidth="1"/>
    <col min="9533" max="9533" width="14.140625" style="148" customWidth="1"/>
    <col min="9534" max="9534" width="15.85546875" style="148" customWidth="1"/>
    <col min="9535" max="9535" width="23.28515625" style="148" customWidth="1"/>
    <col min="9536" max="9764" width="11.42578125" style="148"/>
    <col min="9765" max="9765" width="8.140625" style="148" customWidth="1"/>
    <col min="9766" max="9766" width="10.7109375" style="148" customWidth="1"/>
    <col min="9767" max="9767" width="17.140625" style="148" customWidth="1"/>
    <col min="9768" max="9768" width="15.85546875" style="148" customWidth="1"/>
    <col min="9769" max="9769" width="11.28515625" style="148" customWidth="1"/>
    <col min="9770" max="9770" width="9.85546875" style="148" customWidth="1"/>
    <col min="9771" max="9771" width="38.28515625" style="148" customWidth="1"/>
    <col min="9772" max="9772" width="46.28515625" style="148" customWidth="1"/>
    <col min="9773" max="9773" width="16.42578125" style="148" customWidth="1"/>
    <col min="9774" max="9774" width="11.140625" style="148" customWidth="1"/>
    <col min="9775" max="9776" width="12.7109375" style="148" customWidth="1"/>
    <col min="9777" max="9777" width="12.5703125" style="148" customWidth="1"/>
    <col min="9778" max="9778" width="10" style="148" customWidth="1"/>
    <col min="9779" max="9779" width="12.7109375" style="148" customWidth="1"/>
    <col min="9780" max="9787" width="11.42578125" style="148"/>
    <col min="9788" max="9788" width="13.140625" style="148" customWidth="1"/>
    <col min="9789" max="9789" width="14.140625" style="148" customWidth="1"/>
    <col min="9790" max="9790" width="15.85546875" style="148" customWidth="1"/>
    <col min="9791" max="9791" width="23.28515625" style="148" customWidth="1"/>
    <col min="9792" max="10020" width="11.42578125" style="148"/>
    <col min="10021" max="10021" width="8.140625" style="148" customWidth="1"/>
    <col min="10022" max="10022" width="10.7109375" style="148" customWidth="1"/>
    <col min="10023" max="10023" width="17.140625" style="148" customWidth="1"/>
    <col min="10024" max="10024" width="15.85546875" style="148" customWidth="1"/>
    <col min="10025" max="10025" width="11.28515625" style="148" customWidth="1"/>
    <col min="10026" max="10026" width="9.85546875" style="148" customWidth="1"/>
    <col min="10027" max="10027" width="38.28515625" style="148" customWidth="1"/>
    <col min="10028" max="10028" width="46.28515625" style="148" customWidth="1"/>
    <col min="10029" max="10029" width="16.42578125" style="148" customWidth="1"/>
    <col min="10030" max="10030" width="11.140625" style="148" customWidth="1"/>
    <col min="10031" max="10032" width="12.7109375" style="148" customWidth="1"/>
    <col min="10033" max="10033" width="12.5703125" style="148" customWidth="1"/>
    <col min="10034" max="10034" width="10" style="148" customWidth="1"/>
    <col min="10035" max="10035" width="12.7109375" style="148" customWidth="1"/>
    <col min="10036" max="10043" width="11.42578125" style="148"/>
    <col min="10044" max="10044" width="13.140625" style="148" customWidth="1"/>
    <col min="10045" max="10045" width="14.140625" style="148" customWidth="1"/>
    <col min="10046" max="10046" width="15.85546875" style="148" customWidth="1"/>
    <col min="10047" max="10047" width="23.28515625" style="148" customWidth="1"/>
    <col min="10048" max="10276" width="11.42578125" style="148"/>
    <col min="10277" max="10277" width="8.140625" style="148" customWidth="1"/>
    <col min="10278" max="10278" width="10.7109375" style="148" customWidth="1"/>
    <col min="10279" max="10279" width="17.140625" style="148" customWidth="1"/>
    <col min="10280" max="10280" width="15.85546875" style="148" customWidth="1"/>
    <col min="10281" max="10281" width="11.28515625" style="148" customWidth="1"/>
    <col min="10282" max="10282" width="9.85546875" style="148" customWidth="1"/>
    <col min="10283" max="10283" width="38.28515625" style="148" customWidth="1"/>
    <col min="10284" max="10284" width="46.28515625" style="148" customWidth="1"/>
    <col min="10285" max="10285" width="16.42578125" style="148" customWidth="1"/>
    <col min="10286" max="10286" width="11.140625" style="148" customWidth="1"/>
    <col min="10287" max="10288" width="12.7109375" style="148" customWidth="1"/>
    <col min="10289" max="10289" width="12.5703125" style="148" customWidth="1"/>
    <col min="10290" max="10290" width="10" style="148" customWidth="1"/>
    <col min="10291" max="10291" width="12.7109375" style="148" customWidth="1"/>
    <col min="10292" max="10299" width="11.42578125" style="148"/>
    <col min="10300" max="10300" width="13.140625" style="148" customWidth="1"/>
    <col min="10301" max="10301" width="14.140625" style="148" customWidth="1"/>
    <col min="10302" max="10302" width="15.85546875" style="148" customWidth="1"/>
    <col min="10303" max="10303" width="23.28515625" style="148" customWidth="1"/>
    <col min="10304" max="10532" width="11.42578125" style="148"/>
    <col min="10533" max="10533" width="8.140625" style="148" customWidth="1"/>
    <col min="10534" max="10534" width="10.7109375" style="148" customWidth="1"/>
    <col min="10535" max="10535" width="17.140625" style="148" customWidth="1"/>
    <col min="10536" max="10536" width="15.85546875" style="148" customWidth="1"/>
    <col min="10537" max="10537" width="11.28515625" style="148" customWidth="1"/>
    <col min="10538" max="10538" width="9.85546875" style="148" customWidth="1"/>
    <col min="10539" max="10539" width="38.28515625" style="148" customWidth="1"/>
    <col min="10540" max="10540" width="46.28515625" style="148" customWidth="1"/>
    <col min="10541" max="10541" width="16.42578125" style="148" customWidth="1"/>
    <col min="10542" max="10542" width="11.140625" style="148" customWidth="1"/>
    <col min="10543" max="10544" width="12.7109375" style="148" customWidth="1"/>
    <col min="10545" max="10545" width="12.5703125" style="148" customWidth="1"/>
    <col min="10546" max="10546" width="10" style="148" customWidth="1"/>
    <col min="10547" max="10547" width="12.7109375" style="148" customWidth="1"/>
    <col min="10548" max="10555" width="11.42578125" style="148"/>
    <col min="10556" max="10556" width="13.140625" style="148" customWidth="1"/>
    <col min="10557" max="10557" width="14.140625" style="148" customWidth="1"/>
    <col min="10558" max="10558" width="15.85546875" style="148" customWidth="1"/>
    <col min="10559" max="10559" width="23.28515625" style="148" customWidth="1"/>
    <col min="10560" max="10788" width="11.42578125" style="148"/>
    <col min="10789" max="10789" width="8.140625" style="148" customWidth="1"/>
    <col min="10790" max="10790" width="10.7109375" style="148" customWidth="1"/>
    <col min="10791" max="10791" width="17.140625" style="148" customWidth="1"/>
    <col min="10792" max="10792" width="15.85546875" style="148" customWidth="1"/>
    <col min="10793" max="10793" width="11.28515625" style="148" customWidth="1"/>
    <col min="10794" max="10794" width="9.85546875" style="148" customWidth="1"/>
    <col min="10795" max="10795" width="38.28515625" style="148" customWidth="1"/>
    <col min="10796" max="10796" width="46.28515625" style="148" customWidth="1"/>
    <col min="10797" max="10797" width="16.42578125" style="148" customWidth="1"/>
    <col min="10798" max="10798" width="11.140625" style="148" customWidth="1"/>
    <col min="10799" max="10800" width="12.7109375" style="148" customWidth="1"/>
    <col min="10801" max="10801" width="12.5703125" style="148" customWidth="1"/>
    <col min="10802" max="10802" width="10" style="148" customWidth="1"/>
    <col min="10803" max="10803" width="12.7109375" style="148" customWidth="1"/>
    <col min="10804" max="10811" width="11.42578125" style="148"/>
    <col min="10812" max="10812" width="13.140625" style="148" customWidth="1"/>
    <col min="10813" max="10813" width="14.140625" style="148" customWidth="1"/>
    <col min="10814" max="10814" width="15.85546875" style="148" customWidth="1"/>
    <col min="10815" max="10815" width="23.28515625" style="148" customWidth="1"/>
    <col min="10816" max="11044" width="11.42578125" style="148"/>
    <col min="11045" max="11045" width="8.140625" style="148" customWidth="1"/>
    <col min="11046" max="11046" width="10.7109375" style="148" customWidth="1"/>
    <col min="11047" max="11047" width="17.140625" style="148" customWidth="1"/>
    <col min="11048" max="11048" width="15.85546875" style="148" customWidth="1"/>
    <col min="11049" max="11049" width="11.28515625" style="148" customWidth="1"/>
    <col min="11050" max="11050" width="9.85546875" style="148" customWidth="1"/>
    <col min="11051" max="11051" width="38.28515625" style="148" customWidth="1"/>
    <col min="11052" max="11052" width="46.28515625" style="148" customWidth="1"/>
    <col min="11053" max="11053" width="16.42578125" style="148" customWidth="1"/>
    <col min="11054" max="11054" width="11.140625" style="148" customWidth="1"/>
    <col min="11055" max="11056" width="12.7109375" style="148" customWidth="1"/>
    <col min="11057" max="11057" width="12.5703125" style="148" customWidth="1"/>
    <col min="11058" max="11058" width="10" style="148" customWidth="1"/>
    <col min="11059" max="11059" width="12.7109375" style="148" customWidth="1"/>
    <col min="11060" max="11067" width="11.42578125" style="148"/>
    <col min="11068" max="11068" width="13.140625" style="148" customWidth="1"/>
    <col min="11069" max="11069" width="14.140625" style="148" customWidth="1"/>
    <col min="11070" max="11070" width="15.85546875" style="148" customWidth="1"/>
    <col min="11071" max="11071" width="23.28515625" style="148" customWidth="1"/>
    <col min="11072" max="11300" width="11.42578125" style="148"/>
    <col min="11301" max="11301" width="8.140625" style="148" customWidth="1"/>
    <col min="11302" max="11302" width="10.7109375" style="148" customWidth="1"/>
    <col min="11303" max="11303" width="17.140625" style="148" customWidth="1"/>
    <col min="11304" max="11304" width="15.85546875" style="148" customWidth="1"/>
    <col min="11305" max="11305" width="11.28515625" style="148" customWidth="1"/>
    <col min="11306" max="11306" width="9.85546875" style="148" customWidth="1"/>
    <col min="11307" max="11307" width="38.28515625" style="148" customWidth="1"/>
    <col min="11308" max="11308" width="46.28515625" style="148" customWidth="1"/>
    <col min="11309" max="11309" width="16.42578125" style="148" customWidth="1"/>
    <col min="11310" max="11310" width="11.140625" style="148" customWidth="1"/>
    <col min="11311" max="11312" width="12.7109375" style="148" customWidth="1"/>
    <col min="11313" max="11313" width="12.5703125" style="148" customWidth="1"/>
    <col min="11314" max="11314" width="10" style="148" customWidth="1"/>
    <col min="11315" max="11315" width="12.7109375" style="148" customWidth="1"/>
    <col min="11316" max="11323" width="11.42578125" style="148"/>
    <col min="11324" max="11324" width="13.140625" style="148" customWidth="1"/>
    <col min="11325" max="11325" width="14.140625" style="148" customWidth="1"/>
    <col min="11326" max="11326" width="15.85546875" style="148" customWidth="1"/>
    <col min="11327" max="11327" width="23.28515625" style="148" customWidth="1"/>
    <col min="11328" max="11556" width="11.42578125" style="148"/>
    <col min="11557" max="11557" width="8.140625" style="148" customWidth="1"/>
    <col min="11558" max="11558" width="10.7109375" style="148" customWidth="1"/>
    <col min="11559" max="11559" width="17.140625" style="148" customWidth="1"/>
    <col min="11560" max="11560" width="15.85546875" style="148" customWidth="1"/>
    <col min="11561" max="11561" width="11.28515625" style="148" customWidth="1"/>
    <col min="11562" max="11562" width="9.85546875" style="148" customWidth="1"/>
    <col min="11563" max="11563" width="38.28515625" style="148" customWidth="1"/>
    <col min="11564" max="11564" width="46.28515625" style="148" customWidth="1"/>
    <col min="11565" max="11565" width="16.42578125" style="148" customWidth="1"/>
    <col min="11566" max="11566" width="11.140625" style="148" customWidth="1"/>
    <col min="11567" max="11568" width="12.7109375" style="148" customWidth="1"/>
    <col min="11569" max="11569" width="12.5703125" style="148" customWidth="1"/>
    <col min="11570" max="11570" width="10" style="148" customWidth="1"/>
    <col min="11571" max="11571" width="12.7109375" style="148" customWidth="1"/>
    <col min="11572" max="11579" width="11.42578125" style="148"/>
    <col min="11580" max="11580" width="13.140625" style="148" customWidth="1"/>
    <col min="11581" max="11581" width="14.140625" style="148" customWidth="1"/>
    <col min="11582" max="11582" width="15.85546875" style="148" customWidth="1"/>
    <col min="11583" max="11583" width="23.28515625" style="148" customWidth="1"/>
    <col min="11584" max="11812" width="11.42578125" style="148"/>
    <col min="11813" max="11813" width="8.140625" style="148" customWidth="1"/>
    <col min="11814" max="11814" width="10.7109375" style="148" customWidth="1"/>
    <col min="11815" max="11815" width="17.140625" style="148" customWidth="1"/>
    <col min="11816" max="11816" width="15.85546875" style="148" customWidth="1"/>
    <col min="11817" max="11817" width="11.28515625" style="148" customWidth="1"/>
    <col min="11818" max="11818" width="9.85546875" style="148" customWidth="1"/>
    <col min="11819" max="11819" width="38.28515625" style="148" customWidth="1"/>
    <col min="11820" max="11820" width="46.28515625" style="148" customWidth="1"/>
    <col min="11821" max="11821" width="16.42578125" style="148" customWidth="1"/>
    <col min="11822" max="11822" width="11.140625" style="148" customWidth="1"/>
    <col min="11823" max="11824" width="12.7109375" style="148" customWidth="1"/>
    <col min="11825" max="11825" width="12.5703125" style="148" customWidth="1"/>
    <col min="11826" max="11826" width="10" style="148" customWidth="1"/>
    <col min="11827" max="11827" width="12.7109375" style="148" customWidth="1"/>
    <col min="11828" max="11835" width="11.42578125" style="148"/>
    <col min="11836" max="11836" width="13.140625" style="148" customWidth="1"/>
    <col min="11837" max="11837" width="14.140625" style="148" customWidth="1"/>
    <col min="11838" max="11838" width="15.85546875" style="148" customWidth="1"/>
    <col min="11839" max="11839" width="23.28515625" style="148" customWidth="1"/>
    <col min="11840" max="12068" width="11.42578125" style="148"/>
    <col min="12069" max="12069" width="8.140625" style="148" customWidth="1"/>
    <col min="12070" max="12070" width="10.7109375" style="148" customWidth="1"/>
    <col min="12071" max="12071" width="17.140625" style="148" customWidth="1"/>
    <col min="12072" max="12072" width="15.85546875" style="148" customWidth="1"/>
    <col min="12073" max="12073" width="11.28515625" style="148" customWidth="1"/>
    <col min="12074" max="12074" width="9.85546875" style="148" customWidth="1"/>
    <col min="12075" max="12075" width="38.28515625" style="148" customWidth="1"/>
    <col min="12076" max="12076" width="46.28515625" style="148" customWidth="1"/>
    <col min="12077" max="12077" width="16.42578125" style="148" customWidth="1"/>
    <col min="12078" max="12078" width="11.140625" style="148" customWidth="1"/>
    <col min="12079" max="12080" width="12.7109375" style="148" customWidth="1"/>
    <col min="12081" max="12081" width="12.5703125" style="148" customWidth="1"/>
    <col min="12082" max="12082" width="10" style="148" customWidth="1"/>
    <col min="12083" max="12083" width="12.7109375" style="148" customWidth="1"/>
    <col min="12084" max="12091" width="11.42578125" style="148"/>
    <col min="12092" max="12092" width="13.140625" style="148" customWidth="1"/>
    <col min="12093" max="12093" width="14.140625" style="148" customWidth="1"/>
    <col min="12094" max="12094" width="15.85546875" style="148" customWidth="1"/>
    <col min="12095" max="12095" width="23.28515625" style="148" customWidth="1"/>
    <col min="12096" max="12324" width="11.42578125" style="148"/>
    <col min="12325" max="12325" width="8.140625" style="148" customWidth="1"/>
    <col min="12326" max="12326" width="10.7109375" style="148" customWidth="1"/>
    <col min="12327" max="12327" width="17.140625" style="148" customWidth="1"/>
    <col min="12328" max="12328" width="15.85546875" style="148" customWidth="1"/>
    <col min="12329" max="12329" width="11.28515625" style="148" customWidth="1"/>
    <col min="12330" max="12330" width="9.85546875" style="148" customWidth="1"/>
    <col min="12331" max="12331" width="38.28515625" style="148" customWidth="1"/>
    <col min="12332" max="12332" width="46.28515625" style="148" customWidth="1"/>
    <col min="12333" max="12333" width="16.42578125" style="148" customWidth="1"/>
    <col min="12334" max="12334" width="11.140625" style="148" customWidth="1"/>
    <col min="12335" max="12336" width="12.7109375" style="148" customWidth="1"/>
    <col min="12337" max="12337" width="12.5703125" style="148" customWidth="1"/>
    <col min="12338" max="12338" width="10" style="148" customWidth="1"/>
    <col min="12339" max="12339" width="12.7109375" style="148" customWidth="1"/>
    <col min="12340" max="12347" width="11.42578125" style="148"/>
    <col min="12348" max="12348" width="13.140625" style="148" customWidth="1"/>
    <col min="12349" max="12349" width="14.140625" style="148" customWidth="1"/>
    <col min="12350" max="12350" width="15.85546875" style="148" customWidth="1"/>
    <col min="12351" max="12351" width="23.28515625" style="148" customWidth="1"/>
    <col min="12352" max="12580" width="11.42578125" style="148"/>
    <col min="12581" max="12581" width="8.140625" style="148" customWidth="1"/>
    <col min="12582" max="12582" width="10.7109375" style="148" customWidth="1"/>
    <col min="12583" max="12583" width="17.140625" style="148" customWidth="1"/>
    <col min="12584" max="12584" width="15.85546875" style="148" customWidth="1"/>
    <col min="12585" max="12585" width="11.28515625" style="148" customWidth="1"/>
    <col min="12586" max="12586" width="9.85546875" style="148" customWidth="1"/>
    <col min="12587" max="12587" width="38.28515625" style="148" customWidth="1"/>
    <col min="12588" max="12588" width="46.28515625" style="148" customWidth="1"/>
    <col min="12589" max="12589" width="16.42578125" style="148" customWidth="1"/>
    <col min="12590" max="12590" width="11.140625" style="148" customWidth="1"/>
    <col min="12591" max="12592" width="12.7109375" style="148" customWidth="1"/>
    <col min="12593" max="12593" width="12.5703125" style="148" customWidth="1"/>
    <col min="12594" max="12594" width="10" style="148" customWidth="1"/>
    <col min="12595" max="12595" width="12.7109375" style="148" customWidth="1"/>
    <col min="12596" max="12603" width="11.42578125" style="148"/>
    <col min="12604" max="12604" width="13.140625" style="148" customWidth="1"/>
    <col min="12605" max="12605" width="14.140625" style="148" customWidth="1"/>
    <col min="12606" max="12606" width="15.85546875" style="148" customWidth="1"/>
    <col min="12607" max="12607" width="23.28515625" style="148" customWidth="1"/>
    <col min="12608" max="12836" width="11.42578125" style="148"/>
    <col min="12837" max="12837" width="8.140625" style="148" customWidth="1"/>
    <col min="12838" max="12838" width="10.7109375" style="148" customWidth="1"/>
    <col min="12839" max="12839" width="17.140625" style="148" customWidth="1"/>
    <col min="12840" max="12840" width="15.85546875" style="148" customWidth="1"/>
    <col min="12841" max="12841" width="11.28515625" style="148" customWidth="1"/>
    <col min="12842" max="12842" width="9.85546875" style="148" customWidth="1"/>
    <col min="12843" max="12843" width="38.28515625" style="148" customWidth="1"/>
    <col min="12844" max="12844" width="46.28515625" style="148" customWidth="1"/>
    <col min="12845" max="12845" width="16.42578125" style="148" customWidth="1"/>
    <col min="12846" max="12846" width="11.140625" style="148" customWidth="1"/>
    <col min="12847" max="12848" width="12.7109375" style="148" customWidth="1"/>
    <col min="12849" max="12849" width="12.5703125" style="148" customWidth="1"/>
    <col min="12850" max="12850" width="10" style="148" customWidth="1"/>
    <col min="12851" max="12851" width="12.7109375" style="148" customWidth="1"/>
    <col min="12852" max="12859" width="11.42578125" style="148"/>
    <col min="12860" max="12860" width="13.140625" style="148" customWidth="1"/>
    <col min="12861" max="12861" width="14.140625" style="148" customWidth="1"/>
    <col min="12862" max="12862" width="15.85546875" style="148" customWidth="1"/>
    <col min="12863" max="12863" width="23.28515625" style="148" customWidth="1"/>
    <col min="12864" max="13092" width="11.42578125" style="148"/>
    <col min="13093" max="13093" width="8.140625" style="148" customWidth="1"/>
    <col min="13094" max="13094" width="10.7109375" style="148" customWidth="1"/>
    <col min="13095" max="13095" width="17.140625" style="148" customWidth="1"/>
    <col min="13096" max="13096" width="15.85546875" style="148" customWidth="1"/>
    <col min="13097" max="13097" width="11.28515625" style="148" customWidth="1"/>
    <col min="13098" max="13098" width="9.85546875" style="148" customWidth="1"/>
    <col min="13099" max="13099" width="38.28515625" style="148" customWidth="1"/>
    <col min="13100" max="13100" width="46.28515625" style="148" customWidth="1"/>
    <col min="13101" max="13101" width="16.42578125" style="148" customWidth="1"/>
    <col min="13102" max="13102" width="11.140625" style="148" customWidth="1"/>
    <col min="13103" max="13104" width="12.7109375" style="148" customWidth="1"/>
    <col min="13105" max="13105" width="12.5703125" style="148" customWidth="1"/>
    <col min="13106" max="13106" width="10" style="148" customWidth="1"/>
    <col min="13107" max="13107" width="12.7109375" style="148" customWidth="1"/>
    <col min="13108" max="13115" width="11.42578125" style="148"/>
    <col min="13116" max="13116" width="13.140625" style="148" customWidth="1"/>
    <col min="13117" max="13117" width="14.140625" style="148" customWidth="1"/>
    <col min="13118" max="13118" width="15.85546875" style="148" customWidth="1"/>
    <col min="13119" max="13119" width="23.28515625" style="148" customWidth="1"/>
    <col min="13120" max="13348" width="11.42578125" style="148"/>
    <col min="13349" max="13349" width="8.140625" style="148" customWidth="1"/>
    <col min="13350" max="13350" width="10.7109375" style="148" customWidth="1"/>
    <col min="13351" max="13351" width="17.140625" style="148" customWidth="1"/>
    <col min="13352" max="13352" width="15.85546875" style="148" customWidth="1"/>
    <col min="13353" max="13353" width="11.28515625" style="148" customWidth="1"/>
    <col min="13354" max="13354" width="9.85546875" style="148" customWidth="1"/>
    <col min="13355" max="13355" width="38.28515625" style="148" customWidth="1"/>
    <col min="13356" max="13356" width="46.28515625" style="148" customWidth="1"/>
    <col min="13357" max="13357" width="16.42578125" style="148" customWidth="1"/>
    <col min="13358" max="13358" width="11.140625" style="148" customWidth="1"/>
    <col min="13359" max="13360" width="12.7109375" style="148" customWidth="1"/>
    <col min="13361" max="13361" width="12.5703125" style="148" customWidth="1"/>
    <col min="13362" max="13362" width="10" style="148" customWidth="1"/>
    <col min="13363" max="13363" width="12.7109375" style="148" customWidth="1"/>
    <col min="13364" max="13371" width="11.42578125" style="148"/>
    <col min="13372" max="13372" width="13.140625" style="148" customWidth="1"/>
    <col min="13373" max="13373" width="14.140625" style="148" customWidth="1"/>
    <col min="13374" max="13374" width="15.85546875" style="148" customWidth="1"/>
    <col min="13375" max="13375" width="23.28515625" style="148" customWidth="1"/>
    <col min="13376" max="13604" width="11.42578125" style="148"/>
    <col min="13605" max="13605" width="8.140625" style="148" customWidth="1"/>
    <col min="13606" max="13606" width="10.7109375" style="148" customWidth="1"/>
    <col min="13607" max="13607" width="17.140625" style="148" customWidth="1"/>
    <col min="13608" max="13608" width="15.85546875" style="148" customWidth="1"/>
    <col min="13609" max="13609" width="11.28515625" style="148" customWidth="1"/>
    <col min="13610" max="13610" width="9.85546875" style="148" customWidth="1"/>
    <col min="13611" max="13611" width="38.28515625" style="148" customWidth="1"/>
    <col min="13612" max="13612" width="46.28515625" style="148" customWidth="1"/>
    <col min="13613" max="13613" width="16.42578125" style="148" customWidth="1"/>
    <col min="13614" max="13614" width="11.140625" style="148" customWidth="1"/>
    <col min="13615" max="13616" width="12.7109375" style="148" customWidth="1"/>
    <col min="13617" max="13617" width="12.5703125" style="148" customWidth="1"/>
    <col min="13618" max="13618" width="10" style="148" customWidth="1"/>
    <col min="13619" max="13619" width="12.7109375" style="148" customWidth="1"/>
    <col min="13620" max="13627" width="11.42578125" style="148"/>
    <col min="13628" max="13628" width="13.140625" style="148" customWidth="1"/>
    <col min="13629" max="13629" width="14.140625" style="148" customWidth="1"/>
    <col min="13630" max="13630" width="15.85546875" style="148" customWidth="1"/>
    <col min="13631" max="13631" width="23.28515625" style="148" customWidth="1"/>
    <col min="13632" max="13860" width="11.42578125" style="148"/>
    <col min="13861" max="13861" width="8.140625" style="148" customWidth="1"/>
    <col min="13862" max="13862" width="10.7109375" style="148" customWidth="1"/>
    <col min="13863" max="13863" width="17.140625" style="148" customWidth="1"/>
    <col min="13864" max="13864" width="15.85546875" style="148" customWidth="1"/>
    <col min="13865" max="13865" width="11.28515625" style="148" customWidth="1"/>
    <col min="13866" max="13866" width="9.85546875" style="148" customWidth="1"/>
    <col min="13867" max="13867" width="38.28515625" style="148" customWidth="1"/>
    <col min="13868" max="13868" width="46.28515625" style="148" customWidth="1"/>
    <col min="13869" max="13869" width="16.42578125" style="148" customWidth="1"/>
    <col min="13870" max="13870" width="11.140625" style="148" customWidth="1"/>
    <col min="13871" max="13872" width="12.7109375" style="148" customWidth="1"/>
    <col min="13873" max="13873" width="12.5703125" style="148" customWidth="1"/>
    <col min="13874" max="13874" width="10" style="148" customWidth="1"/>
    <col min="13875" max="13875" width="12.7109375" style="148" customWidth="1"/>
    <col min="13876" max="13883" width="11.42578125" style="148"/>
    <col min="13884" max="13884" width="13.140625" style="148" customWidth="1"/>
    <col min="13885" max="13885" width="14.140625" style="148" customWidth="1"/>
    <col min="13886" max="13886" width="15.85546875" style="148" customWidth="1"/>
    <col min="13887" max="13887" width="23.28515625" style="148" customWidth="1"/>
    <col min="13888" max="14116" width="11.42578125" style="148"/>
    <col min="14117" max="14117" width="8.140625" style="148" customWidth="1"/>
    <col min="14118" max="14118" width="10.7109375" style="148" customWidth="1"/>
    <col min="14119" max="14119" width="17.140625" style="148" customWidth="1"/>
    <col min="14120" max="14120" width="15.85546875" style="148" customWidth="1"/>
    <col min="14121" max="14121" width="11.28515625" style="148" customWidth="1"/>
    <col min="14122" max="14122" width="9.85546875" style="148" customWidth="1"/>
    <col min="14123" max="14123" width="38.28515625" style="148" customWidth="1"/>
    <col min="14124" max="14124" width="46.28515625" style="148" customWidth="1"/>
    <col min="14125" max="14125" width="16.42578125" style="148" customWidth="1"/>
    <col min="14126" max="14126" width="11.140625" style="148" customWidth="1"/>
    <col min="14127" max="14128" width="12.7109375" style="148" customWidth="1"/>
    <col min="14129" max="14129" width="12.5703125" style="148" customWidth="1"/>
    <col min="14130" max="14130" width="10" style="148" customWidth="1"/>
    <col min="14131" max="14131" width="12.7109375" style="148" customWidth="1"/>
    <col min="14132" max="14139" width="11.42578125" style="148"/>
    <col min="14140" max="14140" width="13.140625" style="148" customWidth="1"/>
    <col min="14141" max="14141" width="14.140625" style="148" customWidth="1"/>
    <col min="14142" max="14142" width="15.85546875" style="148" customWidth="1"/>
    <col min="14143" max="14143" width="23.28515625" style="148" customWidth="1"/>
    <col min="14144" max="14372" width="11.42578125" style="148"/>
    <col min="14373" max="14373" width="8.140625" style="148" customWidth="1"/>
    <col min="14374" max="14374" width="10.7109375" style="148" customWidth="1"/>
    <col min="14375" max="14375" width="17.140625" style="148" customWidth="1"/>
    <col min="14376" max="14376" width="15.85546875" style="148" customWidth="1"/>
    <col min="14377" max="14377" width="11.28515625" style="148" customWidth="1"/>
    <col min="14378" max="14378" width="9.85546875" style="148" customWidth="1"/>
    <col min="14379" max="14379" width="38.28515625" style="148" customWidth="1"/>
    <col min="14380" max="14380" width="46.28515625" style="148" customWidth="1"/>
    <col min="14381" max="14381" width="16.42578125" style="148" customWidth="1"/>
    <col min="14382" max="14382" width="11.140625" style="148" customWidth="1"/>
    <col min="14383" max="14384" width="12.7109375" style="148" customWidth="1"/>
    <col min="14385" max="14385" width="12.5703125" style="148" customWidth="1"/>
    <col min="14386" max="14386" width="10" style="148" customWidth="1"/>
    <col min="14387" max="14387" width="12.7109375" style="148" customWidth="1"/>
    <col min="14388" max="14395" width="11.42578125" style="148"/>
    <col min="14396" max="14396" width="13.140625" style="148" customWidth="1"/>
    <col min="14397" max="14397" width="14.140625" style="148" customWidth="1"/>
    <col min="14398" max="14398" width="15.85546875" style="148" customWidth="1"/>
    <col min="14399" max="14399" width="23.28515625" style="148" customWidth="1"/>
    <col min="14400" max="14628" width="11.42578125" style="148"/>
    <col min="14629" max="14629" width="8.140625" style="148" customWidth="1"/>
    <col min="14630" max="14630" width="10.7109375" style="148" customWidth="1"/>
    <col min="14631" max="14631" width="17.140625" style="148" customWidth="1"/>
    <col min="14632" max="14632" width="15.85546875" style="148" customWidth="1"/>
    <col min="14633" max="14633" width="11.28515625" style="148" customWidth="1"/>
    <col min="14634" max="14634" width="9.85546875" style="148" customWidth="1"/>
    <col min="14635" max="14635" width="38.28515625" style="148" customWidth="1"/>
    <col min="14636" max="14636" width="46.28515625" style="148" customWidth="1"/>
    <col min="14637" max="14637" width="16.42578125" style="148" customWidth="1"/>
    <col min="14638" max="14638" width="11.140625" style="148" customWidth="1"/>
    <col min="14639" max="14640" width="12.7109375" style="148" customWidth="1"/>
    <col min="14641" max="14641" width="12.5703125" style="148" customWidth="1"/>
    <col min="14642" max="14642" width="10" style="148" customWidth="1"/>
    <col min="14643" max="14643" width="12.7109375" style="148" customWidth="1"/>
    <col min="14644" max="14651" width="11.42578125" style="148"/>
    <col min="14652" max="14652" width="13.140625" style="148" customWidth="1"/>
    <col min="14653" max="14653" width="14.140625" style="148" customWidth="1"/>
    <col min="14654" max="14654" width="15.85546875" style="148" customWidth="1"/>
    <col min="14655" max="14655" width="23.28515625" style="148" customWidth="1"/>
    <col min="14656" max="14884" width="11.42578125" style="148"/>
    <col min="14885" max="14885" width="8.140625" style="148" customWidth="1"/>
    <col min="14886" max="14886" width="10.7109375" style="148" customWidth="1"/>
    <col min="14887" max="14887" width="17.140625" style="148" customWidth="1"/>
    <col min="14888" max="14888" width="15.85546875" style="148" customWidth="1"/>
    <col min="14889" max="14889" width="11.28515625" style="148" customWidth="1"/>
    <col min="14890" max="14890" width="9.85546875" style="148" customWidth="1"/>
    <col min="14891" max="14891" width="38.28515625" style="148" customWidth="1"/>
    <col min="14892" max="14892" width="46.28515625" style="148" customWidth="1"/>
    <col min="14893" max="14893" width="16.42578125" style="148" customWidth="1"/>
    <col min="14894" max="14894" width="11.140625" style="148" customWidth="1"/>
    <col min="14895" max="14896" width="12.7109375" style="148" customWidth="1"/>
    <col min="14897" max="14897" width="12.5703125" style="148" customWidth="1"/>
    <col min="14898" max="14898" width="10" style="148" customWidth="1"/>
    <col min="14899" max="14899" width="12.7109375" style="148" customWidth="1"/>
    <col min="14900" max="14907" width="11.42578125" style="148"/>
    <col min="14908" max="14908" width="13.140625" style="148" customWidth="1"/>
    <col min="14909" max="14909" width="14.140625" style="148" customWidth="1"/>
    <col min="14910" max="14910" width="15.85546875" style="148" customWidth="1"/>
    <col min="14911" max="14911" width="23.28515625" style="148" customWidth="1"/>
    <col min="14912" max="15140" width="11.42578125" style="148"/>
    <col min="15141" max="15141" width="8.140625" style="148" customWidth="1"/>
    <col min="15142" max="15142" width="10.7109375" style="148" customWidth="1"/>
    <col min="15143" max="15143" width="17.140625" style="148" customWidth="1"/>
    <col min="15144" max="15144" width="15.85546875" style="148" customWidth="1"/>
    <col min="15145" max="15145" width="11.28515625" style="148" customWidth="1"/>
    <col min="15146" max="15146" width="9.85546875" style="148" customWidth="1"/>
    <col min="15147" max="15147" width="38.28515625" style="148" customWidth="1"/>
    <col min="15148" max="15148" width="46.28515625" style="148" customWidth="1"/>
    <col min="15149" max="15149" width="16.42578125" style="148" customWidth="1"/>
    <col min="15150" max="15150" width="11.140625" style="148" customWidth="1"/>
    <col min="15151" max="15152" width="12.7109375" style="148" customWidth="1"/>
    <col min="15153" max="15153" width="12.5703125" style="148" customWidth="1"/>
    <col min="15154" max="15154" width="10" style="148" customWidth="1"/>
    <col min="15155" max="15155" width="12.7109375" style="148" customWidth="1"/>
    <col min="15156" max="15163" width="11.42578125" style="148"/>
    <col min="15164" max="15164" width="13.140625" style="148" customWidth="1"/>
    <col min="15165" max="15165" width="14.140625" style="148" customWidth="1"/>
    <col min="15166" max="15166" width="15.85546875" style="148" customWidth="1"/>
    <col min="15167" max="15167" width="23.28515625" style="148" customWidth="1"/>
    <col min="15168" max="15396" width="11.42578125" style="148"/>
    <col min="15397" max="15397" width="8.140625" style="148" customWidth="1"/>
    <col min="15398" max="15398" width="10.7109375" style="148" customWidth="1"/>
    <col min="15399" max="15399" width="17.140625" style="148" customWidth="1"/>
    <col min="15400" max="15400" width="15.85546875" style="148" customWidth="1"/>
    <col min="15401" max="15401" width="11.28515625" style="148" customWidth="1"/>
    <col min="15402" max="15402" width="9.85546875" style="148" customWidth="1"/>
    <col min="15403" max="15403" width="38.28515625" style="148" customWidth="1"/>
    <col min="15404" max="15404" width="46.28515625" style="148" customWidth="1"/>
    <col min="15405" max="15405" width="16.42578125" style="148" customWidth="1"/>
    <col min="15406" max="15406" width="11.140625" style="148" customWidth="1"/>
    <col min="15407" max="15408" width="12.7109375" style="148" customWidth="1"/>
    <col min="15409" max="15409" width="12.5703125" style="148" customWidth="1"/>
    <col min="15410" max="15410" width="10" style="148" customWidth="1"/>
    <col min="15411" max="15411" width="12.7109375" style="148" customWidth="1"/>
    <col min="15412" max="15419" width="11.42578125" style="148"/>
    <col min="15420" max="15420" width="13.140625" style="148" customWidth="1"/>
    <col min="15421" max="15421" width="14.140625" style="148" customWidth="1"/>
    <col min="15422" max="15422" width="15.85546875" style="148" customWidth="1"/>
    <col min="15423" max="15423" width="23.28515625" style="148" customWidth="1"/>
    <col min="15424" max="15652" width="11.42578125" style="148"/>
    <col min="15653" max="15653" width="8.140625" style="148" customWidth="1"/>
    <col min="15654" max="15654" width="10.7109375" style="148" customWidth="1"/>
    <col min="15655" max="15655" width="17.140625" style="148" customWidth="1"/>
    <col min="15656" max="15656" width="15.85546875" style="148" customWidth="1"/>
    <col min="15657" max="15657" width="11.28515625" style="148" customWidth="1"/>
    <col min="15658" max="15658" width="9.85546875" style="148" customWidth="1"/>
    <col min="15659" max="15659" width="38.28515625" style="148" customWidth="1"/>
    <col min="15660" max="15660" width="46.28515625" style="148" customWidth="1"/>
    <col min="15661" max="15661" width="16.42578125" style="148" customWidth="1"/>
    <col min="15662" max="15662" width="11.140625" style="148" customWidth="1"/>
    <col min="15663" max="15664" width="12.7109375" style="148" customWidth="1"/>
    <col min="15665" max="15665" width="12.5703125" style="148" customWidth="1"/>
    <col min="15666" max="15666" width="10" style="148" customWidth="1"/>
    <col min="15667" max="15667" width="12.7109375" style="148" customWidth="1"/>
    <col min="15668" max="15675" width="11.42578125" style="148"/>
    <col min="15676" max="15676" width="13.140625" style="148" customWidth="1"/>
    <col min="15677" max="15677" width="14.140625" style="148" customWidth="1"/>
    <col min="15678" max="15678" width="15.85546875" style="148" customWidth="1"/>
    <col min="15679" max="15679" width="23.28515625" style="148" customWidth="1"/>
    <col min="15680" max="15908" width="11.42578125" style="148"/>
    <col min="15909" max="15909" width="8.140625" style="148" customWidth="1"/>
    <col min="15910" max="15910" width="10.7109375" style="148" customWidth="1"/>
    <col min="15911" max="15911" width="17.140625" style="148" customWidth="1"/>
    <col min="15912" max="15912" width="15.85546875" style="148" customWidth="1"/>
    <col min="15913" max="15913" width="11.28515625" style="148" customWidth="1"/>
    <col min="15914" max="15914" width="9.85546875" style="148" customWidth="1"/>
    <col min="15915" max="15915" width="38.28515625" style="148" customWidth="1"/>
    <col min="15916" max="15916" width="46.28515625" style="148" customWidth="1"/>
    <col min="15917" max="15917" width="16.42578125" style="148" customWidth="1"/>
    <col min="15918" max="15918" width="11.140625" style="148" customWidth="1"/>
    <col min="15919" max="15920" width="12.7109375" style="148" customWidth="1"/>
    <col min="15921" max="15921" width="12.5703125" style="148" customWidth="1"/>
    <col min="15922" max="15922" width="10" style="148" customWidth="1"/>
    <col min="15923" max="15923" width="12.7109375" style="148" customWidth="1"/>
    <col min="15924" max="15931" width="11.42578125" style="148"/>
    <col min="15932" max="15932" width="13.140625" style="148" customWidth="1"/>
    <col min="15933" max="15933" width="14.140625" style="148" customWidth="1"/>
    <col min="15934" max="15934" width="15.85546875" style="148" customWidth="1"/>
    <col min="15935" max="15935" width="23.28515625" style="148" customWidth="1"/>
    <col min="15936" max="16164" width="11.42578125" style="148"/>
    <col min="16165" max="16165" width="8.140625" style="148" customWidth="1"/>
    <col min="16166" max="16166" width="10.7109375" style="148" customWidth="1"/>
    <col min="16167" max="16167" width="17.140625" style="148" customWidth="1"/>
    <col min="16168" max="16168" width="15.85546875" style="148" customWidth="1"/>
    <col min="16169" max="16169" width="11.28515625" style="148" customWidth="1"/>
    <col min="16170" max="16170" width="9.85546875" style="148" customWidth="1"/>
    <col min="16171" max="16171" width="38.28515625" style="148" customWidth="1"/>
    <col min="16172" max="16172" width="46.28515625" style="148" customWidth="1"/>
    <col min="16173" max="16173" width="16.42578125" style="148" customWidth="1"/>
    <col min="16174" max="16174" width="11.140625" style="148" customWidth="1"/>
    <col min="16175" max="16176" width="12.7109375" style="148" customWidth="1"/>
    <col min="16177" max="16177" width="12.5703125" style="148" customWidth="1"/>
    <col min="16178" max="16178" width="10" style="148" customWidth="1"/>
    <col min="16179" max="16179" width="12.7109375" style="148" customWidth="1"/>
    <col min="16180" max="16187" width="11.42578125" style="148"/>
    <col min="16188" max="16188" width="13.140625" style="148" customWidth="1"/>
    <col min="16189" max="16189" width="14.140625" style="148" customWidth="1"/>
    <col min="16190" max="16190" width="15.85546875" style="148" customWidth="1"/>
    <col min="16191" max="16191" width="23.28515625" style="148" customWidth="1"/>
    <col min="16192" max="16384" width="11.42578125" style="148"/>
  </cols>
  <sheetData>
    <row r="1" spans="1:63" s="145" customFormat="1" ht="108" customHeight="1" thickBot="1" x14ac:dyDescent="0.3">
      <c r="A1" s="528"/>
      <c r="B1" s="782"/>
      <c r="C1" s="782"/>
      <c r="D1" s="783"/>
      <c r="E1" s="1463" t="s">
        <v>470</v>
      </c>
      <c r="F1" s="1464"/>
      <c r="G1" s="1464"/>
      <c r="H1" s="1464"/>
      <c r="I1" s="1464"/>
      <c r="J1" s="1464"/>
      <c r="K1" s="1464"/>
      <c r="L1" s="1464"/>
      <c r="M1" s="1464"/>
      <c r="N1" s="1464"/>
      <c r="O1" s="1464"/>
      <c r="P1" s="1464"/>
      <c r="Q1" s="1464"/>
      <c r="R1" s="1464"/>
      <c r="S1" s="1464"/>
      <c r="T1" s="1464"/>
      <c r="U1" s="1464"/>
      <c r="V1" s="1464"/>
      <c r="W1" s="1464"/>
      <c r="X1" s="1464"/>
      <c r="Y1" s="1464"/>
      <c r="Z1" s="1465"/>
      <c r="AA1" s="1156"/>
      <c r="AB1" s="1156"/>
      <c r="AC1" s="1156"/>
      <c r="AD1" s="1156"/>
      <c r="AE1" s="1156"/>
      <c r="AF1" s="1157"/>
    </row>
    <row r="2" spans="1:63" s="145" customFormat="1" ht="24" customHeight="1" x14ac:dyDescent="0.25">
      <c r="A2" s="1501" t="s">
        <v>2936</v>
      </c>
      <c r="B2" s="1502"/>
      <c r="C2" s="1502"/>
      <c r="D2" s="1503"/>
      <c r="E2" s="1459" t="s">
        <v>2941</v>
      </c>
      <c r="F2" s="1460"/>
      <c r="G2" s="1460"/>
      <c r="H2" s="1460"/>
      <c r="I2" s="1460"/>
      <c r="J2" s="1460"/>
      <c r="K2" s="1460"/>
      <c r="L2" s="1460"/>
      <c r="M2" s="1460"/>
      <c r="N2" s="1460"/>
      <c r="O2" s="1460"/>
      <c r="P2" s="1460"/>
      <c r="Q2" s="1460"/>
      <c r="R2" s="1460"/>
      <c r="S2" s="1460"/>
      <c r="T2" s="1460"/>
      <c r="U2" s="1460"/>
      <c r="V2" s="1460"/>
      <c r="W2" s="1460"/>
      <c r="X2" s="1460"/>
      <c r="Y2" s="1460"/>
      <c r="Z2" s="1461"/>
      <c r="AA2" s="142"/>
      <c r="AB2" s="1434"/>
      <c r="AC2" s="1435"/>
      <c r="AD2" s="144"/>
      <c r="AE2" s="1429"/>
      <c r="AF2" s="1168"/>
    </row>
    <row r="3" spans="1:63" s="145" customFormat="1" ht="24" customHeight="1" thickBot="1" x14ac:dyDescent="0.3">
      <c r="A3" s="1504" t="s">
        <v>472</v>
      </c>
      <c r="B3" s="1505"/>
      <c r="C3" s="1505"/>
      <c r="D3" s="1506"/>
      <c r="E3" s="1177"/>
      <c r="F3" s="1178"/>
      <c r="G3" s="1178"/>
      <c r="H3" s="1178"/>
      <c r="I3" s="1178"/>
      <c r="J3" s="1178"/>
      <c r="K3" s="1178"/>
      <c r="L3" s="1178"/>
      <c r="M3" s="1178"/>
      <c r="N3" s="1178"/>
      <c r="O3" s="1178"/>
      <c r="P3" s="1178"/>
      <c r="Q3" s="1178"/>
      <c r="R3" s="1178"/>
      <c r="S3" s="1178"/>
      <c r="T3" s="1178"/>
      <c r="U3" s="1178"/>
      <c r="V3" s="1178"/>
      <c r="W3" s="1178"/>
      <c r="X3" s="1178"/>
      <c r="Y3" s="1178"/>
      <c r="Z3" s="1462"/>
      <c r="AA3" s="143"/>
      <c r="AB3" s="1436"/>
      <c r="AC3" s="1437"/>
      <c r="AD3" s="467"/>
      <c r="AE3" s="1430"/>
      <c r="AF3" s="1170"/>
    </row>
    <row r="4" spans="1:63" ht="29.25" customHeight="1" x14ac:dyDescent="0.3">
      <c r="A4" s="473"/>
      <c r="B4" s="148"/>
      <c r="E4" s="793" t="s">
        <v>2136</v>
      </c>
      <c r="F4" s="149"/>
      <c r="G4" s="237"/>
      <c r="N4" s="146"/>
      <c r="O4" s="146"/>
      <c r="P4" s="146"/>
      <c r="Q4" s="146"/>
      <c r="R4" s="146"/>
      <c r="S4" s="146"/>
      <c r="T4" s="146"/>
      <c r="U4" s="146"/>
      <c r="V4" s="146"/>
      <c r="W4" s="40"/>
      <c r="Y4" s="572"/>
      <c r="Z4" s="790" t="s">
        <v>2135</v>
      </c>
      <c r="AA4" s="150"/>
      <c r="AE4" s="156"/>
      <c r="AF4" s="148"/>
      <c r="AP4" s="473"/>
      <c r="AU4"/>
      <c r="AV4" s="148"/>
      <c r="AZ4" s="261"/>
      <c r="BK4" s="148"/>
    </row>
    <row r="5" spans="1:63" s="66" customFormat="1" ht="18" x14ac:dyDescent="0.25">
      <c r="A5" s="67"/>
      <c r="B5" s="67"/>
      <c r="C5" s="67"/>
      <c r="D5" s="67"/>
      <c r="E5" s="67"/>
      <c r="F5" s="702"/>
      <c r="G5" s="529"/>
      <c r="H5" s="68"/>
      <c r="I5" s="146"/>
      <c r="J5" s="146"/>
      <c r="K5" s="146"/>
      <c r="L5" s="237"/>
      <c r="M5" s="40"/>
      <c r="N5" s="40"/>
      <c r="O5" s="67"/>
      <c r="P5" s="67"/>
      <c r="Q5" s="67"/>
      <c r="R5" s="67"/>
      <c r="S5" s="67"/>
      <c r="T5" s="67"/>
      <c r="U5" s="67"/>
      <c r="V5" s="67"/>
      <c r="X5" s="606"/>
      <c r="Y5" s="572"/>
      <c r="AA5" s="582"/>
    </row>
    <row r="6" spans="1:63" s="66" customFormat="1" ht="18" x14ac:dyDescent="0.25">
      <c r="A6" s="67"/>
      <c r="B6" s="785"/>
      <c r="C6" s="786"/>
      <c r="D6" s="67"/>
      <c r="E6" s="67"/>
      <c r="F6" s="702"/>
      <c r="G6" s="529"/>
      <c r="H6" s="68"/>
      <c r="I6" s="146"/>
      <c r="J6" s="146"/>
      <c r="K6" s="146"/>
      <c r="L6" s="237"/>
      <c r="M6" s="40"/>
      <c r="N6" s="40"/>
      <c r="O6" s="67"/>
      <c r="P6" s="67"/>
      <c r="Q6" s="67"/>
      <c r="R6" s="67"/>
      <c r="S6" s="67"/>
      <c r="T6" s="67"/>
      <c r="U6" s="67"/>
      <c r="V6" s="67"/>
      <c r="X6" s="606"/>
      <c r="Y6" s="572"/>
      <c r="AA6" s="582"/>
    </row>
    <row r="7" spans="1:63" s="66" customFormat="1" ht="18" x14ac:dyDescent="0.25">
      <c r="A7" s="67"/>
      <c r="B7" s="787"/>
      <c r="C7" s="786"/>
      <c r="D7" s="67"/>
      <c r="E7" s="67"/>
      <c r="F7" s="702"/>
      <c r="G7" s="529"/>
      <c r="H7" s="68"/>
      <c r="I7" s="146"/>
      <c r="J7" s="146"/>
      <c r="K7" s="146"/>
      <c r="L7" s="237"/>
      <c r="M7" s="40"/>
      <c r="N7" s="40"/>
      <c r="O7" s="67"/>
      <c r="P7" s="67"/>
      <c r="Q7" s="67"/>
      <c r="R7" s="67"/>
      <c r="S7" s="67"/>
      <c r="T7" s="67"/>
      <c r="U7" s="67"/>
      <c r="V7" s="67"/>
      <c r="X7" s="606"/>
      <c r="Y7" s="572"/>
      <c r="AA7" s="582"/>
    </row>
    <row r="8" spans="1:63" s="66" customFormat="1" ht="18" x14ac:dyDescent="0.25">
      <c r="A8" s="67"/>
      <c r="B8" s="788"/>
      <c r="C8" s="786"/>
      <c r="D8" s="67"/>
      <c r="E8" s="67"/>
      <c r="F8" s="702"/>
      <c r="G8" s="529"/>
      <c r="H8" s="68"/>
      <c r="I8" s="146"/>
      <c r="J8" s="146"/>
      <c r="K8" s="146"/>
      <c r="L8" s="237"/>
      <c r="M8" s="40"/>
      <c r="N8" s="40"/>
      <c r="O8" s="67"/>
      <c r="P8" s="67"/>
      <c r="Q8" s="67"/>
      <c r="R8" s="67"/>
      <c r="S8" s="67"/>
      <c r="T8" s="67"/>
      <c r="U8" s="67"/>
      <c r="V8" s="67"/>
      <c r="X8" s="606"/>
      <c r="Y8" s="572"/>
      <c r="AA8" s="582"/>
    </row>
    <row r="9" spans="1:63" s="66" customFormat="1" ht="18.75" thickBot="1" x14ac:dyDescent="0.3">
      <c r="A9" s="67"/>
      <c r="B9" s="67"/>
      <c r="C9" s="67"/>
      <c r="D9" s="67"/>
      <c r="E9" s="67"/>
      <c r="F9" s="702"/>
      <c r="G9" s="529"/>
      <c r="H9" s="68"/>
      <c r="I9" s="146"/>
      <c r="J9" s="146"/>
      <c r="K9" s="146"/>
      <c r="L9" s="237"/>
      <c r="M9" s="40"/>
      <c r="N9" s="40"/>
      <c r="O9" s="67"/>
      <c r="P9" s="67"/>
      <c r="Q9" s="67"/>
      <c r="R9" s="67"/>
      <c r="S9" s="67"/>
      <c r="T9" s="67"/>
      <c r="U9" s="67"/>
      <c r="V9" s="67"/>
      <c r="X9" s="606"/>
      <c r="Y9" s="572"/>
      <c r="AA9" s="582"/>
    </row>
    <row r="10" spans="1:63" ht="30" customHeight="1" x14ac:dyDescent="0.3">
      <c r="A10" s="1453" t="s">
        <v>1408</v>
      </c>
      <c r="B10" s="1418" t="s">
        <v>366</v>
      </c>
      <c r="C10" s="1189" t="s">
        <v>813</v>
      </c>
      <c r="D10" s="1190"/>
      <c r="E10" s="1190"/>
      <c r="F10" s="1190"/>
      <c r="G10" s="1191"/>
      <c r="H10" s="1189" t="s">
        <v>866</v>
      </c>
      <c r="I10" s="1190"/>
      <c r="J10" s="1190"/>
      <c r="K10" s="1190"/>
      <c r="L10" s="1190"/>
      <c r="M10" s="1190"/>
      <c r="N10" s="1190"/>
      <c r="O10" s="1190"/>
      <c r="P10" s="1190"/>
      <c r="Q10" s="1190"/>
      <c r="R10" s="1190"/>
      <c r="S10" s="1190"/>
      <c r="T10" s="1190"/>
      <c r="U10" s="1191"/>
      <c r="V10" s="1150" t="s">
        <v>931</v>
      </c>
      <c r="W10" s="1150" t="s">
        <v>929</v>
      </c>
      <c r="X10" s="1150" t="s">
        <v>930</v>
      </c>
      <c r="Y10" s="1150" t="s">
        <v>873</v>
      </c>
      <c r="Z10" s="1150" t="s">
        <v>818</v>
      </c>
      <c r="AA10" s="1385" t="s">
        <v>819</v>
      </c>
      <c r="AB10" s="1386"/>
      <c r="AC10" s="1386"/>
      <c r="AD10" s="1386"/>
      <c r="AE10" s="1386"/>
      <c r="AF10" s="1387"/>
      <c r="AH10" s="1316" t="s">
        <v>920</v>
      </c>
      <c r="AI10" s="1317"/>
      <c r="AK10" s="1411" t="s">
        <v>871</v>
      </c>
      <c r="AL10" s="1412"/>
      <c r="AM10" s="1412"/>
      <c r="AN10" s="1412"/>
      <c r="AO10" s="1412"/>
      <c r="AP10" s="1413"/>
      <c r="AQ10" s="156"/>
      <c r="AR10" s="1324" t="s">
        <v>924</v>
      </c>
      <c r="AS10" s="1325"/>
      <c r="AT10" s="288"/>
      <c r="AU10" s="1311" t="s">
        <v>817</v>
      </c>
      <c r="AV10" s="1312"/>
      <c r="AW10" s="1312"/>
      <c r="AX10" s="1312"/>
      <c r="AY10" s="1313"/>
      <c r="BB10" s="1449" t="s">
        <v>900</v>
      </c>
      <c r="BC10" s="1450"/>
      <c r="BD10" s="1450"/>
      <c r="BE10" s="1450"/>
      <c r="BF10" s="1451"/>
      <c r="BK10" s="148"/>
    </row>
    <row r="11" spans="1:63" ht="30" customHeight="1" x14ac:dyDescent="0.3">
      <c r="A11" s="1453"/>
      <c r="B11" s="1419"/>
      <c r="C11" s="1196" t="s">
        <v>0</v>
      </c>
      <c r="D11" s="1196" t="s">
        <v>921</v>
      </c>
      <c r="E11" s="1369" t="s">
        <v>922</v>
      </c>
      <c r="F11" s="1380"/>
      <c r="G11" s="1423" t="s">
        <v>923</v>
      </c>
      <c r="H11" s="1396" t="s">
        <v>28</v>
      </c>
      <c r="I11" s="1397"/>
      <c r="J11" s="1396" t="s">
        <v>30</v>
      </c>
      <c r="K11" s="1397"/>
      <c r="L11" s="1396" t="s">
        <v>823</v>
      </c>
      <c r="M11" s="1397"/>
      <c r="N11" s="1396" t="s">
        <v>29</v>
      </c>
      <c r="O11" s="1397"/>
      <c r="P11" s="1396" t="s">
        <v>814</v>
      </c>
      <c r="Q11" s="1397"/>
      <c r="R11" s="1396" t="s">
        <v>32</v>
      </c>
      <c r="S11" s="1397"/>
      <c r="T11" s="1396" t="s">
        <v>1382</v>
      </c>
      <c r="U11" s="1397"/>
      <c r="V11" s="1151"/>
      <c r="W11" s="1151"/>
      <c r="X11" s="1151"/>
      <c r="Y11" s="1151"/>
      <c r="Z11" s="1151"/>
      <c r="AA11" s="1388"/>
      <c r="AB11" s="1389"/>
      <c r="AC11" s="1389"/>
      <c r="AD11" s="1389"/>
      <c r="AE11" s="1389"/>
      <c r="AF11" s="1390"/>
      <c r="AH11" s="1318"/>
      <c r="AI11" s="1319"/>
      <c r="AK11" s="1414" t="s">
        <v>872</v>
      </c>
      <c r="AL11" s="1415"/>
      <c r="AM11" s="1415"/>
      <c r="AN11" s="1394" t="s">
        <v>822</v>
      </c>
      <c r="AO11" s="1394"/>
      <c r="AP11" s="1319"/>
      <c r="AQ11" s="266"/>
      <c r="AR11" s="1326"/>
      <c r="AS11" s="1327"/>
      <c r="AT11" s="288"/>
      <c r="AU11" s="1318" t="s">
        <v>477</v>
      </c>
      <c r="AV11" s="1394" t="s">
        <v>476</v>
      </c>
      <c r="AW11" s="1394" t="s">
        <v>816</v>
      </c>
      <c r="AX11" s="1500" t="s">
        <v>933</v>
      </c>
      <c r="AY11" s="1498" t="s">
        <v>934</v>
      </c>
      <c r="BB11" s="1466" t="s">
        <v>815</v>
      </c>
      <c r="BC11" s="1423" t="s">
        <v>815</v>
      </c>
      <c r="BD11" s="1423" t="s">
        <v>901</v>
      </c>
      <c r="BE11" s="1423" t="s">
        <v>873</v>
      </c>
      <c r="BF11" s="1457" t="s">
        <v>818</v>
      </c>
      <c r="BK11" s="148"/>
    </row>
    <row r="12" spans="1:63" ht="72.75" customHeight="1" thickBot="1" x14ac:dyDescent="0.35">
      <c r="A12" s="1453"/>
      <c r="B12" s="1420"/>
      <c r="C12" s="1328"/>
      <c r="D12" s="1328"/>
      <c r="E12" s="1370"/>
      <c r="F12" s="1382"/>
      <c r="G12" s="1424"/>
      <c r="H12" s="476" t="s">
        <v>867</v>
      </c>
      <c r="I12" s="476" t="s">
        <v>868</v>
      </c>
      <c r="J12" s="476" t="s">
        <v>867</v>
      </c>
      <c r="K12" s="476" t="s">
        <v>868</v>
      </c>
      <c r="L12" s="476" t="s">
        <v>867</v>
      </c>
      <c r="M12" s="476" t="s">
        <v>868</v>
      </c>
      <c r="N12" s="476" t="s">
        <v>867</v>
      </c>
      <c r="O12" s="476" t="s">
        <v>868</v>
      </c>
      <c r="P12" s="476" t="s">
        <v>867</v>
      </c>
      <c r="Q12" s="476" t="s">
        <v>868</v>
      </c>
      <c r="R12" s="476" t="s">
        <v>867</v>
      </c>
      <c r="S12" s="476" t="s">
        <v>868</v>
      </c>
      <c r="T12" s="476" t="s">
        <v>867</v>
      </c>
      <c r="U12" s="476" t="s">
        <v>868</v>
      </c>
      <c r="V12" s="1328"/>
      <c r="W12" s="1328"/>
      <c r="X12" s="1328"/>
      <c r="Y12" s="1328"/>
      <c r="Z12" s="1328"/>
      <c r="AA12" s="1388"/>
      <c r="AB12" s="1389"/>
      <c r="AC12" s="1389"/>
      <c r="AD12" s="1389"/>
      <c r="AE12" s="1389"/>
      <c r="AF12" s="1390"/>
      <c r="AH12" s="1320"/>
      <c r="AI12" s="1321"/>
      <c r="AK12" s="357" t="s">
        <v>476</v>
      </c>
      <c r="AL12" s="358" t="s">
        <v>898</v>
      </c>
      <c r="AM12" s="358" t="s">
        <v>477</v>
      </c>
      <c r="AN12" s="480" t="s">
        <v>476</v>
      </c>
      <c r="AO12" s="480" t="s">
        <v>910</v>
      </c>
      <c r="AP12" s="469" t="s">
        <v>477</v>
      </c>
      <c r="AQ12" s="266"/>
      <c r="AR12" s="366" t="s">
        <v>476</v>
      </c>
      <c r="AS12" s="367" t="s">
        <v>477</v>
      </c>
      <c r="AT12" s="288"/>
      <c r="AU12" s="1320"/>
      <c r="AV12" s="1395"/>
      <c r="AW12" s="1395"/>
      <c r="AX12" s="1341"/>
      <c r="AY12" s="1499"/>
      <c r="BB12" s="1467"/>
      <c r="BC12" s="1452"/>
      <c r="BD12" s="1452"/>
      <c r="BE12" s="1452"/>
      <c r="BF12" s="1458"/>
      <c r="BK12" s="148"/>
    </row>
    <row r="13" spans="1:63" ht="30" customHeight="1" x14ac:dyDescent="0.3">
      <c r="A13" s="545">
        <f>IF('Invt Machines'!A13="","",'Invt Machines'!A13)</f>
        <v>1</v>
      </c>
      <c r="B13" s="558">
        <f>IF('Invt Machines'!D13="","",'Invt Machines'!D13)</f>
        <v>16</v>
      </c>
      <c r="C13" s="284" t="str">
        <f>IF('Invt Machines'!E13="","",'Invt Machines'!E13)</f>
        <v>PE500</v>
      </c>
      <c r="D13" s="101" t="str">
        <f>IF('Invt Machines'!G13="","",'Invt Machines'!G13)</f>
        <v>ARMAY BOREY</v>
      </c>
      <c r="E13" s="1357" t="str">
        <f>IF('Invt Machines'!H13="","",'Invt Machines'!H13)</f>
        <v>ARMAY BOREY</v>
      </c>
      <c r="F13" s="1358" t="str">
        <f>IF('Invt Machines'!I13="","",'Invt Machines'!I13)</f>
        <v>Perceuse</v>
      </c>
      <c r="G13" s="485" t="s">
        <v>476</v>
      </c>
      <c r="H13" s="160"/>
      <c r="I13" s="160"/>
      <c r="J13" s="160"/>
      <c r="K13" s="160"/>
      <c r="L13" s="160"/>
      <c r="M13" s="160"/>
      <c r="N13" s="160"/>
      <c r="O13" s="160"/>
      <c r="P13" s="161"/>
      <c r="Q13" s="161"/>
      <c r="R13" s="161"/>
      <c r="S13" s="161"/>
      <c r="T13" s="161"/>
      <c r="U13" s="161"/>
      <c r="V13" s="377" t="str">
        <f>IF('Invt Machines'!AC13="","","oui")</f>
        <v/>
      </c>
      <c r="W13" s="154" t="s">
        <v>477</v>
      </c>
      <c r="X13" s="154" t="s">
        <v>476</v>
      </c>
      <c r="Y13" s="154"/>
      <c r="Z13" s="154"/>
      <c r="AA13" s="1329"/>
      <c r="AB13" s="1330"/>
      <c r="AC13" s="1330"/>
      <c r="AD13" s="1330"/>
      <c r="AE13" s="1330"/>
      <c r="AF13" s="1331"/>
      <c r="AG13" s="336"/>
      <c r="AH13" s="479">
        <f t="shared" ref="AH13:AH76" si="0">IF(G13="oui",1,0)</f>
        <v>1</v>
      </c>
      <c r="AI13" s="474">
        <f t="shared" ref="AI13:AI76" si="1">IF(G13="non",1,0)</f>
        <v>0</v>
      </c>
      <c r="AK13" s="479">
        <f>IF(W13="oui",1,0)</f>
        <v>0</v>
      </c>
      <c r="AL13" s="291">
        <f>IF(W13="Partielle",1,0)</f>
        <v>0</v>
      </c>
      <c r="AM13" s="291">
        <f>IF(W13="non",1,0)</f>
        <v>1</v>
      </c>
      <c r="AN13" s="291">
        <f t="shared" ref="AN13:AN76" si="2">IF(X13="oui",1,0)</f>
        <v>1</v>
      </c>
      <c r="AO13" s="291">
        <f>IF(X13="A finaliser",1,0)</f>
        <v>0</v>
      </c>
      <c r="AP13" s="474">
        <f>IF(X13="non",1,0)</f>
        <v>0</v>
      </c>
      <c r="AQ13" s="156"/>
      <c r="AR13" s="368">
        <f t="shared" ref="AR13:AR76" si="3">IF(Y13="oui",1,0)</f>
        <v>0</v>
      </c>
      <c r="AS13" s="351">
        <f t="shared" ref="AS13:AS76" si="4">IF(Y13="non",1,0)</f>
        <v>0</v>
      </c>
      <c r="AT13" s="148"/>
      <c r="AU13" s="479">
        <f t="shared" ref="AU13:AU76" si="5">IF(Z13="non",1,0)</f>
        <v>0</v>
      </c>
      <c r="AV13" s="291">
        <f t="shared" ref="AV13:AV76" si="6">IF(Z13="oui",1,0)</f>
        <v>0</v>
      </c>
      <c r="AW13" s="291">
        <f t="shared" ref="AW13:AW76" si="7">IF(Z13="?",1,0)</f>
        <v>0</v>
      </c>
      <c r="AX13" s="291">
        <f t="shared" ref="AX13:AX76" si="8">IF(Z13="S/O",1,0)</f>
        <v>0</v>
      </c>
      <c r="AY13" s="356">
        <f t="shared" ref="AY13:AY76" si="9">IF(Z13="Sortie / P",1,0)</f>
        <v>0</v>
      </c>
      <c r="BB13" s="362"/>
      <c r="BC13" s="363"/>
      <c r="BD13" s="363"/>
      <c r="BE13" s="382"/>
      <c r="BF13" s="364"/>
      <c r="BK13" s="148"/>
    </row>
    <row r="14" spans="1:63" ht="30" customHeight="1" x14ac:dyDescent="0.3">
      <c r="A14" s="545">
        <f>IF('Invt Machines'!A14="","",'Invt Machines'!A14)</f>
        <v>2</v>
      </c>
      <c r="B14" s="558">
        <f>IF('Invt Machines'!D14="","",'Invt Machines'!D14)</f>
        <v>16</v>
      </c>
      <c r="C14" s="96">
        <f>IF('Invt Machines'!E14="","",'Invt Machines'!E14)</f>
        <v>742</v>
      </c>
      <c r="D14" s="101" t="str">
        <f>IF('Invt Machines'!G14="","",'Invt Machines'!G14)</f>
        <v>MONTAGE C11 N° 118</v>
      </c>
      <c r="E14" s="1357" t="str">
        <f>IF('Invt Machines'!H14="","",'Invt Machines'!H14)</f>
        <v>RKS</v>
      </c>
      <c r="F14" s="1358" t="str">
        <f>IF('Invt Machines'!I14="","",'Invt Machines'!I14)</f>
        <v>Table de montage</v>
      </c>
      <c r="G14" s="512" t="s">
        <v>476</v>
      </c>
      <c r="H14" s="160"/>
      <c r="I14" s="160"/>
      <c r="J14" s="160"/>
      <c r="K14" s="160"/>
      <c r="L14" s="160"/>
      <c r="M14" s="160"/>
      <c r="N14" s="160"/>
      <c r="O14" s="160"/>
      <c r="P14" s="161"/>
      <c r="Q14" s="161"/>
      <c r="R14" s="161"/>
      <c r="S14" s="161"/>
      <c r="T14" s="161"/>
      <c r="U14" s="161"/>
      <c r="V14" s="377" t="str">
        <f>IF('Invt Machines'!AC14="","","oui")</f>
        <v/>
      </c>
      <c r="W14" s="154" t="s">
        <v>477</v>
      </c>
      <c r="X14" s="154" t="s">
        <v>476</v>
      </c>
      <c r="Y14" s="154"/>
      <c r="Z14" s="154"/>
      <c r="AA14" s="1329"/>
      <c r="AB14" s="1330"/>
      <c r="AC14" s="1330"/>
      <c r="AD14" s="1330"/>
      <c r="AE14" s="1330"/>
      <c r="AF14" s="1331"/>
      <c r="AG14" s="336"/>
      <c r="AH14" s="475">
        <f t="shared" si="0"/>
        <v>1</v>
      </c>
      <c r="AI14" s="483">
        <f t="shared" si="1"/>
        <v>0</v>
      </c>
      <c r="AK14" s="475">
        <f t="shared" ref="AK14:AK77" si="10">IF(W14="oui",1,0)</f>
        <v>0</v>
      </c>
      <c r="AL14" s="478">
        <f t="shared" ref="AL14:AL77" si="11">IF(W14="Partielle",1,0)</f>
        <v>0</v>
      </c>
      <c r="AM14" s="478">
        <f t="shared" ref="AM14:AM77" si="12">IF(W14="non",1,0)</f>
        <v>1</v>
      </c>
      <c r="AN14" s="478">
        <f t="shared" si="2"/>
        <v>1</v>
      </c>
      <c r="AO14" s="478">
        <f t="shared" ref="AO14:AO77" si="13">IF(X14="A finaliser",1,0)</f>
        <v>0</v>
      </c>
      <c r="AP14" s="483">
        <f t="shared" ref="AP14:AP77" si="14">IF(X14="non",1,0)</f>
        <v>0</v>
      </c>
      <c r="AQ14" s="156"/>
      <c r="AR14" s="475">
        <f t="shared" si="3"/>
        <v>0</v>
      </c>
      <c r="AS14" s="483">
        <f t="shared" si="4"/>
        <v>0</v>
      </c>
      <c r="AT14" s="148"/>
      <c r="AU14" s="475">
        <f t="shared" si="5"/>
        <v>0</v>
      </c>
      <c r="AV14" s="478">
        <f t="shared" si="6"/>
        <v>0</v>
      </c>
      <c r="AW14" s="478">
        <f t="shared" si="7"/>
        <v>0</v>
      </c>
      <c r="AX14" s="478">
        <f t="shared" si="8"/>
        <v>0</v>
      </c>
      <c r="AY14" s="477">
        <f t="shared" si="9"/>
        <v>0</v>
      </c>
      <c r="BB14" s="481" t="s">
        <v>476</v>
      </c>
      <c r="BC14" s="482" t="s">
        <v>476</v>
      </c>
      <c r="BD14" s="482" t="s">
        <v>476</v>
      </c>
      <c r="BE14" s="383" t="s">
        <v>514</v>
      </c>
      <c r="BF14" s="384" t="s">
        <v>514</v>
      </c>
      <c r="BK14" s="148"/>
    </row>
    <row r="15" spans="1:63" ht="48" customHeight="1" x14ac:dyDescent="0.3">
      <c r="A15" s="545">
        <f>IF('Invt Machines'!A15="","",'Invt Machines'!A15)</f>
        <v>3</v>
      </c>
      <c r="B15" s="558">
        <f>IF('Invt Machines'!D15="","",'Invt Machines'!D15)</f>
        <v>16</v>
      </c>
      <c r="C15" s="96">
        <f>IF('Invt Machines'!E15="","",'Invt Machines'!E15)</f>
        <v>742</v>
      </c>
      <c r="D15" s="101" t="str">
        <f>IF('Invt Machines'!G15="","",'Invt Machines'!G15)</f>
        <v>MONTAGE C11 N° 126</v>
      </c>
      <c r="E15" s="1357" t="str">
        <f>IF('Invt Machines'!H15="","",'Invt Machines'!H15)</f>
        <v>RKS</v>
      </c>
      <c r="F15" s="1358" t="str">
        <f>IF('Invt Machines'!I15="","",'Invt Machines'!I15)</f>
        <v>Table de montage</v>
      </c>
      <c r="G15" s="512" t="s">
        <v>476</v>
      </c>
      <c r="H15" s="160">
        <v>2</v>
      </c>
      <c r="I15" s="160">
        <v>0</v>
      </c>
      <c r="J15" s="160">
        <v>1</v>
      </c>
      <c r="K15" s="160">
        <v>0</v>
      </c>
      <c r="L15" s="160">
        <v>2</v>
      </c>
      <c r="M15" s="160">
        <v>0</v>
      </c>
      <c r="N15" s="160">
        <v>0</v>
      </c>
      <c r="O15" s="160">
        <v>0</v>
      </c>
      <c r="P15" s="161">
        <v>1</v>
      </c>
      <c r="Q15" s="161">
        <v>0</v>
      </c>
      <c r="R15" s="161">
        <v>0</v>
      </c>
      <c r="S15" s="161">
        <v>0</v>
      </c>
      <c r="T15" s="161">
        <v>0</v>
      </c>
      <c r="U15" s="161">
        <v>0</v>
      </c>
      <c r="V15" s="377" t="str">
        <f>IF('Invt Machines'!AC15="","","oui")</f>
        <v>oui</v>
      </c>
      <c r="W15" s="154" t="s">
        <v>898</v>
      </c>
      <c r="X15" s="154" t="s">
        <v>910</v>
      </c>
      <c r="Y15" s="154"/>
      <c r="Z15" s="154" t="s">
        <v>477</v>
      </c>
      <c r="AA15" s="1329" t="s">
        <v>911</v>
      </c>
      <c r="AB15" s="1330"/>
      <c r="AC15" s="1330"/>
      <c r="AD15" s="1330"/>
      <c r="AE15" s="1330"/>
      <c r="AF15" s="1331"/>
      <c r="AG15" s="336"/>
      <c r="AH15" s="475">
        <f t="shared" si="0"/>
        <v>1</v>
      </c>
      <c r="AI15" s="483">
        <f t="shared" si="1"/>
        <v>0</v>
      </c>
      <c r="AK15" s="475">
        <f t="shared" si="10"/>
        <v>0</v>
      </c>
      <c r="AL15" s="478">
        <f t="shared" si="11"/>
        <v>1</v>
      </c>
      <c r="AM15" s="478">
        <f t="shared" si="12"/>
        <v>0</v>
      </c>
      <c r="AN15" s="478">
        <f t="shared" si="2"/>
        <v>0</v>
      </c>
      <c r="AO15" s="478">
        <f t="shared" si="13"/>
        <v>1</v>
      </c>
      <c r="AP15" s="483">
        <f t="shared" si="14"/>
        <v>0</v>
      </c>
      <c r="AQ15" s="156"/>
      <c r="AR15" s="475">
        <f t="shared" si="3"/>
        <v>0</v>
      </c>
      <c r="AS15" s="483">
        <f t="shared" si="4"/>
        <v>0</v>
      </c>
      <c r="AT15" s="148"/>
      <c r="AU15" s="475">
        <f t="shared" si="5"/>
        <v>1</v>
      </c>
      <c r="AV15" s="478">
        <f t="shared" si="6"/>
        <v>0</v>
      </c>
      <c r="AW15" s="478">
        <f t="shared" si="7"/>
        <v>0</v>
      </c>
      <c r="AX15" s="478">
        <f t="shared" si="8"/>
        <v>0</v>
      </c>
      <c r="AY15" s="477">
        <f t="shared" si="9"/>
        <v>0</v>
      </c>
      <c r="BB15" s="481" t="s">
        <v>477</v>
      </c>
      <c r="BC15" s="482" t="s">
        <v>477</v>
      </c>
      <c r="BD15" s="482" t="s">
        <v>477</v>
      </c>
      <c r="BE15" s="482" t="s">
        <v>476</v>
      </c>
      <c r="BF15" s="365" t="s">
        <v>476</v>
      </c>
      <c r="BK15" s="148"/>
    </row>
    <row r="16" spans="1:63" ht="30" customHeight="1" thickBot="1" x14ac:dyDescent="0.35">
      <c r="A16" s="545">
        <f>IF('Invt Machines'!A16="","",'Invt Machines'!A16)</f>
        <v>4</v>
      </c>
      <c r="B16" s="559">
        <f>IF('Invt Machines'!D16="","",'Invt Machines'!D16)</f>
        <v>16</v>
      </c>
      <c r="C16" s="510">
        <f>IF('Invt Machines'!E16="","",'Invt Machines'!E16)</f>
        <v>252</v>
      </c>
      <c r="D16" s="511" t="str">
        <f>IF('Invt Machines'!G16="","",'Invt Machines'!G16)</f>
        <v>TFF100</v>
      </c>
      <c r="E16" s="1484" t="str">
        <f>IF('Invt Machines'!H16="","",'Invt Machines'!H16)</f>
        <v>BERTHIEZ</v>
      </c>
      <c r="F16" s="1485" t="str">
        <f>IF('Invt Machines'!I16="","",'Invt Machines'!I16)</f>
        <v>Tour</v>
      </c>
      <c r="G16" s="512" t="s">
        <v>476</v>
      </c>
      <c r="H16" s="513"/>
      <c r="I16" s="513"/>
      <c r="J16" s="513"/>
      <c r="K16" s="513"/>
      <c r="L16" s="513"/>
      <c r="M16" s="513"/>
      <c r="N16" s="513"/>
      <c r="O16" s="513"/>
      <c r="P16" s="514"/>
      <c r="Q16" s="514"/>
      <c r="R16" s="514"/>
      <c r="S16" s="514"/>
      <c r="T16" s="514"/>
      <c r="U16" s="514"/>
      <c r="V16" s="515" t="str">
        <f>IF('Invt Machines'!AC16="","","oui")</f>
        <v/>
      </c>
      <c r="W16" s="516" t="s">
        <v>477</v>
      </c>
      <c r="X16" s="516" t="s">
        <v>476</v>
      </c>
      <c r="Y16" s="516"/>
      <c r="Z16" s="516"/>
      <c r="AA16" s="1486"/>
      <c r="AB16" s="1487"/>
      <c r="AC16" s="1487"/>
      <c r="AD16" s="1487"/>
      <c r="AE16" s="1487"/>
      <c r="AF16" s="1488"/>
      <c r="AG16" s="337"/>
      <c r="AH16" s="475">
        <f t="shared" si="0"/>
        <v>1</v>
      </c>
      <c r="AI16" s="483">
        <f t="shared" si="1"/>
        <v>0</v>
      </c>
      <c r="AK16" s="475">
        <f t="shared" si="10"/>
        <v>0</v>
      </c>
      <c r="AL16" s="478">
        <f t="shared" si="11"/>
        <v>0</v>
      </c>
      <c r="AM16" s="478">
        <f t="shared" si="12"/>
        <v>1</v>
      </c>
      <c r="AN16" s="478">
        <f t="shared" si="2"/>
        <v>1</v>
      </c>
      <c r="AO16" s="478">
        <f t="shared" si="13"/>
        <v>0</v>
      </c>
      <c r="AP16" s="483">
        <f t="shared" si="14"/>
        <v>0</v>
      </c>
      <c r="AQ16" s="156"/>
      <c r="AR16" s="475">
        <f t="shared" si="3"/>
        <v>0</v>
      </c>
      <c r="AS16" s="483">
        <f t="shared" si="4"/>
        <v>0</v>
      </c>
      <c r="AT16" s="148"/>
      <c r="AU16" s="475">
        <f t="shared" si="5"/>
        <v>0</v>
      </c>
      <c r="AV16" s="478">
        <f t="shared" si="6"/>
        <v>0</v>
      </c>
      <c r="AW16" s="478">
        <f t="shared" si="7"/>
        <v>0</v>
      </c>
      <c r="AX16" s="478">
        <f t="shared" si="8"/>
        <v>0</v>
      </c>
      <c r="AY16" s="477">
        <f t="shared" si="9"/>
        <v>0</v>
      </c>
      <c r="BB16" s="357" t="s">
        <v>821</v>
      </c>
      <c r="BC16" s="482" t="s">
        <v>898</v>
      </c>
      <c r="BD16" s="482" t="s">
        <v>910</v>
      </c>
      <c r="BE16" s="482" t="s">
        <v>477</v>
      </c>
      <c r="BF16" s="365" t="s">
        <v>477</v>
      </c>
      <c r="BK16" s="148"/>
    </row>
    <row r="17" spans="1:63" ht="30" customHeight="1" thickBot="1" x14ac:dyDescent="0.35">
      <c r="A17" s="545">
        <f>IF('Invt Machines'!A17="","",'Invt Machines'!A17)</f>
        <v>5</v>
      </c>
      <c r="B17" s="559">
        <f>IF('Invt Machines'!D17="","",'Invt Machines'!D17)</f>
        <v>16</v>
      </c>
      <c r="C17" s="510">
        <f>IF('Invt Machines'!E17="","",'Invt Machines'!E17)</f>
        <v>3322</v>
      </c>
      <c r="D17" s="511" t="str">
        <f>IF('Invt Machines'!G17="","",'Invt Machines'!G17)</f>
        <v>UNIPORT</v>
      </c>
      <c r="E17" s="1484" t="str">
        <f>IF('Invt Machines'!H17="","",'Invt Machines'!H17)</f>
        <v>UNISIGN</v>
      </c>
      <c r="F17" s="1485" t="str">
        <f>IF('Invt Machines'!I17="","",'Invt Machines'!I17)</f>
        <v>Perceuse</v>
      </c>
      <c r="G17" s="512" t="s">
        <v>476</v>
      </c>
      <c r="H17" s="513"/>
      <c r="I17" s="513"/>
      <c r="J17" s="513"/>
      <c r="K17" s="513"/>
      <c r="L17" s="513"/>
      <c r="M17" s="513"/>
      <c r="N17" s="513"/>
      <c r="O17" s="513"/>
      <c r="P17" s="514"/>
      <c r="Q17" s="514"/>
      <c r="R17" s="514"/>
      <c r="S17" s="514"/>
      <c r="T17" s="514"/>
      <c r="U17" s="514"/>
      <c r="V17" s="515" t="str">
        <f>IF('Invt Machines'!AC17="","","oui")</f>
        <v/>
      </c>
      <c r="W17" s="516" t="s">
        <v>477</v>
      </c>
      <c r="X17" s="516" t="s">
        <v>476</v>
      </c>
      <c r="Y17" s="516"/>
      <c r="Z17" s="516"/>
      <c r="AA17" s="1486"/>
      <c r="AB17" s="1487"/>
      <c r="AC17" s="1487"/>
      <c r="AD17" s="1487"/>
      <c r="AE17" s="1487"/>
      <c r="AF17" s="1488"/>
      <c r="AG17" s="337"/>
      <c r="AH17" s="475">
        <f t="shared" si="0"/>
        <v>1</v>
      </c>
      <c r="AI17" s="483">
        <f t="shared" si="1"/>
        <v>0</v>
      </c>
      <c r="AK17" s="475">
        <f t="shared" si="10"/>
        <v>0</v>
      </c>
      <c r="AL17" s="478">
        <f t="shared" si="11"/>
        <v>0</v>
      </c>
      <c r="AM17" s="478">
        <f t="shared" si="12"/>
        <v>1</v>
      </c>
      <c r="AN17" s="478">
        <f t="shared" si="2"/>
        <v>1</v>
      </c>
      <c r="AO17" s="478">
        <f t="shared" si="13"/>
        <v>0</v>
      </c>
      <c r="AP17" s="483">
        <f t="shared" si="14"/>
        <v>0</v>
      </c>
      <c r="AQ17" s="156"/>
      <c r="AR17" s="475">
        <f t="shared" si="3"/>
        <v>0</v>
      </c>
      <c r="AS17" s="483">
        <f t="shared" si="4"/>
        <v>0</v>
      </c>
      <c r="AT17" s="148"/>
      <c r="AU17" s="475">
        <f t="shared" si="5"/>
        <v>0</v>
      </c>
      <c r="AV17" s="478">
        <f t="shared" si="6"/>
        <v>0</v>
      </c>
      <c r="AW17" s="478">
        <f t="shared" si="7"/>
        <v>0</v>
      </c>
      <c r="AX17" s="478">
        <f t="shared" si="8"/>
        <v>0</v>
      </c>
      <c r="AY17" s="477">
        <f t="shared" si="9"/>
        <v>0</v>
      </c>
      <c r="BC17" s="357" t="s">
        <v>821</v>
      </c>
      <c r="BD17" s="358" t="s">
        <v>821</v>
      </c>
      <c r="BE17" s="482" t="s">
        <v>898</v>
      </c>
      <c r="BF17" s="365" t="s">
        <v>935</v>
      </c>
      <c r="BK17" s="148"/>
    </row>
    <row r="18" spans="1:63" ht="30" customHeight="1" thickBot="1" x14ac:dyDescent="0.35">
      <c r="A18" s="545">
        <f>IF('Invt Machines'!A18="","",'Invt Machines'!A18)</f>
        <v>6</v>
      </c>
      <c r="B18" s="558">
        <f>IF('Invt Machines'!D18="","",'Invt Machines'!D18)</f>
        <v>16</v>
      </c>
      <c r="C18" s="96">
        <f>IF('Invt Machines'!E18="","",'Invt Machines'!E18)</f>
        <v>353</v>
      </c>
      <c r="D18" s="101" t="str">
        <f>IF('Invt Machines'!G18="","",'Invt Machines'!G18)</f>
        <v>FOUR SAT</v>
      </c>
      <c r="E18" s="1357" t="str">
        <f>IF('Invt Machines'!H18="","",'Invt Machines'!H18)</f>
        <v>SAT</v>
      </c>
      <c r="F18" s="1358" t="str">
        <f>IF('Invt Machines'!I18="","",'Invt Machines'!I18)</f>
        <v>Four</v>
      </c>
      <c r="G18" s="512" t="s">
        <v>476</v>
      </c>
      <c r="H18" s="160">
        <v>2</v>
      </c>
      <c r="I18" s="160">
        <v>0</v>
      </c>
      <c r="J18" s="160">
        <v>2</v>
      </c>
      <c r="K18" s="160">
        <v>0</v>
      </c>
      <c r="L18" s="160">
        <v>2</v>
      </c>
      <c r="M18" s="160">
        <v>0</v>
      </c>
      <c r="N18" s="160">
        <v>0</v>
      </c>
      <c r="O18" s="160">
        <v>0</v>
      </c>
      <c r="P18" s="161">
        <v>0</v>
      </c>
      <c r="Q18" s="161">
        <v>0</v>
      </c>
      <c r="R18" s="161">
        <v>0</v>
      </c>
      <c r="S18" s="161">
        <v>0</v>
      </c>
      <c r="T18" s="161">
        <v>0</v>
      </c>
      <c r="U18" s="161">
        <v>0</v>
      </c>
      <c r="V18" s="377" t="str">
        <f>IF('Invt Machines'!AC18="","","oui")</f>
        <v/>
      </c>
      <c r="W18" s="154" t="s">
        <v>476</v>
      </c>
      <c r="X18" s="154" t="s">
        <v>477</v>
      </c>
      <c r="Y18" s="154"/>
      <c r="Z18" s="154" t="s">
        <v>477</v>
      </c>
      <c r="AA18" s="1329"/>
      <c r="AB18" s="1330"/>
      <c r="AC18" s="1330"/>
      <c r="AD18" s="1330"/>
      <c r="AE18" s="1330"/>
      <c r="AF18" s="1331"/>
      <c r="AG18" s="338"/>
      <c r="AH18" s="475">
        <f t="shared" si="0"/>
        <v>1</v>
      </c>
      <c r="AI18" s="483">
        <f t="shared" si="1"/>
        <v>0</v>
      </c>
      <c r="AK18" s="475">
        <f t="shared" si="10"/>
        <v>1</v>
      </c>
      <c r="AL18" s="478">
        <f t="shared" si="11"/>
        <v>0</v>
      </c>
      <c r="AM18" s="478">
        <f t="shared" si="12"/>
        <v>0</v>
      </c>
      <c r="AN18" s="478">
        <f t="shared" si="2"/>
        <v>0</v>
      </c>
      <c r="AO18" s="478">
        <f t="shared" si="13"/>
        <v>0</v>
      </c>
      <c r="AP18" s="483">
        <f t="shared" si="14"/>
        <v>1</v>
      </c>
      <c r="AQ18" s="156"/>
      <c r="AR18" s="475">
        <f t="shared" si="3"/>
        <v>0</v>
      </c>
      <c r="AS18" s="483">
        <f t="shared" si="4"/>
        <v>0</v>
      </c>
      <c r="AT18" s="148"/>
      <c r="AU18" s="475">
        <f t="shared" si="5"/>
        <v>1</v>
      </c>
      <c r="AV18" s="478">
        <f t="shared" si="6"/>
        <v>0</v>
      </c>
      <c r="AW18" s="478">
        <f t="shared" si="7"/>
        <v>0</v>
      </c>
      <c r="AX18" s="478">
        <f t="shared" si="8"/>
        <v>0</v>
      </c>
      <c r="AY18" s="477">
        <f t="shared" si="9"/>
        <v>0</v>
      </c>
      <c r="BE18" s="361" t="s">
        <v>821</v>
      </c>
      <c r="BF18" s="376" t="s">
        <v>936</v>
      </c>
      <c r="BK18" s="148"/>
    </row>
    <row r="19" spans="1:63" ht="30" customHeight="1" x14ac:dyDescent="0.3">
      <c r="A19" s="545">
        <f>IF('Invt Machines'!A19="","",'Invt Machines'!A19)</f>
        <v>7</v>
      </c>
      <c r="B19" s="559">
        <f>IF('Invt Machines'!D19="","",'Invt Machines'!D19)</f>
        <v>16</v>
      </c>
      <c r="C19" s="510">
        <f>IF('Invt Machines'!E19="","",'Invt Machines'!E19)</f>
        <v>401</v>
      </c>
      <c r="D19" s="511" t="str">
        <f>IF('Invt Machines'!G19="","",'Invt Machines'!G19)</f>
        <v>L1500</v>
      </c>
      <c r="E19" s="1484" t="str">
        <f>IF('Invt Machines'!H19="","",'Invt Machines'!H19)</f>
        <v>LIEBHERR</v>
      </c>
      <c r="F19" s="1485" t="str">
        <f>IF('Invt Machines'!I19="","",'Invt Machines'!I19)</f>
        <v>Tailleuse</v>
      </c>
      <c r="G19" s="512" t="s">
        <v>476</v>
      </c>
      <c r="H19" s="513"/>
      <c r="I19" s="513"/>
      <c r="J19" s="513"/>
      <c r="K19" s="513"/>
      <c r="L19" s="513"/>
      <c r="M19" s="513"/>
      <c r="N19" s="513"/>
      <c r="O19" s="513"/>
      <c r="P19" s="514"/>
      <c r="Q19" s="514"/>
      <c r="R19" s="514"/>
      <c r="S19" s="514"/>
      <c r="T19" s="514"/>
      <c r="U19" s="514"/>
      <c r="V19" s="515" t="str">
        <f>IF('Invt Machines'!AC19="","","oui")</f>
        <v/>
      </c>
      <c r="W19" s="516" t="s">
        <v>477</v>
      </c>
      <c r="X19" s="516" t="s">
        <v>476</v>
      </c>
      <c r="Y19" s="516"/>
      <c r="Z19" s="516"/>
      <c r="AA19" s="1489"/>
      <c r="AB19" s="1490"/>
      <c r="AC19" s="1490"/>
      <c r="AD19" s="1490"/>
      <c r="AE19" s="1490"/>
      <c r="AF19" s="1491"/>
      <c r="AG19" s="337"/>
      <c r="AH19" s="475">
        <f t="shared" si="0"/>
        <v>1</v>
      </c>
      <c r="AI19" s="483">
        <f t="shared" si="1"/>
        <v>0</v>
      </c>
      <c r="AK19" s="475">
        <f t="shared" si="10"/>
        <v>0</v>
      </c>
      <c r="AL19" s="478">
        <f t="shared" si="11"/>
        <v>0</v>
      </c>
      <c r="AM19" s="478">
        <f t="shared" si="12"/>
        <v>1</v>
      </c>
      <c r="AN19" s="478">
        <f t="shared" si="2"/>
        <v>1</v>
      </c>
      <c r="AO19" s="478">
        <f t="shared" si="13"/>
        <v>0</v>
      </c>
      <c r="AP19" s="483">
        <f t="shared" si="14"/>
        <v>0</v>
      </c>
      <c r="AQ19" s="156"/>
      <c r="AR19" s="475">
        <f t="shared" si="3"/>
        <v>0</v>
      </c>
      <c r="AS19" s="483">
        <f t="shared" si="4"/>
        <v>0</v>
      </c>
      <c r="AT19" s="148"/>
      <c r="AU19" s="475">
        <f t="shared" si="5"/>
        <v>0</v>
      </c>
      <c r="AV19" s="478">
        <f t="shared" si="6"/>
        <v>0</v>
      </c>
      <c r="AW19" s="478">
        <f t="shared" si="7"/>
        <v>0</v>
      </c>
      <c r="AX19" s="478">
        <f t="shared" si="8"/>
        <v>0</v>
      </c>
      <c r="AY19" s="477">
        <f t="shared" si="9"/>
        <v>0</v>
      </c>
      <c r="BK19" s="148"/>
    </row>
    <row r="20" spans="1:63" ht="50.25" customHeight="1" x14ac:dyDescent="0.3">
      <c r="A20" s="545">
        <f>IF('Invt Machines'!A20="","",'Invt Machines'!A20)</f>
        <v>8</v>
      </c>
      <c r="B20" s="559">
        <f>IF('Invt Machines'!D20="","",'Invt Machines'!D20)</f>
        <v>16</v>
      </c>
      <c r="C20" s="517">
        <f>IF('Invt Machines'!E20="","",'Invt Machines'!E20)</f>
        <v>712</v>
      </c>
      <c r="D20" s="511" t="str">
        <f>IF('Invt Machines'!G20="","",'Invt Machines'!G20)</f>
        <v>MONTAGE C13 N° 135</v>
      </c>
      <c r="E20" s="1484" t="str">
        <f>IF('Invt Machines'!H20="","",'Invt Machines'!H20)</f>
        <v>SKF</v>
      </c>
      <c r="F20" s="1485" t="str">
        <f>IF('Invt Machines'!I20="","",'Invt Machines'!I20)</f>
        <v>Table de montage</v>
      </c>
      <c r="G20" s="512" t="s">
        <v>476</v>
      </c>
      <c r="H20" s="494">
        <v>3</v>
      </c>
      <c r="I20" s="494">
        <v>0</v>
      </c>
      <c r="J20" s="494">
        <v>3</v>
      </c>
      <c r="K20" s="494">
        <v>0</v>
      </c>
      <c r="L20" s="494">
        <v>1</v>
      </c>
      <c r="M20" s="494">
        <v>0</v>
      </c>
      <c r="N20" s="494">
        <v>1</v>
      </c>
      <c r="O20" s="494">
        <v>0</v>
      </c>
      <c r="P20" s="495">
        <v>0</v>
      </c>
      <c r="Q20" s="495">
        <v>0</v>
      </c>
      <c r="R20" s="495">
        <v>0</v>
      </c>
      <c r="S20" s="495">
        <v>0</v>
      </c>
      <c r="T20" s="495">
        <v>0</v>
      </c>
      <c r="U20" s="495">
        <v>0</v>
      </c>
      <c r="V20" s="496" t="str">
        <f>IF('Invt Machines'!AC20="","","oui")</f>
        <v/>
      </c>
      <c r="W20" s="497" t="s">
        <v>898</v>
      </c>
      <c r="X20" s="497" t="s">
        <v>910</v>
      </c>
      <c r="Y20" s="497"/>
      <c r="Z20" s="490" t="s">
        <v>477</v>
      </c>
      <c r="AA20" s="1495"/>
      <c r="AB20" s="1496"/>
      <c r="AC20" s="1496"/>
      <c r="AD20" s="1496"/>
      <c r="AE20" s="1496"/>
      <c r="AF20" s="1497"/>
      <c r="AG20" s="339"/>
      <c r="AH20" s="475">
        <f t="shared" si="0"/>
        <v>1</v>
      </c>
      <c r="AI20" s="483">
        <f t="shared" si="1"/>
        <v>0</v>
      </c>
      <c r="AK20" s="475">
        <f t="shared" si="10"/>
        <v>0</v>
      </c>
      <c r="AL20" s="478">
        <f t="shared" si="11"/>
        <v>1</v>
      </c>
      <c r="AM20" s="478">
        <f t="shared" si="12"/>
        <v>0</v>
      </c>
      <c r="AN20" s="478">
        <f t="shared" si="2"/>
        <v>0</v>
      </c>
      <c r="AO20" s="478">
        <f t="shared" si="13"/>
        <v>1</v>
      </c>
      <c r="AP20" s="483">
        <f t="shared" si="14"/>
        <v>0</v>
      </c>
      <c r="AQ20" s="156"/>
      <c r="AR20" s="475">
        <f t="shared" si="3"/>
        <v>0</v>
      </c>
      <c r="AS20" s="483">
        <f t="shared" si="4"/>
        <v>0</v>
      </c>
      <c r="AT20" s="148"/>
      <c r="AU20" s="475">
        <f t="shared" si="5"/>
        <v>1</v>
      </c>
      <c r="AV20" s="478">
        <f t="shared" si="6"/>
        <v>0</v>
      </c>
      <c r="AW20" s="478">
        <f t="shared" si="7"/>
        <v>0</v>
      </c>
      <c r="AX20" s="478">
        <f t="shared" si="8"/>
        <v>0</v>
      </c>
      <c r="AY20" s="477">
        <f t="shared" si="9"/>
        <v>0</v>
      </c>
      <c r="BK20" s="148"/>
    </row>
    <row r="21" spans="1:63" ht="30" customHeight="1" x14ac:dyDescent="0.3">
      <c r="A21" s="545">
        <f>IF('Invt Machines'!A21="","",'Invt Machines'!A21)</f>
        <v>9</v>
      </c>
      <c r="B21" s="559">
        <f>IF('Invt Machines'!D21="","",'Invt Machines'!D21)</f>
        <v>16</v>
      </c>
      <c r="C21" s="510">
        <f>IF('Invt Machines'!E21="","",'Invt Machines'!E21)</f>
        <v>311</v>
      </c>
      <c r="D21" s="511" t="str">
        <f>IF('Invt Machines'!G21="","",'Invt Machines'!G21)</f>
        <v>EMA piste</v>
      </c>
      <c r="E21" s="1484" t="str">
        <f>IF('Invt Machines'!H21="","",'Invt Machines'!H21)</f>
        <v>EMA</v>
      </c>
      <c r="F21" s="1485" t="str">
        <f>IF('Invt Machines'!I21="","",'Invt Machines'!I21)</f>
        <v>Trempe piste</v>
      </c>
      <c r="G21" s="512" t="s">
        <v>476</v>
      </c>
      <c r="H21" s="513"/>
      <c r="I21" s="513"/>
      <c r="J21" s="513"/>
      <c r="K21" s="513"/>
      <c r="L21" s="513"/>
      <c r="M21" s="513"/>
      <c r="N21" s="513"/>
      <c r="O21" s="513"/>
      <c r="P21" s="514"/>
      <c r="Q21" s="514"/>
      <c r="R21" s="514"/>
      <c r="S21" s="514"/>
      <c r="T21" s="514"/>
      <c r="U21" s="514"/>
      <c r="V21" s="515" t="str">
        <f>IF('Invt Machines'!AC21="","","oui")</f>
        <v/>
      </c>
      <c r="W21" s="516" t="s">
        <v>477</v>
      </c>
      <c r="X21" s="516" t="s">
        <v>476</v>
      </c>
      <c r="Y21" s="516"/>
      <c r="Z21" s="518"/>
      <c r="AA21" s="1486"/>
      <c r="AB21" s="1487"/>
      <c r="AC21" s="1487"/>
      <c r="AD21" s="1487"/>
      <c r="AE21" s="1487"/>
      <c r="AF21" s="1488"/>
      <c r="AG21" s="337"/>
      <c r="AH21" s="475">
        <f t="shared" si="0"/>
        <v>1</v>
      </c>
      <c r="AI21" s="483">
        <f t="shared" si="1"/>
        <v>0</v>
      </c>
      <c r="AK21" s="475">
        <f t="shared" si="10"/>
        <v>0</v>
      </c>
      <c r="AL21" s="478">
        <f t="shared" si="11"/>
        <v>0</v>
      </c>
      <c r="AM21" s="478">
        <f t="shared" si="12"/>
        <v>1</v>
      </c>
      <c r="AN21" s="478">
        <f t="shared" si="2"/>
        <v>1</v>
      </c>
      <c r="AO21" s="478">
        <f t="shared" si="13"/>
        <v>0</v>
      </c>
      <c r="AP21" s="483">
        <f t="shared" si="14"/>
        <v>0</v>
      </c>
      <c r="AQ21" s="156"/>
      <c r="AR21" s="475">
        <f t="shared" si="3"/>
        <v>0</v>
      </c>
      <c r="AS21" s="483">
        <f t="shared" si="4"/>
        <v>0</v>
      </c>
      <c r="AT21" s="148"/>
      <c r="AU21" s="475">
        <f t="shared" si="5"/>
        <v>0</v>
      </c>
      <c r="AV21" s="478">
        <f t="shared" si="6"/>
        <v>0</v>
      </c>
      <c r="AW21" s="478">
        <f t="shared" si="7"/>
        <v>0</v>
      </c>
      <c r="AX21" s="478">
        <f t="shared" si="8"/>
        <v>0</v>
      </c>
      <c r="AY21" s="477">
        <f t="shared" si="9"/>
        <v>0</v>
      </c>
      <c r="BK21" s="148"/>
    </row>
    <row r="22" spans="1:63" ht="30" customHeight="1" x14ac:dyDescent="0.3">
      <c r="A22" s="545">
        <f>IF('Invt Machines'!A22="","",'Invt Machines'!A22)</f>
        <v>10</v>
      </c>
      <c r="B22" s="560">
        <f>IF('Invt Machines'!D22="","",'Invt Machines'!D22)</f>
        <v>16</v>
      </c>
      <c r="C22" s="96" t="str">
        <f>IF('Invt Machines'!E22="","",'Invt Machines'!E22)</f>
        <v>313</v>
      </c>
      <c r="D22" s="101" t="str">
        <f>IF('Invt Machines'!G22="","",'Invt Machines'!G22)</f>
        <v>EMA  Denture</v>
      </c>
      <c r="E22" s="1357" t="str">
        <f>IF('Invt Machines'!H22="","",'Invt Machines'!H22)</f>
        <v>EMA</v>
      </c>
      <c r="F22" s="1358" t="str">
        <f>IF('Invt Machines'!I22="","",'Invt Machines'!I22)</f>
        <v>Trempe denture</v>
      </c>
      <c r="G22" s="512" t="s">
        <v>476</v>
      </c>
      <c r="H22" s="160">
        <v>2</v>
      </c>
      <c r="I22" s="160">
        <v>0</v>
      </c>
      <c r="J22" s="160">
        <v>2</v>
      </c>
      <c r="K22" s="160">
        <v>0</v>
      </c>
      <c r="L22" s="160">
        <v>0</v>
      </c>
      <c r="M22" s="160">
        <v>0</v>
      </c>
      <c r="N22" s="160">
        <v>1</v>
      </c>
      <c r="O22" s="160">
        <v>0</v>
      </c>
      <c r="P22" s="161">
        <v>0</v>
      </c>
      <c r="Q22" s="161">
        <v>0</v>
      </c>
      <c r="R22" s="161">
        <v>4</v>
      </c>
      <c r="S22" s="161">
        <v>0</v>
      </c>
      <c r="T22" s="161">
        <v>0</v>
      </c>
      <c r="U22" s="161">
        <v>0</v>
      </c>
      <c r="V22" s="377" t="str">
        <f>IF('Invt Machines'!AC22="","","oui")</f>
        <v/>
      </c>
      <c r="W22" s="154" t="s">
        <v>476</v>
      </c>
      <c r="X22" s="154" t="s">
        <v>477</v>
      </c>
      <c r="Y22" s="154"/>
      <c r="Z22" s="154" t="s">
        <v>477</v>
      </c>
      <c r="AA22" s="1329" t="s">
        <v>622</v>
      </c>
      <c r="AB22" s="1330"/>
      <c r="AC22" s="1330"/>
      <c r="AD22" s="1330"/>
      <c r="AE22" s="1330"/>
      <c r="AF22" s="1331"/>
      <c r="AG22" s="338"/>
      <c r="AH22" s="475">
        <f t="shared" si="0"/>
        <v>1</v>
      </c>
      <c r="AI22" s="483">
        <f t="shared" si="1"/>
        <v>0</v>
      </c>
      <c r="AK22" s="475">
        <f t="shared" si="10"/>
        <v>1</v>
      </c>
      <c r="AL22" s="478">
        <f t="shared" si="11"/>
        <v>0</v>
      </c>
      <c r="AM22" s="478">
        <f t="shared" si="12"/>
        <v>0</v>
      </c>
      <c r="AN22" s="478">
        <f t="shared" si="2"/>
        <v>0</v>
      </c>
      <c r="AO22" s="478">
        <f t="shared" si="13"/>
        <v>0</v>
      </c>
      <c r="AP22" s="483">
        <f t="shared" si="14"/>
        <v>1</v>
      </c>
      <c r="AQ22" s="156"/>
      <c r="AR22" s="475">
        <f t="shared" si="3"/>
        <v>0</v>
      </c>
      <c r="AS22" s="483">
        <f t="shared" si="4"/>
        <v>0</v>
      </c>
      <c r="AT22" s="148"/>
      <c r="AU22" s="475">
        <f t="shared" si="5"/>
        <v>1</v>
      </c>
      <c r="AV22" s="478">
        <f t="shared" si="6"/>
        <v>0</v>
      </c>
      <c r="AW22" s="478">
        <f t="shared" si="7"/>
        <v>0</v>
      </c>
      <c r="AX22" s="478">
        <f t="shared" si="8"/>
        <v>0</v>
      </c>
      <c r="AY22" s="477">
        <f t="shared" si="9"/>
        <v>0</v>
      </c>
      <c r="BK22" s="148"/>
    </row>
    <row r="23" spans="1:63" ht="30" customHeight="1" x14ac:dyDescent="0.3">
      <c r="A23" s="545">
        <f>IF('Invt Machines'!A23="","",'Invt Machines'!A23)</f>
        <v>11</v>
      </c>
      <c r="B23" s="560">
        <f>IF('Invt Machines'!D23="","",'Invt Machines'!D23)</f>
        <v>16</v>
      </c>
      <c r="C23" s="96">
        <f>IF('Invt Machines'!E23="","",'Invt Machines'!E23)</f>
        <v>316</v>
      </c>
      <c r="D23" s="101" t="str">
        <f>IF('Invt Machines'!G23="","",'Invt Machines'!G23)</f>
        <v>EMA Denture</v>
      </c>
      <c r="E23" s="1357" t="str">
        <f>IF('Invt Machines'!H23="","",'Invt Machines'!H23)</f>
        <v>EMA</v>
      </c>
      <c r="F23" s="1358" t="str">
        <f>IF('Invt Machines'!I23="","",'Invt Machines'!I23)</f>
        <v>Trempe denture</v>
      </c>
      <c r="G23" s="512" t="s">
        <v>476</v>
      </c>
      <c r="H23" s="160"/>
      <c r="I23" s="160"/>
      <c r="J23" s="160"/>
      <c r="K23" s="160"/>
      <c r="L23" s="160"/>
      <c r="M23" s="160"/>
      <c r="N23" s="160"/>
      <c r="O23" s="160"/>
      <c r="P23" s="161"/>
      <c r="Q23" s="161"/>
      <c r="R23" s="161"/>
      <c r="S23" s="161"/>
      <c r="T23" s="161"/>
      <c r="U23" s="161"/>
      <c r="V23" s="377" t="str">
        <f>IF('Invt Machines'!AC23="","","oui")</f>
        <v/>
      </c>
      <c r="W23" s="154" t="s">
        <v>477</v>
      </c>
      <c r="X23" s="154" t="s">
        <v>476</v>
      </c>
      <c r="Y23" s="154"/>
      <c r="Z23" s="154"/>
      <c r="AA23" s="1329"/>
      <c r="AB23" s="1330"/>
      <c r="AC23" s="1330"/>
      <c r="AD23" s="1330"/>
      <c r="AE23" s="1330"/>
      <c r="AF23" s="1331"/>
      <c r="AG23" s="336"/>
      <c r="AH23" s="475">
        <f t="shared" si="0"/>
        <v>1</v>
      </c>
      <c r="AI23" s="483">
        <f t="shared" si="1"/>
        <v>0</v>
      </c>
      <c r="AK23" s="475">
        <f t="shared" si="10"/>
        <v>0</v>
      </c>
      <c r="AL23" s="478">
        <f t="shared" si="11"/>
        <v>0</v>
      </c>
      <c r="AM23" s="478">
        <f t="shared" si="12"/>
        <v>1</v>
      </c>
      <c r="AN23" s="478">
        <f t="shared" si="2"/>
        <v>1</v>
      </c>
      <c r="AO23" s="478">
        <f t="shared" si="13"/>
        <v>0</v>
      </c>
      <c r="AP23" s="483">
        <f t="shared" si="14"/>
        <v>0</v>
      </c>
      <c r="AQ23" s="156"/>
      <c r="AR23" s="475">
        <f t="shared" si="3"/>
        <v>0</v>
      </c>
      <c r="AS23" s="483">
        <f t="shared" si="4"/>
        <v>0</v>
      </c>
      <c r="AT23" s="148"/>
      <c r="AU23" s="475">
        <f t="shared" si="5"/>
        <v>0</v>
      </c>
      <c r="AV23" s="478">
        <f t="shared" si="6"/>
        <v>0</v>
      </c>
      <c r="AW23" s="478">
        <f t="shared" si="7"/>
        <v>0</v>
      </c>
      <c r="AX23" s="478">
        <f t="shared" si="8"/>
        <v>0</v>
      </c>
      <c r="AY23" s="477">
        <f t="shared" si="9"/>
        <v>0</v>
      </c>
      <c r="BK23" s="148"/>
    </row>
    <row r="24" spans="1:63" ht="30" customHeight="1" x14ac:dyDescent="0.3">
      <c r="A24" s="545">
        <f>IF('Invt Machines'!A24="","",'Invt Machines'!A24)</f>
        <v>12</v>
      </c>
      <c r="B24" s="558">
        <f>IF('Invt Machines'!D24="","",'Invt Machines'!D24)</f>
        <v>16</v>
      </c>
      <c r="C24" s="96">
        <f>IF('Invt Machines'!E24="","",'Invt Machines'!E24)</f>
        <v>412</v>
      </c>
      <c r="D24" s="101" t="str">
        <f>IF('Invt Machines'!G24="","",'Invt Machines'!G24)</f>
        <v>L2000</v>
      </c>
      <c r="E24" s="1357" t="str">
        <f>IF('Invt Machines'!H24="","",'Invt Machines'!H24)</f>
        <v>LIEBHERR</v>
      </c>
      <c r="F24" s="1358" t="str">
        <f>IF('Invt Machines'!I24="","",'Invt Machines'!I24)</f>
        <v>Tailleuse</v>
      </c>
      <c r="G24" s="512" t="s">
        <v>476</v>
      </c>
      <c r="H24" s="160"/>
      <c r="I24" s="160"/>
      <c r="J24" s="160"/>
      <c r="K24" s="160"/>
      <c r="L24" s="160"/>
      <c r="M24" s="160"/>
      <c r="N24" s="160"/>
      <c r="O24" s="160"/>
      <c r="P24" s="161"/>
      <c r="Q24" s="161"/>
      <c r="R24" s="161"/>
      <c r="S24" s="161"/>
      <c r="T24" s="161"/>
      <c r="U24" s="161"/>
      <c r="V24" s="377" t="str">
        <f>IF('Invt Machines'!AC24="","","oui")</f>
        <v/>
      </c>
      <c r="W24" s="154" t="s">
        <v>477</v>
      </c>
      <c r="X24" s="154" t="s">
        <v>476</v>
      </c>
      <c r="Y24" s="154"/>
      <c r="Z24" s="154"/>
      <c r="AA24" s="1329"/>
      <c r="AB24" s="1330"/>
      <c r="AC24" s="1330"/>
      <c r="AD24" s="1330"/>
      <c r="AE24" s="1330"/>
      <c r="AF24" s="1331"/>
      <c r="AG24" s="336"/>
      <c r="AH24" s="475">
        <f t="shared" si="0"/>
        <v>1</v>
      </c>
      <c r="AI24" s="483">
        <f t="shared" si="1"/>
        <v>0</v>
      </c>
      <c r="AK24" s="475">
        <f t="shared" si="10"/>
        <v>0</v>
      </c>
      <c r="AL24" s="478">
        <f t="shared" si="11"/>
        <v>0</v>
      </c>
      <c r="AM24" s="478">
        <f t="shared" si="12"/>
        <v>1</v>
      </c>
      <c r="AN24" s="478">
        <f t="shared" si="2"/>
        <v>1</v>
      </c>
      <c r="AO24" s="478">
        <f t="shared" si="13"/>
        <v>0</v>
      </c>
      <c r="AP24" s="483">
        <f t="shared" si="14"/>
        <v>0</v>
      </c>
      <c r="AQ24" s="156"/>
      <c r="AR24" s="475">
        <f t="shared" si="3"/>
        <v>0</v>
      </c>
      <c r="AS24" s="483">
        <f t="shared" si="4"/>
        <v>0</v>
      </c>
      <c r="AT24" s="148"/>
      <c r="AU24" s="475">
        <f t="shared" si="5"/>
        <v>0</v>
      </c>
      <c r="AV24" s="478">
        <f t="shared" si="6"/>
        <v>0</v>
      </c>
      <c r="AW24" s="478">
        <f t="shared" si="7"/>
        <v>0</v>
      </c>
      <c r="AX24" s="478">
        <f t="shared" si="8"/>
        <v>0</v>
      </c>
      <c r="AY24" s="477">
        <f t="shared" si="9"/>
        <v>0</v>
      </c>
      <c r="BK24" s="148"/>
    </row>
    <row r="25" spans="1:63" ht="30" customHeight="1" x14ac:dyDescent="0.3">
      <c r="A25" s="545">
        <f>IF('Invt Machines'!A25="","",'Invt Machines'!A25)</f>
        <v>13</v>
      </c>
      <c r="B25" s="558">
        <f>IF('Invt Machines'!D25="","",'Invt Machines'!D25)</f>
        <v>16</v>
      </c>
      <c r="C25" s="96" t="str">
        <f>IF('Invt Machines'!E25="","",'Invt Machines'!E25)</f>
        <v>413</v>
      </c>
      <c r="D25" s="101" t="str">
        <f>IF('Invt Machines'!G25="","",'Invt Machines'!G25)</f>
        <v>LS2000</v>
      </c>
      <c r="E25" s="1357" t="str">
        <f>IF('Invt Machines'!H25="","",'Invt Machines'!H25)</f>
        <v>LIEBHERR</v>
      </c>
      <c r="F25" s="1358" t="str">
        <f>IF('Invt Machines'!I25="","",'Invt Machines'!I25)</f>
        <v>Tailleuse</v>
      </c>
      <c r="G25" s="512" t="s">
        <v>476</v>
      </c>
      <c r="H25" s="160">
        <v>2</v>
      </c>
      <c r="I25" s="160">
        <v>0</v>
      </c>
      <c r="J25" s="160">
        <v>1</v>
      </c>
      <c r="K25" s="160">
        <v>0</v>
      </c>
      <c r="L25" s="160">
        <v>0</v>
      </c>
      <c r="M25" s="160">
        <v>0</v>
      </c>
      <c r="N25" s="160">
        <v>1</v>
      </c>
      <c r="O25" s="160">
        <v>0</v>
      </c>
      <c r="P25" s="161">
        <v>0</v>
      </c>
      <c r="Q25" s="161">
        <v>0</v>
      </c>
      <c r="R25" s="161">
        <v>0</v>
      </c>
      <c r="S25" s="161">
        <v>0</v>
      </c>
      <c r="T25" s="161">
        <v>0</v>
      </c>
      <c r="U25" s="161">
        <v>0</v>
      </c>
      <c r="V25" s="377" t="str">
        <f>IF('Invt Machines'!AC25="","","oui")</f>
        <v/>
      </c>
      <c r="W25" s="154" t="s">
        <v>476</v>
      </c>
      <c r="X25" s="154" t="s">
        <v>477</v>
      </c>
      <c r="Y25" s="154"/>
      <c r="Z25" s="154" t="s">
        <v>477</v>
      </c>
      <c r="AA25" s="1329" t="s">
        <v>622</v>
      </c>
      <c r="AB25" s="1330"/>
      <c r="AC25" s="1330"/>
      <c r="AD25" s="1330"/>
      <c r="AE25" s="1330"/>
      <c r="AF25" s="1331"/>
      <c r="AG25" s="340"/>
      <c r="AH25" s="475">
        <f t="shared" si="0"/>
        <v>1</v>
      </c>
      <c r="AI25" s="483">
        <f t="shared" si="1"/>
        <v>0</v>
      </c>
      <c r="AK25" s="475">
        <f t="shared" si="10"/>
        <v>1</v>
      </c>
      <c r="AL25" s="478">
        <f t="shared" si="11"/>
        <v>0</v>
      </c>
      <c r="AM25" s="478">
        <f t="shared" si="12"/>
        <v>0</v>
      </c>
      <c r="AN25" s="478">
        <f t="shared" si="2"/>
        <v>0</v>
      </c>
      <c r="AO25" s="478">
        <f t="shared" si="13"/>
        <v>0</v>
      </c>
      <c r="AP25" s="483">
        <f t="shared" si="14"/>
        <v>1</v>
      </c>
      <c r="AQ25" s="156"/>
      <c r="AR25" s="475">
        <f t="shared" si="3"/>
        <v>0</v>
      </c>
      <c r="AS25" s="483">
        <f t="shared" si="4"/>
        <v>0</v>
      </c>
      <c r="AT25" s="148"/>
      <c r="AU25" s="475">
        <f t="shared" si="5"/>
        <v>1</v>
      </c>
      <c r="AV25" s="478">
        <f t="shared" si="6"/>
        <v>0</v>
      </c>
      <c r="AW25" s="478">
        <f t="shared" si="7"/>
        <v>0</v>
      </c>
      <c r="AX25" s="478">
        <f t="shared" si="8"/>
        <v>0</v>
      </c>
      <c r="AY25" s="477">
        <f t="shared" si="9"/>
        <v>0</v>
      </c>
      <c r="BK25" s="148"/>
    </row>
    <row r="26" spans="1:63" ht="30" customHeight="1" x14ac:dyDescent="0.3">
      <c r="A26" s="545">
        <f>IF('Invt Machines'!A26="","",'Invt Machines'!A26)</f>
        <v>14</v>
      </c>
      <c r="B26" s="560">
        <f>IF('Invt Machines'!D26="","",'Invt Machines'!D26)</f>
        <v>16</v>
      </c>
      <c r="C26" s="96">
        <f>IF('Invt Machines'!E26="","",'Invt Machines'!E26)</f>
        <v>3270</v>
      </c>
      <c r="D26" s="101" t="str">
        <f>IF('Invt Machines'!G26="","",'Invt Machines'!G26)</f>
        <v>SCHIESS CN</v>
      </c>
      <c r="E26" s="1359" t="str">
        <f>IF('Invt Machines'!H26="","",'Invt Machines'!H26)</f>
        <v>SCHIESS</v>
      </c>
      <c r="F26" s="1360" t="str">
        <f>IF('Invt Machines'!I26="","",'Invt Machines'!I26)</f>
        <v>Tailleuse</v>
      </c>
      <c r="G26" s="512" t="s">
        <v>476</v>
      </c>
      <c r="H26" s="160"/>
      <c r="I26" s="160"/>
      <c r="J26" s="160"/>
      <c r="K26" s="160"/>
      <c r="L26" s="160"/>
      <c r="M26" s="160"/>
      <c r="N26" s="160"/>
      <c r="O26" s="160"/>
      <c r="P26" s="161"/>
      <c r="Q26" s="161"/>
      <c r="R26" s="161"/>
      <c r="S26" s="161"/>
      <c r="T26" s="161"/>
      <c r="U26" s="161"/>
      <c r="V26" s="377" t="str">
        <f>IF('Invt Machines'!AC26="","","oui")</f>
        <v/>
      </c>
      <c r="W26" s="154" t="s">
        <v>477</v>
      </c>
      <c r="X26" s="154" t="s">
        <v>476</v>
      </c>
      <c r="Y26" s="154"/>
      <c r="Z26" s="154"/>
      <c r="AA26" s="1329"/>
      <c r="AB26" s="1330"/>
      <c r="AC26" s="1330"/>
      <c r="AD26" s="1330"/>
      <c r="AE26" s="1330"/>
      <c r="AF26" s="1331"/>
      <c r="AG26" s="336"/>
      <c r="AH26" s="475">
        <f t="shared" si="0"/>
        <v>1</v>
      </c>
      <c r="AI26" s="483">
        <f t="shared" si="1"/>
        <v>0</v>
      </c>
      <c r="AK26" s="475">
        <f t="shared" si="10"/>
        <v>0</v>
      </c>
      <c r="AL26" s="478">
        <f t="shared" si="11"/>
        <v>0</v>
      </c>
      <c r="AM26" s="478">
        <f t="shared" si="12"/>
        <v>1</v>
      </c>
      <c r="AN26" s="478">
        <f t="shared" si="2"/>
        <v>1</v>
      </c>
      <c r="AO26" s="478">
        <f t="shared" si="13"/>
        <v>0</v>
      </c>
      <c r="AP26" s="483">
        <f t="shared" si="14"/>
        <v>0</v>
      </c>
      <c r="AQ26" s="156"/>
      <c r="AR26" s="475">
        <f t="shared" si="3"/>
        <v>0</v>
      </c>
      <c r="AS26" s="483">
        <f t="shared" si="4"/>
        <v>0</v>
      </c>
      <c r="AT26" s="148"/>
      <c r="AU26" s="475">
        <f t="shared" si="5"/>
        <v>0</v>
      </c>
      <c r="AV26" s="478">
        <f t="shared" si="6"/>
        <v>0</v>
      </c>
      <c r="AW26" s="478">
        <f t="shared" si="7"/>
        <v>0</v>
      </c>
      <c r="AX26" s="478">
        <f t="shared" si="8"/>
        <v>0</v>
      </c>
      <c r="AY26" s="477">
        <f t="shared" si="9"/>
        <v>0</v>
      </c>
      <c r="BK26" s="148"/>
    </row>
    <row r="27" spans="1:63" ht="30" customHeight="1" x14ac:dyDescent="0.3">
      <c r="A27" s="545">
        <f>IF('Invt Machines'!A27="","",'Invt Machines'!A27)</f>
        <v>15</v>
      </c>
      <c r="B27" s="560">
        <f>IF('Invt Machines'!D27="","",'Invt Machines'!D27)</f>
        <v>16</v>
      </c>
      <c r="C27" s="96">
        <f>IF('Invt Machines'!E27="","",'Invt Machines'!E27)</f>
        <v>3069</v>
      </c>
      <c r="D27" s="101" t="str">
        <f>IF('Invt Machines'!G27="","",'Invt Machines'!G27)</f>
        <v>AC15</v>
      </c>
      <c r="E27" s="1357" t="str">
        <f>IF('Invt Machines'!H27="","",'Invt Machines'!H27)</f>
        <v>PIETRO CARNAGHI</v>
      </c>
      <c r="F27" s="1358" t="str">
        <f>IF('Invt Machines'!I27="","",'Invt Machines'!I27)</f>
        <v>Tour vertical / perceuse</v>
      </c>
      <c r="G27" s="512" t="s">
        <v>476</v>
      </c>
      <c r="H27" s="160"/>
      <c r="I27" s="160"/>
      <c r="J27" s="160"/>
      <c r="K27" s="160"/>
      <c r="L27" s="160"/>
      <c r="M27" s="160"/>
      <c r="N27" s="160"/>
      <c r="O27" s="160"/>
      <c r="P27" s="161"/>
      <c r="Q27" s="161"/>
      <c r="R27" s="161"/>
      <c r="S27" s="161"/>
      <c r="T27" s="161"/>
      <c r="U27" s="161"/>
      <c r="V27" s="377" t="str">
        <f>IF('Invt Machines'!AC27="","","oui")</f>
        <v/>
      </c>
      <c r="W27" s="154" t="s">
        <v>477</v>
      </c>
      <c r="X27" s="154" t="s">
        <v>476</v>
      </c>
      <c r="Y27" s="154"/>
      <c r="Z27" s="154"/>
      <c r="AA27" s="1329"/>
      <c r="AB27" s="1330"/>
      <c r="AC27" s="1330"/>
      <c r="AD27" s="1330"/>
      <c r="AE27" s="1330"/>
      <c r="AF27" s="1331"/>
      <c r="AG27" s="336"/>
      <c r="AH27" s="475">
        <f t="shared" si="0"/>
        <v>1</v>
      </c>
      <c r="AI27" s="483">
        <f t="shared" si="1"/>
        <v>0</v>
      </c>
      <c r="AK27" s="475">
        <f t="shared" si="10"/>
        <v>0</v>
      </c>
      <c r="AL27" s="478">
        <f t="shared" si="11"/>
        <v>0</v>
      </c>
      <c r="AM27" s="478">
        <f t="shared" si="12"/>
        <v>1</v>
      </c>
      <c r="AN27" s="478">
        <f t="shared" si="2"/>
        <v>1</v>
      </c>
      <c r="AO27" s="478">
        <f t="shared" si="13"/>
        <v>0</v>
      </c>
      <c r="AP27" s="483">
        <f t="shared" si="14"/>
        <v>0</v>
      </c>
      <c r="AQ27" s="156"/>
      <c r="AR27" s="475">
        <f t="shared" si="3"/>
        <v>0</v>
      </c>
      <c r="AS27" s="483">
        <f t="shared" si="4"/>
        <v>0</v>
      </c>
      <c r="AT27" s="148"/>
      <c r="AU27" s="475">
        <f t="shared" si="5"/>
        <v>0</v>
      </c>
      <c r="AV27" s="478">
        <f t="shared" si="6"/>
        <v>0</v>
      </c>
      <c r="AW27" s="478">
        <f t="shared" si="7"/>
        <v>0</v>
      </c>
      <c r="AX27" s="478">
        <f t="shared" si="8"/>
        <v>0</v>
      </c>
      <c r="AY27" s="477">
        <f t="shared" si="9"/>
        <v>0</v>
      </c>
      <c r="BK27" s="148"/>
    </row>
    <row r="28" spans="1:63" ht="30" customHeight="1" x14ac:dyDescent="0.3">
      <c r="A28" s="545">
        <f>IF('Invt Machines'!A28="","",'Invt Machines'!A28)</f>
        <v>16</v>
      </c>
      <c r="B28" s="560">
        <f>IF('Invt Machines'!D28="","",'Invt Machines'!D28)</f>
        <v>16</v>
      </c>
      <c r="C28" s="96" t="str">
        <f>IF('Invt Machines'!E28="","",'Invt Machines'!E28)</f>
        <v>73</v>
      </c>
      <c r="D28" s="101" t="str">
        <f>IF('Invt Machines'!G28="","",'Invt Machines'!G28)</f>
        <v>AC20</v>
      </c>
      <c r="E28" s="1357" t="str">
        <f>IF('Invt Machines'!H28="","",'Invt Machines'!H28)</f>
        <v>PIETRO CARNAGHI</v>
      </c>
      <c r="F28" s="1358" t="str">
        <f>IF('Invt Machines'!I28="","",'Invt Machines'!I28)</f>
        <v>Tour vertical / perceuse</v>
      </c>
      <c r="G28" s="512" t="s">
        <v>476</v>
      </c>
      <c r="H28" s="160">
        <v>1</v>
      </c>
      <c r="I28" s="160">
        <v>0</v>
      </c>
      <c r="J28" s="160">
        <v>1</v>
      </c>
      <c r="K28" s="160">
        <v>0</v>
      </c>
      <c r="L28" s="160">
        <v>0</v>
      </c>
      <c r="M28" s="160">
        <v>0</v>
      </c>
      <c r="N28" s="160">
        <v>1</v>
      </c>
      <c r="O28" s="160">
        <v>0</v>
      </c>
      <c r="P28" s="161">
        <v>1</v>
      </c>
      <c r="Q28" s="161">
        <v>0</v>
      </c>
      <c r="R28" s="161">
        <v>1</v>
      </c>
      <c r="S28" s="161">
        <v>0</v>
      </c>
      <c r="T28" s="161">
        <v>0</v>
      </c>
      <c r="U28" s="161">
        <v>0</v>
      </c>
      <c r="V28" s="377" t="str">
        <f>IF('Invt Machines'!AC28="","","oui")</f>
        <v>oui</v>
      </c>
      <c r="W28" s="154" t="s">
        <v>476</v>
      </c>
      <c r="X28" s="154" t="s">
        <v>477</v>
      </c>
      <c r="Y28" s="154" t="s">
        <v>514</v>
      </c>
      <c r="Z28" s="154" t="s">
        <v>477</v>
      </c>
      <c r="AA28" s="1329" t="s">
        <v>824</v>
      </c>
      <c r="AB28" s="1330"/>
      <c r="AC28" s="1330"/>
      <c r="AD28" s="1330"/>
      <c r="AE28" s="1330"/>
      <c r="AF28" s="1331"/>
      <c r="AG28" s="338"/>
      <c r="AH28" s="475">
        <f t="shared" si="0"/>
        <v>1</v>
      </c>
      <c r="AI28" s="483">
        <f t="shared" si="1"/>
        <v>0</v>
      </c>
      <c r="AK28" s="475">
        <f t="shared" si="10"/>
        <v>1</v>
      </c>
      <c r="AL28" s="478">
        <f t="shared" si="11"/>
        <v>0</v>
      </c>
      <c r="AM28" s="478">
        <f t="shared" si="12"/>
        <v>0</v>
      </c>
      <c r="AN28" s="478">
        <f t="shared" si="2"/>
        <v>0</v>
      </c>
      <c r="AO28" s="478">
        <f t="shared" si="13"/>
        <v>0</v>
      </c>
      <c r="AP28" s="483">
        <f t="shared" si="14"/>
        <v>1</v>
      </c>
      <c r="AQ28" s="156"/>
      <c r="AR28" s="475">
        <f t="shared" si="3"/>
        <v>0</v>
      </c>
      <c r="AS28" s="483">
        <f t="shared" si="4"/>
        <v>0</v>
      </c>
      <c r="AT28" s="148"/>
      <c r="AU28" s="475">
        <f t="shared" si="5"/>
        <v>1</v>
      </c>
      <c r="AV28" s="478">
        <f t="shared" si="6"/>
        <v>0</v>
      </c>
      <c r="AW28" s="478">
        <f t="shared" si="7"/>
        <v>0</v>
      </c>
      <c r="AX28" s="478">
        <f t="shared" si="8"/>
        <v>0</v>
      </c>
      <c r="AY28" s="477">
        <f t="shared" si="9"/>
        <v>0</v>
      </c>
      <c r="BK28" s="148"/>
    </row>
    <row r="29" spans="1:63" ht="41.25" customHeight="1" x14ac:dyDescent="0.3">
      <c r="A29" s="545">
        <f>IF('Invt Machines'!A29="","",'Invt Machines'!A29)</f>
        <v>17</v>
      </c>
      <c r="B29" s="560">
        <f>IF('Invt Machines'!D29="","",'Invt Machines'!D29)</f>
        <v>16</v>
      </c>
      <c r="C29" s="96" t="str">
        <f>IF('Invt Machines'!E29="","",'Invt Machines'!E29)</f>
        <v>3116</v>
      </c>
      <c r="D29" s="101" t="str">
        <f>IF('Invt Machines'!G29="","",'Invt Machines'!G29)</f>
        <v>AC20</v>
      </c>
      <c r="E29" s="1357" t="str">
        <f>IF('Invt Machines'!H29="","",'Invt Machines'!H29)</f>
        <v>PIETRO CARNAGHI</v>
      </c>
      <c r="F29" s="1358" t="str">
        <f>IF('Invt Machines'!I29="","",'Invt Machines'!I29)</f>
        <v>Tour vertical / perceuse</v>
      </c>
      <c r="G29" s="512" t="s">
        <v>476</v>
      </c>
      <c r="H29" s="160">
        <v>1</v>
      </c>
      <c r="I29" s="160">
        <v>0</v>
      </c>
      <c r="J29" s="160">
        <v>1</v>
      </c>
      <c r="K29" s="160">
        <v>0</v>
      </c>
      <c r="L29" s="160">
        <v>0</v>
      </c>
      <c r="M29" s="160">
        <v>0</v>
      </c>
      <c r="N29" s="160">
        <v>2</v>
      </c>
      <c r="O29" s="160">
        <v>0</v>
      </c>
      <c r="P29" s="161">
        <v>1</v>
      </c>
      <c r="Q29" s="161">
        <v>0</v>
      </c>
      <c r="R29" s="161">
        <v>1</v>
      </c>
      <c r="S29" s="161">
        <v>0</v>
      </c>
      <c r="T29" s="161">
        <v>0</v>
      </c>
      <c r="U29" s="161">
        <v>0</v>
      </c>
      <c r="V29" s="377" t="str">
        <f>IF('Invt Machines'!AC29="","","oui")</f>
        <v>oui</v>
      </c>
      <c r="W29" s="154" t="s">
        <v>898</v>
      </c>
      <c r="X29" s="154" t="s">
        <v>910</v>
      </c>
      <c r="Y29" s="154"/>
      <c r="Z29" s="154" t="s">
        <v>477</v>
      </c>
      <c r="AA29" s="1329" t="s">
        <v>911</v>
      </c>
      <c r="AB29" s="1330"/>
      <c r="AC29" s="1330"/>
      <c r="AD29" s="1330"/>
      <c r="AE29" s="1330"/>
      <c r="AF29" s="1331"/>
      <c r="AG29" s="340"/>
      <c r="AH29" s="475">
        <f t="shared" si="0"/>
        <v>1</v>
      </c>
      <c r="AI29" s="483">
        <f t="shared" si="1"/>
        <v>0</v>
      </c>
      <c r="AK29" s="475">
        <f t="shared" si="10"/>
        <v>0</v>
      </c>
      <c r="AL29" s="478">
        <f t="shared" si="11"/>
        <v>1</v>
      </c>
      <c r="AM29" s="478">
        <f t="shared" si="12"/>
        <v>0</v>
      </c>
      <c r="AN29" s="478">
        <f t="shared" si="2"/>
        <v>0</v>
      </c>
      <c r="AO29" s="478">
        <f t="shared" si="13"/>
        <v>1</v>
      </c>
      <c r="AP29" s="483">
        <f t="shared" si="14"/>
        <v>0</v>
      </c>
      <c r="AQ29" s="156"/>
      <c r="AR29" s="475">
        <f t="shared" si="3"/>
        <v>0</v>
      </c>
      <c r="AS29" s="483">
        <f t="shared" si="4"/>
        <v>0</v>
      </c>
      <c r="AT29" s="148"/>
      <c r="AU29" s="475">
        <f t="shared" si="5"/>
        <v>1</v>
      </c>
      <c r="AV29" s="478">
        <f t="shared" si="6"/>
        <v>0</v>
      </c>
      <c r="AW29" s="478">
        <f t="shared" si="7"/>
        <v>0</v>
      </c>
      <c r="AX29" s="478">
        <f t="shared" si="8"/>
        <v>0</v>
      </c>
      <c r="AY29" s="477">
        <f t="shared" si="9"/>
        <v>0</v>
      </c>
      <c r="BK29" s="148"/>
    </row>
    <row r="30" spans="1:63" ht="30" customHeight="1" x14ac:dyDescent="0.3">
      <c r="A30" s="545">
        <f>IF('Invt Machines'!A30="","",'Invt Machines'!A30)</f>
        <v>18</v>
      </c>
      <c r="B30" s="560">
        <f>IF('Invt Machines'!D30="","",'Invt Machines'!D30)</f>
        <v>16</v>
      </c>
      <c r="C30" s="96">
        <f>IF('Invt Machines'!E30="","",'Invt Machines'!E30)</f>
        <v>3265</v>
      </c>
      <c r="D30" s="101" t="str">
        <f>IF('Invt Machines'!G30="","",'Invt Machines'!G30)</f>
        <v>AC20</v>
      </c>
      <c r="E30" s="1357" t="str">
        <f>IF('Invt Machines'!H30="","",'Invt Machines'!H30)</f>
        <v>PIETRO CARNAGHI</v>
      </c>
      <c r="F30" s="1358" t="str">
        <f>IF('Invt Machines'!I30="","",'Invt Machines'!I30)</f>
        <v>Tour vertical / perceuse</v>
      </c>
      <c r="G30" s="512" t="s">
        <v>476</v>
      </c>
      <c r="H30" s="160"/>
      <c r="I30" s="160"/>
      <c r="J30" s="160"/>
      <c r="K30" s="160"/>
      <c r="L30" s="160"/>
      <c r="M30" s="160"/>
      <c r="N30" s="160"/>
      <c r="O30" s="160"/>
      <c r="P30" s="161"/>
      <c r="Q30" s="161"/>
      <c r="R30" s="161"/>
      <c r="S30" s="161"/>
      <c r="T30" s="161"/>
      <c r="U30" s="161"/>
      <c r="V30" s="377" t="str">
        <f>IF('Invt Machines'!AC30="","","oui")</f>
        <v/>
      </c>
      <c r="W30" s="154" t="s">
        <v>477</v>
      </c>
      <c r="X30" s="154" t="s">
        <v>476</v>
      </c>
      <c r="Y30" s="154"/>
      <c r="Z30" s="154"/>
      <c r="AA30" s="1329" t="s">
        <v>825</v>
      </c>
      <c r="AB30" s="1330"/>
      <c r="AC30" s="1330"/>
      <c r="AD30" s="1330"/>
      <c r="AE30" s="1330"/>
      <c r="AF30" s="1331"/>
      <c r="AG30" s="336"/>
      <c r="AH30" s="475">
        <f t="shared" si="0"/>
        <v>1</v>
      </c>
      <c r="AI30" s="483">
        <f t="shared" si="1"/>
        <v>0</v>
      </c>
      <c r="AK30" s="475">
        <f t="shared" si="10"/>
        <v>0</v>
      </c>
      <c r="AL30" s="478">
        <f t="shared" si="11"/>
        <v>0</v>
      </c>
      <c r="AM30" s="478">
        <f t="shared" si="12"/>
        <v>1</v>
      </c>
      <c r="AN30" s="478">
        <f t="shared" si="2"/>
        <v>1</v>
      </c>
      <c r="AO30" s="478">
        <f t="shared" si="13"/>
        <v>0</v>
      </c>
      <c r="AP30" s="483">
        <f t="shared" si="14"/>
        <v>0</v>
      </c>
      <c r="AQ30" s="156"/>
      <c r="AR30" s="475">
        <f t="shared" si="3"/>
        <v>0</v>
      </c>
      <c r="AS30" s="483">
        <f t="shared" si="4"/>
        <v>0</v>
      </c>
      <c r="AT30" s="148"/>
      <c r="AU30" s="475">
        <f t="shared" si="5"/>
        <v>0</v>
      </c>
      <c r="AV30" s="478">
        <f t="shared" si="6"/>
        <v>0</v>
      </c>
      <c r="AW30" s="478">
        <f t="shared" si="7"/>
        <v>0</v>
      </c>
      <c r="AX30" s="478">
        <f t="shared" si="8"/>
        <v>0</v>
      </c>
      <c r="AY30" s="477">
        <f t="shared" si="9"/>
        <v>0</v>
      </c>
      <c r="BK30" s="148"/>
    </row>
    <row r="31" spans="1:63" ht="30" customHeight="1" x14ac:dyDescent="0.3">
      <c r="A31" s="545">
        <f>IF('Invt Machines'!A31="","",'Invt Machines'!A31)</f>
        <v>19</v>
      </c>
      <c r="B31" s="559">
        <f>IF('Invt Machines'!D31="","",'Invt Machines'!D31)</f>
        <v>16</v>
      </c>
      <c r="C31" s="510">
        <f>IF('Invt Machines'!E31="","",'Invt Machines'!E31)</f>
        <v>702</v>
      </c>
      <c r="D31" s="511" t="str">
        <f>IF('Invt Machines'!G31="","",'Invt Machines'!G31)</f>
        <v>MACHINE A LAVER</v>
      </c>
      <c r="E31" s="1484" t="str">
        <f>IF('Invt Machines'!H31="","",'Invt Machines'!H31)</f>
        <v>SEMAME</v>
      </c>
      <c r="F31" s="1485" t="str">
        <f>IF('Invt Machines'!I31="","",'Invt Machines'!I31)</f>
        <v>Machine à laver</v>
      </c>
      <c r="G31" s="512" t="s">
        <v>476</v>
      </c>
      <c r="H31" s="513"/>
      <c r="I31" s="513"/>
      <c r="J31" s="513"/>
      <c r="K31" s="513"/>
      <c r="L31" s="513"/>
      <c r="M31" s="513"/>
      <c r="N31" s="513"/>
      <c r="O31" s="513"/>
      <c r="P31" s="514"/>
      <c r="Q31" s="514"/>
      <c r="R31" s="514"/>
      <c r="S31" s="514"/>
      <c r="T31" s="514"/>
      <c r="U31" s="514"/>
      <c r="V31" s="515" t="str">
        <f>IF('Invt Machines'!AC31="","","oui")</f>
        <v/>
      </c>
      <c r="W31" s="516" t="s">
        <v>477</v>
      </c>
      <c r="X31" s="516" t="s">
        <v>476</v>
      </c>
      <c r="Y31" s="516"/>
      <c r="Z31" s="516"/>
      <c r="AA31" s="1492"/>
      <c r="AB31" s="1493"/>
      <c r="AC31" s="1493"/>
      <c r="AD31" s="1493"/>
      <c r="AE31" s="1493"/>
      <c r="AF31" s="1494"/>
      <c r="AG31" s="337"/>
      <c r="AH31" s="475">
        <f t="shared" si="0"/>
        <v>1</v>
      </c>
      <c r="AI31" s="483">
        <f t="shared" si="1"/>
        <v>0</v>
      </c>
      <c r="AK31" s="475">
        <f t="shared" si="10"/>
        <v>0</v>
      </c>
      <c r="AL31" s="478">
        <f t="shared" si="11"/>
        <v>0</v>
      </c>
      <c r="AM31" s="478">
        <f t="shared" si="12"/>
        <v>1</v>
      </c>
      <c r="AN31" s="478">
        <f t="shared" si="2"/>
        <v>1</v>
      </c>
      <c r="AO31" s="478">
        <f t="shared" si="13"/>
        <v>0</v>
      </c>
      <c r="AP31" s="483">
        <f t="shared" si="14"/>
        <v>0</v>
      </c>
      <c r="AQ31" s="156"/>
      <c r="AR31" s="475">
        <f t="shared" si="3"/>
        <v>0</v>
      </c>
      <c r="AS31" s="483">
        <f t="shared" si="4"/>
        <v>0</v>
      </c>
      <c r="AT31" s="148"/>
      <c r="AU31" s="475">
        <f t="shared" si="5"/>
        <v>0</v>
      </c>
      <c r="AV31" s="478">
        <f t="shared" si="6"/>
        <v>0</v>
      </c>
      <c r="AW31" s="478">
        <f t="shared" si="7"/>
        <v>0</v>
      </c>
      <c r="AX31" s="478">
        <f t="shared" si="8"/>
        <v>0</v>
      </c>
      <c r="AY31" s="477">
        <f t="shared" si="9"/>
        <v>0</v>
      </c>
      <c r="BK31" s="148"/>
    </row>
    <row r="32" spans="1:63" ht="30" customHeight="1" x14ac:dyDescent="0.3">
      <c r="A32" s="545">
        <f>IF('Invt Machines'!A32="","",'Invt Machines'!A32)</f>
        <v>20</v>
      </c>
      <c r="B32" s="560">
        <f>IF('Invt Machines'!D32="","",'Invt Machines'!D32)</f>
        <v>16</v>
      </c>
      <c r="C32" s="96">
        <f>IF('Invt Machines'!E32="","",'Invt Machines'!E32)</f>
        <v>712</v>
      </c>
      <c r="D32" s="101" t="str">
        <f>IF('Invt Machines'!G32="","",'Invt Machines'!G32)</f>
        <v>MONTAGE C13 N° 134</v>
      </c>
      <c r="E32" s="1357" t="str">
        <f>IF('Invt Machines'!H32="","",'Invt Machines'!H32)</f>
        <v>AS2i</v>
      </c>
      <c r="F32" s="1358" t="str">
        <f>IF('Invt Machines'!I32="","",'Invt Machines'!I32)</f>
        <v>Table de montage</v>
      </c>
      <c r="G32" s="512" t="s">
        <v>476</v>
      </c>
      <c r="H32" s="160"/>
      <c r="I32" s="160"/>
      <c r="J32" s="160"/>
      <c r="K32" s="160"/>
      <c r="L32" s="160"/>
      <c r="M32" s="160"/>
      <c r="N32" s="160"/>
      <c r="O32" s="160"/>
      <c r="P32" s="161"/>
      <c r="Q32" s="161"/>
      <c r="R32" s="161"/>
      <c r="S32" s="161"/>
      <c r="T32" s="161"/>
      <c r="U32" s="161"/>
      <c r="V32" s="377" t="str">
        <f>IF('Invt Machines'!AC32="","","oui")</f>
        <v/>
      </c>
      <c r="W32" s="154" t="s">
        <v>477</v>
      </c>
      <c r="X32" s="154" t="s">
        <v>476</v>
      </c>
      <c r="Y32" s="154"/>
      <c r="Z32" s="154"/>
      <c r="AA32" s="1329"/>
      <c r="AB32" s="1330"/>
      <c r="AC32" s="1330"/>
      <c r="AD32" s="1330"/>
      <c r="AE32" s="1330"/>
      <c r="AF32" s="1331"/>
      <c r="AG32" s="341"/>
      <c r="AH32" s="475">
        <f t="shared" si="0"/>
        <v>1</v>
      </c>
      <c r="AI32" s="483">
        <f t="shared" si="1"/>
        <v>0</v>
      </c>
      <c r="AK32" s="475">
        <f t="shared" si="10"/>
        <v>0</v>
      </c>
      <c r="AL32" s="478">
        <f t="shared" si="11"/>
        <v>0</v>
      </c>
      <c r="AM32" s="478">
        <f t="shared" si="12"/>
        <v>1</v>
      </c>
      <c r="AN32" s="478">
        <f t="shared" si="2"/>
        <v>1</v>
      </c>
      <c r="AO32" s="478">
        <f t="shared" si="13"/>
        <v>0</v>
      </c>
      <c r="AP32" s="483">
        <f t="shared" si="14"/>
        <v>0</v>
      </c>
      <c r="AQ32" s="156"/>
      <c r="AR32" s="475">
        <f t="shared" si="3"/>
        <v>0</v>
      </c>
      <c r="AS32" s="483">
        <f t="shared" si="4"/>
        <v>0</v>
      </c>
      <c r="AT32" s="148"/>
      <c r="AU32" s="475">
        <f t="shared" si="5"/>
        <v>0</v>
      </c>
      <c r="AV32" s="478">
        <f t="shared" si="6"/>
        <v>0</v>
      </c>
      <c r="AW32" s="478">
        <f t="shared" si="7"/>
        <v>0</v>
      </c>
      <c r="AX32" s="478">
        <f t="shared" si="8"/>
        <v>0</v>
      </c>
      <c r="AY32" s="477">
        <f t="shared" si="9"/>
        <v>0</v>
      </c>
      <c r="BK32" s="148"/>
    </row>
    <row r="33" spans="1:63" ht="30" customHeight="1" x14ac:dyDescent="0.3">
      <c r="A33" s="545">
        <f>IF('Invt Machines'!A33="","",'Invt Machines'!A33)</f>
        <v>21</v>
      </c>
      <c r="B33" s="560">
        <f>IF('Invt Machines'!D33="","",'Invt Machines'!D33)</f>
        <v>16</v>
      </c>
      <c r="C33" s="129" t="str">
        <f>IF('Invt Machines'!E33="","",'Invt Machines'!E33)</f>
        <v>0014.1</v>
      </c>
      <c r="D33" s="101" t="str">
        <f>IF('Invt Machines'!G33="","",'Invt Machines'!G33)</f>
        <v>POSTE EBAVURAGE</v>
      </c>
      <c r="E33" s="1357" t="str">
        <f>IF('Invt Machines'!H33="","",'Invt Machines'!H33)</f>
        <v>?</v>
      </c>
      <c r="F33" s="1358" t="str">
        <f>IF('Invt Machines'!I33="","",'Invt Machines'!I33)</f>
        <v>Ebavurage</v>
      </c>
      <c r="G33" s="512" t="s">
        <v>476</v>
      </c>
      <c r="H33" s="160"/>
      <c r="I33" s="160"/>
      <c r="J33" s="160"/>
      <c r="K33" s="160"/>
      <c r="L33" s="160"/>
      <c r="M33" s="160"/>
      <c r="N33" s="160"/>
      <c r="O33" s="160"/>
      <c r="P33" s="161"/>
      <c r="Q33" s="161"/>
      <c r="R33" s="161"/>
      <c r="S33" s="161"/>
      <c r="T33" s="161"/>
      <c r="U33" s="161"/>
      <c r="V33" s="377" t="str">
        <f>IF('Invt Machines'!AC33="","","oui")</f>
        <v/>
      </c>
      <c r="W33" s="154" t="s">
        <v>477</v>
      </c>
      <c r="X33" s="154" t="s">
        <v>476</v>
      </c>
      <c r="Y33" s="154"/>
      <c r="Z33" s="154"/>
      <c r="AA33" s="1329"/>
      <c r="AB33" s="1330"/>
      <c r="AC33" s="1330"/>
      <c r="AD33" s="1330"/>
      <c r="AE33" s="1330"/>
      <c r="AF33" s="1331"/>
      <c r="AG33" s="341"/>
      <c r="AH33" s="475">
        <f t="shared" si="0"/>
        <v>1</v>
      </c>
      <c r="AI33" s="483">
        <f t="shared" si="1"/>
        <v>0</v>
      </c>
      <c r="AK33" s="475">
        <f t="shared" si="10"/>
        <v>0</v>
      </c>
      <c r="AL33" s="478">
        <f t="shared" si="11"/>
        <v>0</v>
      </c>
      <c r="AM33" s="478">
        <f t="shared" si="12"/>
        <v>1</v>
      </c>
      <c r="AN33" s="478">
        <f t="shared" si="2"/>
        <v>1</v>
      </c>
      <c r="AO33" s="478">
        <f t="shared" si="13"/>
        <v>0</v>
      </c>
      <c r="AP33" s="483">
        <f t="shared" si="14"/>
        <v>0</v>
      </c>
      <c r="AQ33" s="156"/>
      <c r="AR33" s="475">
        <f t="shared" si="3"/>
        <v>0</v>
      </c>
      <c r="AS33" s="483">
        <f t="shared" si="4"/>
        <v>0</v>
      </c>
      <c r="AT33" s="148"/>
      <c r="AU33" s="475">
        <f t="shared" si="5"/>
        <v>0</v>
      </c>
      <c r="AV33" s="478">
        <f t="shared" si="6"/>
        <v>0</v>
      </c>
      <c r="AW33" s="478">
        <f t="shared" si="7"/>
        <v>0</v>
      </c>
      <c r="AX33" s="478">
        <f t="shared" si="8"/>
        <v>0</v>
      </c>
      <c r="AY33" s="477">
        <f t="shared" si="9"/>
        <v>0</v>
      </c>
      <c r="BK33" s="148"/>
    </row>
    <row r="34" spans="1:63" ht="30" customHeight="1" x14ac:dyDescent="0.3">
      <c r="A34" s="545">
        <f>IF('Invt Machines'!A34="","",'Invt Machines'!A34)</f>
        <v>22</v>
      </c>
      <c r="B34" s="560">
        <f>IF('Invt Machines'!D34="","",'Invt Machines'!D34)</f>
        <v>16</v>
      </c>
      <c r="C34" s="129" t="str">
        <f>IF('Invt Machines'!E34="","",'Invt Machines'!E34)</f>
        <v>013</v>
      </c>
      <c r="D34" s="101" t="str">
        <f>IF('Invt Machines'!G34="","",'Invt Machines'!G34)</f>
        <v>POSTE DE REDRESSAGE</v>
      </c>
      <c r="E34" s="1357" t="str">
        <f>IF('Invt Machines'!H34="","",'Invt Machines'!H34)</f>
        <v>SKF</v>
      </c>
      <c r="F34" s="1358" t="str">
        <f>IF('Invt Machines'!I34="","",'Invt Machines'!I34)</f>
        <v>Redressage</v>
      </c>
      <c r="G34" s="512" t="s">
        <v>476</v>
      </c>
      <c r="H34" s="160"/>
      <c r="I34" s="160"/>
      <c r="J34" s="160"/>
      <c r="K34" s="160"/>
      <c r="L34" s="160"/>
      <c r="M34" s="160"/>
      <c r="N34" s="160"/>
      <c r="O34" s="160"/>
      <c r="P34" s="161"/>
      <c r="Q34" s="161"/>
      <c r="R34" s="161"/>
      <c r="S34" s="161"/>
      <c r="T34" s="161"/>
      <c r="U34" s="161"/>
      <c r="V34" s="377" t="str">
        <f>IF('Invt Machines'!AC34="","","oui")</f>
        <v/>
      </c>
      <c r="W34" s="154" t="s">
        <v>477</v>
      </c>
      <c r="X34" s="154" t="s">
        <v>476</v>
      </c>
      <c r="Y34" s="154"/>
      <c r="Z34" s="154"/>
      <c r="AA34" s="1329"/>
      <c r="AB34" s="1330"/>
      <c r="AC34" s="1330"/>
      <c r="AD34" s="1330"/>
      <c r="AE34" s="1330"/>
      <c r="AF34" s="1331"/>
      <c r="AG34" s="341"/>
      <c r="AH34" s="475">
        <f t="shared" si="0"/>
        <v>1</v>
      </c>
      <c r="AI34" s="483">
        <f t="shared" si="1"/>
        <v>0</v>
      </c>
      <c r="AK34" s="475">
        <f t="shared" si="10"/>
        <v>0</v>
      </c>
      <c r="AL34" s="478">
        <f t="shared" si="11"/>
        <v>0</v>
      </c>
      <c r="AM34" s="478">
        <f t="shared" si="12"/>
        <v>1</v>
      </c>
      <c r="AN34" s="478">
        <f t="shared" si="2"/>
        <v>1</v>
      </c>
      <c r="AO34" s="478">
        <f t="shared" si="13"/>
        <v>0</v>
      </c>
      <c r="AP34" s="483">
        <f t="shared" si="14"/>
        <v>0</v>
      </c>
      <c r="AQ34" s="156"/>
      <c r="AR34" s="475">
        <f t="shared" si="3"/>
        <v>0</v>
      </c>
      <c r="AS34" s="483">
        <f t="shared" si="4"/>
        <v>0</v>
      </c>
      <c r="AT34" s="148"/>
      <c r="AU34" s="475">
        <f t="shared" si="5"/>
        <v>0</v>
      </c>
      <c r="AV34" s="478">
        <f t="shared" si="6"/>
        <v>0</v>
      </c>
      <c r="AW34" s="478">
        <f t="shared" si="7"/>
        <v>0</v>
      </c>
      <c r="AX34" s="478">
        <f t="shared" si="8"/>
        <v>0</v>
      </c>
      <c r="AY34" s="477">
        <f t="shared" si="9"/>
        <v>0</v>
      </c>
      <c r="BK34" s="148"/>
    </row>
    <row r="35" spans="1:63" ht="30" customHeight="1" x14ac:dyDescent="0.3">
      <c r="A35" s="545">
        <f>IF('Invt Machines'!A35="","",'Invt Machines'!A35)</f>
        <v>23</v>
      </c>
      <c r="B35" s="559">
        <f>IF('Invt Machines'!D35="","",'Invt Machines'!D35)</f>
        <v>16</v>
      </c>
      <c r="C35" s="510">
        <f>IF('Invt Machines'!E35="","",'Invt Machines'!E35)</f>
        <v>585</v>
      </c>
      <c r="D35" s="511" t="str">
        <f>IF('Invt Machines'!G35="","",'Invt Machines'!G35)</f>
        <v>BRAS TARAUDEUR</v>
      </c>
      <c r="E35" s="1484" t="str">
        <f>IF('Invt Machines'!H35="","",'Invt Machines'!H35)</f>
        <v>POWERTOOLS</v>
      </c>
      <c r="F35" s="1485" t="str">
        <f>IF('Invt Machines'!I35="","",'Invt Machines'!I35)</f>
        <v>Bras taraudeur</v>
      </c>
      <c r="G35" s="512" t="s">
        <v>476</v>
      </c>
      <c r="H35" s="513"/>
      <c r="I35" s="513"/>
      <c r="J35" s="513"/>
      <c r="K35" s="513"/>
      <c r="L35" s="513"/>
      <c r="M35" s="513"/>
      <c r="N35" s="513"/>
      <c r="O35" s="513"/>
      <c r="P35" s="514"/>
      <c r="Q35" s="514"/>
      <c r="R35" s="514"/>
      <c r="S35" s="514"/>
      <c r="T35" s="514"/>
      <c r="U35" s="514"/>
      <c r="V35" s="515" t="str">
        <f>IF('Invt Machines'!AC35="","","oui")</f>
        <v/>
      </c>
      <c r="W35" s="516" t="s">
        <v>477</v>
      </c>
      <c r="X35" s="516" t="s">
        <v>476</v>
      </c>
      <c r="Y35" s="516"/>
      <c r="Z35" s="516"/>
      <c r="AA35" s="1489"/>
      <c r="AB35" s="1490"/>
      <c r="AC35" s="1490"/>
      <c r="AD35" s="1490"/>
      <c r="AE35" s="1490"/>
      <c r="AF35" s="1491"/>
      <c r="AG35" s="340"/>
      <c r="AH35" s="475">
        <f t="shared" si="0"/>
        <v>1</v>
      </c>
      <c r="AI35" s="483">
        <f t="shared" si="1"/>
        <v>0</v>
      </c>
      <c r="AK35" s="475">
        <f t="shared" si="10"/>
        <v>0</v>
      </c>
      <c r="AL35" s="478">
        <f t="shared" si="11"/>
        <v>0</v>
      </c>
      <c r="AM35" s="478">
        <f t="shared" si="12"/>
        <v>1</v>
      </c>
      <c r="AN35" s="478">
        <f t="shared" si="2"/>
        <v>1</v>
      </c>
      <c r="AO35" s="478">
        <f t="shared" si="13"/>
        <v>0</v>
      </c>
      <c r="AP35" s="483">
        <f t="shared" si="14"/>
        <v>0</v>
      </c>
      <c r="AQ35" s="156"/>
      <c r="AR35" s="475">
        <f t="shared" si="3"/>
        <v>0</v>
      </c>
      <c r="AS35" s="483">
        <f t="shared" si="4"/>
        <v>0</v>
      </c>
      <c r="AT35" s="148"/>
      <c r="AU35" s="475">
        <f t="shared" si="5"/>
        <v>0</v>
      </c>
      <c r="AV35" s="478">
        <f t="shared" si="6"/>
        <v>0</v>
      </c>
      <c r="AW35" s="478">
        <f t="shared" si="7"/>
        <v>0</v>
      </c>
      <c r="AX35" s="478">
        <f t="shared" si="8"/>
        <v>0</v>
      </c>
      <c r="AY35" s="477">
        <f t="shared" si="9"/>
        <v>0</v>
      </c>
      <c r="BK35" s="148"/>
    </row>
    <row r="36" spans="1:63" ht="30" customHeight="1" x14ac:dyDescent="0.3">
      <c r="A36" s="545">
        <f>IF('Invt Machines'!A36="","",'Invt Machines'!A36)</f>
        <v>24</v>
      </c>
      <c r="B36" s="559">
        <f>IF('Invt Machines'!D36="","",'Invt Machines'!D36)</f>
        <v>16</v>
      </c>
      <c r="C36" s="510">
        <f>IF('Invt Machines'!E36="","",'Invt Machines'!E36)</f>
        <v>561</v>
      </c>
      <c r="D36" s="511" t="str">
        <f>IF('Invt Machines'!G36="","",'Invt Machines'!G36)</f>
        <v>CHOMIENNE</v>
      </c>
      <c r="E36" s="1484" t="str">
        <f>IF('Invt Machines'!H36="","",'Invt Machines'!H36)</f>
        <v>CHOMIENNE</v>
      </c>
      <c r="F36" s="1485" t="str">
        <f>IF('Invt Machines'!I36="","",'Invt Machines'!I36)</f>
        <v>Perceuse</v>
      </c>
      <c r="G36" s="512" t="s">
        <v>476</v>
      </c>
      <c r="H36" s="513"/>
      <c r="I36" s="513"/>
      <c r="J36" s="513"/>
      <c r="K36" s="513"/>
      <c r="L36" s="513"/>
      <c r="M36" s="513"/>
      <c r="N36" s="513"/>
      <c r="O36" s="513"/>
      <c r="P36" s="514"/>
      <c r="Q36" s="514"/>
      <c r="R36" s="514"/>
      <c r="S36" s="514"/>
      <c r="T36" s="514"/>
      <c r="U36" s="514"/>
      <c r="V36" s="515" t="str">
        <f>IF('Invt Machines'!AC36="","","oui")</f>
        <v/>
      </c>
      <c r="W36" s="516" t="s">
        <v>477</v>
      </c>
      <c r="X36" s="516" t="s">
        <v>476</v>
      </c>
      <c r="Y36" s="516"/>
      <c r="Z36" s="516"/>
      <c r="AA36" s="1489"/>
      <c r="AB36" s="1490"/>
      <c r="AC36" s="1490"/>
      <c r="AD36" s="1490"/>
      <c r="AE36" s="1490"/>
      <c r="AF36" s="1491"/>
      <c r="AG36" s="337"/>
      <c r="AH36" s="475">
        <f t="shared" si="0"/>
        <v>1</v>
      </c>
      <c r="AI36" s="483">
        <f t="shared" si="1"/>
        <v>0</v>
      </c>
      <c r="AK36" s="475">
        <f t="shared" si="10"/>
        <v>0</v>
      </c>
      <c r="AL36" s="478">
        <f t="shared" si="11"/>
        <v>0</v>
      </c>
      <c r="AM36" s="478">
        <f t="shared" si="12"/>
        <v>1</v>
      </c>
      <c r="AN36" s="478">
        <f t="shared" si="2"/>
        <v>1</v>
      </c>
      <c r="AO36" s="478">
        <f t="shared" si="13"/>
        <v>0</v>
      </c>
      <c r="AP36" s="483">
        <f t="shared" si="14"/>
        <v>0</v>
      </c>
      <c r="AQ36" s="156"/>
      <c r="AR36" s="475">
        <f t="shared" si="3"/>
        <v>0</v>
      </c>
      <c r="AS36" s="483">
        <f t="shared" si="4"/>
        <v>0</v>
      </c>
      <c r="AT36" s="148"/>
      <c r="AU36" s="475">
        <f t="shared" si="5"/>
        <v>0</v>
      </c>
      <c r="AV36" s="478">
        <f t="shared" si="6"/>
        <v>0</v>
      </c>
      <c r="AW36" s="478">
        <f t="shared" si="7"/>
        <v>0</v>
      </c>
      <c r="AX36" s="478">
        <f t="shared" si="8"/>
        <v>0</v>
      </c>
      <c r="AY36" s="477">
        <f t="shared" si="9"/>
        <v>0</v>
      </c>
      <c r="BK36" s="148"/>
    </row>
    <row r="37" spans="1:63" ht="30" customHeight="1" x14ac:dyDescent="0.3">
      <c r="A37" s="545">
        <f>IF('Invt Machines'!A37="","",'Invt Machines'!A37)</f>
        <v>25</v>
      </c>
      <c r="B37" s="558">
        <f>IF('Invt Machines'!D37="","",'Invt Machines'!D37)</f>
        <v>16</v>
      </c>
      <c r="C37" s="96">
        <f>IF('Invt Machines'!E37="","",'Invt Machines'!E37)</f>
        <v>7221</v>
      </c>
      <c r="D37" s="101" t="str">
        <f>IF('Invt Machines'!G37="","",'Invt Machines'!G37)</f>
        <v>CINTREUSE JONCS</v>
      </c>
      <c r="E37" s="1357" t="str">
        <f>IF('Invt Machines'!H37="","",'Invt Machines'!H37)</f>
        <v>?</v>
      </c>
      <c r="F37" s="1358" t="str">
        <f>IF('Invt Machines'!I37="","",'Invt Machines'!I37)</f>
        <v>Cintreuse</v>
      </c>
      <c r="G37" s="512" t="s">
        <v>476</v>
      </c>
      <c r="H37" s="160"/>
      <c r="I37" s="160"/>
      <c r="J37" s="160"/>
      <c r="K37" s="160"/>
      <c r="L37" s="160"/>
      <c r="M37" s="160"/>
      <c r="N37" s="160"/>
      <c r="O37" s="160"/>
      <c r="P37" s="161"/>
      <c r="Q37" s="161"/>
      <c r="R37" s="161"/>
      <c r="S37" s="161"/>
      <c r="T37" s="161"/>
      <c r="U37" s="161"/>
      <c r="V37" s="377" t="str">
        <f>IF('Invt Machines'!AC37="","","oui")</f>
        <v/>
      </c>
      <c r="W37" s="154" t="s">
        <v>477</v>
      </c>
      <c r="X37" s="154" t="s">
        <v>476</v>
      </c>
      <c r="Y37" s="154"/>
      <c r="Z37" s="154"/>
      <c r="AA37" s="1329"/>
      <c r="AB37" s="1330"/>
      <c r="AC37" s="1330"/>
      <c r="AD37" s="1330"/>
      <c r="AE37" s="1330"/>
      <c r="AF37" s="1331"/>
      <c r="AG37" s="336"/>
      <c r="AH37" s="475">
        <f t="shared" si="0"/>
        <v>1</v>
      </c>
      <c r="AI37" s="483">
        <f t="shared" si="1"/>
        <v>0</v>
      </c>
      <c r="AK37" s="475">
        <f t="shared" si="10"/>
        <v>0</v>
      </c>
      <c r="AL37" s="478">
        <f t="shared" si="11"/>
        <v>0</v>
      </c>
      <c r="AM37" s="478">
        <f t="shared" si="12"/>
        <v>1</v>
      </c>
      <c r="AN37" s="478">
        <f t="shared" si="2"/>
        <v>1</v>
      </c>
      <c r="AO37" s="478">
        <f t="shared" si="13"/>
        <v>0</v>
      </c>
      <c r="AP37" s="483">
        <f t="shared" si="14"/>
        <v>0</v>
      </c>
      <c r="AQ37" s="156"/>
      <c r="AR37" s="475">
        <f t="shared" si="3"/>
        <v>0</v>
      </c>
      <c r="AS37" s="483">
        <f t="shared" si="4"/>
        <v>0</v>
      </c>
      <c r="AT37" s="148"/>
      <c r="AU37" s="475">
        <f t="shared" si="5"/>
        <v>0</v>
      </c>
      <c r="AV37" s="478">
        <f t="shared" si="6"/>
        <v>0</v>
      </c>
      <c r="AW37" s="478">
        <f t="shared" si="7"/>
        <v>0</v>
      </c>
      <c r="AX37" s="478">
        <f t="shared" si="8"/>
        <v>0</v>
      </c>
      <c r="AY37" s="477">
        <f t="shared" si="9"/>
        <v>0</v>
      </c>
      <c r="BK37" s="148"/>
    </row>
    <row r="38" spans="1:63" ht="30" customHeight="1" x14ac:dyDescent="0.3">
      <c r="A38" s="545">
        <f>IF('Invt Machines'!A38="","",'Invt Machines'!A38)</f>
        <v>26</v>
      </c>
      <c r="B38" s="558">
        <f>IF('Invt Machines'!D38="","",'Invt Machines'!D38)</f>
        <v>16</v>
      </c>
      <c r="C38" s="96" t="str">
        <f>IF('Invt Machines'!E38="","",'Invt Machines'!E38)</f>
        <v>048</v>
      </c>
      <c r="D38" s="101" t="str">
        <f>IF('Invt Machines'!G38="","",'Invt Machines'!G38)</f>
        <v>TRONCONNEUSE JONCS</v>
      </c>
      <c r="E38" s="1357" t="str">
        <f>IF('Invt Machines'!H38="","",'Invt Machines'!H38)</f>
        <v>SIDAMO</v>
      </c>
      <c r="F38" s="1358" t="str">
        <f>IF('Invt Machines'!I38="","",'Invt Machines'!I38)</f>
        <v>Tronçonneuse</v>
      </c>
      <c r="G38" s="512" t="s">
        <v>476</v>
      </c>
      <c r="H38" s="160"/>
      <c r="I38" s="160"/>
      <c r="J38" s="160"/>
      <c r="K38" s="160"/>
      <c r="L38" s="160"/>
      <c r="M38" s="160"/>
      <c r="N38" s="160"/>
      <c r="O38" s="160"/>
      <c r="P38" s="161"/>
      <c r="Q38" s="161"/>
      <c r="R38" s="161"/>
      <c r="S38" s="161"/>
      <c r="T38" s="161"/>
      <c r="U38" s="161"/>
      <c r="V38" s="377" t="str">
        <f>IF('Invt Machines'!AC38="","","oui")</f>
        <v/>
      </c>
      <c r="W38" s="154" t="s">
        <v>477</v>
      </c>
      <c r="X38" s="154" t="s">
        <v>476</v>
      </c>
      <c r="Y38" s="154"/>
      <c r="Z38" s="154"/>
      <c r="AA38" s="1329"/>
      <c r="AB38" s="1330"/>
      <c r="AC38" s="1330"/>
      <c r="AD38" s="1330"/>
      <c r="AE38" s="1330"/>
      <c r="AF38" s="1331"/>
      <c r="AG38" s="336"/>
      <c r="AH38" s="475">
        <f t="shared" si="0"/>
        <v>1</v>
      </c>
      <c r="AI38" s="483">
        <f t="shared" si="1"/>
        <v>0</v>
      </c>
      <c r="AK38" s="475">
        <f t="shared" si="10"/>
        <v>0</v>
      </c>
      <c r="AL38" s="478">
        <f t="shared" si="11"/>
        <v>0</v>
      </c>
      <c r="AM38" s="478">
        <f t="shared" si="12"/>
        <v>1</v>
      </c>
      <c r="AN38" s="478">
        <f t="shared" si="2"/>
        <v>1</v>
      </c>
      <c r="AO38" s="478">
        <f t="shared" si="13"/>
        <v>0</v>
      </c>
      <c r="AP38" s="483">
        <f t="shared" si="14"/>
        <v>0</v>
      </c>
      <c r="AQ38" s="156"/>
      <c r="AR38" s="475">
        <f t="shared" si="3"/>
        <v>0</v>
      </c>
      <c r="AS38" s="483">
        <f t="shared" si="4"/>
        <v>0</v>
      </c>
      <c r="AT38" s="148"/>
      <c r="AU38" s="475">
        <f t="shared" si="5"/>
        <v>0</v>
      </c>
      <c r="AV38" s="478">
        <f t="shared" si="6"/>
        <v>0</v>
      </c>
      <c r="AW38" s="478">
        <f t="shared" si="7"/>
        <v>0</v>
      </c>
      <c r="AX38" s="478">
        <f t="shared" si="8"/>
        <v>0</v>
      </c>
      <c r="AY38" s="477">
        <f t="shared" si="9"/>
        <v>0</v>
      </c>
      <c r="BK38" s="148"/>
    </row>
    <row r="39" spans="1:63" ht="30" customHeight="1" x14ac:dyDescent="0.3">
      <c r="A39" s="545">
        <f>IF('Invt Machines'!A39="","",'Invt Machines'!A39)</f>
        <v>27</v>
      </c>
      <c r="B39" s="558">
        <f>IF('Invt Machines'!D39="","",'Invt Machines'!D39)</f>
        <v>16</v>
      </c>
      <c r="C39" s="96">
        <f>IF('Invt Machines'!E39="","",'Invt Machines'!E39)</f>
        <v>70288</v>
      </c>
      <c r="D39" s="101" t="str">
        <f>IF('Invt Machines'!G39="","",'Invt Machines'!G39)</f>
        <v>PERCEUSE A COLONNE (PM17) JONCS</v>
      </c>
      <c r="E39" s="1357" t="str">
        <f>IF('Invt Machines'!H39="","",'Invt Machines'!H39)</f>
        <v>CINCINNATI MILACRON</v>
      </c>
      <c r="F39" s="1358" t="str">
        <f>IF('Invt Machines'!I39="","",'Invt Machines'!I39)</f>
        <v>Perceuse</v>
      </c>
      <c r="G39" s="512" t="s">
        <v>476</v>
      </c>
      <c r="H39" s="160"/>
      <c r="I39" s="160"/>
      <c r="J39" s="160"/>
      <c r="K39" s="160"/>
      <c r="L39" s="160"/>
      <c r="M39" s="160"/>
      <c r="N39" s="160"/>
      <c r="O39" s="160"/>
      <c r="P39" s="161"/>
      <c r="Q39" s="161"/>
      <c r="R39" s="161"/>
      <c r="S39" s="161"/>
      <c r="T39" s="161"/>
      <c r="U39" s="161"/>
      <c r="V39" s="377" t="str">
        <f>IF('Invt Machines'!AC39="","","oui")</f>
        <v/>
      </c>
      <c r="W39" s="154" t="s">
        <v>477</v>
      </c>
      <c r="X39" s="154" t="s">
        <v>476</v>
      </c>
      <c r="Y39" s="154"/>
      <c r="Z39" s="154"/>
      <c r="AA39" s="1329"/>
      <c r="AB39" s="1330"/>
      <c r="AC39" s="1330"/>
      <c r="AD39" s="1330"/>
      <c r="AE39" s="1330"/>
      <c r="AF39" s="1331"/>
      <c r="AG39" s="336"/>
      <c r="AH39" s="475">
        <f t="shared" si="0"/>
        <v>1</v>
      </c>
      <c r="AI39" s="483">
        <f t="shared" si="1"/>
        <v>0</v>
      </c>
      <c r="AK39" s="475">
        <f t="shared" si="10"/>
        <v>0</v>
      </c>
      <c r="AL39" s="478">
        <f t="shared" si="11"/>
        <v>0</v>
      </c>
      <c r="AM39" s="478">
        <f t="shared" si="12"/>
        <v>1</v>
      </c>
      <c r="AN39" s="478">
        <f t="shared" si="2"/>
        <v>1</v>
      </c>
      <c r="AO39" s="478">
        <f t="shared" si="13"/>
        <v>0</v>
      </c>
      <c r="AP39" s="483">
        <f t="shared" si="14"/>
        <v>0</v>
      </c>
      <c r="AQ39" s="156"/>
      <c r="AR39" s="475">
        <f t="shared" si="3"/>
        <v>0</v>
      </c>
      <c r="AS39" s="483">
        <f t="shared" si="4"/>
        <v>0</v>
      </c>
      <c r="AT39" s="148"/>
      <c r="AU39" s="475">
        <f t="shared" si="5"/>
        <v>0</v>
      </c>
      <c r="AV39" s="478">
        <f t="shared" si="6"/>
        <v>0</v>
      </c>
      <c r="AW39" s="478">
        <f t="shared" si="7"/>
        <v>0</v>
      </c>
      <c r="AX39" s="478">
        <f t="shared" si="8"/>
        <v>0</v>
      </c>
      <c r="AY39" s="477">
        <f t="shared" si="9"/>
        <v>0</v>
      </c>
      <c r="BK39" s="148"/>
    </row>
    <row r="40" spans="1:63" ht="30" customHeight="1" x14ac:dyDescent="0.3">
      <c r="A40" s="545">
        <f>IF('Invt Machines'!A40="","",'Invt Machines'!A40)</f>
        <v>28</v>
      </c>
      <c r="B40" s="558">
        <f>IF('Invt Machines'!D40="","",'Invt Machines'!D40)</f>
        <v>16</v>
      </c>
      <c r="C40" s="96" t="str">
        <f>IF('Invt Machines'!E40="","",'Invt Machines'!E40)</f>
        <v/>
      </c>
      <c r="D40" s="133" t="str">
        <f>IF('Invt Machines'!G40="","",'Invt Machines'!G40)</f>
        <v>GENERATEUR D'IMPLUSION
(G100/G0-0,2-20) JONCS</v>
      </c>
      <c r="E40" s="1357" t="str">
        <f>IF('Invt Machines'!H40="","",'Invt Machines'!H40)</f>
        <v>JOLKE</v>
      </c>
      <c r="F40" s="1358" t="str">
        <f>IF('Invt Machines'!I40="","",'Invt Machines'!I40)</f>
        <v>Soudeuse Sac VCI</v>
      </c>
      <c r="G40" s="512" t="s">
        <v>476</v>
      </c>
      <c r="H40" s="160"/>
      <c r="I40" s="160"/>
      <c r="J40" s="160"/>
      <c r="K40" s="160"/>
      <c r="L40" s="160"/>
      <c r="M40" s="160"/>
      <c r="N40" s="160"/>
      <c r="O40" s="160"/>
      <c r="P40" s="161"/>
      <c r="Q40" s="161"/>
      <c r="R40" s="161"/>
      <c r="S40" s="161"/>
      <c r="T40" s="161"/>
      <c r="U40" s="161"/>
      <c r="V40" s="377" t="str">
        <f>IF('Invt Machines'!AC40="","","oui")</f>
        <v/>
      </c>
      <c r="W40" s="154" t="s">
        <v>477</v>
      </c>
      <c r="X40" s="154" t="s">
        <v>476</v>
      </c>
      <c r="Y40" s="154"/>
      <c r="Z40" s="154"/>
      <c r="AA40" s="1329"/>
      <c r="AB40" s="1330"/>
      <c r="AC40" s="1330"/>
      <c r="AD40" s="1330"/>
      <c r="AE40" s="1330"/>
      <c r="AF40" s="1331"/>
      <c r="AG40" s="336"/>
      <c r="AH40" s="475">
        <f t="shared" si="0"/>
        <v>1</v>
      </c>
      <c r="AI40" s="483">
        <f t="shared" si="1"/>
        <v>0</v>
      </c>
      <c r="AK40" s="475">
        <f t="shared" si="10"/>
        <v>0</v>
      </c>
      <c r="AL40" s="478">
        <f t="shared" si="11"/>
        <v>0</v>
      </c>
      <c r="AM40" s="478">
        <f t="shared" si="12"/>
        <v>1</v>
      </c>
      <c r="AN40" s="478">
        <f t="shared" si="2"/>
        <v>1</v>
      </c>
      <c r="AO40" s="478">
        <f t="shared" si="13"/>
        <v>0</v>
      </c>
      <c r="AP40" s="483">
        <f t="shared" si="14"/>
        <v>0</v>
      </c>
      <c r="AQ40" s="156"/>
      <c r="AR40" s="475">
        <f t="shared" si="3"/>
        <v>0</v>
      </c>
      <c r="AS40" s="483">
        <f t="shared" si="4"/>
        <v>0</v>
      </c>
      <c r="AT40" s="148"/>
      <c r="AU40" s="475">
        <f t="shared" si="5"/>
        <v>0</v>
      </c>
      <c r="AV40" s="478">
        <f t="shared" si="6"/>
        <v>0</v>
      </c>
      <c r="AW40" s="478">
        <f t="shared" si="7"/>
        <v>0</v>
      </c>
      <c r="AX40" s="478">
        <f t="shared" si="8"/>
        <v>0</v>
      </c>
      <c r="AY40" s="477">
        <f t="shared" si="9"/>
        <v>0</v>
      </c>
      <c r="BK40" s="148"/>
    </row>
    <row r="41" spans="1:63" ht="30" customHeight="1" x14ac:dyDescent="0.3">
      <c r="A41" s="545">
        <f>IF('Invt Machines'!A41="","",'Invt Machines'!A41)</f>
        <v>29</v>
      </c>
      <c r="B41" s="558">
        <f>IF('Invt Machines'!D41="","",'Invt Machines'!D41)</f>
        <v>16</v>
      </c>
      <c r="C41" s="96" t="str">
        <f>IF('Invt Machines'!E41="","",'Invt Machines'!E41)</f>
        <v/>
      </c>
      <c r="D41" s="133" t="str">
        <f>IF('Invt Machines'!G41="","",'Invt Machines'!G41)</f>
        <v>PINCE A SCELLER (SZ 280) JONCS</v>
      </c>
      <c r="E41" s="1357" t="str">
        <f>IF('Invt Machines'!H41="","",'Invt Machines'!H41)</f>
        <v>JOLKE</v>
      </c>
      <c r="F41" s="1358" t="str">
        <f>IF('Invt Machines'!I41="","",'Invt Machines'!I41)</f>
        <v>Soudeuse Sac VCI</v>
      </c>
      <c r="G41" s="512" t="s">
        <v>476</v>
      </c>
      <c r="H41" s="160"/>
      <c r="I41" s="160"/>
      <c r="J41" s="160"/>
      <c r="K41" s="160"/>
      <c r="L41" s="160"/>
      <c r="M41" s="160"/>
      <c r="N41" s="160"/>
      <c r="O41" s="160"/>
      <c r="P41" s="161"/>
      <c r="Q41" s="161"/>
      <c r="R41" s="161"/>
      <c r="S41" s="161"/>
      <c r="T41" s="161"/>
      <c r="U41" s="161"/>
      <c r="V41" s="377" t="str">
        <f>IF('Invt Machines'!AC41="","","oui")</f>
        <v/>
      </c>
      <c r="W41" s="154" t="s">
        <v>477</v>
      </c>
      <c r="X41" s="154" t="s">
        <v>476</v>
      </c>
      <c r="Y41" s="154"/>
      <c r="Z41" s="154"/>
      <c r="AA41" s="1329"/>
      <c r="AB41" s="1330"/>
      <c r="AC41" s="1330"/>
      <c r="AD41" s="1330"/>
      <c r="AE41" s="1330"/>
      <c r="AF41" s="1331"/>
      <c r="AG41" s="336"/>
      <c r="AH41" s="475">
        <f t="shared" si="0"/>
        <v>1</v>
      </c>
      <c r="AI41" s="483">
        <f t="shared" si="1"/>
        <v>0</v>
      </c>
      <c r="AK41" s="475">
        <f t="shared" si="10"/>
        <v>0</v>
      </c>
      <c r="AL41" s="478">
        <f t="shared" si="11"/>
        <v>0</v>
      </c>
      <c r="AM41" s="478">
        <f t="shared" si="12"/>
        <v>1</v>
      </c>
      <c r="AN41" s="478">
        <f t="shared" si="2"/>
        <v>1</v>
      </c>
      <c r="AO41" s="478">
        <f t="shared" si="13"/>
        <v>0</v>
      </c>
      <c r="AP41" s="483">
        <f t="shared" si="14"/>
        <v>0</v>
      </c>
      <c r="AQ41" s="156"/>
      <c r="AR41" s="475">
        <f t="shared" si="3"/>
        <v>0</v>
      </c>
      <c r="AS41" s="483">
        <f t="shared" si="4"/>
        <v>0</v>
      </c>
      <c r="AT41" s="148"/>
      <c r="AU41" s="475">
        <f t="shared" si="5"/>
        <v>0</v>
      </c>
      <c r="AV41" s="478">
        <f t="shared" si="6"/>
        <v>0</v>
      </c>
      <c r="AW41" s="478">
        <f t="shared" si="7"/>
        <v>0</v>
      </c>
      <c r="AX41" s="478">
        <f t="shared" si="8"/>
        <v>0</v>
      </c>
      <c r="AY41" s="477">
        <f t="shared" si="9"/>
        <v>0</v>
      </c>
      <c r="BK41" s="148"/>
    </row>
    <row r="42" spans="1:63" ht="30" customHeight="1" x14ac:dyDescent="0.3">
      <c r="A42" s="545">
        <f>IF('Invt Machines'!A42="","",'Invt Machines'!A42)</f>
        <v>30</v>
      </c>
      <c r="B42" s="558">
        <f>IF('Invt Machines'!D42="","",'Invt Machines'!D42)</f>
        <v>16</v>
      </c>
      <c r="C42" s="96" t="str">
        <f>IF('Invt Machines'!E42="","",'Invt Machines'!E42)</f>
        <v/>
      </c>
      <c r="D42" s="133" t="str">
        <f>IF('Invt Machines'!G42="","",'Invt Machines'!G42)</f>
        <v>MEULEUSE D'ANGLE JONCS
(MODELE GWS13-125 CI)</v>
      </c>
      <c r="E42" s="1357" t="str">
        <f>IF('Invt Machines'!H42="","",'Invt Machines'!H42)</f>
        <v>BOSH</v>
      </c>
      <c r="F42" s="1358" t="str">
        <f>IF('Invt Machines'!I42="","",'Invt Machines'!I42)</f>
        <v>Meuleuse</v>
      </c>
      <c r="G42" s="512" t="s">
        <v>476</v>
      </c>
      <c r="H42" s="160"/>
      <c r="I42" s="160"/>
      <c r="J42" s="160"/>
      <c r="K42" s="160"/>
      <c r="L42" s="160"/>
      <c r="M42" s="160"/>
      <c r="N42" s="160"/>
      <c r="O42" s="160"/>
      <c r="P42" s="161"/>
      <c r="Q42" s="161"/>
      <c r="R42" s="161"/>
      <c r="S42" s="161"/>
      <c r="T42" s="161"/>
      <c r="U42" s="161"/>
      <c r="V42" s="377" t="str">
        <f>IF('Invt Machines'!AC42="","","oui")</f>
        <v/>
      </c>
      <c r="W42" s="154" t="s">
        <v>477</v>
      </c>
      <c r="X42" s="154" t="s">
        <v>476</v>
      </c>
      <c r="Y42" s="154"/>
      <c r="Z42" s="154"/>
      <c r="AA42" s="1329"/>
      <c r="AB42" s="1330"/>
      <c r="AC42" s="1330"/>
      <c r="AD42" s="1330"/>
      <c r="AE42" s="1330"/>
      <c r="AF42" s="1331"/>
      <c r="AG42" s="336"/>
      <c r="AH42" s="475">
        <f t="shared" si="0"/>
        <v>1</v>
      </c>
      <c r="AI42" s="483">
        <f t="shared" si="1"/>
        <v>0</v>
      </c>
      <c r="AK42" s="475">
        <f t="shared" si="10"/>
        <v>0</v>
      </c>
      <c r="AL42" s="478">
        <f t="shared" si="11"/>
        <v>0</v>
      </c>
      <c r="AM42" s="478">
        <f t="shared" si="12"/>
        <v>1</v>
      </c>
      <c r="AN42" s="478">
        <f t="shared" si="2"/>
        <v>1</v>
      </c>
      <c r="AO42" s="478">
        <f t="shared" si="13"/>
        <v>0</v>
      </c>
      <c r="AP42" s="483">
        <f t="shared" si="14"/>
        <v>0</v>
      </c>
      <c r="AQ42" s="156"/>
      <c r="AR42" s="475">
        <f t="shared" si="3"/>
        <v>0</v>
      </c>
      <c r="AS42" s="483">
        <f t="shared" si="4"/>
        <v>0</v>
      </c>
      <c r="AT42" s="148"/>
      <c r="AU42" s="475">
        <f t="shared" si="5"/>
        <v>0</v>
      </c>
      <c r="AV42" s="478">
        <f t="shared" si="6"/>
        <v>0</v>
      </c>
      <c r="AW42" s="478">
        <f t="shared" si="7"/>
        <v>0</v>
      </c>
      <c r="AX42" s="478">
        <f t="shared" si="8"/>
        <v>0</v>
      </c>
      <c r="AY42" s="477">
        <f t="shared" si="9"/>
        <v>0</v>
      </c>
      <c r="BC42" s="9"/>
      <c r="BK42" s="148"/>
    </row>
    <row r="43" spans="1:63" ht="30" customHeight="1" x14ac:dyDescent="0.3">
      <c r="A43" s="545">
        <f>IF('Invt Machines'!A43="","",'Invt Machines'!A43)</f>
        <v>31</v>
      </c>
      <c r="B43" s="558">
        <f>IF('Invt Machines'!D43="","",'Invt Machines'!D43)</f>
        <v>16</v>
      </c>
      <c r="C43" s="96" t="str">
        <f>IF('Invt Machines'!E43="","",'Invt Machines'!E43)</f>
        <v/>
      </c>
      <c r="D43" s="101" t="str">
        <f>IF('Invt Machines'!G43="","",'Invt Machines'!G43)</f>
        <v>DISQUEUSE D'EXTREMITE FINITION JONCS</v>
      </c>
      <c r="E43" s="1357" t="str">
        <f>IF('Invt Machines'!H43="","",'Invt Machines'!H43)</f>
        <v>SIEMENS</v>
      </c>
      <c r="F43" s="1358" t="str">
        <f>IF('Invt Machines'!I43="","",'Invt Machines'!I43)</f>
        <v>Disqueuse</v>
      </c>
      <c r="G43" s="512" t="s">
        <v>476</v>
      </c>
      <c r="H43" s="160"/>
      <c r="I43" s="160"/>
      <c r="J43" s="160"/>
      <c r="K43" s="160"/>
      <c r="L43" s="160"/>
      <c r="M43" s="160"/>
      <c r="N43" s="160"/>
      <c r="O43" s="160"/>
      <c r="P43" s="161"/>
      <c r="Q43" s="161"/>
      <c r="R43" s="161"/>
      <c r="S43" s="161"/>
      <c r="T43" s="161"/>
      <c r="U43" s="161"/>
      <c r="V43" s="377" t="str">
        <f>IF('Invt Machines'!AC43="","","oui")</f>
        <v/>
      </c>
      <c r="W43" s="154" t="s">
        <v>477</v>
      </c>
      <c r="X43" s="154" t="s">
        <v>476</v>
      </c>
      <c r="Y43" s="154"/>
      <c r="Z43" s="154"/>
      <c r="AA43" s="1329"/>
      <c r="AB43" s="1330"/>
      <c r="AC43" s="1330"/>
      <c r="AD43" s="1330"/>
      <c r="AE43" s="1330"/>
      <c r="AF43" s="1331"/>
      <c r="AG43" s="336"/>
      <c r="AH43" s="475">
        <f t="shared" si="0"/>
        <v>1</v>
      </c>
      <c r="AI43" s="483">
        <f t="shared" si="1"/>
        <v>0</v>
      </c>
      <c r="AK43" s="475">
        <f t="shared" si="10"/>
        <v>0</v>
      </c>
      <c r="AL43" s="478">
        <f t="shared" si="11"/>
        <v>0</v>
      </c>
      <c r="AM43" s="478">
        <f t="shared" si="12"/>
        <v>1</v>
      </c>
      <c r="AN43" s="478">
        <f t="shared" si="2"/>
        <v>1</v>
      </c>
      <c r="AO43" s="478">
        <f t="shared" si="13"/>
        <v>0</v>
      </c>
      <c r="AP43" s="483">
        <f t="shared" si="14"/>
        <v>0</v>
      </c>
      <c r="AQ43" s="156"/>
      <c r="AR43" s="475">
        <f t="shared" si="3"/>
        <v>0</v>
      </c>
      <c r="AS43" s="483">
        <f t="shared" si="4"/>
        <v>0</v>
      </c>
      <c r="AT43" s="148"/>
      <c r="AU43" s="475">
        <f t="shared" si="5"/>
        <v>0</v>
      </c>
      <c r="AV43" s="478">
        <f t="shared" si="6"/>
        <v>0</v>
      </c>
      <c r="AW43" s="478">
        <f t="shared" si="7"/>
        <v>0</v>
      </c>
      <c r="AX43" s="478">
        <f t="shared" si="8"/>
        <v>0</v>
      </c>
      <c r="AY43" s="477">
        <f t="shared" si="9"/>
        <v>0</v>
      </c>
      <c r="BC43" s="9"/>
      <c r="BK43" s="148"/>
    </row>
    <row r="44" spans="1:63" ht="30" customHeight="1" x14ac:dyDescent="0.3">
      <c r="A44" s="545">
        <f>IF('Invt Machines'!A44="","",'Invt Machines'!A44)</f>
        <v>32</v>
      </c>
      <c r="B44" s="558">
        <f>IF('Invt Machines'!D44="","",'Invt Machines'!D44)</f>
        <v>16</v>
      </c>
      <c r="C44" s="96" t="str">
        <f>IF('Invt Machines'!E44="","",'Invt Machines'!E44)</f>
        <v/>
      </c>
      <c r="D44" s="133" t="str">
        <f>IF('Invt Machines'!G44="","",'Invt Machines'!G44)</f>
        <v>FRAISEUSE EXTREMITE FINITION JONCS
(MODELE GGS28LC)</v>
      </c>
      <c r="E44" s="1357" t="str">
        <f>IF('Invt Machines'!H44="","",'Invt Machines'!H44)</f>
        <v>BOSH</v>
      </c>
      <c r="F44" s="1358" t="str">
        <f>IF('Invt Machines'!I44="","",'Invt Machines'!I44)</f>
        <v>Fraiseuse</v>
      </c>
      <c r="G44" s="512" t="s">
        <v>476</v>
      </c>
      <c r="H44" s="160"/>
      <c r="I44" s="160"/>
      <c r="J44" s="160"/>
      <c r="K44" s="160"/>
      <c r="L44" s="160"/>
      <c r="M44" s="160"/>
      <c r="N44" s="160"/>
      <c r="O44" s="160"/>
      <c r="P44" s="161"/>
      <c r="Q44" s="161"/>
      <c r="R44" s="161"/>
      <c r="S44" s="161"/>
      <c r="T44" s="161"/>
      <c r="U44" s="161"/>
      <c r="V44" s="377" t="str">
        <f>IF('Invt Machines'!AC44="","","oui")</f>
        <v/>
      </c>
      <c r="W44" s="154" t="s">
        <v>477</v>
      </c>
      <c r="X44" s="154" t="s">
        <v>476</v>
      </c>
      <c r="Y44" s="154"/>
      <c r="Z44" s="154"/>
      <c r="AA44" s="1329"/>
      <c r="AB44" s="1330"/>
      <c r="AC44" s="1330"/>
      <c r="AD44" s="1330"/>
      <c r="AE44" s="1330"/>
      <c r="AF44" s="1331"/>
      <c r="AG44" s="336"/>
      <c r="AH44" s="475">
        <f t="shared" si="0"/>
        <v>1</v>
      </c>
      <c r="AI44" s="483">
        <f t="shared" si="1"/>
        <v>0</v>
      </c>
      <c r="AK44" s="475">
        <f t="shared" si="10"/>
        <v>0</v>
      </c>
      <c r="AL44" s="478">
        <f t="shared" si="11"/>
        <v>0</v>
      </c>
      <c r="AM44" s="478">
        <f t="shared" si="12"/>
        <v>1</v>
      </c>
      <c r="AN44" s="478">
        <f t="shared" si="2"/>
        <v>1</v>
      </c>
      <c r="AO44" s="478">
        <f t="shared" si="13"/>
        <v>0</v>
      </c>
      <c r="AP44" s="483">
        <f t="shared" si="14"/>
        <v>0</v>
      </c>
      <c r="AQ44" s="156"/>
      <c r="AR44" s="475">
        <f t="shared" si="3"/>
        <v>0</v>
      </c>
      <c r="AS44" s="483">
        <f t="shared" si="4"/>
        <v>0</v>
      </c>
      <c r="AT44" s="148"/>
      <c r="AU44" s="475">
        <f t="shared" si="5"/>
        <v>0</v>
      </c>
      <c r="AV44" s="478">
        <f t="shared" si="6"/>
        <v>0</v>
      </c>
      <c r="AW44" s="478">
        <f t="shared" si="7"/>
        <v>0</v>
      </c>
      <c r="AX44" s="478">
        <f t="shared" si="8"/>
        <v>0</v>
      </c>
      <c r="AY44" s="477">
        <f t="shared" si="9"/>
        <v>0</v>
      </c>
      <c r="BC44" s="9"/>
      <c r="BK44" s="148"/>
    </row>
    <row r="45" spans="1:63" ht="30" customHeight="1" x14ac:dyDescent="0.3">
      <c r="A45" s="545">
        <f>IF('Invt Machines'!A45="","",'Invt Machines'!A45)</f>
        <v>33</v>
      </c>
      <c r="B45" s="558">
        <f>IF('Invt Machines'!D45="","",'Invt Machines'!D45)</f>
        <v>16</v>
      </c>
      <c r="C45" s="96" t="str">
        <f>IF('Invt Machines'!E45="","",'Invt Machines'!E45)</f>
        <v/>
      </c>
      <c r="D45" s="133" t="str">
        <f>IF('Invt Machines'!G45="","",'Invt Machines'!G45)</f>
        <v>MEULEUSE D'EXTREMITE FINITION JONCS</v>
      </c>
      <c r="E45" s="1359" t="str">
        <f>IF('Invt Machines'!H45="","",'Invt Machines'!H45)</f>
        <v>ETABLISSEMENT G. RENAULT</v>
      </c>
      <c r="F45" s="1360" t="str">
        <f>IF('Invt Machines'!I45="","",'Invt Machines'!I45)</f>
        <v>Meuleuse</v>
      </c>
      <c r="G45" s="512" t="s">
        <v>476</v>
      </c>
      <c r="H45" s="160"/>
      <c r="I45" s="160"/>
      <c r="J45" s="160"/>
      <c r="K45" s="160"/>
      <c r="L45" s="160"/>
      <c r="M45" s="160"/>
      <c r="N45" s="160"/>
      <c r="O45" s="160"/>
      <c r="P45" s="161"/>
      <c r="Q45" s="161"/>
      <c r="R45" s="161"/>
      <c r="S45" s="161"/>
      <c r="T45" s="161"/>
      <c r="U45" s="161"/>
      <c r="V45" s="377" t="str">
        <f>IF('Invt Machines'!AC45="","","oui")</f>
        <v/>
      </c>
      <c r="W45" s="154" t="s">
        <v>477</v>
      </c>
      <c r="X45" s="154" t="s">
        <v>476</v>
      </c>
      <c r="Y45" s="154"/>
      <c r="Z45" s="154"/>
      <c r="AA45" s="1329"/>
      <c r="AB45" s="1330"/>
      <c r="AC45" s="1330"/>
      <c r="AD45" s="1330"/>
      <c r="AE45" s="1330"/>
      <c r="AF45" s="1331"/>
      <c r="AG45" s="336"/>
      <c r="AH45" s="475">
        <f t="shared" si="0"/>
        <v>1</v>
      </c>
      <c r="AI45" s="483">
        <f t="shared" si="1"/>
        <v>0</v>
      </c>
      <c r="AK45" s="475">
        <f t="shared" si="10"/>
        <v>0</v>
      </c>
      <c r="AL45" s="478">
        <f t="shared" si="11"/>
        <v>0</v>
      </c>
      <c r="AM45" s="478">
        <f t="shared" si="12"/>
        <v>1</v>
      </c>
      <c r="AN45" s="478">
        <f t="shared" si="2"/>
        <v>1</v>
      </c>
      <c r="AO45" s="478">
        <f t="shared" si="13"/>
        <v>0</v>
      </c>
      <c r="AP45" s="483">
        <f t="shared" si="14"/>
        <v>0</v>
      </c>
      <c r="AQ45" s="156"/>
      <c r="AR45" s="475">
        <f t="shared" si="3"/>
        <v>0</v>
      </c>
      <c r="AS45" s="483">
        <f t="shared" si="4"/>
        <v>0</v>
      </c>
      <c r="AT45" s="148"/>
      <c r="AU45" s="475">
        <f t="shared" si="5"/>
        <v>0</v>
      </c>
      <c r="AV45" s="478">
        <f t="shared" si="6"/>
        <v>0</v>
      </c>
      <c r="AW45" s="478">
        <f t="shared" si="7"/>
        <v>0</v>
      </c>
      <c r="AX45" s="478">
        <f t="shared" si="8"/>
        <v>0</v>
      </c>
      <c r="AY45" s="477">
        <f t="shared" si="9"/>
        <v>0</v>
      </c>
      <c r="BC45" s="9"/>
      <c r="BK45" s="148"/>
    </row>
    <row r="46" spans="1:63" ht="30" customHeight="1" x14ac:dyDescent="0.3">
      <c r="A46" s="545">
        <f>IF('Invt Machines'!A46="","",'Invt Machines'!A46)</f>
        <v>34</v>
      </c>
      <c r="B46" s="558">
        <f>IF('Invt Machines'!D46="","",'Invt Machines'!D46)</f>
        <v>16</v>
      </c>
      <c r="C46" s="96" t="str">
        <f>IF('Invt Machines'!E46="","",'Invt Machines'!E46)</f>
        <v>762.1</v>
      </c>
      <c r="D46" s="101" t="str">
        <f>IF('Invt Machines'!G46="","",'Invt Machines'!G46)</f>
        <v>MACHINE A LAVER</v>
      </c>
      <c r="E46" s="1357" t="str">
        <f>IF('Invt Machines'!H46="","",'Invt Machines'!H46)</f>
        <v>FUCHS</v>
      </c>
      <c r="F46" s="1358" t="str">
        <f>IF('Invt Machines'!I46="","",'Invt Machines'!I46)</f>
        <v>Machine à laver</v>
      </c>
      <c r="G46" s="512" t="s">
        <v>476</v>
      </c>
      <c r="H46" s="160"/>
      <c r="I46" s="160"/>
      <c r="J46" s="160"/>
      <c r="K46" s="160"/>
      <c r="L46" s="160"/>
      <c r="M46" s="160"/>
      <c r="N46" s="160"/>
      <c r="O46" s="160"/>
      <c r="P46" s="161"/>
      <c r="Q46" s="161"/>
      <c r="R46" s="161"/>
      <c r="S46" s="161"/>
      <c r="T46" s="161"/>
      <c r="U46" s="161"/>
      <c r="V46" s="377" t="str">
        <f>IF('Invt Machines'!AC46="","","oui")</f>
        <v/>
      </c>
      <c r="W46" s="154" t="s">
        <v>477</v>
      </c>
      <c r="X46" s="154" t="s">
        <v>476</v>
      </c>
      <c r="Y46" s="154"/>
      <c r="Z46" s="154"/>
      <c r="AA46" s="1329"/>
      <c r="AB46" s="1330"/>
      <c r="AC46" s="1330"/>
      <c r="AD46" s="1330"/>
      <c r="AE46" s="1330"/>
      <c r="AF46" s="1331"/>
      <c r="AG46" s="336"/>
      <c r="AH46" s="475">
        <f t="shared" si="0"/>
        <v>1</v>
      </c>
      <c r="AI46" s="483">
        <f t="shared" si="1"/>
        <v>0</v>
      </c>
      <c r="AK46" s="475">
        <f t="shared" si="10"/>
        <v>0</v>
      </c>
      <c r="AL46" s="478">
        <f t="shared" si="11"/>
        <v>0</v>
      </c>
      <c r="AM46" s="478">
        <f t="shared" si="12"/>
        <v>1</v>
      </c>
      <c r="AN46" s="478">
        <f t="shared" si="2"/>
        <v>1</v>
      </c>
      <c r="AO46" s="478">
        <f t="shared" si="13"/>
        <v>0</v>
      </c>
      <c r="AP46" s="483">
        <f t="shared" si="14"/>
        <v>0</v>
      </c>
      <c r="AQ46" s="156"/>
      <c r="AR46" s="475">
        <f t="shared" si="3"/>
        <v>0</v>
      </c>
      <c r="AS46" s="483">
        <f t="shared" si="4"/>
        <v>0</v>
      </c>
      <c r="AT46" s="148"/>
      <c r="AU46" s="475">
        <f t="shared" si="5"/>
        <v>0</v>
      </c>
      <c r="AV46" s="478">
        <f t="shared" si="6"/>
        <v>0</v>
      </c>
      <c r="AW46" s="478">
        <f t="shared" si="7"/>
        <v>0</v>
      </c>
      <c r="AX46" s="478">
        <f t="shared" si="8"/>
        <v>0</v>
      </c>
      <c r="AY46" s="477">
        <f t="shared" si="9"/>
        <v>0</v>
      </c>
      <c r="BC46" s="9"/>
      <c r="BK46" s="148"/>
    </row>
    <row r="47" spans="1:63" ht="30" customHeight="1" x14ac:dyDescent="0.3">
      <c r="A47" s="545">
        <f>IF('Invt Machines'!A47="","",'Invt Machines'!A47)</f>
        <v>35</v>
      </c>
      <c r="B47" s="558">
        <f>IF('Invt Machines'!D47="","",'Invt Machines'!D47)</f>
        <v>16</v>
      </c>
      <c r="C47" s="96">
        <f>IF('Invt Machines'!E47="","",'Invt Machines'!E47)</f>
        <v>7116</v>
      </c>
      <c r="D47" s="101" t="str">
        <f>IF('Invt Machines'!G47="","",'Invt Machines'!G47)</f>
        <v>Magnéto</v>
      </c>
      <c r="E47" s="1357" t="str">
        <f>IF('Invt Machines'!H47="","",'Invt Machines'!H47)</f>
        <v>SREM TECHNOLOGIES</v>
      </c>
      <c r="F47" s="1358" t="str">
        <f>IF('Invt Machines'!I47="","",'Invt Machines'!I47)</f>
        <v>Contrôle par magnétoscopie</v>
      </c>
      <c r="G47" s="512" t="s">
        <v>476</v>
      </c>
      <c r="H47" s="160"/>
      <c r="I47" s="160"/>
      <c r="J47" s="160"/>
      <c r="K47" s="160"/>
      <c r="L47" s="160"/>
      <c r="M47" s="160"/>
      <c r="N47" s="160"/>
      <c r="O47" s="160"/>
      <c r="P47" s="161"/>
      <c r="Q47" s="161"/>
      <c r="R47" s="161"/>
      <c r="S47" s="161"/>
      <c r="T47" s="161"/>
      <c r="U47" s="161"/>
      <c r="V47" s="377" t="str">
        <f>IF('Invt Machines'!AC47="","","oui")</f>
        <v/>
      </c>
      <c r="W47" s="154" t="s">
        <v>477</v>
      </c>
      <c r="X47" s="154" t="s">
        <v>476</v>
      </c>
      <c r="Y47" s="154"/>
      <c r="Z47" s="154"/>
      <c r="AA47" s="1329"/>
      <c r="AB47" s="1330"/>
      <c r="AC47" s="1330"/>
      <c r="AD47" s="1330"/>
      <c r="AE47" s="1330"/>
      <c r="AF47" s="1331"/>
      <c r="AG47" s="336"/>
      <c r="AH47" s="475">
        <f t="shared" si="0"/>
        <v>1</v>
      </c>
      <c r="AI47" s="483">
        <f t="shared" si="1"/>
        <v>0</v>
      </c>
      <c r="AK47" s="475">
        <f t="shared" si="10"/>
        <v>0</v>
      </c>
      <c r="AL47" s="478">
        <f t="shared" si="11"/>
        <v>0</v>
      </c>
      <c r="AM47" s="478">
        <f t="shared" si="12"/>
        <v>1</v>
      </c>
      <c r="AN47" s="478">
        <f t="shared" si="2"/>
        <v>1</v>
      </c>
      <c r="AO47" s="478">
        <f t="shared" si="13"/>
        <v>0</v>
      </c>
      <c r="AP47" s="483">
        <f t="shared" si="14"/>
        <v>0</v>
      </c>
      <c r="AQ47" s="156"/>
      <c r="AR47" s="475">
        <f t="shared" si="3"/>
        <v>0</v>
      </c>
      <c r="AS47" s="483">
        <f t="shared" si="4"/>
        <v>0</v>
      </c>
      <c r="AT47" s="148"/>
      <c r="AU47" s="475">
        <f t="shared" si="5"/>
        <v>0</v>
      </c>
      <c r="AV47" s="478">
        <f t="shared" si="6"/>
        <v>0</v>
      </c>
      <c r="AW47" s="478">
        <f t="shared" si="7"/>
        <v>0</v>
      </c>
      <c r="AX47" s="478">
        <f t="shared" si="8"/>
        <v>0</v>
      </c>
      <c r="AY47" s="477">
        <f t="shared" si="9"/>
        <v>0</v>
      </c>
      <c r="BC47" s="9"/>
      <c r="BK47" s="148"/>
    </row>
    <row r="48" spans="1:63" ht="30" customHeight="1" x14ac:dyDescent="0.3">
      <c r="A48" s="545">
        <f>IF('Invt Machines'!A48="","",'Invt Machines'!A48)</f>
        <v>36</v>
      </c>
      <c r="B48" s="558">
        <f>IF('Invt Machines'!D48="","",'Invt Machines'!D48)</f>
        <v>16</v>
      </c>
      <c r="C48" s="96" t="str">
        <f>IF('Invt Machines'!E48="","",'Invt Machines'!E48)</f>
        <v/>
      </c>
      <c r="D48" s="101" t="str">
        <f>IF('Invt Machines'!G48="","",'Invt Machines'!G48)</f>
        <v>Rouleau entrainement couronne</v>
      </c>
      <c r="E48" s="1357" t="str">
        <f>IF('Invt Machines'!H48="","",'Invt Machines'!H48)</f>
        <v>SKF</v>
      </c>
      <c r="F48" s="1358" t="str">
        <f>IF('Invt Machines'!I48="","",'Invt Machines'!I48)</f>
        <v>Contrôle par magnétoscopie</v>
      </c>
      <c r="G48" s="512" t="s">
        <v>476</v>
      </c>
      <c r="H48" s="160"/>
      <c r="I48" s="160"/>
      <c r="J48" s="160"/>
      <c r="K48" s="160"/>
      <c r="L48" s="160"/>
      <c r="M48" s="160"/>
      <c r="N48" s="160"/>
      <c r="O48" s="160"/>
      <c r="P48" s="161"/>
      <c r="Q48" s="161"/>
      <c r="R48" s="161"/>
      <c r="S48" s="161"/>
      <c r="T48" s="161"/>
      <c r="U48" s="161"/>
      <c r="V48" s="377" t="str">
        <f>IF('Invt Machines'!AC48="","","oui")</f>
        <v/>
      </c>
      <c r="W48" s="154" t="s">
        <v>477</v>
      </c>
      <c r="X48" s="154" t="s">
        <v>476</v>
      </c>
      <c r="Y48" s="154"/>
      <c r="Z48" s="154"/>
      <c r="AA48" s="1329"/>
      <c r="AB48" s="1330"/>
      <c r="AC48" s="1330"/>
      <c r="AD48" s="1330"/>
      <c r="AE48" s="1330"/>
      <c r="AF48" s="1331"/>
      <c r="AG48" s="336"/>
      <c r="AH48" s="475">
        <f t="shared" si="0"/>
        <v>1</v>
      </c>
      <c r="AI48" s="483">
        <f t="shared" si="1"/>
        <v>0</v>
      </c>
      <c r="AK48" s="475">
        <f t="shared" si="10"/>
        <v>0</v>
      </c>
      <c r="AL48" s="478">
        <f t="shared" si="11"/>
        <v>0</v>
      </c>
      <c r="AM48" s="478">
        <f t="shared" si="12"/>
        <v>1</v>
      </c>
      <c r="AN48" s="478">
        <f t="shared" si="2"/>
        <v>1</v>
      </c>
      <c r="AO48" s="478">
        <f t="shared" si="13"/>
        <v>0</v>
      </c>
      <c r="AP48" s="483">
        <f t="shared" si="14"/>
        <v>0</v>
      </c>
      <c r="AQ48" s="156"/>
      <c r="AR48" s="475">
        <f t="shared" si="3"/>
        <v>0</v>
      </c>
      <c r="AS48" s="483">
        <f t="shared" si="4"/>
        <v>0</v>
      </c>
      <c r="AT48" s="148"/>
      <c r="AU48" s="475">
        <f t="shared" si="5"/>
        <v>0</v>
      </c>
      <c r="AV48" s="478">
        <f t="shared" si="6"/>
        <v>0</v>
      </c>
      <c r="AW48" s="478">
        <f t="shared" si="7"/>
        <v>0</v>
      </c>
      <c r="AX48" s="478">
        <f t="shared" si="8"/>
        <v>0</v>
      </c>
      <c r="AY48" s="477">
        <f t="shared" si="9"/>
        <v>0</v>
      </c>
      <c r="BC48" s="9"/>
      <c r="BK48" s="148"/>
    </row>
    <row r="49" spans="1:63" ht="30" customHeight="1" x14ac:dyDescent="0.3">
      <c r="A49" s="545">
        <f>IF('Invt Machines'!A49="","",'Invt Machines'!A49)</f>
        <v>37</v>
      </c>
      <c r="B49" s="560">
        <f>IF('Invt Machines'!D49="","",'Invt Machines'!D49)</f>
        <v>16</v>
      </c>
      <c r="C49" s="96">
        <f>IF('Invt Machines'!E49="","",'Invt Machines'!E49)</f>
        <v>762</v>
      </c>
      <c r="D49" s="101" t="str">
        <f>IF('Invt Machines'!G49="","",'Invt Machines'!G49)</f>
        <v>MONTAGE C16 (inclinaison motorisée)</v>
      </c>
      <c r="E49" s="1357" t="str">
        <f>IF('Invt Machines'!H49="","",'Invt Machines'!H49)</f>
        <v>INA</v>
      </c>
      <c r="F49" s="1358" t="str">
        <f>IF('Invt Machines'!I49="","",'Invt Machines'!I49)</f>
        <v>Table de montage</v>
      </c>
      <c r="G49" s="512" t="s">
        <v>476</v>
      </c>
      <c r="H49" s="160"/>
      <c r="I49" s="160"/>
      <c r="J49" s="160"/>
      <c r="K49" s="160"/>
      <c r="L49" s="160"/>
      <c r="M49" s="160"/>
      <c r="N49" s="160"/>
      <c r="O49" s="160"/>
      <c r="P49" s="161"/>
      <c r="Q49" s="161"/>
      <c r="R49" s="161"/>
      <c r="S49" s="161"/>
      <c r="T49" s="161"/>
      <c r="U49" s="161"/>
      <c r="V49" s="377" t="str">
        <f>IF('Invt Machines'!AC49="","","oui")</f>
        <v/>
      </c>
      <c r="W49" s="154" t="s">
        <v>477</v>
      </c>
      <c r="X49" s="154" t="s">
        <v>476</v>
      </c>
      <c r="Y49" s="154"/>
      <c r="Z49" s="154"/>
      <c r="AA49" s="1329"/>
      <c r="AB49" s="1330"/>
      <c r="AC49" s="1330"/>
      <c r="AD49" s="1330"/>
      <c r="AE49" s="1330"/>
      <c r="AF49" s="1331"/>
      <c r="AG49" s="341"/>
      <c r="AH49" s="475">
        <f t="shared" si="0"/>
        <v>1</v>
      </c>
      <c r="AI49" s="483">
        <f t="shared" si="1"/>
        <v>0</v>
      </c>
      <c r="AK49" s="475">
        <f t="shared" si="10"/>
        <v>0</v>
      </c>
      <c r="AL49" s="478">
        <f t="shared" si="11"/>
        <v>0</v>
      </c>
      <c r="AM49" s="478">
        <f t="shared" si="12"/>
        <v>1</v>
      </c>
      <c r="AN49" s="478">
        <f t="shared" si="2"/>
        <v>1</v>
      </c>
      <c r="AO49" s="478">
        <f t="shared" si="13"/>
        <v>0</v>
      </c>
      <c r="AP49" s="483">
        <f t="shared" si="14"/>
        <v>0</v>
      </c>
      <c r="AQ49" s="156"/>
      <c r="AR49" s="475">
        <f t="shared" si="3"/>
        <v>0</v>
      </c>
      <c r="AS49" s="483">
        <f t="shared" si="4"/>
        <v>0</v>
      </c>
      <c r="AT49" s="148"/>
      <c r="AU49" s="475">
        <f t="shared" si="5"/>
        <v>0</v>
      </c>
      <c r="AV49" s="478">
        <f t="shared" si="6"/>
        <v>0</v>
      </c>
      <c r="AW49" s="478">
        <f t="shared" si="7"/>
        <v>0</v>
      </c>
      <c r="AX49" s="478">
        <f t="shared" si="8"/>
        <v>0</v>
      </c>
      <c r="AY49" s="477">
        <f t="shared" si="9"/>
        <v>0</v>
      </c>
      <c r="BC49" s="9"/>
      <c r="BK49" s="148"/>
    </row>
    <row r="50" spans="1:63" ht="30" customHeight="1" x14ac:dyDescent="0.3">
      <c r="A50" s="545">
        <f>IF('Invt Machines'!A50="","",'Invt Machines'!A50)</f>
        <v>38</v>
      </c>
      <c r="B50" s="560">
        <f>IF('Invt Machines'!D50="","",'Invt Machines'!D50)</f>
        <v>16</v>
      </c>
      <c r="C50" s="129" t="str">
        <f>IF('Invt Machines'!E50="","",'Invt Machines'!E50)</f>
        <v>0016</v>
      </c>
      <c r="D50" s="101" t="str">
        <f>IF('Invt Machines'!G50="","",'Invt Machines'!G50)</f>
        <v>POSTE EBAVURAGE</v>
      </c>
      <c r="E50" s="1357" t="str">
        <f>IF('Invt Machines'!H50="","",'Invt Machines'!H50)</f>
        <v>?</v>
      </c>
      <c r="F50" s="1358" t="str">
        <f>IF('Invt Machines'!I50="","",'Invt Machines'!I50)</f>
        <v>Ebavurage</v>
      </c>
      <c r="G50" s="512" t="s">
        <v>476</v>
      </c>
      <c r="H50" s="160"/>
      <c r="I50" s="160"/>
      <c r="J50" s="160"/>
      <c r="K50" s="160"/>
      <c r="L50" s="160"/>
      <c r="M50" s="160"/>
      <c r="N50" s="160"/>
      <c r="O50" s="160"/>
      <c r="P50" s="161"/>
      <c r="Q50" s="161"/>
      <c r="R50" s="161"/>
      <c r="S50" s="161"/>
      <c r="T50" s="161"/>
      <c r="U50" s="161"/>
      <c r="V50" s="377" t="str">
        <f>IF('Invt Machines'!AC50="","","oui")</f>
        <v/>
      </c>
      <c r="W50" s="154" t="s">
        <v>477</v>
      </c>
      <c r="X50" s="154" t="s">
        <v>476</v>
      </c>
      <c r="Y50" s="154"/>
      <c r="Z50" s="154"/>
      <c r="AA50" s="1329"/>
      <c r="AB50" s="1330"/>
      <c r="AC50" s="1330"/>
      <c r="AD50" s="1330"/>
      <c r="AE50" s="1330"/>
      <c r="AF50" s="1331"/>
      <c r="AG50" s="341"/>
      <c r="AH50" s="475">
        <f t="shared" si="0"/>
        <v>1</v>
      </c>
      <c r="AI50" s="483">
        <f t="shared" si="1"/>
        <v>0</v>
      </c>
      <c r="AK50" s="475">
        <f t="shared" si="10"/>
        <v>0</v>
      </c>
      <c r="AL50" s="478">
        <f t="shared" si="11"/>
        <v>0</v>
      </c>
      <c r="AM50" s="478">
        <f t="shared" si="12"/>
        <v>1</v>
      </c>
      <c r="AN50" s="478">
        <f t="shared" si="2"/>
        <v>1</v>
      </c>
      <c r="AO50" s="478">
        <f t="shared" si="13"/>
        <v>0</v>
      </c>
      <c r="AP50" s="483">
        <f t="shared" si="14"/>
        <v>0</v>
      </c>
      <c r="AQ50" s="156"/>
      <c r="AR50" s="475">
        <f t="shared" si="3"/>
        <v>0</v>
      </c>
      <c r="AS50" s="483">
        <f t="shared" si="4"/>
        <v>0</v>
      </c>
      <c r="AT50" s="148"/>
      <c r="AU50" s="475">
        <f t="shared" si="5"/>
        <v>0</v>
      </c>
      <c r="AV50" s="478">
        <f t="shared" si="6"/>
        <v>0</v>
      </c>
      <c r="AW50" s="478">
        <f t="shared" si="7"/>
        <v>0</v>
      </c>
      <c r="AX50" s="478">
        <f t="shared" si="8"/>
        <v>0</v>
      </c>
      <c r="AY50" s="477">
        <f t="shared" si="9"/>
        <v>0</v>
      </c>
      <c r="BC50" s="9"/>
      <c r="BK50" s="148"/>
    </row>
    <row r="51" spans="1:63" ht="30" customHeight="1" x14ac:dyDescent="0.3">
      <c r="A51" s="545">
        <f>IF('Invt Machines'!A51="","",'Invt Machines'!A51)</f>
        <v>39</v>
      </c>
      <c r="B51" s="558">
        <f>IF('Invt Machines'!D51="","",'Invt Machines'!D51)</f>
        <v>16</v>
      </c>
      <c r="C51" s="96" t="str">
        <f>IF('Invt Machines'!E51="","",'Invt Machines'!E51)</f>
        <v>691</v>
      </c>
      <c r="D51" s="101" t="str">
        <f>IF('Invt Machines'!G51="","",'Invt Machines'!G51)</f>
        <v>VGM200</v>
      </c>
      <c r="E51" s="1357" t="str">
        <f>IF('Invt Machines'!H51="","",'Invt Machines'!H51)</f>
        <v>BERTHIEZ</v>
      </c>
      <c r="F51" s="1358" t="str">
        <f>IF('Invt Machines'!I51="","",'Invt Machines'!I51)</f>
        <v>Rectifieuse</v>
      </c>
      <c r="G51" s="512" t="s">
        <v>476</v>
      </c>
      <c r="H51" s="160">
        <v>2</v>
      </c>
      <c r="I51" s="160">
        <v>0</v>
      </c>
      <c r="J51" s="160">
        <v>1</v>
      </c>
      <c r="K51" s="160">
        <v>0</v>
      </c>
      <c r="L51" s="160">
        <v>0</v>
      </c>
      <c r="M51" s="160">
        <v>0</v>
      </c>
      <c r="N51" s="160">
        <v>1</v>
      </c>
      <c r="O51" s="160">
        <v>0</v>
      </c>
      <c r="P51" s="161">
        <v>1</v>
      </c>
      <c r="Q51" s="161">
        <v>0</v>
      </c>
      <c r="R51" s="161">
        <v>1</v>
      </c>
      <c r="S51" s="161">
        <v>0</v>
      </c>
      <c r="T51" s="161">
        <v>0</v>
      </c>
      <c r="U51" s="161">
        <v>0</v>
      </c>
      <c r="V51" s="377" t="str">
        <f>IF('Invt Machines'!AC51="","","oui")</f>
        <v/>
      </c>
      <c r="W51" s="154" t="s">
        <v>476</v>
      </c>
      <c r="X51" s="154" t="s">
        <v>477</v>
      </c>
      <c r="Y51" s="154"/>
      <c r="Z51" s="154" t="s">
        <v>477</v>
      </c>
      <c r="AA51" s="1329" t="s">
        <v>622</v>
      </c>
      <c r="AB51" s="1330"/>
      <c r="AC51" s="1330"/>
      <c r="AD51" s="1330"/>
      <c r="AE51" s="1330"/>
      <c r="AF51" s="1331"/>
      <c r="AG51" s="340"/>
      <c r="AH51" s="475">
        <f t="shared" si="0"/>
        <v>1</v>
      </c>
      <c r="AI51" s="483">
        <f t="shared" si="1"/>
        <v>0</v>
      </c>
      <c r="AK51" s="475">
        <f t="shared" si="10"/>
        <v>1</v>
      </c>
      <c r="AL51" s="478">
        <f t="shared" si="11"/>
        <v>0</v>
      </c>
      <c r="AM51" s="478">
        <f t="shared" si="12"/>
        <v>0</v>
      </c>
      <c r="AN51" s="478">
        <f t="shared" si="2"/>
        <v>0</v>
      </c>
      <c r="AO51" s="478">
        <f t="shared" si="13"/>
        <v>0</v>
      </c>
      <c r="AP51" s="483">
        <f t="shared" si="14"/>
        <v>1</v>
      </c>
      <c r="AQ51" s="156"/>
      <c r="AR51" s="475">
        <f t="shared" si="3"/>
        <v>0</v>
      </c>
      <c r="AS51" s="483">
        <f t="shared" si="4"/>
        <v>0</v>
      </c>
      <c r="AT51" s="148"/>
      <c r="AU51" s="475">
        <f t="shared" si="5"/>
        <v>1</v>
      </c>
      <c r="AV51" s="478">
        <f t="shared" si="6"/>
        <v>0</v>
      </c>
      <c r="AW51" s="478">
        <f t="shared" si="7"/>
        <v>0</v>
      </c>
      <c r="AX51" s="478">
        <f t="shared" si="8"/>
        <v>0</v>
      </c>
      <c r="AY51" s="477">
        <f t="shared" si="9"/>
        <v>0</v>
      </c>
      <c r="BC51" s="9"/>
      <c r="BK51" s="148"/>
    </row>
    <row r="52" spans="1:63" ht="30" customHeight="1" x14ac:dyDescent="0.3">
      <c r="A52" s="545">
        <f>IF('Invt Machines'!A52="","",'Invt Machines'!A52)</f>
        <v>40</v>
      </c>
      <c r="B52" s="558">
        <f>IF('Invt Machines'!D52="","",'Invt Machines'!D52)</f>
        <v>16</v>
      </c>
      <c r="C52" s="96">
        <f>IF('Invt Machines'!E52="","",'Invt Machines'!E52)</f>
        <v>692</v>
      </c>
      <c r="D52" s="101" t="str">
        <f>IF('Invt Machines'!G52="","",'Invt Machines'!G52)</f>
        <v>ROPC</v>
      </c>
      <c r="E52" s="1357" t="str">
        <f>IF('Invt Machines'!H52="","",'Invt Machines'!H52)</f>
        <v>BERTHIEZ</v>
      </c>
      <c r="F52" s="1358" t="str">
        <f>IF('Invt Machines'!I52="","",'Invt Machines'!I52)</f>
        <v>Rectifieuse</v>
      </c>
      <c r="G52" s="512" t="s">
        <v>476</v>
      </c>
      <c r="H52" s="160"/>
      <c r="I52" s="160"/>
      <c r="J52" s="160"/>
      <c r="K52" s="160"/>
      <c r="L52" s="160"/>
      <c r="M52" s="160"/>
      <c r="N52" s="160"/>
      <c r="O52" s="160"/>
      <c r="P52" s="161"/>
      <c r="Q52" s="161"/>
      <c r="R52" s="161"/>
      <c r="S52" s="161"/>
      <c r="T52" s="161"/>
      <c r="U52" s="161"/>
      <c r="V52" s="377" t="str">
        <f>IF('Invt Machines'!AC52="","","oui")</f>
        <v/>
      </c>
      <c r="W52" s="154" t="s">
        <v>477</v>
      </c>
      <c r="X52" s="154" t="s">
        <v>476</v>
      </c>
      <c r="Y52" s="154"/>
      <c r="Z52" s="154"/>
      <c r="AA52" s="1329"/>
      <c r="AB52" s="1330"/>
      <c r="AC52" s="1330"/>
      <c r="AD52" s="1330"/>
      <c r="AE52" s="1330"/>
      <c r="AF52" s="1331"/>
      <c r="AG52" s="336"/>
      <c r="AH52" s="475">
        <f t="shared" si="0"/>
        <v>1</v>
      </c>
      <c r="AI52" s="483">
        <f t="shared" si="1"/>
        <v>0</v>
      </c>
      <c r="AK52" s="475">
        <f t="shared" si="10"/>
        <v>0</v>
      </c>
      <c r="AL52" s="478">
        <f t="shared" si="11"/>
        <v>0</v>
      </c>
      <c r="AM52" s="478">
        <f t="shared" si="12"/>
        <v>1</v>
      </c>
      <c r="AN52" s="478">
        <f t="shared" si="2"/>
        <v>1</v>
      </c>
      <c r="AO52" s="478">
        <f t="shared" si="13"/>
        <v>0</v>
      </c>
      <c r="AP52" s="483">
        <f t="shared" si="14"/>
        <v>0</v>
      </c>
      <c r="AQ52" s="156"/>
      <c r="AR52" s="475">
        <f t="shared" si="3"/>
        <v>0</v>
      </c>
      <c r="AS52" s="483">
        <f t="shared" si="4"/>
        <v>0</v>
      </c>
      <c r="AT52" s="148"/>
      <c r="AU52" s="475">
        <f t="shared" si="5"/>
        <v>0</v>
      </c>
      <c r="AV52" s="478">
        <f t="shared" si="6"/>
        <v>0</v>
      </c>
      <c r="AW52" s="478">
        <f t="shared" si="7"/>
        <v>0</v>
      </c>
      <c r="AX52" s="478">
        <f t="shared" si="8"/>
        <v>0</v>
      </c>
      <c r="AY52" s="477">
        <f t="shared" si="9"/>
        <v>0</v>
      </c>
      <c r="BC52" s="9"/>
      <c r="BK52" s="148"/>
    </row>
    <row r="53" spans="1:63" ht="30" customHeight="1" x14ac:dyDescent="0.3">
      <c r="A53" s="545">
        <f>IF('Invt Machines'!A53="","",'Invt Machines'!A53)</f>
        <v>41</v>
      </c>
      <c r="B53" s="558">
        <f>IF('Invt Machines'!D53="","",'Invt Machines'!D53)</f>
        <v>16</v>
      </c>
      <c r="C53" s="96">
        <f>IF('Invt Machines'!E53="","",'Invt Machines'!E53)</f>
        <v>585</v>
      </c>
      <c r="D53" s="101" t="str">
        <f>IF('Invt Machines'!G53="","",'Invt Machines'!G53)</f>
        <v>PERCEUSE A COLONNE SIDAMO</v>
      </c>
      <c r="E53" s="1357" t="str">
        <f>IF('Invt Machines'!H53="","",'Invt Machines'!H53)</f>
        <v>SIDAMO</v>
      </c>
      <c r="F53" s="1358" t="str">
        <f>IF('Invt Machines'!I53="","",'Invt Machines'!I53)</f>
        <v>Perceuse</v>
      </c>
      <c r="G53" s="512" t="s">
        <v>476</v>
      </c>
      <c r="H53" s="160"/>
      <c r="I53" s="160"/>
      <c r="J53" s="160"/>
      <c r="K53" s="160"/>
      <c r="L53" s="160"/>
      <c r="M53" s="160"/>
      <c r="N53" s="160"/>
      <c r="O53" s="160"/>
      <c r="P53" s="161"/>
      <c r="Q53" s="161"/>
      <c r="R53" s="161"/>
      <c r="S53" s="161"/>
      <c r="T53" s="161"/>
      <c r="U53" s="161"/>
      <c r="V53" s="377" t="str">
        <f>IF('Invt Machines'!AC53="","","oui")</f>
        <v/>
      </c>
      <c r="W53" s="154" t="s">
        <v>476</v>
      </c>
      <c r="X53" s="154" t="s">
        <v>477</v>
      </c>
      <c r="Y53" s="154"/>
      <c r="Z53" s="154"/>
      <c r="AA53" s="1329"/>
      <c r="AB53" s="1330"/>
      <c r="AC53" s="1330"/>
      <c r="AD53" s="1330"/>
      <c r="AE53" s="1330"/>
      <c r="AF53" s="1331"/>
      <c r="AG53" s="340"/>
      <c r="AH53" s="475">
        <f t="shared" si="0"/>
        <v>1</v>
      </c>
      <c r="AI53" s="483">
        <f t="shared" si="1"/>
        <v>0</v>
      </c>
      <c r="AK53" s="475">
        <f t="shared" si="10"/>
        <v>1</v>
      </c>
      <c r="AL53" s="478">
        <f t="shared" si="11"/>
        <v>0</v>
      </c>
      <c r="AM53" s="478">
        <f t="shared" si="12"/>
        <v>0</v>
      </c>
      <c r="AN53" s="478">
        <f t="shared" si="2"/>
        <v>0</v>
      </c>
      <c r="AO53" s="478">
        <f t="shared" si="13"/>
        <v>0</v>
      </c>
      <c r="AP53" s="483">
        <f t="shared" si="14"/>
        <v>1</v>
      </c>
      <c r="AQ53" s="156"/>
      <c r="AR53" s="475">
        <f t="shared" si="3"/>
        <v>0</v>
      </c>
      <c r="AS53" s="483">
        <f t="shared" si="4"/>
        <v>0</v>
      </c>
      <c r="AT53" s="148"/>
      <c r="AU53" s="475">
        <f t="shared" si="5"/>
        <v>0</v>
      </c>
      <c r="AV53" s="478">
        <f t="shared" si="6"/>
        <v>0</v>
      </c>
      <c r="AW53" s="478">
        <f t="shared" si="7"/>
        <v>0</v>
      </c>
      <c r="AX53" s="478">
        <f t="shared" si="8"/>
        <v>0</v>
      </c>
      <c r="AY53" s="477">
        <f t="shared" si="9"/>
        <v>0</v>
      </c>
      <c r="BC53" s="9"/>
      <c r="BK53" s="148"/>
    </row>
    <row r="54" spans="1:63" ht="30" customHeight="1" x14ac:dyDescent="0.3">
      <c r="A54" s="545">
        <f>IF('Invt Machines'!A54="","",'Invt Machines'!A54)</f>
        <v>42</v>
      </c>
      <c r="B54" s="558">
        <f>IF('Invt Machines'!D54="","",'Invt Machines'!D54)</f>
        <v>16</v>
      </c>
      <c r="C54" s="96">
        <f>IF('Invt Machines'!E54="","",'Invt Machines'!E54)</f>
        <v>7221</v>
      </c>
      <c r="D54" s="101" t="str">
        <f>IF('Invt Machines'!G54="","",'Invt Machines'!G54)</f>
        <v>TABLE DE TREMPE JONCS</v>
      </c>
      <c r="E54" s="1357" t="str">
        <f>IF('Invt Machines'!H54="","",'Invt Machines'!H54)</f>
        <v>?</v>
      </c>
      <c r="F54" s="1358" t="str">
        <f>IF('Invt Machines'!I54="","",'Invt Machines'!I54)</f>
        <v>trempe</v>
      </c>
      <c r="G54" s="512" t="s">
        <v>476</v>
      </c>
      <c r="H54" s="160"/>
      <c r="I54" s="160"/>
      <c r="J54" s="160"/>
      <c r="K54" s="160"/>
      <c r="L54" s="160"/>
      <c r="M54" s="160"/>
      <c r="N54" s="160"/>
      <c r="O54" s="160"/>
      <c r="P54" s="161"/>
      <c r="Q54" s="161"/>
      <c r="R54" s="161"/>
      <c r="S54" s="161"/>
      <c r="T54" s="161"/>
      <c r="U54" s="161"/>
      <c r="V54" s="377" t="str">
        <f>IF('Invt Machines'!AC54="","","oui")</f>
        <v/>
      </c>
      <c r="W54" s="154" t="s">
        <v>477</v>
      </c>
      <c r="X54" s="154" t="s">
        <v>476</v>
      </c>
      <c r="Y54" s="154"/>
      <c r="Z54" s="154"/>
      <c r="AA54" s="1329"/>
      <c r="AB54" s="1330"/>
      <c r="AC54" s="1330"/>
      <c r="AD54" s="1330"/>
      <c r="AE54" s="1330"/>
      <c r="AF54" s="1331"/>
      <c r="AG54" s="340"/>
      <c r="AH54" s="475">
        <f t="shared" si="0"/>
        <v>1</v>
      </c>
      <c r="AI54" s="483">
        <f t="shared" si="1"/>
        <v>0</v>
      </c>
      <c r="AK54" s="475">
        <f t="shared" si="10"/>
        <v>0</v>
      </c>
      <c r="AL54" s="478">
        <f t="shared" si="11"/>
        <v>0</v>
      </c>
      <c r="AM54" s="478">
        <f t="shared" si="12"/>
        <v>1</v>
      </c>
      <c r="AN54" s="478">
        <f t="shared" si="2"/>
        <v>1</v>
      </c>
      <c r="AO54" s="478">
        <f t="shared" si="13"/>
        <v>0</v>
      </c>
      <c r="AP54" s="483">
        <f t="shared" si="14"/>
        <v>0</v>
      </c>
      <c r="AQ54" s="156"/>
      <c r="AR54" s="475">
        <f t="shared" si="3"/>
        <v>0</v>
      </c>
      <c r="AS54" s="483">
        <f t="shared" si="4"/>
        <v>0</v>
      </c>
      <c r="AT54" s="148"/>
      <c r="AU54" s="475">
        <f t="shared" si="5"/>
        <v>0</v>
      </c>
      <c r="AV54" s="478">
        <f t="shared" si="6"/>
        <v>0</v>
      </c>
      <c r="AW54" s="478">
        <f t="shared" si="7"/>
        <v>0</v>
      </c>
      <c r="AX54" s="478">
        <f t="shared" si="8"/>
        <v>0</v>
      </c>
      <c r="AY54" s="477">
        <f t="shared" si="9"/>
        <v>0</v>
      </c>
      <c r="BC54" s="9"/>
      <c r="BK54" s="148"/>
    </row>
    <row r="55" spans="1:63" ht="30" customHeight="1" x14ac:dyDescent="0.3">
      <c r="A55" s="545">
        <f>IF('Invt Machines'!A55="","",'Invt Machines'!A55)</f>
        <v>43</v>
      </c>
      <c r="B55" s="558">
        <f>IF('Invt Machines'!D55="","",'Invt Machines'!D55)</f>
        <v>16</v>
      </c>
      <c r="C55" s="96">
        <f>IF('Invt Machines'!E55="","",'Invt Machines'!E55)</f>
        <v>7221</v>
      </c>
      <c r="D55" s="101" t="str">
        <f>IF('Invt Machines'!G55="","",'Invt Machines'!G55)</f>
        <v>SABLEUSE Joncs (MODELE VB 75 H)</v>
      </c>
      <c r="E55" s="1357" t="str">
        <f>IF('Invt Machines'!H55="","",'Invt Machines'!H55)</f>
        <v>RÖSLER</v>
      </c>
      <c r="F55" s="1358" t="str">
        <f>IF('Invt Machines'!I55="","",'Invt Machines'!I55)</f>
        <v>Sableuse</v>
      </c>
      <c r="G55" s="512" t="s">
        <v>476</v>
      </c>
      <c r="H55" s="160"/>
      <c r="I55" s="160"/>
      <c r="J55" s="160"/>
      <c r="K55" s="160"/>
      <c r="L55" s="160"/>
      <c r="M55" s="160"/>
      <c r="N55" s="160"/>
      <c r="O55" s="160"/>
      <c r="P55" s="161"/>
      <c r="Q55" s="161"/>
      <c r="R55" s="161"/>
      <c r="S55" s="161"/>
      <c r="T55" s="161"/>
      <c r="U55" s="161"/>
      <c r="V55" s="377" t="str">
        <f>IF('Invt Machines'!AC55="","","oui")</f>
        <v/>
      </c>
      <c r="W55" s="154" t="s">
        <v>477</v>
      </c>
      <c r="X55" s="154" t="s">
        <v>476</v>
      </c>
      <c r="Y55" s="154"/>
      <c r="Z55" s="154"/>
      <c r="AA55" s="1329"/>
      <c r="AB55" s="1330"/>
      <c r="AC55" s="1330"/>
      <c r="AD55" s="1330"/>
      <c r="AE55" s="1330"/>
      <c r="AF55" s="1331"/>
      <c r="AG55" s="336"/>
      <c r="AH55" s="475">
        <f t="shared" si="0"/>
        <v>1</v>
      </c>
      <c r="AI55" s="483">
        <f t="shared" si="1"/>
        <v>0</v>
      </c>
      <c r="AK55" s="475">
        <f t="shared" si="10"/>
        <v>0</v>
      </c>
      <c r="AL55" s="478">
        <f t="shared" si="11"/>
        <v>0</v>
      </c>
      <c r="AM55" s="478">
        <f t="shared" si="12"/>
        <v>1</v>
      </c>
      <c r="AN55" s="478">
        <f t="shared" si="2"/>
        <v>1</v>
      </c>
      <c r="AO55" s="478">
        <f t="shared" si="13"/>
        <v>0</v>
      </c>
      <c r="AP55" s="483">
        <f t="shared" si="14"/>
        <v>0</v>
      </c>
      <c r="AQ55" s="156"/>
      <c r="AR55" s="475">
        <f t="shared" si="3"/>
        <v>0</v>
      </c>
      <c r="AS55" s="483">
        <f t="shared" si="4"/>
        <v>0</v>
      </c>
      <c r="AT55" s="148"/>
      <c r="AU55" s="475">
        <f t="shared" si="5"/>
        <v>0</v>
      </c>
      <c r="AV55" s="478">
        <f t="shared" si="6"/>
        <v>0</v>
      </c>
      <c r="AW55" s="478">
        <f t="shared" si="7"/>
        <v>0</v>
      </c>
      <c r="AX55" s="478">
        <f t="shared" si="8"/>
        <v>0</v>
      </c>
      <c r="AY55" s="477">
        <f t="shared" si="9"/>
        <v>0</v>
      </c>
      <c r="BC55" s="9"/>
      <c r="BK55" s="148"/>
    </row>
    <row r="56" spans="1:63" ht="30" customHeight="1" x14ac:dyDescent="0.3">
      <c r="A56" s="545">
        <f>IF('Invt Machines'!A56="","",'Invt Machines'!A56)</f>
        <v>44</v>
      </c>
      <c r="B56" s="558">
        <f>IF('Invt Machines'!D56="","",'Invt Machines'!D56)</f>
        <v>16</v>
      </c>
      <c r="C56" s="96" t="str">
        <f>IF('Invt Machines'!E56="","",'Invt Machines'!E56)</f>
        <v>70</v>
      </c>
      <c r="D56" s="101" t="str">
        <f>IF('Invt Machines'!G56="","",'Invt Machines'!G56)</f>
        <v>CN</v>
      </c>
      <c r="E56" s="1357" t="str">
        <f>IF('Invt Machines'!H56="","",'Invt Machines'!H56)</f>
        <v>EMA</v>
      </c>
      <c r="F56" s="1358" t="str">
        <f>IF('Invt Machines'!I56="","",'Invt Machines'!I56)</f>
        <v>Trempe denture et piste</v>
      </c>
      <c r="G56" s="512" t="s">
        <v>476</v>
      </c>
      <c r="H56" s="160">
        <v>2</v>
      </c>
      <c r="I56" s="160">
        <v>0</v>
      </c>
      <c r="J56" s="160">
        <v>2</v>
      </c>
      <c r="K56" s="160">
        <v>0</v>
      </c>
      <c r="L56" s="160">
        <v>0</v>
      </c>
      <c r="M56" s="160">
        <v>0</v>
      </c>
      <c r="N56" s="160">
        <v>1</v>
      </c>
      <c r="O56" s="160">
        <v>0</v>
      </c>
      <c r="P56" s="161">
        <v>0</v>
      </c>
      <c r="Q56" s="161">
        <v>0</v>
      </c>
      <c r="R56" s="161">
        <v>4</v>
      </c>
      <c r="S56" s="161">
        <v>0</v>
      </c>
      <c r="T56" s="161">
        <v>0</v>
      </c>
      <c r="U56" s="161">
        <v>0</v>
      </c>
      <c r="V56" s="377" t="str">
        <f>IF('Invt Machines'!AC56="","","oui")</f>
        <v/>
      </c>
      <c r="W56" s="154" t="s">
        <v>476</v>
      </c>
      <c r="X56" s="154" t="s">
        <v>477</v>
      </c>
      <c r="Y56" s="154"/>
      <c r="Z56" s="154" t="s">
        <v>477</v>
      </c>
      <c r="AA56" s="1329" t="s">
        <v>622</v>
      </c>
      <c r="AB56" s="1330"/>
      <c r="AC56" s="1330"/>
      <c r="AD56" s="1330"/>
      <c r="AE56" s="1330"/>
      <c r="AF56" s="1331"/>
      <c r="AG56" s="340"/>
      <c r="AH56" s="475">
        <f t="shared" si="0"/>
        <v>1</v>
      </c>
      <c r="AI56" s="483">
        <f t="shared" si="1"/>
        <v>0</v>
      </c>
      <c r="AK56" s="475">
        <f t="shared" si="10"/>
        <v>1</v>
      </c>
      <c r="AL56" s="478">
        <f t="shared" si="11"/>
        <v>0</v>
      </c>
      <c r="AM56" s="478">
        <f t="shared" si="12"/>
        <v>0</v>
      </c>
      <c r="AN56" s="478">
        <f t="shared" si="2"/>
        <v>0</v>
      </c>
      <c r="AO56" s="478">
        <f t="shared" si="13"/>
        <v>0</v>
      </c>
      <c r="AP56" s="483">
        <f t="shared" si="14"/>
        <v>1</v>
      </c>
      <c r="AQ56" s="156"/>
      <c r="AR56" s="475">
        <f t="shared" si="3"/>
        <v>0</v>
      </c>
      <c r="AS56" s="483">
        <f t="shared" si="4"/>
        <v>0</v>
      </c>
      <c r="AT56" s="148"/>
      <c r="AU56" s="475">
        <f t="shared" si="5"/>
        <v>1</v>
      </c>
      <c r="AV56" s="478">
        <f t="shared" si="6"/>
        <v>0</v>
      </c>
      <c r="AW56" s="478">
        <f t="shared" si="7"/>
        <v>0</v>
      </c>
      <c r="AX56" s="478">
        <f t="shared" si="8"/>
        <v>0</v>
      </c>
      <c r="AY56" s="477">
        <f t="shared" si="9"/>
        <v>0</v>
      </c>
      <c r="BC56" s="9"/>
      <c r="BK56" s="148"/>
    </row>
    <row r="57" spans="1:63" ht="30" customHeight="1" x14ac:dyDescent="0.3">
      <c r="A57" s="545">
        <f>IF('Invt Machines'!A57="","",'Invt Machines'!A57)</f>
        <v>45</v>
      </c>
      <c r="B57" s="561">
        <f>IF('Invt Machines'!D57="","",'Invt Machines'!D57)</f>
        <v>16</v>
      </c>
      <c r="C57" s="468">
        <f>IF('Invt Machines'!E57="","",'Invt Machines'!E57)</f>
        <v>313</v>
      </c>
      <c r="D57" s="484" t="str">
        <f>IF('Invt Machines'!G57="","",'Invt Machines'!G57)</f>
        <v>BAC LIQUIDE DE TREMPS (Station de pompage)</v>
      </c>
      <c r="E57" s="1357" t="str">
        <f>IF('Invt Machines'!H57="","",'Invt Machines'!H57)</f>
        <v>OMSAT</v>
      </c>
      <c r="F57" s="1358" t="str">
        <f>IF('Invt Machines'!I57="","",'Invt Machines'!I57)</f>
        <v>Station de pompage</v>
      </c>
      <c r="G57" s="512" t="s">
        <v>476</v>
      </c>
      <c r="H57" s="160"/>
      <c r="I57" s="160"/>
      <c r="J57" s="160"/>
      <c r="K57" s="160"/>
      <c r="L57" s="160"/>
      <c r="M57" s="160"/>
      <c r="N57" s="160"/>
      <c r="O57" s="160"/>
      <c r="P57" s="161"/>
      <c r="Q57" s="161"/>
      <c r="R57" s="161"/>
      <c r="S57" s="161"/>
      <c r="T57" s="161"/>
      <c r="U57" s="161"/>
      <c r="V57" s="377" t="str">
        <f>IF('Invt Machines'!AC57="","","oui")</f>
        <v/>
      </c>
      <c r="W57" s="154" t="s">
        <v>477</v>
      </c>
      <c r="X57" s="154" t="s">
        <v>476</v>
      </c>
      <c r="Y57" s="154"/>
      <c r="Z57" s="154"/>
      <c r="AA57" s="1329" t="s">
        <v>826</v>
      </c>
      <c r="AB57" s="1330"/>
      <c r="AC57" s="1330"/>
      <c r="AD57" s="1330"/>
      <c r="AE57" s="1330"/>
      <c r="AF57" s="1331"/>
      <c r="AG57" s="342"/>
      <c r="AH57" s="475">
        <f t="shared" si="0"/>
        <v>1</v>
      </c>
      <c r="AI57" s="483">
        <f t="shared" si="1"/>
        <v>0</v>
      </c>
      <c r="AK57" s="475">
        <f t="shared" si="10"/>
        <v>0</v>
      </c>
      <c r="AL57" s="478">
        <f t="shared" si="11"/>
        <v>0</v>
      </c>
      <c r="AM57" s="478">
        <f t="shared" si="12"/>
        <v>1</v>
      </c>
      <c r="AN57" s="478">
        <f t="shared" si="2"/>
        <v>1</v>
      </c>
      <c r="AO57" s="478">
        <f t="shared" si="13"/>
        <v>0</v>
      </c>
      <c r="AP57" s="483">
        <f t="shared" si="14"/>
        <v>0</v>
      </c>
      <c r="AQ57" s="156"/>
      <c r="AR57" s="475">
        <f t="shared" si="3"/>
        <v>0</v>
      </c>
      <c r="AS57" s="483">
        <f t="shared" si="4"/>
        <v>0</v>
      </c>
      <c r="AT57" s="148"/>
      <c r="AU57" s="475">
        <f t="shared" si="5"/>
        <v>0</v>
      </c>
      <c r="AV57" s="478">
        <f t="shared" si="6"/>
        <v>0</v>
      </c>
      <c r="AW57" s="478">
        <f t="shared" si="7"/>
        <v>0</v>
      </c>
      <c r="AX57" s="478">
        <f t="shared" si="8"/>
        <v>0</v>
      </c>
      <c r="AY57" s="477">
        <f t="shared" si="9"/>
        <v>0</v>
      </c>
      <c r="BC57" s="9"/>
      <c r="BK57" s="148"/>
    </row>
    <row r="58" spans="1:63" ht="30" customHeight="1" x14ac:dyDescent="0.3">
      <c r="A58" s="545">
        <f>IF('Invt Machines'!A58="","",'Invt Machines'!A58)</f>
        <v>46</v>
      </c>
      <c r="B58" s="158">
        <f>IF('Invt Machines'!D58="","",'Invt Machines'!D58)</f>
        <v>16</v>
      </c>
      <c r="C58" s="468">
        <f>IF('Invt Machines'!E58="","",'Invt Machines'!E58)</f>
        <v>762</v>
      </c>
      <c r="D58" s="484" t="str">
        <f>IF('Invt Machines'!G58="","",'Invt Machines'!G58)</f>
        <v>TABLE DE CONTRÔLE</v>
      </c>
      <c r="E58" s="1357" t="str">
        <f>IF('Invt Machines'!H58="","",'Invt Machines'!H58)</f>
        <v>?</v>
      </c>
      <c r="F58" s="1358" t="str">
        <f>IF('Invt Machines'!I58="","",'Invt Machines'!I58)</f>
        <v>Table de contrôle</v>
      </c>
      <c r="G58" s="512" t="s">
        <v>476</v>
      </c>
      <c r="H58" s="160"/>
      <c r="I58" s="160"/>
      <c r="J58" s="160"/>
      <c r="K58" s="160"/>
      <c r="L58" s="160"/>
      <c r="M58" s="160"/>
      <c r="N58" s="160"/>
      <c r="O58" s="160"/>
      <c r="P58" s="161"/>
      <c r="Q58" s="161"/>
      <c r="R58" s="161"/>
      <c r="S58" s="161"/>
      <c r="T58" s="161"/>
      <c r="U58" s="161"/>
      <c r="V58" s="377" t="str">
        <f>IF('Invt Machines'!AC58="","","oui")</f>
        <v/>
      </c>
      <c r="W58" s="154" t="s">
        <v>477</v>
      </c>
      <c r="X58" s="154" t="s">
        <v>476</v>
      </c>
      <c r="Y58" s="154"/>
      <c r="Z58" s="154"/>
      <c r="AA58" s="1329"/>
      <c r="AB58" s="1330"/>
      <c r="AC58" s="1330"/>
      <c r="AD58" s="1330"/>
      <c r="AE58" s="1330"/>
      <c r="AF58" s="1331"/>
      <c r="AG58" s="342"/>
      <c r="AH58" s="475">
        <f t="shared" si="0"/>
        <v>1</v>
      </c>
      <c r="AI58" s="483">
        <f t="shared" si="1"/>
        <v>0</v>
      </c>
      <c r="AK58" s="475">
        <f t="shared" si="10"/>
        <v>0</v>
      </c>
      <c r="AL58" s="478">
        <f t="shared" si="11"/>
        <v>0</v>
      </c>
      <c r="AM58" s="478">
        <f t="shared" si="12"/>
        <v>1</v>
      </c>
      <c r="AN58" s="478">
        <f t="shared" si="2"/>
        <v>1</v>
      </c>
      <c r="AO58" s="478">
        <f t="shared" si="13"/>
        <v>0</v>
      </c>
      <c r="AP58" s="483">
        <f t="shared" si="14"/>
        <v>0</v>
      </c>
      <c r="AQ58" s="156"/>
      <c r="AR58" s="475">
        <f t="shared" si="3"/>
        <v>0</v>
      </c>
      <c r="AS58" s="483">
        <f t="shared" si="4"/>
        <v>0</v>
      </c>
      <c r="AT58" s="148"/>
      <c r="AU58" s="475">
        <f t="shared" si="5"/>
        <v>0</v>
      </c>
      <c r="AV58" s="478">
        <f t="shared" si="6"/>
        <v>0</v>
      </c>
      <c r="AW58" s="478">
        <f t="shared" si="7"/>
        <v>0</v>
      </c>
      <c r="AX58" s="478">
        <f t="shared" si="8"/>
        <v>0</v>
      </c>
      <c r="AY58" s="477">
        <f t="shared" si="9"/>
        <v>0</v>
      </c>
      <c r="BC58" s="9"/>
      <c r="BK58" s="148"/>
    </row>
    <row r="59" spans="1:63" ht="30" customHeight="1" x14ac:dyDescent="0.3">
      <c r="A59" s="545">
        <f>IF('Invt Machines'!A59="","",'Invt Machines'!A59)</f>
        <v>47</v>
      </c>
      <c r="B59" s="562">
        <f>IF('Invt Machines'!D59="","",'Invt Machines'!D59)</f>
        <v>20</v>
      </c>
      <c r="C59" s="96" t="str">
        <f>IF('Invt Machines'!E59="","",'Invt Machines'!E59)</f>
        <v>ASSEMB01</v>
      </c>
      <c r="D59" s="101" t="str">
        <f>IF('Invt Machines'!G59="","",'Invt Machines'!G59)</f>
        <v>MONTAGE C14</v>
      </c>
      <c r="E59" s="1357" t="str">
        <f>IF('Invt Machines'!H59="","",'Invt Machines'!H59)</f>
        <v>AS2i</v>
      </c>
      <c r="F59" s="1358" t="str">
        <f>IF('Invt Machines'!I59="","",'Invt Machines'!I59)</f>
        <v>Table de montage</v>
      </c>
      <c r="G59" s="512" t="s">
        <v>476</v>
      </c>
      <c r="H59" s="160">
        <v>3</v>
      </c>
      <c r="I59" s="160">
        <v>0</v>
      </c>
      <c r="J59" s="160">
        <v>0</v>
      </c>
      <c r="K59" s="160">
        <v>0</v>
      </c>
      <c r="L59" s="160">
        <v>0</v>
      </c>
      <c r="M59" s="160">
        <v>0</v>
      </c>
      <c r="N59" s="160">
        <v>2</v>
      </c>
      <c r="O59" s="160">
        <v>0</v>
      </c>
      <c r="P59" s="161">
        <v>0</v>
      </c>
      <c r="Q59" s="161">
        <v>0</v>
      </c>
      <c r="R59" s="161">
        <v>0</v>
      </c>
      <c r="S59" s="161">
        <v>0</v>
      </c>
      <c r="T59" s="161">
        <v>0</v>
      </c>
      <c r="U59" s="161">
        <v>0</v>
      </c>
      <c r="V59" s="377" t="str">
        <f>IF('Invt Machines'!AC59="","","oui")</f>
        <v/>
      </c>
      <c r="W59" s="154" t="s">
        <v>476</v>
      </c>
      <c r="X59" s="154" t="s">
        <v>477</v>
      </c>
      <c r="Y59" s="154"/>
      <c r="Z59" s="154" t="s">
        <v>477</v>
      </c>
      <c r="AA59" s="1329" t="s">
        <v>622</v>
      </c>
      <c r="AB59" s="1330"/>
      <c r="AC59" s="1330"/>
      <c r="AD59" s="1330"/>
      <c r="AE59" s="1330"/>
      <c r="AF59" s="1331"/>
      <c r="AG59" s="338"/>
      <c r="AH59" s="475">
        <f t="shared" si="0"/>
        <v>1</v>
      </c>
      <c r="AI59" s="483">
        <f t="shared" si="1"/>
        <v>0</v>
      </c>
      <c r="AK59" s="475">
        <f t="shared" si="10"/>
        <v>1</v>
      </c>
      <c r="AL59" s="478">
        <f t="shared" si="11"/>
        <v>0</v>
      </c>
      <c r="AM59" s="478">
        <f t="shared" si="12"/>
        <v>0</v>
      </c>
      <c r="AN59" s="478">
        <f t="shared" si="2"/>
        <v>0</v>
      </c>
      <c r="AO59" s="478">
        <f t="shared" si="13"/>
        <v>0</v>
      </c>
      <c r="AP59" s="483">
        <f t="shared" si="14"/>
        <v>1</v>
      </c>
      <c r="AQ59" s="156"/>
      <c r="AR59" s="475">
        <f t="shared" si="3"/>
        <v>0</v>
      </c>
      <c r="AS59" s="483">
        <f t="shared" si="4"/>
        <v>0</v>
      </c>
      <c r="AT59" s="148"/>
      <c r="AU59" s="475">
        <f t="shared" si="5"/>
        <v>1</v>
      </c>
      <c r="AV59" s="478">
        <f t="shared" si="6"/>
        <v>0</v>
      </c>
      <c r="AW59" s="478">
        <f t="shared" si="7"/>
        <v>0</v>
      </c>
      <c r="AX59" s="478">
        <f t="shared" si="8"/>
        <v>0</v>
      </c>
      <c r="AY59" s="477">
        <f t="shared" si="9"/>
        <v>0</v>
      </c>
      <c r="BC59" s="9"/>
      <c r="BK59" s="148"/>
    </row>
    <row r="60" spans="1:63" ht="30" customHeight="1" x14ac:dyDescent="0.3">
      <c r="A60" s="545">
        <f>IF('Invt Machines'!A60="","",'Invt Machines'!A60)</f>
        <v>48</v>
      </c>
      <c r="B60" s="560">
        <f>IF('Invt Machines'!D60="","",'Invt Machines'!D60)</f>
        <v>20</v>
      </c>
      <c r="C60" s="60" t="str">
        <f>IF('Invt Machines'!E60="","",'Invt Machines'!E60)</f>
        <v>ASSEMB01</v>
      </c>
      <c r="D60" s="101" t="str">
        <f>IF('Invt Machines'!G60="","",'Invt Machines'!G60)</f>
        <v>APPAREIL DE MESURE DE PROFIL</v>
      </c>
      <c r="E60" s="1357" t="str">
        <f>IF('Invt Machines'!H60="","",'Invt Machines'!H60)</f>
        <v>MAHR</v>
      </c>
      <c r="F60" s="1358" t="str">
        <f>IF('Invt Machines'!I60="","",'Invt Machines'!I60)</f>
        <v>Appareil de mesure</v>
      </c>
      <c r="G60" s="512" t="s">
        <v>476</v>
      </c>
      <c r="H60" s="160"/>
      <c r="I60" s="160"/>
      <c r="J60" s="160"/>
      <c r="K60" s="160"/>
      <c r="L60" s="160"/>
      <c r="M60" s="160"/>
      <c r="N60" s="160"/>
      <c r="O60" s="160"/>
      <c r="P60" s="161"/>
      <c r="Q60" s="161"/>
      <c r="R60" s="161"/>
      <c r="S60" s="161"/>
      <c r="T60" s="161"/>
      <c r="U60" s="161"/>
      <c r="V60" s="377" t="str">
        <f>IF('Invt Machines'!AC60="","","oui")</f>
        <v/>
      </c>
      <c r="W60" s="154" t="s">
        <v>477</v>
      </c>
      <c r="X60" s="154" t="s">
        <v>476</v>
      </c>
      <c r="Y60" s="154"/>
      <c r="Z60" s="154"/>
      <c r="AA60" s="1329"/>
      <c r="AB60" s="1330"/>
      <c r="AC60" s="1330"/>
      <c r="AD60" s="1330"/>
      <c r="AE60" s="1330"/>
      <c r="AF60" s="1331"/>
      <c r="AG60" s="341"/>
      <c r="AH60" s="475">
        <f t="shared" si="0"/>
        <v>1</v>
      </c>
      <c r="AI60" s="483">
        <f t="shared" si="1"/>
        <v>0</v>
      </c>
      <c r="AK60" s="475">
        <f t="shared" si="10"/>
        <v>0</v>
      </c>
      <c r="AL60" s="478">
        <f t="shared" si="11"/>
        <v>0</v>
      </c>
      <c r="AM60" s="478">
        <f t="shared" si="12"/>
        <v>1</v>
      </c>
      <c r="AN60" s="478">
        <f t="shared" si="2"/>
        <v>1</v>
      </c>
      <c r="AO60" s="478">
        <f t="shared" si="13"/>
        <v>0</v>
      </c>
      <c r="AP60" s="483">
        <f t="shared" si="14"/>
        <v>0</v>
      </c>
      <c r="AQ60" s="156"/>
      <c r="AR60" s="475">
        <f t="shared" si="3"/>
        <v>0</v>
      </c>
      <c r="AS60" s="483">
        <f t="shared" si="4"/>
        <v>0</v>
      </c>
      <c r="AT60" s="148"/>
      <c r="AU60" s="475">
        <f t="shared" si="5"/>
        <v>0</v>
      </c>
      <c r="AV60" s="478">
        <f t="shared" si="6"/>
        <v>0</v>
      </c>
      <c r="AW60" s="478">
        <f t="shared" si="7"/>
        <v>0</v>
      </c>
      <c r="AX60" s="478">
        <f t="shared" si="8"/>
        <v>0</v>
      </c>
      <c r="AY60" s="477">
        <f t="shared" si="9"/>
        <v>0</v>
      </c>
      <c r="BC60" s="9"/>
      <c r="BK60" s="148"/>
    </row>
    <row r="61" spans="1:63" ht="30" customHeight="1" x14ac:dyDescent="0.3">
      <c r="A61" s="545">
        <f>IF('Invt Machines'!A61="","",'Invt Machines'!A61)</f>
        <v>49</v>
      </c>
      <c r="B61" s="558">
        <f>IF('Invt Machines'!D61="","",'Invt Machines'!D61)</f>
        <v>20</v>
      </c>
      <c r="C61" s="96" t="str">
        <f>IF('Invt Machines'!E61="","",'Invt Machines'!E61)</f>
        <v>FOU36</v>
      </c>
      <c r="D61" s="101" t="str">
        <f>IF('Invt Machines'!G61="","",'Invt Machines'!G61)</f>
        <v>FOUR SAT (354)</v>
      </c>
      <c r="E61" s="1357" t="str">
        <f>IF('Invt Machines'!H61="","",'Invt Machines'!H61)</f>
        <v>SAT</v>
      </c>
      <c r="F61" s="1358" t="str">
        <f>IF('Invt Machines'!I61="","",'Invt Machines'!I61)</f>
        <v>Four</v>
      </c>
      <c r="G61" s="512" t="s">
        <v>476</v>
      </c>
      <c r="H61" s="160"/>
      <c r="I61" s="160"/>
      <c r="J61" s="160"/>
      <c r="K61" s="160"/>
      <c r="L61" s="160"/>
      <c r="M61" s="160"/>
      <c r="N61" s="160"/>
      <c r="O61" s="160"/>
      <c r="P61" s="161"/>
      <c r="Q61" s="161"/>
      <c r="R61" s="161"/>
      <c r="S61" s="161"/>
      <c r="T61" s="161"/>
      <c r="U61" s="161"/>
      <c r="V61" s="377" t="str">
        <f>IF('Invt Machines'!AC61="","","oui")</f>
        <v/>
      </c>
      <c r="W61" s="154" t="s">
        <v>477</v>
      </c>
      <c r="X61" s="154" t="s">
        <v>476</v>
      </c>
      <c r="Y61" s="154"/>
      <c r="Z61" s="154"/>
      <c r="AA61" s="1329"/>
      <c r="AB61" s="1330"/>
      <c r="AC61" s="1330"/>
      <c r="AD61" s="1330"/>
      <c r="AE61" s="1330"/>
      <c r="AF61" s="1331"/>
      <c r="AG61" s="341"/>
      <c r="AH61" s="475">
        <f t="shared" si="0"/>
        <v>1</v>
      </c>
      <c r="AI61" s="483">
        <f t="shared" si="1"/>
        <v>0</v>
      </c>
      <c r="AK61" s="475">
        <f t="shared" si="10"/>
        <v>0</v>
      </c>
      <c r="AL61" s="478">
        <f t="shared" si="11"/>
        <v>0</v>
      </c>
      <c r="AM61" s="478">
        <f t="shared" si="12"/>
        <v>1</v>
      </c>
      <c r="AN61" s="478">
        <f t="shared" si="2"/>
        <v>1</v>
      </c>
      <c r="AO61" s="478">
        <f t="shared" si="13"/>
        <v>0</v>
      </c>
      <c r="AP61" s="483">
        <f t="shared" si="14"/>
        <v>0</v>
      </c>
      <c r="AQ61" s="156"/>
      <c r="AR61" s="475">
        <f t="shared" si="3"/>
        <v>0</v>
      </c>
      <c r="AS61" s="483">
        <f t="shared" si="4"/>
        <v>0</v>
      </c>
      <c r="AT61" s="148"/>
      <c r="AU61" s="475">
        <f t="shared" si="5"/>
        <v>0</v>
      </c>
      <c r="AV61" s="478">
        <f t="shared" si="6"/>
        <v>0</v>
      </c>
      <c r="AW61" s="478">
        <f t="shared" si="7"/>
        <v>0</v>
      </c>
      <c r="AX61" s="478">
        <f t="shared" si="8"/>
        <v>0</v>
      </c>
      <c r="AY61" s="477">
        <f t="shared" si="9"/>
        <v>0</v>
      </c>
      <c r="BC61" s="9"/>
      <c r="BK61" s="148"/>
    </row>
    <row r="62" spans="1:63" ht="30" customHeight="1" x14ac:dyDescent="0.3">
      <c r="A62" s="545">
        <f>IF('Invt Machines'!A62="","",'Invt Machines'!A62)</f>
        <v>50</v>
      </c>
      <c r="B62" s="560">
        <f>IF('Invt Machines'!D62="","",'Invt Machines'!D62)</f>
        <v>20</v>
      </c>
      <c r="C62" s="96">
        <f>IF('Invt Machines'!E62="","",'Invt Machines'!E62)</f>
        <v>341</v>
      </c>
      <c r="D62" s="101" t="str">
        <f>IF('Invt Machines'!G62="","",'Invt Machines'!G62)</f>
        <v>EMA Piste</v>
      </c>
      <c r="E62" s="1357" t="str">
        <f>IF('Invt Machines'!H62="","",'Invt Machines'!H62)</f>
        <v>EMA</v>
      </c>
      <c r="F62" s="1358" t="str">
        <f>IF('Invt Machines'!I62="","",'Invt Machines'!I62)</f>
        <v>Trempe denture et piste</v>
      </c>
      <c r="G62" s="512" t="s">
        <v>476</v>
      </c>
      <c r="H62" s="160"/>
      <c r="I62" s="160"/>
      <c r="J62" s="160"/>
      <c r="K62" s="160"/>
      <c r="L62" s="160"/>
      <c r="M62" s="160"/>
      <c r="N62" s="160"/>
      <c r="O62" s="160"/>
      <c r="P62" s="161"/>
      <c r="Q62" s="161"/>
      <c r="R62" s="161"/>
      <c r="S62" s="161"/>
      <c r="T62" s="161"/>
      <c r="U62" s="161"/>
      <c r="V62" s="377" t="str">
        <f>IF('Invt Machines'!AC62="","","oui")</f>
        <v/>
      </c>
      <c r="W62" s="154" t="s">
        <v>477</v>
      </c>
      <c r="X62" s="154" t="s">
        <v>476</v>
      </c>
      <c r="Y62" s="154"/>
      <c r="Z62" s="154"/>
      <c r="AA62" s="1329" t="s">
        <v>831</v>
      </c>
      <c r="AB62" s="1330"/>
      <c r="AC62" s="1330"/>
      <c r="AD62" s="1330"/>
      <c r="AE62" s="1330"/>
      <c r="AF62" s="1331"/>
      <c r="AG62" s="336"/>
      <c r="AH62" s="475">
        <f t="shared" si="0"/>
        <v>1</v>
      </c>
      <c r="AI62" s="483">
        <f t="shared" si="1"/>
        <v>0</v>
      </c>
      <c r="AK62" s="475">
        <f t="shared" si="10"/>
        <v>0</v>
      </c>
      <c r="AL62" s="478">
        <f t="shared" si="11"/>
        <v>0</v>
      </c>
      <c r="AM62" s="478">
        <f t="shared" si="12"/>
        <v>1</v>
      </c>
      <c r="AN62" s="478">
        <f t="shared" si="2"/>
        <v>1</v>
      </c>
      <c r="AO62" s="478">
        <f t="shared" si="13"/>
        <v>0</v>
      </c>
      <c r="AP62" s="483">
        <f t="shared" si="14"/>
        <v>0</v>
      </c>
      <c r="AQ62" s="156"/>
      <c r="AR62" s="475">
        <f t="shared" si="3"/>
        <v>0</v>
      </c>
      <c r="AS62" s="483">
        <f t="shared" si="4"/>
        <v>0</v>
      </c>
      <c r="AT62" s="148"/>
      <c r="AU62" s="475">
        <f t="shared" si="5"/>
        <v>0</v>
      </c>
      <c r="AV62" s="478">
        <f t="shared" si="6"/>
        <v>0</v>
      </c>
      <c r="AW62" s="478">
        <f t="shared" si="7"/>
        <v>0</v>
      </c>
      <c r="AX62" s="478">
        <f t="shared" si="8"/>
        <v>0</v>
      </c>
      <c r="AY62" s="477">
        <f t="shared" si="9"/>
        <v>0</v>
      </c>
      <c r="BC62" s="9"/>
      <c r="BK62" s="148"/>
    </row>
    <row r="63" spans="1:63" ht="45" customHeight="1" x14ac:dyDescent="0.3">
      <c r="A63" s="545">
        <f>IF('Invt Machines'!A63="","",'Invt Machines'!A63)</f>
        <v>51</v>
      </c>
      <c r="B63" s="558">
        <f>IF('Invt Machines'!D63="","",'Invt Machines'!D63)</f>
        <v>20</v>
      </c>
      <c r="C63" s="96" t="str">
        <f>IF('Invt Machines'!E63="","",'Invt Machines'!E63)</f>
        <v>TAILL3500</v>
      </c>
      <c r="D63" s="101" t="str">
        <f>IF('Invt Machines'!G63="","",'Invt Machines'!G63)</f>
        <v>LC3500</v>
      </c>
      <c r="E63" s="1357" t="str">
        <f>IF('Invt Machines'!H63="","",'Invt Machines'!H63)</f>
        <v>LIEBHERR</v>
      </c>
      <c r="F63" s="1358" t="str">
        <f>IF('Invt Machines'!I63="","",'Invt Machines'!I63)</f>
        <v>Tailleuse</v>
      </c>
      <c r="G63" s="512" t="s">
        <v>476</v>
      </c>
      <c r="H63" s="160">
        <v>2</v>
      </c>
      <c r="I63" s="160">
        <v>0</v>
      </c>
      <c r="J63" s="160">
        <v>1</v>
      </c>
      <c r="K63" s="160">
        <v>0</v>
      </c>
      <c r="L63" s="160">
        <v>0</v>
      </c>
      <c r="M63" s="160">
        <v>0</v>
      </c>
      <c r="N63" s="160">
        <v>0</v>
      </c>
      <c r="O63" s="160">
        <v>0</v>
      </c>
      <c r="P63" s="161">
        <v>1</v>
      </c>
      <c r="Q63" s="161">
        <v>0</v>
      </c>
      <c r="R63" s="161">
        <v>0</v>
      </c>
      <c r="S63" s="161">
        <v>0</v>
      </c>
      <c r="T63" s="161">
        <v>0</v>
      </c>
      <c r="U63" s="161">
        <v>0</v>
      </c>
      <c r="V63" s="377" t="str">
        <f>IF('Invt Machines'!AC63="","","oui")</f>
        <v/>
      </c>
      <c r="W63" s="154" t="s">
        <v>898</v>
      </c>
      <c r="X63" s="154" t="s">
        <v>910</v>
      </c>
      <c r="Y63" s="154"/>
      <c r="Z63" s="154" t="s">
        <v>477</v>
      </c>
      <c r="AA63" s="1329" t="s">
        <v>914</v>
      </c>
      <c r="AB63" s="1330"/>
      <c r="AC63" s="1330"/>
      <c r="AD63" s="1330"/>
      <c r="AE63" s="1330"/>
      <c r="AF63" s="1331"/>
      <c r="AG63" s="340"/>
      <c r="AH63" s="475">
        <f t="shared" si="0"/>
        <v>1</v>
      </c>
      <c r="AI63" s="483">
        <f t="shared" si="1"/>
        <v>0</v>
      </c>
      <c r="AK63" s="475">
        <f t="shared" si="10"/>
        <v>0</v>
      </c>
      <c r="AL63" s="478">
        <f t="shared" si="11"/>
        <v>1</v>
      </c>
      <c r="AM63" s="478">
        <f t="shared" si="12"/>
        <v>0</v>
      </c>
      <c r="AN63" s="478">
        <f t="shared" si="2"/>
        <v>0</v>
      </c>
      <c r="AO63" s="478">
        <f t="shared" si="13"/>
        <v>1</v>
      </c>
      <c r="AP63" s="483">
        <f t="shared" si="14"/>
        <v>0</v>
      </c>
      <c r="AQ63" s="156"/>
      <c r="AR63" s="475">
        <f t="shared" si="3"/>
        <v>0</v>
      </c>
      <c r="AS63" s="483">
        <f t="shared" si="4"/>
        <v>0</v>
      </c>
      <c r="AT63" s="148"/>
      <c r="AU63" s="475">
        <f t="shared" si="5"/>
        <v>1</v>
      </c>
      <c r="AV63" s="478">
        <f t="shared" si="6"/>
        <v>0</v>
      </c>
      <c r="AW63" s="478">
        <f t="shared" si="7"/>
        <v>0</v>
      </c>
      <c r="AX63" s="478">
        <f t="shared" si="8"/>
        <v>0</v>
      </c>
      <c r="AY63" s="477">
        <f t="shared" si="9"/>
        <v>0</v>
      </c>
      <c r="BC63" s="9"/>
      <c r="BK63" s="148"/>
    </row>
    <row r="64" spans="1:63" ht="30" customHeight="1" x14ac:dyDescent="0.3">
      <c r="A64" s="545">
        <f>IF('Invt Machines'!A64="","",'Invt Machines'!A64)</f>
        <v>52</v>
      </c>
      <c r="B64" s="558">
        <f>IF('Invt Machines'!D64="","",'Invt Machines'!D64)</f>
        <v>20</v>
      </c>
      <c r="C64" s="96" t="str">
        <f>IF('Invt Machines'!E64="","",'Invt Machines'!E64)</f>
        <v>LAVAG14</v>
      </c>
      <c r="D64" s="101" t="str">
        <f>IF('Invt Machines'!G64="","",'Invt Machines'!G64)</f>
        <v>MACHINE A LAVER</v>
      </c>
      <c r="E64" s="1357" t="str">
        <f>IF('Invt Machines'!H64="","",'Invt Machines'!H64)</f>
        <v>BREL (IM Idea Machine)</v>
      </c>
      <c r="F64" s="1358" t="str">
        <f>IF('Invt Machines'!I64="","",'Invt Machines'!I64)</f>
        <v>Machine à laver</v>
      </c>
      <c r="G64" s="512" t="s">
        <v>476</v>
      </c>
      <c r="H64" s="160"/>
      <c r="I64" s="160"/>
      <c r="J64" s="160"/>
      <c r="K64" s="160"/>
      <c r="L64" s="160"/>
      <c r="M64" s="160"/>
      <c r="N64" s="160"/>
      <c r="O64" s="160"/>
      <c r="P64" s="161"/>
      <c r="Q64" s="161"/>
      <c r="R64" s="161"/>
      <c r="S64" s="161"/>
      <c r="T64" s="161"/>
      <c r="U64" s="161"/>
      <c r="V64" s="377" t="str">
        <f>IF('Invt Machines'!AC64="","","oui")</f>
        <v/>
      </c>
      <c r="W64" s="154" t="s">
        <v>477</v>
      </c>
      <c r="X64" s="154" t="s">
        <v>476</v>
      </c>
      <c r="Y64" s="154"/>
      <c r="Z64" s="154"/>
      <c r="AA64" s="1329"/>
      <c r="AB64" s="1330"/>
      <c r="AC64" s="1330"/>
      <c r="AD64" s="1330"/>
      <c r="AE64" s="1330"/>
      <c r="AF64" s="1331"/>
      <c r="AG64" s="336"/>
      <c r="AH64" s="475">
        <f t="shared" si="0"/>
        <v>1</v>
      </c>
      <c r="AI64" s="483">
        <f t="shared" si="1"/>
        <v>0</v>
      </c>
      <c r="AK64" s="475">
        <f t="shared" si="10"/>
        <v>0</v>
      </c>
      <c r="AL64" s="478">
        <f t="shared" si="11"/>
        <v>0</v>
      </c>
      <c r="AM64" s="478">
        <f t="shared" si="12"/>
        <v>1</v>
      </c>
      <c r="AN64" s="478">
        <f t="shared" si="2"/>
        <v>1</v>
      </c>
      <c r="AO64" s="478">
        <f t="shared" si="13"/>
        <v>0</v>
      </c>
      <c r="AP64" s="483">
        <f t="shared" si="14"/>
        <v>0</v>
      </c>
      <c r="AQ64" s="156"/>
      <c r="AR64" s="475">
        <f t="shared" si="3"/>
        <v>0</v>
      </c>
      <c r="AS64" s="483">
        <f t="shared" si="4"/>
        <v>0</v>
      </c>
      <c r="AT64" s="148"/>
      <c r="AU64" s="475">
        <f t="shared" si="5"/>
        <v>0</v>
      </c>
      <c r="AV64" s="478">
        <f t="shared" si="6"/>
        <v>0</v>
      </c>
      <c r="AW64" s="478">
        <f t="shared" si="7"/>
        <v>0</v>
      </c>
      <c r="AX64" s="478">
        <f t="shared" si="8"/>
        <v>0</v>
      </c>
      <c r="AY64" s="477">
        <f t="shared" si="9"/>
        <v>0</v>
      </c>
      <c r="BC64" s="9"/>
      <c r="BK64" s="148"/>
    </row>
    <row r="65" spans="1:63" ht="30" customHeight="1" x14ac:dyDescent="0.3">
      <c r="A65" s="545">
        <f>IF('Invt Machines'!A65="","",'Invt Machines'!A65)</f>
        <v>53</v>
      </c>
      <c r="B65" s="558">
        <f>IF('Invt Machines'!D65="","",'Invt Machines'!D65)</f>
        <v>20</v>
      </c>
      <c r="C65" s="96">
        <f>IF('Invt Machines'!E65="","",'Invt Machines'!E65)</f>
        <v>634</v>
      </c>
      <c r="D65" s="101" t="str">
        <f>IF('Invt Machines'!G65="","",'Invt Machines'!G65)</f>
        <v>DRH3200</v>
      </c>
      <c r="E65" s="1357" t="str">
        <f>IF('Invt Machines'!H65="","",'Invt Machines'!H65)</f>
        <v>Matra Schneider</v>
      </c>
      <c r="F65" s="1358" t="str">
        <f>IF('Invt Machines'!I65="","",'Invt Machines'!I65)</f>
        <v>Rectifieuse</v>
      </c>
      <c r="G65" s="512" t="s">
        <v>476</v>
      </c>
      <c r="H65" s="160"/>
      <c r="I65" s="160"/>
      <c r="J65" s="160"/>
      <c r="K65" s="160"/>
      <c r="L65" s="160"/>
      <c r="M65" s="160"/>
      <c r="N65" s="160"/>
      <c r="O65" s="160"/>
      <c r="P65" s="161"/>
      <c r="Q65" s="161"/>
      <c r="R65" s="161"/>
      <c r="S65" s="161"/>
      <c r="T65" s="161"/>
      <c r="U65" s="161"/>
      <c r="V65" s="377" t="str">
        <f>IF('Invt Machines'!AC65="","","oui")</f>
        <v/>
      </c>
      <c r="W65" s="154" t="s">
        <v>477</v>
      </c>
      <c r="X65" s="154" t="s">
        <v>476</v>
      </c>
      <c r="Y65" s="154"/>
      <c r="Z65" s="154"/>
      <c r="AA65" s="1329"/>
      <c r="AB65" s="1330"/>
      <c r="AC65" s="1330"/>
      <c r="AD65" s="1330"/>
      <c r="AE65" s="1330"/>
      <c r="AF65" s="1331"/>
      <c r="AG65" s="336"/>
      <c r="AH65" s="475">
        <f t="shared" si="0"/>
        <v>1</v>
      </c>
      <c r="AI65" s="483">
        <f t="shared" si="1"/>
        <v>0</v>
      </c>
      <c r="AK65" s="475">
        <f t="shared" si="10"/>
        <v>0</v>
      </c>
      <c r="AL65" s="478">
        <f t="shared" si="11"/>
        <v>0</v>
      </c>
      <c r="AM65" s="478">
        <f t="shared" si="12"/>
        <v>1</v>
      </c>
      <c r="AN65" s="478">
        <f t="shared" si="2"/>
        <v>1</v>
      </c>
      <c r="AO65" s="478">
        <f t="shared" si="13"/>
        <v>0</v>
      </c>
      <c r="AP65" s="483">
        <f t="shared" si="14"/>
        <v>0</v>
      </c>
      <c r="AQ65" s="156"/>
      <c r="AR65" s="475">
        <f t="shared" si="3"/>
        <v>0</v>
      </c>
      <c r="AS65" s="483">
        <f t="shared" si="4"/>
        <v>0</v>
      </c>
      <c r="AT65" s="148"/>
      <c r="AU65" s="475">
        <f t="shared" si="5"/>
        <v>0</v>
      </c>
      <c r="AV65" s="478">
        <f t="shared" si="6"/>
        <v>0</v>
      </c>
      <c r="AW65" s="478">
        <f t="shared" si="7"/>
        <v>0</v>
      </c>
      <c r="AX65" s="478">
        <f t="shared" si="8"/>
        <v>0</v>
      </c>
      <c r="AY65" s="477">
        <f t="shared" si="9"/>
        <v>0</v>
      </c>
      <c r="BC65" s="9"/>
      <c r="BK65" s="148"/>
    </row>
    <row r="66" spans="1:63" ht="30" customHeight="1" x14ac:dyDescent="0.3">
      <c r="A66" s="545">
        <f>IF('Invt Machines'!A66="","",'Invt Machines'!A66)</f>
        <v>54</v>
      </c>
      <c r="B66" s="558">
        <f>IF('Invt Machines'!D66="","",'Invt Machines'!D66)</f>
        <v>20</v>
      </c>
      <c r="C66" s="96" t="str">
        <f>IF('Invt Machines'!E66="","",'Invt Machines'!E66)</f>
        <v>TOUAC361</v>
      </c>
      <c r="D66" s="101" t="str">
        <f>IF('Invt Machines'!G66="","",'Invt Machines'!G66)</f>
        <v>AC36 TMTM-3200</v>
      </c>
      <c r="E66" s="1357" t="str">
        <f>IF('Invt Machines'!H66="","",'Invt Machines'!H66)</f>
        <v>PIETRO CARNAGHI</v>
      </c>
      <c r="F66" s="1358" t="str">
        <f>IF('Invt Machines'!I66="","",'Invt Machines'!I66)</f>
        <v>Tour vertical / perceuse et rectif</v>
      </c>
      <c r="G66" s="512" t="s">
        <v>476</v>
      </c>
      <c r="H66" s="160"/>
      <c r="I66" s="160"/>
      <c r="J66" s="160"/>
      <c r="K66" s="160"/>
      <c r="L66" s="160"/>
      <c r="M66" s="160"/>
      <c r="N66" s="160"/>
      <c r="O66" s="160"/>
      <c r="P66" s="161"/>
      <c r="Q66" s="161"/>
      <c r="R66" s="161"/>
      <c r="S66" s="161"/>
      <c r="T66" s="161"/>
      <c r="U66" s="161"/>
      <c r="V66" s="377" t="str">
        <f>IF('Invt Machines'!AC66="","","oui")</f>
        <v/>
      </c>
      <c r="W66" s="154" t="s">
        <v>477</v>
      </c>
      <c r="X66" s="154" t="s">
        <v>476</v>
      </c>
      <c r="Y66" s="154"/>
      <c r="Z66" s="154"/>
      <c r="AA66" s="1329"/>
      <c r="AB66" s="1330"/>
      <c r="AC66" s="1330"/>
      <c r="AD66" s="1330"/>
      <c r="AE66" s="1330"/>
      <c r="AF66" s="1331"/>
      <c r="AG66" s="336"/>
      <c r="AH66" s="475">
        <f t="shared" si="0"/>
        <v>1</v>
      </c>
      <c r="AI66" s="483">
        <f t="shared" si="1"/>
        <v>0</v>
      </c>
      <c r="AK66" s="475">
        <f t="shared" si="10"/>
        <v>0</v>
      </c>
      <c r="AL66" s="478">
        <f t="shared" si="11"/>
        <v>0</v>
      </c>
      <c r="AM66" s="478">
        <f t="shared" si="12"/>
        <v>1</v>
      </c>
      <c r="AN66" s="478">
        <f t="shared" si="2"/>
        <v>1</v>
      </c>
      <c r="AO66" s="478">
        <f t="shared" si="13"/>
        <v>0</v>
      </c>
      <c r="AP66" s="483">
        <f t="shared" si="14"/>
        <v>0</v>
      </c>
      <c r="AQ66" s="156"/>
      <c r="AR66" s="475">
        <f t="shared" si="3"/>
        <v>0</v>
      </c>
      <c r="AS66" s="483">
        <f t="shared" si="4"/>
        <v>0</v>
      </c>
      <c r="AT66" s="148"/>
      <c r="AU66" s="475">
        <f t="shared" si="5"/>
        <v>0</v>
      </c>
      <c r="AV66" s="478">
        <f t="shared" si="6"/>
        <v>0</v>
      </c>
      <c r="AW66" s="478">
        <f t="shared" si="7"/>
        <v>0</v>
      </c>
      <c r="AX66" s="478">
        <f t="shared" si="8"/>
        <v>0</v>
      </c>
      <c r="AY66" s="477">
        <f t="shared" si="9"/>
        <v>0</v>
      </c>
      <c r="BC66" s="9"/>
      <c r="BK66" s="148"/>
    </row>
    <row r="67" spans="1:63" ht="30" customHeight="1" x14ac:dyDescent="0.3">
      <c r="A67" s="545">
        <f>IF('Invt Machines'!A67="","",'Invt Machines'!A67)</f>
        <v>55</v>
      </c>
      <c r="B67" s="558">
        <f>IF('Invt Machines'!D67="","",'Invt Machines'!D67)</f>
        <v>20</v>
      </c>
      <c r="C67" s="96" t="str">
        <f>IF('Invt Machines'!E67="","",'Invt Machines'!E67)</f>
        <v>TOUAC362</v>
      </c>
      <c r="D67" s="101" t="str">
        <f>IF('Invt Machines'!G67="","",'Invt Machines'!G67)</f>
        <v>AC36 TMTM-3200</v>
      </c>
      <c r="E67" s="1357" t="str">
        <f>IF('Invt Machines'!H67="","",'Invt Machines'!H67)</f>
        <v>PIETRO CARNAGHI</v>
      </c>
      <c r="F67" s="1358" t="str">
        <f>IF('Invt Machines'!I67="","",'Invt Machines'!I67)</f>
        <v>Tour vertical / perceuse et rectif</v>
      </c>
      <c r="G67" s="512" t="s">
        <v>476</v>
      </c>
      <c r="H67" s="160">
        <v>0</v>
      </c>
      <c r="I67" s="160">
        <v>0</v>
      </c>
      <c r="J67" s="160">
        <v>1</v>
      </c>
      <c r="K67" s="160">
        <v>0</v>
      </c>
      <c r="L67" s="160">
        <v>0</v>
      </c>
      <c r="M67" s="160">
        <v>0</v>
      </c>
      <c r="N67" s="160">
        <v>0</v>
      </c>
      <c r="O67" s="160">
        <v>0</v>
      </c>
      <c r="P67" s="161">
        <v>1</v>
      </c>
      <c r="Q67" s="161">
        <v>0</v>
      </c>
      <c r="R67" s="161">
        <v>0</v>
      </c>
      <c r="S67" s="161">
        <v>0</v>
      </c>
      <c r="T67" s="161">
        <v>0</v>
      </c>
      <c r="U67" s="161">
        <v>0</v>
      </c>
      <c r="V67" s="377" t="str">
        <f>IF('Invt Machines'!AC67="","","oui")</f>
        <v/>
      </c>
      <c r="W67" s="154" t="s">
        <v>898</v>
      </c>
      <c r="X67" s="154" t="s">
        <v>910</v>
      </c>
      <c r="Y67" s="154"/>
      <c r="Z67" s="154" t="s">
        <v>477</v>
      </c>
      <c r="AA67" s="1329" t="s">
        <v>915</v>
      </c>
      <c r="AB67" s="1330"/>
      <c r="AC67" s="1330"/>
      <c r="AD67" s="1330"/>
      <c r="AE67" s="1330"/>
      <c r="AF67" s="1331"/>
      <c r="AG67" s="340"/>
      <c r="AH67" s="475">
        <f t="shared" si="0"/>
        <v>1</v>
      </c>
      <c r="AI67" s="483">
        <f t="shared" si="1"/>
        <v>0</v>
      </c>
      <c r="AK67" s="475">
        <f t="shared" si="10"/>
        <v>0</v>
      </c>
      <c r="AL67" s="478">
        <f t="shared" si="11"/>
        <v>1</v>
      </c>
      <c r="AM67" s="478">
        <f t="shared" si="12"/>
        <v>0</v>
      </c>
      <c r="AN67" s="478">
        <f t="shared" si="2"/>
        <v>0</v>
      </c>
      <c r="AO67" s="478">
        <f t="shared" si="13"/>
        <v>1</v>
      </c>
      <c r="AP67" s="483">
        <f t="shared" si="14"/>
        <v>0</v>
      </c>
      <c r="AQ67" s="156"/>
      <c r="AR67" s="475">
        <f t="shared" si="3"/>
        <v>0</v>
      </c>
      <c r="AS67" s="483">
        <f t="shared" si="4"/>
        <v>0</v>
      </c>
      <c r="AT67" s="148"/>
      <c r="AU67" s="475">
        <f t="shared" si="5"/>
        <v>1</v>
      </c>
      <c r="AV67" s="478">
        <f t="shared" si="6"/>
        <v>0</v>
      </c>
      <c r="AW67" s="478">
        <f t="shared" si="7"/>
        <v>0</v>
      </c>
      <c r="AX67" s="478">
        <f t="shared" si="8"/>
        <v>0</v>
      </c>
      <c r="AY67" s="477">
        <f t="shared" si="9"/>
        <v>0</v>
      </c>
      <c r="BC67" s="9"/>
      <c r="BK67" s="148"/>
    </row>
    <row r="68" spans="1:63" ht="30" customHeight="1" x14ac:dyDescent="0.3">
      <c r="A68" s="545">
        <f>IF('Invt Machines'!A68="","",'Invt Machines'!A68)</f>
        <v>56</v>
      </c>
      <c r="B68" s="559">
        <f>IF('Invt Machines'!D68="","",'Invt Machines'!D68)</f>
        <v>20</v>
      </c>
      <c r="C68" s="510" t="str">
        <f>IF('Invt Machines'!E68="","",'Invt Machines'!E68)</f>
        <v>PERC3500</v>
      </c>
      <c r="D68" s="511" t="str">
        <f>IF('Invt Machines'!G68="","",'Invt Machines'!G68)</f>
        <v>IBARMIA</v>
      </c>
      <c r="E68" s="1484" t="str">
        <f>IF('Invt Machines'!H68="","",'Invt Machines'!H68)</f>
        <v>IBARMIA INNOVATER</v>
      </c>
      <c r="F68" s="1485" t="str">
        <f>IF('Invt Machines'!I68="","",'Invt Machines'!I68)</f>
        <v>Perceuse</v>
      </c>
      <c r="G68" s="512" t="s">
        <v>476</v>
      </c>
      <c r="H68" s="513"/>
      <c r="I68" s="513"/>
      <c r="J68" s="513"/>
      <c r="K68" s="513"/>
      <c r="L68" s="513"/>
      <c r="M68" s="513"/>
      <c r="N68" s="513"/>
      <c r="O68" s="513"/>
      <c r="P68" s="514"/>
      <c r="Q68" s="514"/>
      <c r="R68" s="514"/>
      <c r="S68" s="514"/>
      <c r="T68" s="514"/>
      <c r="U68" s="514"/>
      <c r="V68" s="515" t="str">
        <f>IF('Invt Machines'!AC68="","","oui")</f>
        <v/>
      </c>
      <c r="W68" s="516" t="s">
        <v>477</v>
      </c>
      <c r="X68" s="516" t="s">
        <v>476</v>
      </c>
      <c r="Y68" s="516"/>
      <c r="Z68" s="516"/>
      <c r="AA68" s="1486"/>
      <c r="AB68" s="1487"/>
      <c r="AC68" s="1487"/>
      <c r="AD68" s="1487"/>
      <c r="AE68" s="1487"/>
      <c r="AF68" s="1488"/>
      <c r="AG68" s="337"/>
      <c r="AH68" s="475">
        <f t="shared" si="0"/>
        <v>1</v>
      </c>
      <c r="AI68" s="483">
        <f t="shared" si="1"/>
        <v>0</v>
      </c>
      <c r="AK68" s="475">
        <f t="shared" si="10"/>
        <v>0</v>
      </c>
      <c r="AL68" s="478">
        <f t="shared" si="11"/>
        <v>0</v>
      </c>
      <c r="AM68" s="478">
        <f t="shared" si="12"/>
        <v>1</v>
      </c>
      <c r="AN68" s="478">
        <f t="shared" si="2"/>
        <v>1</v>
      </c>
      <c r="AO68" s="478">
        <f t="shared" si="13"/>
        <v>0</v>
      </c>
      <c r="AP68" s="483">
        <f t="shared" si="14"/>
        <v>0</v>
      </c>
      <c r="AQ68" s="156"/>
      <c r="AR68" s="475">
        <f t="shared" si="3"/>
        <v>0</v>
      </c>
      <c r="AS68" s="483">
        <f t="shared" si="4"/>
        <v>0</v>
      </c>
      <c r="AT68" s="148"/>
      <c r="AU68" s="475">
        <f t="shared" si="5"/>
        <v>0</v>
      </c>
      <c r="AV68" s="478">
        <f t="shared" si="6"/>
        <v>0</v>
      </c>
      <c r="AW68" s="478">
        <f t="shared" si="7"/>
        <v>0</v>
      </c>
      <c r="AX68" s="478">
        <f t="shared" si="8"/>
        <v>0</v>
      </c>
      <c r="AY68" s="477">
        <f t="shared" si="9"/>
        <v>0</v>
      </c>
      <c r="BC68" s="9"/>
      <c r="BK68" s="148"/>
    </row>
    <row r="69" spans="1:63" ht="30" customHeight="1" x14ac:dyDescent="0.3">
      <c r="A69" s="545">
        <f>IF('Invt Machines'!A69="","",'Invt Machines'!A69)</f>
        <v>57</v>
      </c>
      <c r="B69" s="560">
        <f>IF('Invt Machines'!D69="","",'Invt Machines'!D69)</f>
        <v>20</v>
      </c>
      <c r="C69" s="96" t="str">
        <f>IF('Invt Machines'!E69="","",'Invt Machines'!E69)</f>
        <v>0014.4</v>
      </c>
      <c r="D69" s="101" t="str">
        <f>IF('Invt Machines'!G69="","",'Invt Machines'!G69)</f>
        <v>POSTE EBAVURAGE</v>
      </c>
      <c r="E69" s="1357" t="str">
        <f>IF('Invt Machines'!H69="","",'Invt Machines'!H69)</f>
        <v>?</v>
      </c>
      <c r="F69" s="1358" t="str">
        <f>IF('Invt Machines'!I69="","",'Invt Machines'!I69)</f>
        <v>Ebavurage</v>
      </c>
      <c r="G69" s="512" t="s">
        <v>476</v>
      </c>
      <c r="H69" s="160"/>
      <c r="I69" s="160"/>
      <c r="J69" s="160"/>
      <c r="K69" s="160"/>
      <c r="L69" s="160"/>
      <c r="M69" s="160"/>
      <c r="N69" s="160"/>
      <c r="O69" s="160"/>
      <c r="P69" s="161"/>
      <c r="Q69" s="161"/>
      <c r="R69" s="161"/>
      <c r="S69" s="161"/>
      <c r="T69" s="161"/>
      <c r="U69" s="161"/>
      <c r="V69" s="377" t="str">
        <f>IF('Invt Machines'!AC69="","","oui")</f>
        <v/>
      </c>
      <c r="W69" s="154" t="s">
        <v>477</v>
      </c>
      <c r="X69" s="154" t="s">
        <v>476</v>
      </c>
      <c r="Y69" s="154"/>
      <c r="Z69" s="154"/>
      <c r="AA69" s="1329"/>
      <c r="AB69" s="1330"/>
      <c r="AC69" s="1330"/>
      <c r="AD69" s="1330"/>
      <c r="AE69" s="1330"/>
      <c r="AF69" s="1331"/>
      <c r="AG69" s="338"/>
      <c r="AH69" s="475">
        <f t="shared" si="0"/>
        <v>1</v>
      </c>
      <c r="AI69" s="483">
        <f t="shared" si="1"/>
        <v>0</v>
      </c>
      <c r="AK69" s="475">
        <f t="shared" si="10"/>
        <v>0</v>
      </c>
      <c r="AL69" s="478">
        <f t="shared" si="11"/>
        <v>0</v>
      </c>
      <c r="AM69" s="478">
        <f t="shared" si="12"/>
        <v>1</v>
      </c>
      <c r="AN69" s="478">
        <f t="shared" si="2"/>
        <v>1</v>
      </c>
      <c r="AO69" s="478">
        <f t="shared" si="13"/>
        <v>0</v>
      </c>
      <c r="AP69" s="483">
        <f t="shared" si="14"/>
        <v>0</v>
      </c>
      <c r="AQ69" s="156"/>
      <c r="AR69" s="475">
        <f t="shared" si="3"/>
        <v>0</v>
      </c>
      <c r="AS69" s="483">
        <f t="shared" si="4"/>
        <v>0</v>
      </c>
      <c r="AT69" s="148"/>
      <c r="AU69" s="475">
        <f t="shared" si="5"/>
        <v>0</v>
      </c>
      <c r="AV69" s="478">
        <f t="shared" si="6"/>
        <v>0</v>
      </c>
      <c r="AW69" s="478">
        <f t="shared" si="7"/>
        <v>0</v>
      </c>
      <c r="AX69" s="478">
        <f t="shared" si="8"/>
        <v>0</v>
      </c>
      <c r="AY69" s="477">
        <f t="shared" si="9"/>
        <v>0</v>
      </c>
      <c r="BC69" s="9"/>
      <c r="BK69" s="148"/>
    </row>
    <row r="70" spans="1:63" ht="30" customHeight="1" x14ac:dyDescent="0.3">
      <c r="A70" s="545">
        <f>IF('Invt Machines'!A70="","",'Invt Machines'!A70)</f>
        <v>58</v>
      </c>
      <c r="B70" s="560">
        <f>IF('Invt Machines'!D70="","",'Invt Machines'!D70)</f>
        <v>21</v>
      </c>
      <c r="C70" s="129" t="str">
        <f>IF('Invt Machines'!E70="","",'Invt Machines'!E70)</f>
        <v>ASSEMB752</v>
      </c>
      <c r="D70" s="101" t="str">
        <f>IF('Invt Machines'!G70="","",'Invt Machines'!G70)</f>
        <v>MONTAGE C21</v>
      </c>
      <c r="E70" s="1357" t="str">
        <f>IF('Invt Machines'!H70="","",'Invt Machines'!H70)</f>
        <v>AS2i/SKF</v>
      </c>
      <c r="F70" s="1358" t="str">
        <f>IF('Invt Machines'!I70="","",'Invt Machines'!I70)</f>
        <v>Table de montage</v>
      </c>
      <c r="G70" s="512" t="s">
        <v>476</v>
      </c>
      <c r="H70" s="160"/>
      <c r="I70" s="160"/>
      <c r="J70" s="160"/>
      <c r="K70" s="160"/>
      <c r="L70" s="160"/>
      <c r="M70" s="160"/>
      <c r="N70" s="160"/>
      <c r="O70" s="160"/>
      <c r="P70" s="161"/>
      <c r="Q70" s="161"/>
      <c r="R70" s="161"/>
      <c r="S70" s="161"/>
      <c r="T70" s="161"/>
      <c r="U70" s="161"/>
      <c r="V70" s="377"/>
      <c r="W70" s="154" t="s">
        <v>477</v>
      </c>
      <c r="X70" s="154" t="s">
        <v>476</v>
      </c>
      <c r="Y70" s="154"/>
      <c r="Z70" s="154"/>
      <c r="AA70" s="1329"/>
      <c r="AB70" s="1330"/>
      <c r="AC70" s="1330"/>
      <c r="AD70" s="1330"/>
      <c r="AE70" s="1330"/>
      <c r="AF70" s="1331"/>
      <c r="AG70" s="338"/>
      <c r="AH70" s="475">
        <f t="shared" si="0"/>
        <v>1</v>
      </c>
      <c r="AI70" s="483">
        <f t="shared" si="1"/>
        <v>0</v>
      </c>
      <c r="AK70" s="475">
        <f t="shared" si="10"/>
        <v>0</v>
      </c>
      <c r="AL70" s="478">
        <f t="shared" si="11"/>
        <v>0</v>
      </c>
      <c r="AM70" s="478">
        <f t="shared" si="12"/>
        <v>1</v>
      </c>
      <c r="AN70" s="478">
        <f t="shared" si="2"/>
        <v>1</v>
      </c>
      <c r="AO70" s="478">
        <f t="shared" si="13"/>
        <v>0</v>
      </c>
      <c r="AP70" s="483">
        <f t="shared" si="14"/>
        <v>0</v>
      </c>
      <c r="AQ70" s="156"/>
      <c r="AR70" s="475">
        <f t="shared" si="3"/>
        <v>0</v>
      </c>
      <c r="AS70" s="483">
        <f t="shared" si="4"/>
        <v>0</v>
      </c>
      <c r="AT70" s="148"/>
      <c r="AU70" s="475">
        <f t="shared" si="5"/>
        <v>0</v>
      </c>
      <c r="AV70" s="478">
        <f t="shared" si="6"/>
        <v>0</v>
      </c>
      <c r="AW70" s="478">
        <f t="shared" si="7"/>
        <v>0</v>
      </c>
      <c r="AX70" s="478">
        <f t="shared" si="8"/>
        <v>0</v>
      </c>
      <c r="AY70" s="477">
        <f t="shared" si="9"/>
        <v>0</v>
      </c>
      <c r="BC70" s="9"/>
      <c r="BK70" s="148"/>
    </row>
    <row r="71" spans="1:63" ht="30" customHeight="1" x14ac:dyDescent="0.3">
      <c r="A71" s="545">
        <f>IF('Invt Machines'!A71="","",'Invt Machines'!A71)</f>
        <v>59</v>
      </c>
      <c r="B71" s="558">
        <f>IF('Invt Machines'!D71="","",'Invt Machines'!D71)</f>
        <v>21</v>
      </c>
      <c r="C71" s="96">
        <f>IF('Invt Machines'!E71="","",'Invt Machines'!E71)</f>
        <v>253</v>
      </c>
      <c r="D71" s="101" t="str">
        <f>IF('Invt Machines'!G71="","",'Invt Machines'!G71)</f>
        <v>BM225</v>
      </c>
      <c r="E71" s="1357" t="str">
        <f>IF('Invt Machines'!H71="","",'Invt Machines'!H71)</f>
        <v>BERTHIEZ</v>
      </c>
      <c r="F71" s="1358" t="str">
        <f>IF('Invt Machines'!I71="","",'Invt Machines'!I71)</f>
        <v>Tour</v>
      </c>
      <c r="G71" s="512" t="s">
        <v>476</v>
      </c>
      <c r="H71" s="160"/>
      <c r="I71" s="160"/>
      <c r="J71" s="160"/>
      <c r="K71" s="160"/>
      <c r="L71" s="160"/>
      <c r="M71" s="160"/>
      <c r="N71" s="160"/>
      <c r="O71" s="160"/>
      <c r="P71" s="161"/>
      <c r="Q71" s="161"/>
      <c r="R71" s="161"/>
      <c r="S71" s="161"/>
      <c r="T71" s="161"/>
      <c r="U71" s="161"/>
      <c r="V71" s="377" t="str">
        <f>IF('Invt Machines'!AC71="","","oui")</f>
        <v/>
      </c>
      <c r="W71" s="154" t="s">
        <v>477</v>
      </c>
      <c r="X71" s="154" t="s">
        <v>476</v>
      </c>
      <c r="Y71" s="154"/>
      <c r="Z71" s="154"/>
      <c r="AA71" s="1329"/>
      <c r="AB71" s="1330"/>
      <c r="AC71" s="1330"/>
      <c r="AD71" s="1330"/>
      <c r="AE71" s="1330"/>
      <c r="AF71" s="1331"/>
      <c r="AG71" s="336"/>
      <c r="AH71" s="475">
        <f t="shared" si="0"/>
        <v>1</v>
      </c>
      <c r="AI71" s="483">
        <f t="shared" si="1"/>
        <v>0</v>
      </c>
      <c r="AK71" s="475">
        <f t="shared" si="10"/>
        <v>0</v>
      </c>
      <c r="AL71" s="478">
        <f t="shared" si="11"/>
        <v>0</v>
      </c>
      <c r="AM71" s="478">
        <f t="shared" si="12"/>
        <v>1</v>
      </c>
      <c r="AN71" s="478">
        <f t="shared" si="2"/>
        <v>1</v>
      </c>
      <c r="AO71" s="478">
        <f t="shared" si="13"/>
        <v>0</v>
      </c>
      <c r="AP71" s="483">
        <f t="shared" si="14"/>
        <v>0</v>
      </c>
      <c r="AQ71" s="156"/>
      <c r="AR71" s="475">
        <f t="shared" si="3"/>
        <v>0</v>
      </c>
      <c r="AS71" s="483">
        <f t="shared" si="4"/>
        <v>0</v>
      </c>
      <c r="AT71" s="148"/>
      <c r="AU71" s="475">
        <f t="shared" si="5"/>
        <v>0</v>
      </c>
      <c r="AV71" s="478">
        <f t="shared" si="6"/>
        <v>0</v>
      </c>
      <c r="AW71" s="478">
        <f t="shared" si="7"/>
        <v>0</v>
      </c>
      <c r="AX71" s="478">
        <f t="shared" si="8"/>
        <v>0</v>
      </c>
      <c r="AY71" s="477">
        <f t="shared" si="9"/>
        <v>0</v>
      </c>
      <c r="BC71" s="9"/>
      <c r="BK71" s="148"/>
    </row>
    <row r="72" spans="1:63" ht="30" customHeight="1" x14ac:dyDescent="0.3">
      <c r="A72" s="545">
        <f>IF('Invt Machines'!A72="","",'Invt Machines'!A72)</f>
        <v>60</v>
      </c>
      <c r="B72" s="559">
        <f>IF('Invt Machines'!D72="","",'Invt Machines'!D72)</f>
        <v>21</v>
      </c>
      <c r="C72" s="510">
        <f>IF('Invt Machines'!E72="","",'Invt Machines'!E72)</f>
        <v>568</v>
      </c>
      <c r="D72" s="511" t="str">
        <f>IF('Invt Machines'!G72="","",'Invt Machines'!G72)</f>
        <v>DUFIEUX TB</v>
      </c>
      <c r="E72" s="1484" t="str">
        <f>IF('Invt Machines'!H72="","",'Invt Machines'!H72)</f>
        <v>DUFIEUX</v>
      </c>
      <c r="F72" s="1485" t="str">
        <f>IF('Invt Machines'!I72="","",'Invt Machines'!I72)</f>
        <v>Perceuse</v>
      </c>
      <c r="G72" s="512" t="s">
        <v>476</v>
      </c>
      <c r="H72" s="513"/>
      <c r="I72" s="513"/>
      <c r="J72" s="513"/>
      <c r="K72" s="513"/>
      <c r="L72" s="513"/>
      <c r="M72" s="513"/>
      <c r="N72" s="513"/>
      <c r="O72" s="513"/>
      <c r="P72" s="514"/>
      <c r="Q72" s="514"/>
      <c r="R72" s="514"/>
      <c r="S72" s="514"/>
      <c r="T72" s="514"/>
      <c r="U72" s="514"/>
      <c r="V72" s="515" t="str">
        <f>IF('Invt Machines'!AC72="","","oui")</f>
        <v/>
      </c>
      <c r="W72" s="516" t="s">
        <v>477</v>
      </c>
      <c r="X72" s="516" t="s">
        <v>476</v>
      </c>
      <c r="Y72" s="516"/>
      <c r="Z72" s="516"/>
      <c r="AA72" s="1489"/>
      <c r="AB72" s="1490"/>
      <c r="AC72" s="1490"/>
      <c r="AD72" s="1490"/>
      <c r="AE72" s="1490"/>
      <c r="AF72" s="1491"/>
      <c r="AG72" s="337"/>
      <c r="AH72" s="475">
        <f t="shared" si="0"/>
        <v>1</v>
      </c>
      <c r="AI72" s="483">
        <f t="shared" si="1"/>
        <v>0</v>
      </c>
      <c r="AK72" s="475">
        <f t="shared" si="10"/>
        <v>0</v>
      </c>
      <c r="AL72" s="478">
        <f t="shared" si="11"/>
        <v>0</v>
      </c>
      <c r="AM72" s="478">
        <f t="shared" si="12"/>
        <v>1</v>
      </c>
      <c r="AN72" s="478">
        <f t="shared" si="2"/>
        <v>1</v>
      </c>
      <c r="AO72" s="478">
        <f t="shared" si="13"/>
        <v>0</v>
      </c>
      <c r="AP72" s="483">
        <f t="shared" si="14"/>
        <v>0</v>
      </c>
      <c r="AQ72" s="156"/>
      <c r="AR72" s="475">
        <f t="shared" si="3"/>
        <v>0</v>
      </c>
      <c r="AS72" s="483">
        <f t="shared" si="4"/>
        <v>0</v>
      </c>
      <c r="AT72" s="148"/>
      <c r="AU72" s="475">
        <f t="shared" si="5"/>
        <v>0</v>
      </c>
      <c r="AV72" s="478">
        <f t="shared" si="6"/>
        <v>0</v>
      </c>
      <c r="AW72" s="478">
        <f t="shared" si="7"/>
        <v>0</v>
      </c>
      <c r="AX72" s="478">
        <f t="shared" si="8"/>
        <v>0</v>
      </c>
      <c r="AY72" s="477">
        <f t="shared" si="9"/>
        <v>0</v>
      </c>
      <c r="BC72" s="9"/>
      <c r="BK72" s="148"/>
    </row>
    <row r="73" spans="1:63" ht="30" customHeight="1" x14ac:dyDescent="0.3">
      <c r="A73" s="545">
        <f>IF('Invt Machines'!A73="","",'Invt Machines'!A73)</f>
        <v>61</v>
      </c>
      <c r="B73" s="558">
        <f>IF('Invt Machines'!D73="","",'Invt Machines'!D73)</f>
        <v>16</v>
      </c>
      <c r="C73" s="96" t="str">
        <f>IF('Invt Machines'!E73="","",'Invt Machines'!E73)</f>
        <v>PE600</v>
      </c>
      <c r="D73" s="101" t="str">
        <f>IF('Invt Machines'!G73="","",'Invt Machines'!G73)</f>
        <v>GSP Radiale 46016 N° 928</v>
      </c>
      <c r="E73" s="1357" t="str">
        <f>IF('Invt Machines'!H73="","",'Invt Machines'!H73)</f>
        <v>GSP</v>
      </c>
      <c r="F73" s="1358" t="str">
        <f>IF('Invt Machines'!I73="","",'Invt Machines'!I73)</f>
        <v>Perceuse</v>
      </c>
      <c r="G73" s="512" t="s">
        <v>476</v>
      </c>
      <c r="H73" s="160"/>
      <c r="I73" s="160"/>
      <c r="J73" s="160"/>
      <c r="K73" s="160"/>
      <c r="L73" s="160"/>
      <c r="M73" s="160"/>
      <c r="N73" s="160"/>
      <c r="O73" s="160"/>
      <c r="P73" s="161"/>
      <c r="Q73" s="161"/>
      <c r="R73" s="161"/>
      <c r="S73" s="161"/>
      <c r="T73" s="161"/>
      <c r="U73" s="161"/>
      <c r="V73" s="377" t="str">
        <f>IF('Invt Machines'!AC73="","","oui")</f>
        <v/>
      </c>
      <c r="W73" s="154" t="s">
        <v>477</v>
      </c>
      <c r="X73" s="154" t="s">
        <v>476</v>
      </c>
      <c r="Y73" s="154"/>
      <c r="Z73" s="154"/>
      <c r="AA73" s="1329"/>
      <c r="AB73" s="1330"/>
      <c r="AC73" s="1330"/>
      <c r="AD73" s="1330"/>
      <c r="AE73" s="1330"/>
      <c r="AF73" s="1331"/>
      <c r="AG73" s="336"/>
      <c r="AH73" s="475">
        <f t="shared" si="0"/>
        <v>1</v>
      </c>
      <c r="AI73" s="483">
        <f t="shared" si="1"/>
        <v>0</v>
      </c>
      <c r="AK73" s="475">
        <f t="shared" si="10"/>
        <v>0</v>
      </c>
      <c r="AL73" s="478">
        <f t="shared" si="11"/>
        <v>0</v>
      </c>
      <c r="AM73" s="478">
        <f t="shared" si="12"/>
        <v>1</v>
      </c>
      <c r="AN73" s="478">
        <f t="shared" si="2"/>
        <v>1</v>
      </c>
      <c r="AO73" s="478">
        <f t="shared" si="13"/>
        <v>0</v>
      </c>
      <c r="AP73" s="483">
        <f t="shared" si="14"/>
        <v>0</v>
      </c>
      <c r="AQ73" s="156"/>
      <c r="AR73" s="475">
        <f t="shared" si="3"/>
        <v>0</v>
      </c>
      <c r="AS73" s="483">
        <f t="shared" si="4"/>
        <v>0</v>
      </c>
      <c r="AT73" s="148"/>
      <c r="AU73" s="475">
        <f t="shared" si="5"/>
        <v>0</v>
      </c>
      <c r="AV73" s="478">
        <f t="shared" si="6"/>
        <v>0</v>
      </c>
      <c r="AW73" s="478">
        <f t="shared" si="7"/>
        <v>0</v>
      </c>
      <c r="AX73" s="478">
        <f t="shared" si="8"/>
        <v>0</v>
      </c>
      <c r="AY73" s="477">
        <f t="shared" si="9"/>
        <v>0</v>
      </c>
      <c r="BC73" s="9"/>
      <c r="BK73" s="148"/>
    </row>
    <row r="74" spans="1:63" ht="30" customHeight="1" x14ac:dyDescent="0.3">
      <c r="A74" s="545">
        <f>IF('Invt Machines'!A74="","",'Invt Machines'!A74)</f>
        <v>62</v>
      </c>
      <c r="B74" s="558">
        <f>IF('Invt Machines'!D74="","",'Invt Machines'!D74)</f>
        <v>21</v>
      </c>
      <c r="C74" s="96">
        <f>IF('Invt Machines'!E74="","",'Invt Machines'!E74)</f>
        <v>752</v>
      </c>
      <c r="D74" s="101" t="str">
        <f>IF('Invt Machines'!G74="","",'Invt Machines'!G74)</f>
        <v>MACHINE A LAVER</v>
      </c>
      <c r="E74" s="1357" t="str">
        <f>IF('Invt Machines'!H74="","",'Invt Machines'!H74)</f>
        <v>FUCHS</v>
      </c>
      <c r="F74" s="1358" t="str">
        <f>IF('Invt Machines'!I74="","",'Invt Machines'!I74)</f>
        <v>Machine à laver</v>
      </c>
      <c r="G74" s="512" t="s">
        <v>476</v>
      </c>
      <c r="H74" s="160"/>
      <c r="I74" s="160"/>
      <c r="J74" s="160"/>
      <c r="K74" s="160"/>
      <c r="L74" s="160"/>
      <c r="M74" s="160"/>
      <c r="N74" s="160"/>
      <c r="O74" s="160"/>
      <c r="P74" s="161"/>
      <c r="Q74" s="161"/>
      <c r="R74" s="161"/>
      <c r="S74" s="161"/>
      <c r="T74" s="161"/>
      <c r="U74" s="161"/>
      <c r="V74" s="377" t="str">
        <f>IF('Invt Machines'!AC74="","","oui")</f>
        <v/>
      </c>
      <c r="W74" s="154" t="s">
        <v>477</v>
      </c>
      <c r="X74" s="154" t="s">
        <v>476</v>
      </c>
      <c r="Y74" s="154"/>
      <c r="Z74" s="154"/>
      <c r="AA74" s="1329"/>
      <c r="AB74" s="1330"/>
      <c r="AC74" s="1330"/>
      <c r="AD74" s="1330"/>
      <c r="AE74" s="1330"/>
      <c r="AF74" s="1331"/>
      <c r="AG74" s="336"/>
      <c r="AH74" s="475">
        <f t="shared" si="0"/>
        <v>1</v>
      </c>
      <c r="AI74" s="483">
        <f t="shared" si="1"/>
        <v>0</v>
      </c>
      <c r="AK74" s="475">
        <f t="shared" si="10"/>
        <v>0</v>
      </c>
      <c r="AL74" s="478">
        <f t="shared" si="11"/>
        <v>0</v>
      </c>
      <c r="AM74" s="478">
        <f t="shared" si="12"/>
        <v>1</v>
      </c>
      <c r="AN74" s="478">
        <f t="shared" si="2"/>
        <v>1</v>
      </c>
      <c r="AO74" s="478">
        <f t="shared" si="13"/>
        <v>0</v>
      </c>
      <c r="AP74" s="483">
        <f t="shared" si="14"/>
        <v>0</v>
      </c>
      <c r="AQ74" s="156"/>
      <c r="AR74" s="475">
        <f t="shared" si="3"/>
        <v>0</v>
      </c>
      <c r="AS74" s="483">
        <f t="shared" si="4"/>
        <v>0</v>
      </c>
      <c r="AT74" s="148"/>
      <c r="AU74" s="475">
        <f t="shared" si="5"/>
        <v>0</v>
      </c>
      <c r="AV74" s="478">
        <f t="shared" si="6"/>
        <v>0</v>
      </c>
      <c r="AW74" s="478">
        <f t="shared" si="7"/>
        <v>0</v>
      </c>
      <c r="AX74" s="478">
        <f t="shared" si="8"/>
        <v>0</v>
      </c>
      <c r="AY74" s="477">
        <f t="shared" si="9"/>
        <v>0</v>
      </c>
      <c r="BC74" s="9"/>
      <c r="BK74" s="148"/>
    </row>
    <row r="75" spans="1:63" ht="30" customHeight="1" x14ac:dyDescent="0.3">
      <c r="A75" s="545">
        <f>IF('Invt Machines'!A75="","",'Invt Machines'!A75)</f>
        <v>63</v>
      </c>
      <c r="B75" s="558">
        <f>IF('Invt Machines'!D75="","",'Invt Machines'!D75)</f>
        <v>21</v>
      </c>
      <c r="C75" s="96">
        <f>IF('Invt Machines'!E75="","",'Invt Machines'!E75)</f>
        <v>7113</v>
      </c>
      <c r="D75" s="101" t="str">
        <f>IF('Invt Machines'!G75="","",'Invt Machines'!G75)</f>
        <v>Magnéto</v>
      </c>
      <c r="E75" s="1357" t="str">
        <f>IF('Invt Machines'!H75="","",'Invt Machines'!H75)</f>
        <v>SREM TECHNOLOGIES</v>
      </c>
      <c r="F75" s="1358" t="str">
        <f>IF('Invt Machines'!I75="","",'Invt Machines'!I75)</f>
        <v>Contrôle par magnétoscopie</v>
      </c>
      <c r="G75" s="512" t="s">
        <v>476</v>
      </c>
      <c r="H75" s="160"/>
      <c r="I75" s="160"/>
      <c r="J75" s="160"/>
      <c r="K75" s="160"/>
      <c r="L75" s="160"/>
      <c r="M75" s="160"/>
      <c r="N75" s="160"/>
      <c r="O75" s="160"/>
      <c r="P75" s="161"/>
      <c r="Q75" s="161"/>
      <c r="R75" s="161"/>
      <c r="S75" s="161"/>
      <c r="T75" s="161"/>
      <c r="U75" s="161"/>
      <c r="V75" s="377" t="str">
        <f>IF('Invt Machines'!AC75="","","oui")</f>
        <v/>
      </c>
      <c r="W75" s="154" t="s">
        <v>477</v>
      </c>
      <c r="X75" s="154" t="s">
        <v>476</v>
      </c>
      <c r="Y75" s="154"/>
      <c r="Z75" s="154"/>
      <c r="AA75" s="1329"/>
      <c r="AB75" s="1330"/>
      <c r="AC75" s="1330"/>
      <c r="AD75" s="1330"/>
      <c r="AE75" s="1330"/>
      <c r="AF75" s="1331"/>
      <c r="AG75" s="336"/>
      <c r="AH75" s="475">
        <f t="shared" si="0"/>
        <v>1</v>
      </c>
      <c r="AI75" s="483">
        <f t="shared" si="1"/>
        <v>0</v>
      </c>
      <c r="AK75" s="475">
        <f t="shared" si="10"/>
        <v>0</v>
      </c>
      <c r="AL75" s="478">
        <f t="shared" si="11"/>
        <v>0</v>
      </c>
      <c r="AM75" s="478">
        <f t="shared" si="12"/>
        <v>1</v>
      </c>
      <c r="AN75" s="478">
        <f t="shared" si="2"/>
        <v>1</v>
      </c>
      <c r="AO75" s="478">
        <f t="shared" si="13"/>
        <v>0</v>
      </c>
      <c r="AP75" s="483">
        <f t="shared" si="14"/>
        <v>0</v>
      </c>
      <c r="AQ75" s="156"/>
      <c r="AR75" s="475">
        <f t="shared" si="3"/>
        <v>0</v>
      </c>
      <c r="AS75" s="483">
        <f t="shared" si="4"/>
        <v>0</v>
      </c>
      <c r="AT75" s="148"/>
      <c r="AU75" s="475">
        <f t="shared" si="5"/>
        <v>0</v>
      </c>
      <c r="AV75" s="478">
        <f t="shared" si="6"/>
        <v>0</v>
      </c>
      <c r="AW75" s="478">
        <f t="shared" si="7"/>
        <v>0</v>
      </c>
      <c r="AX75" s="478">
        <f t="shared" si="8"/>
        <v>0</v>
      </c>
      <c r="AY75" s="477">
        <f t="shared" si="9"/>
        <v>0</v>
      </c>
      <c r="BC75" s="9"/>
      <c r="BK75" s="148"/>
    </row>
    <row r="76" spans="1:63" ht="30" customHeight="1" x14ac:dyDescent="0.3">
      <c r="A76" s="545">
        <f>IF('Invt Machines'!A76="","",'Invt Machines'!A76)</f>
        <v>64</v>
      </c>
      <c r="B76" s="558">
        <f>IF('Invt Machines'!D76="","",'Invt Machines'!D76)</f>
        <v>21</v>
      </c>
      <c r="C76" s="96" t="str">
        <f>IF('Invt Machines'!E76="","",'Invt Machines'!E76)</f>
        <v>13-B</v>
      </c>
      <c r="D76" s="101" t="str">
        <f>IF('Invt Machines'!G76="","",'Invt Machines'!G76)</f>
        <v>Rouleau entrainement couronne</v>
      </c>
      <c r="E76" s="1357" t="str">
        <f>IF('Invt Machines'!H76="","",'Invt Machines'!H76)</f>
        <v>SKF</v>
      </c>
      <c r="F76" s="1358" t="str">
        <f>IF('Invt Machines'!I76="","",'Invt Machines'!I76)</f>
        <v>Contrôle par magnétoscopie</v>
      </c>
      <c r="G76" s="512" t="s">
        <v>476</v>
      </c>
      <c r="H76" s="160"/>
      <c r="I76" s="160"/>
      <c r="J76" s="160"/>
      <c r="K76" s="160"/>
      <c r="L76" s="160"/>
      <c r="M76" s="160"/>
      <c r="N76" s="160"/>
      <c r="O76" s="160"/>
      <c r="P76" s="161"/>
      <c r="Q76" s="161"/>
      <c r="R76" s="161"/>
      <c r="S76" s="161"/>
      <c r="T76" s="161"/>
      <c r="U76" s="161"/>
      <c r="V76" s="377" t="str">
        <f>IF('Invt Machines'!AC76="","","oui")</f>
        <v/>
      </c>
      <c r="W76" s="154" t="s">
        <v>477</v>
      </c>
      <c r="X76" s="154" t="s">
        <v>476</v>
      </c>
      <c r="Y76" s="154"/>
      <c r="Z76" s="154"/>
      <c r="AA76" s="1329"/>
      <c r="AB76" s="1330"/>
      <c r="AC76" s="1330"/>
      <c r="AD76" s="1330"/>
      <c r="AE76" s="1330"/>
      <c r="AF76" s="1331"/>
      <c r="AG76" s="336"/>
      <c r="AH76" s="475">
        <f t="shared" si="0"/>
        <v>1</v>
      </c>
      <c r="AI76" s="483">
        <f t="shared" si="1"/>
        <v>0</v>
      </c>
      <c r="AK76" s="475">
        <f t="shared" si="10"/>
        <v>0</v>
      </c>
      <c r="AL76" s="478">
        <f t="shared" si="11"/>
        <v>0</v>
      </c>
      <c r="AM76" s="478">
        <f t="shared" si="12"/>
        <v>1</v>
      </c>
      <c r="AN76" s="478">
        <f t="shared" si="2"/>
        <v>1</v>
      </c>
      <c r="AO76" s="478">
        <f t="shared" si="13"/>
        <v>0</v>
      </c>
      <c r="AP76" s="483">
        <f t="shared" si="14"/>
        <v>0</v>
      </c>
      <c r="AQ76" s="156"/>
      <c r="AR76" s="475">
        <f t="shared" si="3"/>
        <v>0</v>
      </c>
      <c r="AS76" s="483">
        <f t="shared" si="4"/>
        <v>0</v>
      </c>
      <c r="AT76" s="148"/>
      <c r="AU76" s="475">
        <f t="shared" si="5"/>
        <v>0</v>
      </c>
      <c r="AV76" s="478">
        <f t="shared" si="6"/>
        <v>0</v>
      </c>
      <c r="AW76" s="478">
        <f t="shared" si="7"/>
        <v>0</v>
      </c>
      <c r="AX76" s="478">
        <f t="shared" si="8"/>
        <v>0</v>
      </c>
      <c r="AY76" s="477">
        <f t="shared" si="9"/>
        <v>0</v>
      </c>
      <c r="BC76" s="9"/>
      <c r="BK76" s="148"/>
    </row>
    <row r="77" spans="1:63" ht="45" customHeight="1" x14ac:dyDescent="0.3">
      <c r="A77" s="545">
        <f>IF('Invt Machines'!A77="","",'Invt Machines'!A77)</f>
        <v>65</v>
      </c>
      <c r="B77" s="558">
        <f>IF('Invt Machines'!D77="","",'Invt Machines'!D77)</f>
        <v>21</v>
      </c>
      <c r="C77" s="96" t="str">
        <f>IF('Invt Machines'!E77="","",'Invt Machines'!E77)</f>
        <v>TOUAC46</v>
      </c>
      <c r="D77" s="101" t="str">
        <f>IF('Invt Machines'!G77="","",'Invt Machines'!G77)</f>
        <v>AC46</v>
      </c>
      <c r="E77" s="1357" t="str">
        <f>IF('Invt Machines'!H77="","",'Invt Machines'!H77)</f>
        <v>PIETRO CARNAGHI</v>
      </c>
      <c r="F77" s="1358" t="str">
        <f>IF('Invt Machines'!I77="","",'Invt Machines'!I77)</f>
        <v>Tour vertical / perceuse et rectif</v>
      </c>
      <c r="G77" s="512" t="s">
        <v>476</v>
      </c>
      <c r="H77" s="160">
        <v>1</v>
      </c>
      <c r="I77" s="160">
        <v>0</v>
      </c>
      <c r="J77" s="160">
        <v>1</v>
      </c>
      <c r="K77" s="160">
        <v>0</v>
      </c>
      <c r="L77" s="160">
        <v>0</v>
      </c>
      <c r="M77" s="160">
        <v>0</v>
      </c>
      <c r="N77" s="160">
        <v>0</v>
      </c>
      <c r="O77" s="160">
        <v>0</v>
      </c>
      <c r="P77" s="161">
        <v>1</v>
      </c>
      <c r="Q77" s="161">
        <v>0</v>
      </c>
      <c r="R77" s="161">
        <v>1</v>
      </c>
      <c r="S77" s="161">
        <v>0</v>
      </c>
      <c r="T77" s="161">
        <v>0</v>
      </c>
      <c r="U77" s="161">
        <v>0</v>
      </c>
      <c r="V77" s="377" t="str">
        <f>IF('Invt Machines'!AC77="","","oui")</f>
        <v/>
      </c>
      <c r="W77" s="154" t="s">
        <v>898</v>
      </c>
      <c r="X77" s="154" t="s">
        <v>910</v>
      </c>
      <c r="Y77" s="154"/>
      <c r="Z77" s="154" t="s">
        <v>477</v>
      </c>
      <c r="AA77" s="1329" t="s">
        <v>914</v>
      </c>
      <c r="AB77" s="1330"/>
      <c r="AC77" s="1330"/>
      <c r="AD77" s="1330"/>
      <c r="AE77" s="1330"/>
      <c r="AF77" s="1331"/>
      <c r="AG77" s="340"/>
      <c r="AH77" s="475">
        <f t="shared" ref="AH77:AH135" si="15">IF(G77="oui",1,0)</f>
        <v>1</v>
      </c>
      <c r="AI77" s="483">
        <f t="shared" ref="AI77:AI135" si="16">IF(G77="non",1,0)</f>
        <v>0</v>
      </c>
      <c r="AK77" s="475">
        <f t="shared" si="10"/>
        <v>0</v>
      </c>
      <c r="AL77" s="478">
        <f t="shared" si="11"/>
        <v>1</v>
      </c>
      <c r="AM77" s="478">
        <f t="shared" si="12"/>
        <v>0</v>
      </c>
      <c r="AN77" s="478">
        <f t="shared" ref="AN77:AN135" si="17">IF(X77="oui",1,0)</f>
        <v>0</v>
      </c>
      <c r="AO77" s="478">
        <f t="shared" si="13"/>
        <v>1</v>
      </c>
      <c r="AP77" s="483">
        <f t="shared" si="14"/>
        <v>0</v>
      </c>
      <c r="AQ77" s="156"/>
      <c r="AR77" s="475">
        <f t="shared" ref="AR77:AR87" si="18">IF(Y77="oui",1,0)</f>
        <v>0</v>
      </c>
      <c r="AS77" s="483">
        <f t="shared" ref="AS77:AS87" si="19">IF(Y77="non",1,0)</f>
        <v>0</v>
      </c>
      <c r="AT77" s="148"/>
      <c r="AU77" s="475">
        <f t="shared" ref="AU77:AU87" si="20">IF(Z77="non",1,0)</f>
        <v>1</v>
      </c>
      <c r="AV77" s="478">
        <f t="shared" ref="AV77:AV87" si="21">IF(Z77="oui",1,0)</f>
        <v>0</v>
      </c>
      <c r="AW77" s="478">
        <f t="shared" ref="AW77:AW135" si="22">IF(Z77="?",1,0)</f>
        <v>0</v>
      </c>
      <c r="AX77" s="478">
        <f t="shared" ref="AX77:AX135" si="23">IF(Z77="S/O",1,0)</f>
        <v>0</v>
      </c>
      <c r="AY77" s="477">
        <f t="shared" ref="AY77:AY135" si="24">IF(Z77="Sortie / P",1,0)</f>
        <v>0</v>
      </c>
      <c r="BC77" s="9"/>
      <c r="BK77" s="148"/>
    </row>
    <row r="78" spans="1:63" ht="30" customHeight="1" x14ac:dyDescent="0.3">
      <c r="A78" s="545">
        <f>IF('Invt Machines'!A78="","",'Invt Machines'!A78)</f>
        <v>66</v>
      </c>
      <c r="B78" s="559">
        <f>IF('Invt Machines'!D78="","",'Invt Machines'!D78)</f>
        <v>21</v>
      </c>
      <c r="C78" s="510">
        <f>IF('Invt Machines'!E78="","",'Invt Machines'!E78)</f>
        <v>752</v>
      </c>
      <c r="D78" s="511" t="str">
        <f>IF('Invt Machines'!G78="","",'Invt Machines'!G78)</f>
        <v>MONTAGE C21</v>
      </c>
      <c r="E78" s="1484" t="str">
        <f>IF('Invt Machines'!H78="","",'Invt Machines'!H78)</f>
        <v>SKF</v>
      </c>
      <c r="F78" s="1485" t="str">
        <f>IF('Invt Machines'!I78="","",'Invt Machines'!I78)</f>
        <v>Table de montage</v>
      </c>
      <c r="G78" s="512" t="s">
        <v>476</v>
      </c>
      <c r="H78" s="513"/>
      <c r="I78" s="513"/>
      <c r="J78" s="513"/>
      <c r="K78" s="513"/>
      <c r="L78" s="513"/>
      <c r="M78" s="513"/>
      <c r="N78" s="513"/>
      <c r="O78" s="513"/>
      <c r="P78" s="514"/>
      <c r="Q78" s="514"/>
      <c r="R78" s="514"/>
      <c r="S78" s="514"/>
      <c r="T78" s="514"/>
      <c r="U78" s="514"/>
      <c r="V78" s="515" t="str">
        <f>IF('Invt Machines'!AC78="","","oui")</f>
        <v/>
      </c>
      <c r="W78" s="516" t="s">
        <v>477</v>
      </c>
      <c r="X78" s="516" t="s">
        <v>476</v>
      </c>
      <c r="Y78" s="516"/>
      <c r="Z78" s="516"/>
      <c r="AA78" s="1486"/>
      <c r="AB78" s="1487"/>
      <c r="AC78" s="1487"/>
      <c r="AD78" s="1487"/>
      <c r="AE78" s="1487"/>
      <c r="AF78" s="1488"/>
      <c r="AG78" s="343"/>
      <c r="AH78" s="475">
        <f t="shared" si="15"/>
        <v>1</v>
      </c>
      <c r="AI78" s="483">
        <f t="shared" si="16"/>
        <v>0</v>
      </c>
      <c r="AK78" s="475">
        <f t="shared" ref="AK78:AK135" si="25">IF(W78="oui",1,0)</f>
        <v>0</v>
      </c>
      <c r="AL78" s="478">
        <f t="shared" ref="AL78:AL135" si="26">IF(W78="Partielle",1,0)</f>
        <v>0</v>
      </c>
      <c r="AM78" s="478">
        <f t="shared" ref="AM78:AM135" si="27">IF(W78="non",1,0)</f>
        <v>1</v>
      </c>
      <c r="AN78" s="478">
        <f t="shared" si="17"/>
        <v>1</v>
      </c>
      <c r="AO78" s="478">
        <f t="shared" ref="AO78:AO135" si="28">IF(X78="A finaliser",1,0)</f>
        <v>0</v>
      </c>
      <c r="AP78" s="483">
        <f t="shared" ref="AP78:AP135" si="29">IF(X78="non",1,0)</f>
        <v>0</v>
      </c>
      <c r="AQ78" s="156"/>
      <c r="AR78" s="475">
        <f t="shared" si="18"/>
        <v>0</v>
      </c>
      <c r="AS78" s="483">
        <f t="shared" si="19"/>
        <v>0</v>
      </c>
      <c r="AT78" s="148"/>
      <c r="AU78" s="475">
        <f t="shared" si="20"/>
        <v>0</v>
      </c>
      <c r="AV78" s="478">
        <f t="shared" si="21"/>
        <v>0</v>
      </c>
      <c r="AW78" s="478">
        <f t="shared" si="22"/>
        <v>0</v>
      </c>
      <c r="AX78" s="478">
        <f t="shared" si="23"/>
        <v>0</v>
      </c>
      <c r="AY78" s="477">
        <f t="shared" si="24"/>
        <v>0</v>
      </c>
      <c r="BC78" s="9"/>
      <c r="BK78" s="148"/>
    </row>
    <row r="79" spans="1:63" ht="45.75" customHeight="1" x14ac:dyDescent="0.3">
      <c r="A79" s="545">
        <f>IF('Invt Machines'!A79="","",'Invt Machines'!A79)</f>
        <v>67</v>
      </c>
      <c r="B79" s="558">
        <f>IF('Invt Machines'!D79="","",'Invt Machines'!D79)</f>
        <v>21</v>
      </c>
      <c r="C79" s="96" t="str">
        <f>IF('Invt Machines'!E79="","",'Invt Machines'!E79)</f>
        <v>TO200</v>
      </c>
      <c r="D79" s="101" t="str">
        <f>IF('Invt Machines'!G79="","",'Invt Machines'!G79)</f>
        <v>SPMO</v>
      </c>
      <c r="E79" s="1357" t="str">
        <f>IF('Invt Machines'!H79="","",'Invt Machines'!H79)</f>
        <v>SPMO</v>
      </c>
      <c r="F79" s="1358" t="str">
        <f>IF('Invt Machines'!I79="","",'Invt Machines'!I79)</f>
        <v>Tour vertical / perceuse</v>
      </c>
      <c r="G79" s="512" t="s">
        <v>476</v>
      </c>
      <c r="H79" s="160">
        <v>4</v>
      </c>
      <c r="I79" s="160">
        <v>0</v>
      </c>
      <c r="J79" s="160">
        <v>1</v>
      </c>
      <c r="K79" s="160">
        <v>0</v>
      </c>
      <c r="L79" s="160">
        <v>0</v>
      </c>
      <c r="M79" s="160">
        <v>0</v>
      </c>
      <c r="N79" s="160">
        <v>0</v>
      </c>
      <c r="O79" s="160">
        <v>0</v>
      </c>
      <c r="P79" s="161">
        <v>1</v>
      </c>
      <c r="Q79" s="161">
        <v>0</v>
      </c>
      <c r="R79" s="161">
        <v>1</v>
      </c>
      <c r="S79" s="161">
        <v>0</v>
      </c>
      <c r="T79" s="161">
        <v>0</v>
      </c>
      <c r="U79" s="161">
        <v>0</v>
      </c>
      <c r="V79" s="377" t="str">
        <f>IF('Invt Machines'!AC79="","","oui")</f>
        <v/>
      </c>
      <c r="W79" s="154" t="s">
        <v>898</v>
      </c>
      <c r="X79" s="154" t="s">
        <v>910</v>
      </c>
      <c r="Y79" s="154"/>
      <c r="Z79" s="154" t="s">
        <v>477</v>
      </c>
      <c r="AA79" s="1329" t="s">
        <v>914</v>
      </c>
      <c r="AB79" s="1330"/>
      <c r="AC79" s="1330"/>
      <c r="AD79" s="1330"/>
      <c r="AE79" s="1330"/>
      <c r="AF79" s="1331"/>
      <c r="AG79" s="340"/>
      <c r="AH79" s="475">
        <f t="shared" si="15"/>
        <v>1</v>
      </c>
      <c r="AI79" s="483">
        <f t="shared" si="16"/>
        <v>0</v>
      </c>
      <c r="AK79" s="475">
        <f t="shared" si="25"/>
        <v>0</v>
      </c>
      <c r="AL79" s="478">
        <f t="shared" si="26"/>
        <v>1</v>
      </c>
      <c r="AM79" s="478">
        <f t="shared" si="27"/>
        <v>0</v>
      </c>
      <c r="AN79" s="478">
        <f t="shared" si="17"/>
        <v>0</v>
      </c>
      <c r="AO79" s="478">
        <f t="shared" si="28"/>
        <v>1</v>
      </c>
      <c r="AP79" s="483">
        <f t="shared" si="29"/>
        <v>0</v>
      </c>
      <c r="AQ79" s="156"/>
      <c r="AR79" s="475">
        <f t="shared" si="18"/>
        <v>0</v>
      </c>
      <c r="AS79" s="483">
        <f t="shared" si="19"/>
        <v>0</v>
      </c>
      <c r="AT79" s="148"/>
      <c r="AU79" s="475">
        <f t="shared" si="20"/>
        <v>1</v>
      </c>
      <c r="AV79" s="478">
        <f t="shared" si="21"/>
        <v>0</v>
      </c>
      <c r="AW79" s="478">
        <f t="shared" si="22"/>
        <v>0</v>
      </c>
      <c r="AX79" s="478">
        <f t="shared" si="23"/>
        <v>0</v>
      </c>
      <c r="AY79" s="477">
        <f t="shared" si="24"/>
        <v>0</v>
      </c>
      <c r="BC79" s="9"/>
      <c r="BK79" s="148"/>
    </row>
    <row r="80" spans="1:63" ht="45" customHeight="1" x14ac:dyDescent="0.3">
      <c r="A80" s="545">
        <f>IF('Invt Machines'!A80="","",'Invt Machines'!A80)</f>
        <v>68</v>
      </c>
      <c r="B80" s="558">
        <f>IF('Invt Machines'!D80="","",'Invt Machines'!D80)</f>
        <v>21</v>
      </c>
      <c r="C80" s="96" t="str">
        <f>IF('Invt Machines'!E80="","",'Invt Machines'!E80)</f>
        <v>TOUTITAN</v>
      </c>
      <c r="D80" s="101" t="str">
        <f>IF('Invt Machines'!G80="","",'Invt Machines'!G80)</f>
        <v>TITAN</v>
      </c>
      <c r="E80" s="1357" t="str">
        <f>IF('Invt Machines'!H80="","",'Invt Machines'!H80)</f>
        <v>POPECI</v>
      </c>
      <c r="F80" s="1358" t="str">
        <f>IF('Invt Machines'!I80="","",'Invt Machines'!I80)</f>
        <v>Tour vertical / perceuse et rectif</v>
      </c>
      <c r="G80" s="512" t="s">
        <v>476</v>
      </c>
      <c r="H80" s="160">
        <v>2</v>
      </c>
      <c r="I80" s="160">
        <v>0</v>
      </c>
      <c r="J80" s="160">
        <v>1</v>
      </c>
      <c r="K80" s="160">
        <v>0</v>
      </c>
      <c r="L80" s="160">
        <v>1</v>
      </c>
      <c r="M80" s="160">
        <v>0</v>
      </c>
      <c r="N80" s="160">
        <v>0</v>
      </c>
      <c r="O80" s="160">
        <v>0</v>
      </c>
      <c r="P80" s="161">
        <v>2</v>
      </c>
      <c r="Q80" s="161">
        <v>0</v>
      </c>
      <c r="R80" s="161">
        <v>2</v>
      </c>
      <c r="S80" s="161">
        <v>0</v>
      </c>
      <c r="T80" s="161">
        <v>0</v>
      </c>
      <c r="U80" s="161">
        <v>0</v>
      </c>
      <c r="V80" s="377" t="str">
        <f>IF('Invt Machines'!AC80="","","oui")</f>
        <v>oui</v>
      </c>
      <c r="W80" s="154" t="s">
        <v>898</v>
      </c>
      <c r="X80" s="154" t="s">
        <v>910</v>
      </c>
      <c r="Y80" s="154"/>
      <c r="Z80" s="154" t="s">
        <v>477</v>
      </c>
      <c r="AA80" s="1329" t="s">
        <v>914</v>
      </c>
      <c r="AB80" s="1330"/>
      <c r="AC80" s="1330"/>
      <c r="AD80" s="1330"/>
      <c r="AE80" s="1330"/>
      <c r="AF80" s="1331"/>
      <c r="AG80" s="340"/>
      <c r="AH80" s="475">
        <f t="shared" si="15"/>
        <v>1</v>
      </c>
      <c r="AI80" s="483">
        <f t="shared" si="16"/>
        <v>0</v>
      </c>
      <c r="AK80" s="475">
        <f t="shared" si="25"/>
        <v>0</v>
      </c>
      <c r="AL80" s="478">
        <f t="shared" si="26"/>
        <v>1</v>
      </c>
      <c r="AM80" s="478">
        <f t="shared" si="27"/>
        <v>0</v>
      </c>
      <c r="AN80" s="478">
        <f t="shared" si="17"/>
        <v>0</v>
      </c>
      <c r="AO80" s="478">
        <f t="shared" si="28"/>
        <v>1</v>
      </c>
      <c r="AP80" s="483">
        <f t="shared" si="29"/>
        <v>0</v>
      </c>
      <c r="AQ80" s="156"/>
      <c r="AR80" s="475">
        <f t="shared" si="18"/>
        <v>0</v>
      </c>
      <c r="AS80" s="483">
        <f t="shared" si="19"/>
        <v>0</v>
      </c>
      <c r="AT80" s="148"/>
      <c r="AU80" s="475">
        <f t="shared" si="20"/>
        <v>1</v>
      </c>
      <c r="AV80" s="478">
        <f t="shared" si="21"/>
        <v>0</v>
      </c>
      <c r="AW80" s="478">
        <f t="shared" si="22"/>
        <v>0</v>
      </c>
      <c r="AX80" s="478">
        <f t="shared" si="23"/>
        <v>0</v>
      </c>
      <c r="AY80" s="477">
        <f t="shared" si="24"/>
        <v>0</v>
      </c>
      <c r="BC80" s="9"/>
      <c r="BK80" s="148"/>
    </row>
    <row r="81" spans="1:165" ht="30" customHeight="1" x14ac:dyDescent="0.3">
      <c r="A81" s="545">
        <f>IF('Invt Machines'!A81="","",'Invt Machines'!A81)</f>
        <v>69</v>
      </c>
      <c r="B81" s="558">
        <f>IF('Invt Machines'!D81="","",'Invt Machines'!D81)</f>
        <v>22</v>
      </c>
      <c r="C81" s="96" t="str">
        <f>IF('Invt Machines'!E81="","",'Invt Machines'!E81)</f>
        <v>355</v>
      </c>
      <c r="D81" s="101" t="str">
        <f>IF('Invt Machines'!G81="","",'Invt Machines'!G81)</f>
        <v>FOUR CFI</v>
      </c>
      <c r="E81" s="1357" t="str">
        <f>IF('Invt Machines'!H81="","",'Invt Machines'!H81)</f>
        <v>CFI</v>
      </c>
      <c r="F81" s="1358" t="str">
        <f>IF('Invt Machines'!I81="","",'Invt Machines'!I81)</f>
        <v>Four</v>
      </c>
      <c r="G81" s="512" t="s">
        <v>476</v>
      </c>
      <c r="H81" s="160">
        <v>2</v>
      </c>
      <c r="I81" s="160">
        <v>0</v>
      </c>
      <c r="J81" s="160">
        <v>1</v>
      </c>
      <c r="K81" s="160">
        <v>0</v>
      </c>
      <c r="L81" s="160">
        <v>0</v>
      </c>
      <c r="M81" s="160">
        <v>0</v>
      </c>
      <c r="N81" s="160">
        <v>4</v>
      </c>
      <c r="O81" s="160">
        <v>0</v>
      </c>
      <c r="P81" s="161">
        <v>0</v>
      </c>
      <c r="Q81" s="161">
        <v>0</v>
      </c>
      <c r="R81" s="161">
        <v>0</v>
      </c>
      <c r="S81" s="161">
        <v>0</v>
      </c>
      <c r="T81" s="161">
        <v>0</v>
      </c>
      <c r="U81" s="161">
        <v>0</v>
      </c>
      <c r="V81" s="377" t="str">
        <f>IF('Invt Machines'!AC81="","","oui")</f>
        <v/>
      </c>
      <c r="W81" s="154" t="s">
        <v>476</v>
      </c>
      <c r="X81" s="154" t="s">
        <v>477</v>
      </c>
      <c r="Y81" s="154"/>
      <c r="Z81" s="154" t="s">
        <v>477</v>
      </c>
      <c r="AA81" s="1329" t="s">
        <v>622</v>
      </c>
      <c r="AB81" s="1330"/>
      <c r="AC81" s="1330"/>
      <c r="AD81" s="1330"/>
      <c r="AE81" s="1330"/>
      <c r="AF81" s="1331"/>
      <c r="AG81" s="340"/>
      <c r="AH81" s="475">
        <f t="shared" si="15"/>
        <v>1</v>
      </c>
      <c r="AI81" s="483">
        <f t="shared" si="16"/>
        <v>0</v>
      </c>
      <c r="AK81" s="475">
        <f t="shared" si="25"/>
        <v>1</v>
      </c>
      <c r="AL81" s="478">
        <f t="shared" si="26"/>
        <v>0</v>
      </c>
      <c r="AM81" s="478">
        <f t="shared" si="27"/>
        <v>0</v>
      </c>
      <c r="AN81" s="478">
        <f t="shared" si="17"/>
        <v>0</v>
      </c>
      <c r="AO81" s="478">
        <f t="shared" si="28"/>
        <v>0</v>
      </c>
      <c r="AP81" s="483">
        <f t="shared" si="29"/>
        <v>1</v>
      </c>
      <c r="AQ81" s="156"/>
      <c r="AR81" s="475">
        <f t="shared" si="18"/>
        <v>0</v>
      </c>
      <c r="AS81" s="483">
        <f t="shared" si="19"/>
        <v>0</v>
      </c>
      <c r="AT81" s="148"/>
      <c r="AU81" s="475">
        <f t="shared" si="20"/>
        <v>1</v>
      </c>
      <c r="AV81" s="478">
        <f t="shared" si="21"/>
        <v>0</v>
      </c>
      <c r="AW81" s="478">
        <f t="shared" si="22"/>
        <v>0</v>
      </c>
      <c r="AX81" s="478">
        <f t="shared" si="23"/>
        <v>0</v>
      </c>
      <c r="AY81" s="477">
        <f t="shared" si="24"/>
        <v>0</v>
      </c>
      <c r="BC81" s="9"/>
      <c r="BK81" s="148"/>
    </row>
    <row r="82" spans="1:165" ht="30" customHeight="1" x14ac:dyDescent="0.3">
      <c r="A82" s="545">
        <f>IF('Invt Machines'!A82="","",'Invt Machines'!A82)</f>
        <v>70</v>
      </c>
      <c r="B82" s="559">
        <f>IF('Invt Machines'!D82="","",'Invt Machines'!D82)</f>
        <v>22</v>
      </c>
      <c r="C82" s="510">
        <f>IF('Invt Machines'!E82="","",'Invt Machines'!E82)</f>
        <v>7102</v>
      </c>
      <c r="D82" s="511" t="str">
        <f>IF('Invt Machines'!G82="","",'Invt Machines'!G82)</f>
        <v>Laser Tracker</v>
      </c>
      <c r="E82" s="1484" t="str">
        <f>IF('Invt Machines'!H82="","",'Invt Machines'!H82)</f>
        <v>LEICA</v>
      </c>
      <c r="F82" s="1485" t="str">
        <f>IF('Invt Machines'!I82="","",'Invt Machines'!I82)</f>
        <v>Appareil de mesure</v>
      </c>
      <c r="G82" s="512" t="s">
        <v>476</v>
      </c>
      <c r="H82" s="513"/>
      <c r="I82" s="513"/>
      <c r="J82" s="513"/>
      <c r="K82" s="513"/>
      <c r="L82" s="513"/>
      <c r="M82" s="513"/>
      <c r="N82" s="513"/>
      <c r="O82" s="513"/>
      <c r="P82" s="514"/>
      <c r="Q82" s="514"/>
      <c r="R82" s="514"/>
      <c r="S82" s="514"/>
      <c r="T82" s="514"/>
      <c r="U82" s="514"/>
      <c r="V82" s="515" t="str">
        <f>IF('Invt Machines'!AC82="","","oui")</f>
        <v/>
      </c>
      <c r="W82" s="516" t="s">
        <v>477</v>
      </c>
      <c r="X82" s="516" t="s">
        <v>476</v>
      </c>
      <c r="Y82" s="516"/>
      <c r="Z82" s="516"/>
      <c r="AA82" s="1486" t="s">
        <v>820</v>
      </c>
      <c r="AB82" s="1487"/>
      <c r="AC82" s="1487"/>
      <c r="AD82" s="1487"/>
      <c r="AE82" s="1487"/>
      <c r="AF82" s="1488"/>
      <c r="AG82" s="344"/>
      <c r="AH82" s="475">
        <f t="shared" si="15"/>
        <v>1</v>
      </c>
      <c r="AI82" s="483">
        <f t="shared" si="16"/>
        <v>0</v>
      </c>
      <c r="AK82" s="475">
        <f t="shared" si="25"/>
        <v>0</v>
      </c>
      <c r="AL82" s="478">
        <f t="shared" si="26"/>
        <v>0</v>
      </c>
      <c r="AM82" s="478">
        <f t="shared" si="27"/>
        <v>1</v>
      </c>
      <c r="AN82" s="478">
        <f t="shared" si="17"/>
        <v>1</v>
      </c>
      <c r="AO82" s="478">
        <f t="shared" si="28"/>
        <v>0</v>
      </c>
      <c r="AP82" s="483">
        <f t="shared" si="29"/>
        <v>0</v>
      </c>
      <c r="AQ82" s="156"/>
      <c r="AR82" s="475">
        <f t="shared" si="18"/>
        <v>0</v>
      </c>
      <c r="AS82" s="483">
        <f t="shared" si="19"/>
        <v>0</v>
      </c>
      <c r="AT82" s="148"/>
      <c r="AU82" s="475">
        <f t="shared" si="20"/>
        <v>0</v>
      </c>
      <c r="AV82" s="478">
        <f t="shared" si="21"/>
        <v>0</v>
      </c>
      <c r="AW82" s="478">
        <f t="shared" si="22"/>
        <v>0</v>
      </c>
      <c r="AX82" s="478">
        <f t="shared" si="23"/>
        <v>0</v>
      </c>
      <c r="AY82" s="477">
        <f t="shared" si="24"/>
        <v>0</v>
      </c>
      <c r="BC82" s="9"/>
      <c r="BK82" s="148"/>
    </row>
    <row r="83" spans="1:165" ht="30" customHeight="1" x14ac:dyDescent="0.3">
      <c r="A83" s="545">
        <f>IF('Invt Machines'!A83="","",'Invt Machines'!A83)</f>
        <v>71</v>
      </c>
      <c r="B83" s="558">
        <f>IF('Invt Machines'!D83="","",'Invt Machines'!D83)</f>
        <v>22</v>
      </c>
      <c r="C83" s="96">
        <f>IF('Invt Machines'!E83="","",'Invt Machines'!E83)</f>
        <v>7102</v>
      </c>
      <c r="D83" s="101" t="str">
        <f>IF('Invt Machines'!G83="","",'Invt Machines'!G83)</f>
        <v>Laser Tracker AT960</v>
      </c>
      <c r="E83" s="1357" t="str">
        <f>IF('Invt Machines'!H83="","",'Invt Machines'!H83)</f>
        <v>LEICA</v>
      </c>
      <c r="F83" s="1358" t="str">
        <f>IF('Invt Machines'!I83="","",'Invt Machines'!I83)</f>
        <v>Appareil de mesure</v>
      </c>
      <c r="G83" s="485" t="s">
        <v>476</v>
      </c>
      <c r="H83" s="160"/>
      <c r="I83" s="160"/>
      <c r="J83" s="160"/>
      <c r="K83" s="160"/>
      <c r="L83" s="160"/>
      <c r="M83" s="160"/>
      <c r="N83" s="160"/>
      <c r="O83" s="160"/>
      <c r="P83" s="161"/>
      <c r="Q83" s="161"/>
      <c r="R83" s="161"/>
      <c r="S83" s="161"/>
      <c r="T83" s="161"/>
      <c r="U83" s="161"/>
      <c r="V83" s="377" t="str">
        <f>IF('Invt Machines'!AC83="","","oui")</f>
        <v/>
      </c>
      <c r="W83" s="154" t="s">
        <v>477</v>
      </c>
      <c r="X83" s="154" t="s">
        <v>476</v>
      </c>
      <c r="Y83" s="154"/>
      <c r="Z83" s="154"/>
      <c r="AA83" s="1329"/>
      <c r="AB83" s="1330"/>
      <c r="AC83" s="1330"/>
      <c r="AD83" s="1330"/>
      <c r="AE83" s="1330"/>
      <c r="AF83" s="1331"/>
      <c r="AG83" s="340"/>
      <c r="AH83" s="475">
        <f t="shared" si="15"/>
        <v>1</v>
      </c>
      <c r="AI83" s="483">
        <f t="shared" si="16"/>
        <v>0</v>
      </c>
      <c r="AK83" s="475">
        <f t="shared" si="25"/>
        <v>0</v>
      </c>
      <c r="AL83" s="478">
        <f t="shared" si="26"/>
        <v>0</v>
      </c>
      <c r="AM83" s="478">
        <f t="shared" si="27"/>
        <v>1</v>
      </c>
      <c r="AN83" s="478">
        <f t="shared" si="17"/>
        <v>1</v>
      </c>
      <c r="AO83" s="478">
        <f t="shared" si="28"/>
        <v>0</v>
      </c>
      <c r="AP83" s="483">
        <f t="shared" si="29"/>
        <v>0</v>
      </c>
      <c r="AQ83" s="156"/>
      <c r="AR83" s="475">
        <f t="shared" si="18"/>
        <v>0</v>
      </c>
      <c r="AS83" s="483">
        <f t="shared" si="19"/>
        <v>0</v>
      </c>
      <c r="AT83" s="148"/>
      <c r="AU83" s="475">
        <f t="shared" si="20"/>
        <v>0</v>
      </c>
      <c r="AV83" s="478">
        <f t="shared" si="21"/>
        <v>0</v>
      </c>
      <c r="AW83" s="478">
        <f t="shared" si="22"/>
        <v>0</v>
      </c>
      <c r="AX83" s="478">
        <f t="shared" si="23"/>
        <v>0</v>
      </c>
      <c r="AY83" s="477">
        <f t="shared" si="24"/>
        <v>0</v>
      </c>
      <c r="BC83" s="9"/>
      <c r="BK83" s="148"/>
    </row>
    <row r="84" spans="1:165" ht="30" customHeight="1" x14ac:dyDescent="0.3">
      <c r="A84" s="545">
        <f>IF('Invt Machines'!A84="","",'Invt Machines'!A84)</f>
        <v>72</v>
      </c>
      <c r="B84" s="558">
        <f>IF('Invt Machines'!D84="","",'Invt Machines'!D84)</f>
        <v>22</v>
      </c>
      <c r="C84" s="96">
        <f>IF('Invt Machines'!E84="","",'Invt Machines'!E84)</f>
        <v>7114</v>
      </c>
      <c r="D84" s="101" t="str">
        <f>IF('Invt Machines'!G84="","",'Invt Machines'!G84)</f>
        <v>Magnéto</v>
      </c>
      <c r="E84" s="1357" t="str">
        <f>IF('Invt Machines'!H84="","",'Invt Machines'!H84)</f>
        <v>?</v>
      </c>
      <c r="F84" s="1358" t="str">
        <f>IF('Invt Machines'!I84="","",'Invt Machines'!I84)</f>
        <v>Contrôle par magnétoscopie</v>
      </c>
      <c r="G84" s="485" t="s">
        <v>476</v>
      </c>
      <c r="H84" s="160"/>
      <c r="I84" s="160"/>
      <c r="J84" s="160"/>
      <c r="K84" s="160"/>
      <c r="L84" s="160"/>
      <c r="M84" s="160"/>
      <c r="N84" s="160"/>
      <c r="O84" s="160"/>
      <c r="P84" s="161"/>
      <c r="Q84" s="161"/>
      <c r="R84" s="161"/>
      <c r="S84" s="161"/>
      <c r="T84" s="161"/>
      <c r="U84" s="161"/>
      <c r="V84" s="377" t="str">
        <f>IF('Invt Machines'!AC84="","","oui")</f>
        <v/>
      </c>
      <c r="W84" s="154" t="s">
        <v>477</v>
      </c>
      <c r="X84" s="154" t="s">
        <v>476</v>
      </c>
      <c r="Y84" s="154"/>
      <c r="Z84" s="154"/>
      <c r="AA84" s="1329"/>
      <c r="AB84" s="1330"/>
      <c r="AC84" s="1330"/>
      <c r="AD84" s="1330"/>
      <c r="AE84" s="1330"/>
      <c r="AF84" s="1331"/>
      <c r="AG84" s="336"/>
      <c r="AH84" s="475">
        <f t="shared" si="15"/>
        <v>1</v>
      </c>
      <c r="AI84" s="483">
        <f t="shared" si="16"/>
        <v>0</v>
      </c>
      <c r="AK84" s="475">
        <f t="shared" si="25"/>
        <v>0</v>
      </c>
      <c r="AL84" s="478">
        <f t="shared" si="26"/>
        <v>0</v>
      </c>
      <c r="AM84" s="478">
        <f t="shared" si="27"/>
        <v>1</v>
      </c>
      <c r="AN84" s="478">
        <f t="shared" si="17"/>
        <v>1</v>
      </c>
      <c r="AO84" s="478">
        <f t="shared" si="28"/>
        <v>0</v>
      </c>
      <c r="AP84" s="483">
        <f t="shared" si="29"/>
        <v>0</v>
      </c>
      <c r="AQ84" s="156"/>
      <c r="AR84" s="475">
        <f t="shared" si="18"/>
        <v>0</v>
      </c>
      <c r="AS84" s="483">
        <f t="shared" si="19"/>
        <v>0</v>
      </c>
      <c r="AT84" s="148"/>
      <c r="AU84" s="475">
        <f t="shared" si="20"/>
        <v>0</v>
      </c>
      <c r="AV84" s="478">
        <f t="shared" si="21"/>
        <v>0</v>
      </c>
      <c r="AW84" s="478">
        <f t="shared" si="22"/>
        <v>0</v>
      </c>
      <c r="AX84" s="478">
        <f t="shared" si="23"/>
        <v>0</v>
      </c>
      <c r="AY84" s="477">
        <f t="shared" si="24"/>
        <v>0</v>
      </c>
      <c r="BC84" s="9"/>
      <c r="BK84" s="148"/>
    </row>
    <row r="85" spans="1:165" ht="30" customHeight="1" x14ac:dyDescent="0.3">
      <c r="A85" s="545">
        <f>IF('Invt Machines'!A85="","",'Invt Machines'!A85)</f>
        <v>73</v>
      </c>
      <c r="B85" s="558">
        <f>IF('Invt Machines'!D85="","",'Invt Machines'!D85)</f>
        <v>22</v>
      </c>
      <c r="C85" s="96" t="str">
        <f>IF('Invt Machines'!E85="","",'Invt Machines'!E85)</f>
        <v>5T3</v>
      </c>
      <c r="D85" s="101" t="str">
        <f>IF('Invt Machines'!G85="","",'Invt Machines'!G85)</f>
        <v>Rouleau entrainement couronne</v>
      </c>
      <c r="E85" s="1357" t="str">
        <f>IF('Invt Machines'!H85="","",'Invt Machines'!H85)</f>
        <v>SKF</v>
      </c>
      <c r="F85" s="1358" t="str">
        <f>IF('Invt Machines'!I85="","",'Invt Machines'!I85)</f>
        <v>Contrôle par magnétoscopie</v>
      </c>
      <c r="G85" s="485" t="s">
        <v>476</v>
      </c>
      <c r="H85" s="160"/>
      <c r="I85" s="160"/>
      <c r="J85" s="160"/>
      <c r="K85" s="160"/>
      <c r="L85" s="160"/>
      <c r="M85" s="160"/>
      <c r="N85" s="160"/>
      <c r="O85" s="160"/>
      <c r="P85" s="161"/>
      <c r="Q85" s="161"/>
      <c r="R85" s="161"/>
      <c r="S85" s="161"/>
      <c r="T85" s="161"/>
      <c r="U85" s="161"/>
      <c r="V85" s="377" t="str">
        <f>IF('Invt Machines'!AC85="","","oui")</f>
        <v/>
      </c>
      <c r="W85" s="154" t="s">
        <v>477</v>
      </c>
      <c r="X85" s="154" t="s">
        <v>476</v>
      </c>
      <c r="Y85" s="154"/>
      <c r="Z85" s="154"/>
      <c r="AA85" s="1329"/>
      <c r="AB85" s="1330"/>
      <c r="AC85" s="1330"/>
      <c r="AD85" s="1330"/>
      <c r="AE85" s="1330"/>
      <c r="AF85" s="1331"/>
      <c r="AG85" s="336"/>
      <c r="AH85" s="475">
        <f t="shared" si="15"/>
        <v>1</v>
      </c>
      <c r="AI85" s="483">
        <f t="shared" si="16"/>
        <v>0</v>
      </c>
      <c r="AK85" s="475">
        <f t="shared" si="25"/>
        <v>0</v>
      </c>
      <c r="AL85" s="478">
        <f t="shared" si="26"/>
        <v>0</v>
      </c>
      <c r="AM85" s="478">
        <f t="shared" si="27"/>
        <v>1</v>
      </c>
      <c r="AN85" s="478">
        <f t="shared" si="17"/>
        <v>1</v>
      </c>
      <c r="AO85" s="478">
        <f t="shared" si="28"/>
        <v>0</v>
      </c>
      <c r="AP85" s="483">
        <f t="shared" si="29"/>
        <v>0</v>
      </c>
      <c r="AQ85" s="156"/>
      <c r="AR85" s="475">
        <f t="shared" si="18"/>
        <v>0</v>
      </c>
      <c r="AS85" s="483">
        <f t="shared" si="19"/>
        <v>0</v>
      </c>
      <c r="AT85" s="148"/>
      <c r="AU85" s="475">
        <f t="shared" si="20"/>
        <v>0</v>
      </c>
      <c r="AV85" s="478">
        <f t="shared" si="21"/>
        <v>0</v>
      </c>
      <c r="AW85" s="478">
        <f t="shared" si="22"/>
        <v>0</v>
      </c>
      <c r="AX85" s="478">
        <f t="shared" si="23"/>
        <v>0</v>
      </c>
      <c r="AY85" s="477">
        <f t="shared" si="24"/>
        <v>0</v>
      </c>
      <c r="BC85" s="9"/>
      <c r="BK85" s="148"/>
    </row>
    <row r="86" spans="1:165" ht="30" customHeight="1" x14ac:dyDescent="0.3">
      <c r="A86" s="545">
        <f>IF('Invt Machines'!A86="","",'Invt Machines'!A86)</f>
        <v>74</v>
      </c>
      <c r="B86" s="558">
        <f>IF('Invt Machines'!D86="","",'Invt Machines'!D86)</f>
        <v>22</v>
      </c>
      <c r="C86" s="96">
        <f>IF('Invt Machines'!E86="","",'Invt Machines'!E86)</f>
        <v>471</v>
      </c>
      <c r="D86" s="101" t="str">
        <f>IF('Invt Machines'!G86="","",'Invt Machines'!G86)</f>
        <v>MODUL</v>
      </c>
      <c r="E86" s="1359" t="str">
        <f>IF('Invt Machines'!H86="","",'Invt Machines'!H86)</f>
        <v>KombinatsbetrieB
MODUL</v>
      </c>
      <c r="F86" s="1360" t="str">
        <f>IF('Invt Machines'!I86="","",'Invt Machines'!I86)</f>
        <v>Tailleuse</v>
      </c>
      <c r="G86" s="487" t="s">
        <v>476</v>
      </c>
      <c r="H86" s="160"/>
      <c r="I86" s="160"/>
      <c r="J86" s="160"/>
      <c r="K86" s="160"/>
      <c r="L86" s="160"/>
      <c r="M86" s="160"/>
      <c r="N86" s="160"/>
      <c r="O86" s="160"/>
      <c r="P86" s="161"/>
      <c r="Q86" s="161"/>
      <c r="R86" s="161"/>
      <c r="S86" s="161"/>
      <c r="T86" s="161"/>
      <c r="U86" s="161"/>
      <c r="V86" s="377" t="str">
        <f>IF('Invt Machines'!AC86="","","oui")</f>
        <v/>
      </c>
      <c r="W86" s="154" t="s">
        <v>477</v>
      </c>
      <c r="X86" s="154" t="s">
        <v>476</v>
      </c>
      <c r="Y86" s="154"/>
      <c r="Z86" s="154"/>
      <c r="AA86" s="1329"/>
      <c r="AB86" s="1330"/>
      <c r="AC86" s="1330"/>
      <c r="AD86" s="1330"/>
      <c r="AE86" s="1330"/>
      <c r="AF86" s="1331"/>
      <c r="AG86" s="336"/>
      <c r="AH86" s="475">
        <f t="shared" si="15"/>
        <v>1</v>
      </c>
      <c r="AI86" s="483">
        <f t="shared" si="16"/>
        <v>0</v>
      </c>
      <c r="AK86" s="475">
        <f t="shared" si="25"/>
        <v>0</v>
      </c>
      <c r="AL86" s="478">
        <f t="shared" si="26"/>
        <v>0</v>
      </c>
      <c r="AM86" s="478">
        <f t="shared" si="27"/>
        <v>1</v>
      </c>
      <c r="AN86" s="478">
        <f t="shared" si="17"/>
        <v>1</v>
      </c>
      <c r="AO86" s="478">
        <f t="shared" si="28"/>
        <v>0</v>
      </c>
      <c r="AP86" s="483">
        <f t="shared" si="29"/>
        <v>0</v>
      </c>
      <c r="AQ86" s="156"/>
      <c r="AR86" s="475">
        <f t="shared" si="18"/>
        <v>0</v>
      </c>
      <c r="AS86" s="483">
        <f t="shared" si="19"/>
        <v>0</v>
      </c>
      <c r="AT86" s="148"/>
      <c r="AU86" s="475">
        <f t="shared" si="20"/>
        <v>0</v>
      </c>
      <c r="AV86" s="478">
        <f t="shared" si="21"/>
        <v>0</v>
      </c>
      <c r="AW86" s="478">
        <f t="shared" si="22"/>
        <v>0</v>
      </c>
      <c r="AX86" s="478">
        <f t="shared" si="23"/>
        <v>0</v>
      </c>
      <c r="AY86" s="477">
        <f t="shared" si="24"/>
        <v>0</v>
      </c>
      <c r="BC86" s="9"/>
      <c r="BK86" s="148"/>
    </row>
    <row r="87" spans="1:165" ht="15" customHeight="1" x14ac:dyDescent="0.3">
      <c r="A87" s="545">
        <f>IF('Invt Machines'!A87="","",'Invt Machines'!A87)</f>
        <v>75</v>
      </c>
      <c r="B87" s="1482">
        <f>IF('Invt Machines'!D87="","",'Invt Machines'!D87)</f>
        <v>22</v>
      </c>
      <c r="C87" s="1268">
        <f>IF('Invt Machines'!E87="","",'Invt Machines'!E87)</f>
        <v>7102</v>
      </c>
      <c r="D87" s="1277" t="str">
        <f>IF('Invt Machines'!G87="","",'Invt Machines'!G87)</f>
        <v>MONTAGE C22</v>
      </c>
      <c r="E87" s="1425" t="str">
        <f>IF('Invt Machines'!H87="","",'Invt Machines'!H87)</f>
        <v>ERI Automation</v>
      </c>
      <c r="F87" s="1426" t="str">
        <f>IF('Invt Machines'!I87="","",'Invt Machines'!I87)</f>
        <v>Table de montage</v>
      </c>
      <c r="G87" s="1268" t="s">
        <v>476</v>
      </c>
      <c r="H87" s="1403">
        <v>3</v>
      </c>
      <c r="I87" s="1403">
        <v>0</v>
      </c>
      <c r="J87" s="1403">
        <v>0</v>
      </c>
      <c r="K87" s="1403">
        <v>0</v>
      </c>
      <c r="L87" s="1403">
        <v>0</v>
      </c>
      <c r="M87" s="1403">
        <v>0</v>
      </c>
      <c r="N87" s="1403">
        <v>2</v>
      </c>
      <c r="O87" s="1403">
        <v>0</v>
      </c>
      <c r="P87" s="1405">
        <v>1</v>
      </c>
      <c r="Q87" s="1405">
        <v>0</v>
      </c>
      <c r="R87" s="1405">
        <v>1</v>
      </c>
      <c r="S87" s="1405">
        <v>0</v>
      </c>
      <c r="T87" s="1405">
        <v>0</v>
      </c>
      <c r="U87" s="1405">
        <v>0</v>
      </c>
      <c r="V87" s="1071" t="str">
        <f>IF('Invt Machines'!AC87="","","oui")</f>
        <v/>
      </c>
      <c r="W87" s="1416" t="s">
        <v>476</v>
      </c>
      <c r="X87" s="1416" t="s">
        <v>477</v>
      </c>
      <c r="Y87" s="1416"/>
      <c r="Z87" s="1416" t="s">
        <v>477</v>
      </c>
      <c r="AA87" s="1329" t="s">
        <v>622</v>
      </c>
      <c r="AB87" s="1330"/>
      <c r="AC87" s="1330"/>
      <c r="AD87" s="1330"/>
      <c r="AE87" s="1330"/>
      <c r="AF87" s="1331"/>
      <c r="AG87" s="1407"/>
      <c r="AH87" s="1346">
        <f t="shared" si="15"/>
        <v>1</v>
      </c>
      <c r="AI87" s="1384">
        <f t="shared" si="16"/>
        <v>0</v>
      </c>
      <c r="AJ87" s="1337"/>
      <c r="AK87" s="1346">
        <f t="shared" si="25"/>
        <v>1</v>
      </c>
      <c r="AL87" s="1383">
        <f t="shared" si="26"/>
        <v>0</v>
      </c>
      <c r="AM87" s="1383">
        <f t="shared" si="27"/>
        <v>0</v>
      </c>
      <c r="AN87" s="1383">
        <f t="shared" si="17"/>
        <v>0</v>
      </c>
      <c r="AO87" s="1383">
        <f t="shared" si="28"/>
        <v>0</v>
      </c>
      <c r="AP87" s="1384">
        <f t="shared" si="29"/>
        <v>1</v>
      </c>
      <c r="AQ87" s="1402"/>
      <c r="AR87" s="1400">
        <f t="shared" si="18"/>
        <v>0</v>
      </c>
      <c r="AS87" s="1338">
        <f t="shared" si="19"/>
        <v>0</v>
      </c>
      <c r="AT87" s="1337"/>
      <c r="AU87" s="1346">
        <f t="shared" si="20"/>
        <v>1</v>
      </c>
      <c r="AV87" s="1383">
        <f t="shared" si="21"/>
        <v>0</v>
      </c>
      <c r="AW87" s="1383">
        <f t="shared" si="22"/>
        <v>0</v>
      </c>
      <c r="AX87" s="1383">
        <f t="shared" si="23"/>
        <v>0</v>
      </c>
      <c r="AY87" s="1480">
        <f t="shared" si="24"/>
        <v>0</v>
      </c>
      <c r="AZ87" s="1481"/>
      <c r="BA87" s="1444"/>
      <c r="BB87" s="1444"/>
      <c r="BC87" s="1444"/>
      <c r="BD87" s="1444"/>
      <c r="BE87" s="1444"/>
      <c r="BF87" s="1444"/>
      <c r="BG87" s="1444"/>
      <c r="BH87" s="1444"/>
      <c r="BI87" s="1444"/>
      <c r="BJ87" s="1444"/>
      <c r="BK87" s="1444"/>
      <c r="BL87" s="1444"/>
      <c r="BM87" s="1444"/>
      <c r="BN87" s="1444"/>
      <c r="BO87" s="1444"/>
      <c r="BP87" s="1444"/>
      <c r="BQ87" s="1444"/>
      <c r="BR87" s="1444"/>
      <c r="BS87" s="1444"/>
      <c r="BT87" s="1444"/>
      <c r="BU87" s="1444"/>
      <c r="BV87" s="1444"/>
      <c r="BW87" s="1444"/>
      <c r="BX87" s="1444"/>
      <c r="BY87" s="1444"/>
      <c r="BZ87" s="1444"/>
      <c r="CA87" s="1444"/>
      <c r="CB87" s="1444"/>
      <c r="CC87" s="1444"/>
      <c r="CD87" s="1444"/>
      <c r="CE87" s="1444"/>
      <c r="CF87" s="1444"/>
      <c r="CG87" s="1444"/>
      <c r="CH87" s="1444"/>
      <c r="CI87" s="1444"/>
      <c r="CJ87" s="1444"/>
      <c r="CK87" s="1444"/>
      <c r="CL87" s="1444"/>
      <c r="CM87" s="1444"/>
      <c r="CN87" s="1444"/>
      <c r="CO87" s="1444"/>
      <c r="CP87" s="1444"/>
      <c r="CQ87" s="1444"/>
      <c r="CR87" s="1444"/>
      <c r="CS87" s="1444"/>
      <c r="CT87" s="1444"/>
      <c r="CU87" s="1444"/>
      <c r="CV87" s="1444"/>
      <c r="CW87" s="1444"/>
      <c r="CX87" s="1444"/>
      <c r="CY87" s="1444"/>
      <c r="CZ87" s="1444"/>
      <c r="DA87" s="1444"/>
      <c r="DB87" s="1444"/>
      <c r="DC87" s="1444"/>
      <c r="DD87" s="1444"/>
      <c r="DE87" s="1444"/>
      <c r="DF87" s="1444"/>
      <c r="DG87" s="1444"/>
      <c r="DH87" s="1444"/>
      <c r="DI87" s="1444"/>
      <c r="DJ87" s="1444"/>
      <c r="DK87" s="1444"/>
      <c r="DL87" s="1444"/>
      <c r="DM87" s="1444"/>
      <c r="DN87" s="1444"/>
      <c r="DO87" s="1444"/>
      <c r="DP87" s="1444"/>
      <c r="DQ87" s="1444"/>
      <c r="DR87" s="1444"/>
      <c r="DS87" s="1444"/>
      <c r="DT87" s="1444"/>
      <c r="DU87" s="1444"/>
      <c r="DV87" s="1444"/>
      <c r="DW87" s="1444"/>
      <c r="DX87" s="1444"/>
      <c r="DY87" s="1444"/>
      <c r="DZ87" s="1444"/>
      <c r="EA87" s="1444"/>
      <c r="EB87" s="1444"/>
      <c r="EC87" s="1444"/>
      <c r="ED87" s="1444"/>
      <c r="EE87" s="1444"/>
      <c r="EF87" s="1444"/>
      <c r="EG87" s="1444"/>
      <c r="EH87" s="1444"/>
      <c r="EI87" s="1444"/>
      <c r="EJ87" s="1444"/>
      <c r="EK87" s="1444"/>
      <c r="EL87" s="1444"/>
      <c r="EM87" s="1444"/>
      <c r="EN87" s="1444"/>
      <c r="EO87" s="1444"/>
      <c r="EP87" s="1444"/>
      <c r="EQ87" s="1444"/>
      <c r="ER87" s="1444"/>
      <c r="ES87" s="1444"/>
      <c r="ET87" s="1444"/>
      <c r="EU87" s="1444"/>
      <c r="EV87" s="1444"/>
      <c r="EW87" s="1444"/>
      <c r="EX87" s="1444"/>
      <c r="EY87" s="1444"/>
      <c r="EZ87" s="1444"/>
      <c r="FA87" s="1444"/>
      <c r="FB87" s="1444"/>
      <c r="FC87" s="1444"/>
      <c r="FD87" s="1444"/>
      <c r="FE87" s="1444"/>
      <c r="FF87" s="1444"/>
      <c r="FG87" s="1444"/>
      <c r="FH87" s="1444"/>
      <c r="FI87" s="1444"/>
    </row>
    <row r="88" spans="1:165" ht="15" customHeight="1" x14ac:dyDescent="0.3">
      <c r="A88" s="545">
        <f>IF('Invt Machines'!A88="","",'Invt Machines'!A88)</f>
        <v>76</v>
      </c>
      <c r="B88" s="1483" t="str">
        <f>IF('Invt Machines'!D88="","",'Invt Machines'!D88)</f>
        <v/>
      </c>
      <c r="C88" s="1269" t="str">
        <f>IF('Invt Machines'!E88="","",'Invt Machines'!E88)</f>
        <v/>
      </c>
      <c r="D88" s="1278" t="str">
        <f>IF('Invt Machines'!G88="","",'Invt Machines'!G88)</f>
        <v/>
      </c>
      <c r="E88" s="1427" t="str">
        <f>IF('Invt Machines'!H88="","",'Invt Machines'!H88)</f>
        <v/>
      </c>
      <c r="F88" s="1428" t="str">
        <f>IF('Invt Machines'!I88="","",'Invt Machines'!I88)</f>
        <v/>
      </c>
      <c r="G88" s="1269"/>
      <c r="H88" s="1404"/>
      <c r="I88" s="1404"/>
      <c r="J88" s="1404"/>
      <c r="K88" s="1404"/>
      <c r="L88" s="1404"/>
      <c r="M88" s="1404"/>
      <c r="N88" s="1404"/>
      <c r="O88" s="1404"/>
      <c r="P88" s="1406"/>
      <c r="Q88" s="1406"/>
      <c r="R88" s="1406"/>
      <c r="S88" s="1406"/>
      <c r="T88" s="1406"/>
      <c r="U88" s="1406"/>
      <c r="V88" s="1072"/>
      <c r="W88" s="1417"/>
      <c r="X88" s="1417"/>
      <c r="Y88" s="1417"/>
      <c r="Z88" s="1417"/>
      <c r="AA88" s="1329"/>
      <c r="AB88" s="1330"/>
      <c r="AC88" s="1330"/>
      <c r="AD88" s="1330"/>
      <c r="AE88" s="1330"/>
      <c r="AF88" s="1331"/>
      <c r="AG88" s="1408"/>
      <c r="AH88" s="1346">
        <f t="shared" si="15"/>
        <v>0</v>
      </c>
      <c r="AI88" s="1384">
        <f t="shared" si="16"/>
        <v>0</v>
      </c>
      <c r="AJ88" s="1337"/>
      <c r="AK88" s="1346">
        <f t="shared" si="25"/>
        <v>0</v>
      </c>
      <c r="AL88" s="1383">
        <f t="shared" si="26"/>
        <v>0</v>
      </c>
      <c r="AM88" s="1383">
        <f t="shared" si="27"/>
        <v>0</v>
      </c>
      <c r="AN88" s="1383">
        <f t="shared" si="17"/>
        <v>0</v>
      </c>
      <c r="AO88" s="1383">
        <f t="shared" si="28"/>
        <v>0</v>
      </c>
      <c r="AP88" s="1384">
        <f t="shared" si="29"/>
        <v>0</v>
      </c>
      <c r="AQ88" s="1402"/>
      <c r="AR88" s="1401"/>
      <c r="AS88" s="1339"/>
      <c r="AT88" s="1337"/>
      <c r="AU88" s="1346"/>
      <c r="AV88" s="1383"/>
      <c r="AW88" s="1383">
        <f t="shared" si="22"/>
        <v>0</v>
      </c>
      <c r="AX88" s="1383">
        <f t="shared" si="23"/>
        <v>0</v>
      </c>
      <c r="AY88" s="1480">
        <f t="shared" si="24"/>
        <v>0</v>
      </c>
      <c r="AZ88" s="1481"/>
      <c r="BA88" s="1444"/>
      <c r="BB88" s="1444"/>
      <c r="BC88" s="1444"/>
      <c r="BD88" s="1444"/>
      <c r="BE88" s="1444"/>
      <c r="BF88" s="1444"/>
      <c r="BG88" s="1444"/>
      <c r="BH88" s="1444"/>
      <c r="BI88" s="1444"/>
      <c r="BJ88" s="1444"/>
      <c r="BK88" s="1444"/>
      <c r="BL88" s="1444"/>
      <c r="BM88" s="1444"/>
      <c r="BN88" s="1444"/>
      <c r="BO88" s="1444"/>
      <c r="BP88" s="1444"/>
      <c r="BQ88" s="1444"/>
      <c r="BR88" s="1444"/>
      <c r="BS88" s="1444"/>
      <c r="BT88" s="1444"/>
      <c r="BU88" s="1444"/>
      <c r="BV88" s="1444"/>
      <c r="BW88" s="1444"/>
      <c r="BX88" s="1444"/>
      <c r="BY88" s="1444"/>
      <c r="BZ88" s="1444"/>
      <c r="CA88" s="1444"/>
      <c r="CB88" s="1444"/>
      <c r="CC88" s="1444"/>
      <c r="CD88" s="1444"/>
      <c r="CE88" s="1444"/>
      <c r="CF88" s="1444"/>
      <c r="CG88" s="1444"/>
      <c r="CH88" s="1444"/>
      <c r="CI88" s="1444"/>
      <c r="CJ88" s="1444"/>
      <c r="CK88" s="1444"/>
      <c r="CL88" s="1444"/>
      <c r="CM88" s="1444"/>
      <c r="CN88" s="1444"/>
      <c r="CO88" s="1444"/>
      <c r="CP88" s="1444"/>
      <c r="CQ88" s="1444"/>
      <c r="CR88" s="1444"/>
      <c r="CS88" s="1444"/>
      <c r="CT88" s="1444"/>
      <c r="CU88" s="1444"/>
      <c r="CV88" s="1444"/>
      <c r="CW88" s="1444"/>
      <c r="CX88" s="1444"/>
      <c r="CY88" s="1444"/>
      <c r="CZ88" s="1444"/>
      <c r="DA88" s="1444"/>
      <c r="DB88" s="1444"/>
      <c r="DC88" s="1444"/>
      <c r="DD88" s="1444"/>
      <c r="DE88" s="1444"/>
      <c r="DF88" s="1444"/>
      <c r="DG88" s="1444"/>
      <c r="DH88" s="1444"/>
      <c r="DI88" s="1444"/>
      <c r="DJ88" s="1444"/>
      <c r="DK88" s="1444"/>
      <c r="DL88" s="1444"/>
      <c r="DM88" s="1444"/>
      <c r="DN88" s="1444"/>
      <c r="DO88" s="1444"/>
      <c r="DP88" s="1444"/>
      <c r="DQ88" s="1444"/>
      <c r="DR88" s="1444"/>
      <c r="DS88" s="1444"/>
      <c r="DT88" s="1444"/>
      <c r="DU88" s="1444"/>
      <c r="DV88" s="1444"/>
      <c r="DW88" s="1444"/>
      <c r="DX88" s="1444"/>
      <c r="DY88" s="1444"/>
      <c r="DZ88" s="1444"/>
      <c r="EA88" s="1444"/>
      <c r="EB88" s="1444"/>
      <c r="EC88" s="1444"/>
      <c r="ED88" s="1444"/>
      <c r="EE88" s="1444"/>
      <c r="EF88" s="1444"/>
      <c r="EG88" s="1444"/>
      <c r="EH88" s="1444"/>
      <c r="EI88" s="1444"/>
      <c r="EJ88" s="1444"/>
      <c r="EK88" s="1444"/>
      <c r="EL88" s="1444"/>
      <c r="EM88" s="1444"/>
      <c r="EN88" s="1444"/>
      <c r="EO88" s="1444"/>
      <c r="EP88" s="1444"/>
      <c r="EQ88" s="1444"/>
      <c r="ER88" s="1444"/>
      <c r="ES88" s="1444"/>
      <c r="ET88" s="1444"/>
      <c r="EU88" s="1444"/>
      <c r="EV88" s="1444"/>
      <c r="EW88" s="1444"/>
      <c r="EX88" s="1444"/>
      <c r="EY88" s="1444"/>
      <c r="EZ88" s="1444"/>
      <c r="FA88" s="1444"/>
      <c r="FB88" s="1444"/>
      <c r="FC88" s="1444"/>
      <c r="FD88" s="1444"/>
      <c r="FE88" s="1444"/>
      <c r="FF88" s="1444"/>
      <c r="FG88" s="1444"/>
      <c r="FH88" s="1444"/>
      <c r="FI88" s="1444"/>
    </row>
    <row r="89" spans="1:165" ht="30" customHeight="1" x14ac:dyDescent="0.3">
      <c r="A89" s="545">
        <f>IF('Invt Machines'!A89="","",'Invt Machines'!A89)</f>
        <v>77</v>
      </c>
      <c r="B89" s="558">
        <f>IF('Invt Machines'!D89="","",'Invt Machines'!D89)</f>
        <v>22</v>
      </c>
      <c r="C89" s="96" t="str">
        <f>IF('Invt Machines'!E89="","",'Invt Machines'!E89)</f>
        <v>302</v>
      </c>
      <c r="D89" s="101" t="str">
        <f>IF('Invt Machines'!G89="","",'Invt Machines'!G89)</f>
        <v>PEDDINGHAUS</v>
      </c>
      <c r="E89" s="1367" t="str">
        <f>IF('Invt Machines'!H89="","",'Invt Machines'!H89)</f>
        <v>PEDDINGHAUS / EMA</v>
      </c>
      <c r="F89" s="1368" t="str">
        <f>IF('Invt Machines'!I89="","",'Invt Machines'!I89)</f>
        <v>Trempe piste et denture</v>
      </c>
      <c r="G89" s="486" t="s">
        <v>476</v>
      </c>
      <c r="H89" s="160">
        <v>2</v>
      </c>
      <c r="I89" s="160">
        <v>0</v>
      </c>
      <c r="J89" s="160">
        <v>2</v>
      </c>
      <c r="K89" s="160">
        <v>0</v>
      </c>
      <c r="L89" s="160">
        <v>0</v>
      </c>
      <c r="M89" s="160">
        <v>0</v>
      </c>
      <c r="N89" s="160">
        <v>1</v>
      </c>
      <c r="O89" s="160">
        <v>0</v>
      </c>
      <c r="P89" s="161">
        <v>0</v>
      </c>
      <c r="Q89" s="161">
        <v>0</v>
      </c>
      <c r="R89" s="161">
        <v>3</v>
      </c>
      <c r="S89" s="161">
        <v>0</v>
      </c>
      <c r="T89" s="161">
        <v>0</v>
      </c>
      <c r="U89" s="161">
        <v>0</v>
      </c>
      <c r="V89" s="377" t="str">
        <f>IF('Invt Machines'!AC89="","","oui")</f>
        <v/>
      </c>
      <c r="W89" s="154" t="s">
        <v>476</v>
      </c>
      <c r="X89" s="154" t="s">
        <v>477</v>
      </c>
      <c r="Y89" s="154"/>
      <c r="Z89" s="154" t="s">
        <v>477</v>
      </c>
      <c r="AA89" s="1329" t="s">
        <v>622</v>
      </c>
      <c r="AB89" s="1330"/>
      <c r="AC89" s="1330"/>
      <c r="AD89" s="1330"/>
      <c r="AE89" s="1330"/>
      <c r="AF89" s="1331"/>
      <c r="AG89" s="340"/>
      <c r="AH89" s="475">
        <f t="shared" si="15"/>
        <v>1</v>
      </c>
      <c r="AI89" s="483">
        <f t="shared" si="16"/>
        <v>0</v>
      </c>
      <c r="AK89" s="475">
        <f t="shared" si="25"/>
        <v>1</v>
      </c>
      <c r="AL89" s="478">
        <f t="shared" si="26"/>
        <v>0</v>
      </c>
      <c r="AM89" s="478">
        <f t="shared" si="27"/>
        <v>0</v>
      </c>
      <c r="AN89" s="478">
        <f t="shared" si="17"/>
        <v>0</v>
      </c>
      <c r="AO89" s="478">
        <f t="shared" si="28"/>
        <v>0</v>
      </c>
      <c r="AP89" s="483">
        <f t="shared" si="29"/>
        <v>1</v>
      </c>
      <c r="AQ89" s="156"/>
      <c r="AR89" s="475">
        <f t="shared" ref="AR89:AR135" si="30">IF(Y89="oui",1,0)</f>
        <v>0</v>
      </c>
      <c r="AS89" s="483">
        <f t="shared" ref="AS89:AS135" si="31">IF(Y89="non",1,0)</f>
        <v>0</v>
      </c>
      <c r="AT89" s="148"/>
      <c r="AU89" s="475">
        <f t="shared" ref="AU89:AU135" si="32">IF(Z89="non",1,0)</f>
        <v>1</v>
      </c>
      <c r="AV89" s="478">
        <f t="shared" ref="AV89:AV135" si="33">IF(Z89="oui",1,0)</f>
        <v>0</v>
      </c>
      <c r="AW89" s="478">
        <f t="shared" si="22"/>
        <v>0</v>
      </c>
      <c r="AX89" s="478">
        <f t="shared" si="23"/>
        <v>0</v>
      </c>
      <c r="AY89" s="477">
        <f t="shared" si="24"/>
        <v>0</v>
      </c>
      <c r="BC89" s="9"/>
      <c r="BK89" s="148"/>
    </row>
    <row r="90" spans="1:165" ht="30" customHeight="1" x14ac:dyDescent="0.3">
      <c r="A90" s="545">
        <f>IF('Invt Machines'!A90="","",'Invt Machines'!A90)</f>
        <v>78</v>
      </c>
      <c r="B90" s="560">
        <f>IF('Invt Machines'!D90="","",'Invt Machines'!D90)</f>
        <v>22</v>
      </c>
      <c r="C90" s="96" t="str">
        <f>IF('Invt Machines'!E90="","",'Invt Machines'!E90)</f>
        <v>0014.3</v>
      </c>
      <c r="D90" s="101" t="str">
        <f>IF('Invt Machines'!G90="","",'Invt Machines'!G90)</f>
        <v>POSTE EBAVURAGE</v>
      </c>
      <c r="E90" s="1357" t="str">
        <f>IF('Invt Machines'!H90="","",'Invt Machines'!H90)</f>
        <v>?</v>
      </c>
      <c r="F90" s="1358" t="str">
        <f>IF('Invt Machines'!I90="","",'Invt Machines'!I90)</f>
        <v>Ebavurage</v>
      </c>
      <c r="G90" s="485" t="s">
        <v>476</v>
      </c>
      <c r="H90" s="160"/>
      <c r="I90" s="160"/>
      <c r="J90" s="160"/>
      <c r="K90" s="160"/>
      <c r="L90" s="160"/>
      <c r="M90" s="160"/>
      <c r="N90" s="160"/>
      <c r="O90" s="160"/>
      <c r="P90" s="161"/>
      <c r="Q90" s="161"/>
      <c r="R90" s="161"/>
      <c r="S90" s="161"/>
      <c r="T90" s="161"/>
      <c r="U90" s="161"/>
      <c r="V90" s="377" t="str">
        <f>IF('Invt Machines'!AC90="","","oui")</f>
        <v/>
      </c>
      <c r="W90" s="154" t="s">
        <v>477</v>
      </c>
      <c r="X90" s="154" t="s">
        <v>476</v>
      </c>
      <c r="Y90" s="154"/>
      <c r="Z90" s="154"/>
      <c r="AA90" s="1329"/>
      <c r="AB90" s="1330"/>
      <c r="AC90" s="1330"/>
      <c r="AD90" s="1330"/>
      <c r="AE90" s="1330"/>
      <c r="AF90" s="1331"/>
      <c r="AG90" s="338"/>
      <c r="AH90" s="475">
        <f t="shared" si="15"/>
        <v>1</v>
      </c>
      <c r="AI90" s="483">
        <f t="shared" si="16"/>
        <v>0</v>
      </c>
      <c r="AK90" s="475">
        <f t="shared" si="25"/>
        <v>0</v>
      </c>
      <c r="AL90" s="478">
        <f t="shared" si="26"/>
        <v>0</v>
      </c>
      <c r="AM90" s="478">
        <f t="shared" si="27"/>
        <v>1</v>
      </c>
      <c r="AN90" s="478">
        <f t="shared" si="17"/>
        <v>1</v>
      </c>
      <c r="AO90" s="478">
        <f t="shared" si="28"/>
        <v>0</v>
      </c>
      <c r="AP90" s="483">
        <f t="shared" si="29"/>
        <v>0</v>
      </c>
      <c r="AQ90" s="156"/>
      <c r="AR90" s="475">
        <f t="shared" si="30"/>
        <v>0</v>
      </c>
      <c r="AS90" s="483">
        <f t="shared" si="31"/>
        <v>0</v>
      </c>
      <c r="AT90" s="148"/>
      <c r="AU90" s="475">
        <f t="shared" si="32"/>
        <v>0</v>
      </c>
      <c r="AV90" s="478">
        <f t="shared" si="33"/>
        <v>0</v>
      </c>
      <c r="AW90" s="478">
        <f t="shared" si="22"/>
        <v>0</v>
      </c>
      <c r="AX90" s="478">
        <f t="shared" si="23"/>
        <v>0</v>
      </c>
      <c r="AY90" s="477">
        <f t="shared" si="24"/>
        <v>0</v>
      </c>
      <c r="BC90" s="9"/>
      <c r="BK90" s="148"/>
    </row>
    <row r="91" spans="1:165" ht="30" customHeight="1" x14ac:dyDescent="0.3">
      <c r="A91" s="545">
        <f>IF('Invt Machines'!A91="","",'Invt Machines'!A91)</f>
        <v>79</v>
      </c>
      <c r="B91" s="560">
        <f>IF('Invt Machines'!D91="","",'Invt Machines'!D91)</f>
        <v>22</v>
      </c>
      <c r="C91" s="96">
        <f>IF('Invt Machines'!E91="","",'Invt Machines'!E91)</f>
        <v>7102</v>
      </c>
      <c r="D91" s="101" t="str">
        <f>IF('Invt Machines'!G91="","",'Invt Machines'!G91)</f>
        <v>SCIE</v>
      </c>
      <c r="E91" s="1357" t="str">
        <f>IF('Invt Machines'!H91="","",'Invt Machines'!H91)</f>
        <v>KASTO</v>
      </c>
      <c r="F91" s="1358" t="str">
        <f>IF('Invt Machines'!I91="","",'Invt Machines'!I91)</f>
        <v>Scie</v>
      </c>
      <c r="G91" s="485" t="s">
        <v>476</v>
      </c>
      <c r="H91" s="160"/>
      <c r="I91" s="160"/>
      <c r="J91" s="160"/>
      <c r="K91" s="160"/>
      <c r="L91" s="160"/>
      <c r="M91" s="160"/>
      <c r="N91" s="160"/>
      <c r="O91" s="160"/>
      <c r="P91" s="161"/>
      <c r="Q91" s="161"/>
      <c r="R91" s="161"/>
      <c r="S91" s="161"/>
      <c r="T91" s="161"/>
      <c r="U91" s="161"/>
      <c r="V91" s="377" t="str">
        <f>IF('Invt Machines'!AC91="","","oui")</f>
        <v/>
      </c>
      <c r="W91" s="154" t="s">
        <v>477</v>
      </c>
      <c r="X91" s="154" t="s">
        <v>476</v>
      </c>
      <c r="Y91" s="154"/>
      <c r="Z91" s="154"/>
      <c r="AA91" s="1329"/>
      <c r="AB91" s="1330"/>
      <c r="AC91" s="1330"/>
      <c r="AD91" s="1330"/>
      <c r="AE91" s="1330"/>
      <c r="AF91" s="1331"/>
      <c r="AG91" s="338"/>
      <c r="AH91" s="475">
        <f t="shared" si="15"/>
        <v>1</v>
      </c>
      <c r="AI91" s="483">
        <f t="shared" si="16"/>
        <v>0</v>
      </c>
      <c r="AK91" s="475">
        <f t="shared" si="25"/>
        <v>0</v>
      </c>
      <c r="AL91" s="478">
        <f t="shared" si="26"/>
        <v>0</v>
      </c>
      <c r="AM91" s="478">
        <f t="shared" si="27"/>
        <v>1</v>
      </c>
      <c r="AN91" s="478">
        <f t="shared" si="17"/>
        <v>1</v>
      </c>
      <c r="AO91" s="478">
        <f t="shared" si="28"/>
        <v>0</v>
      </c>
      <c r="AP91" s="483">
        <f t="shared" si="29"/>
        <v>0</v>
      </c>
      <c r="AQ91" s="156"/>
      <c r="AR91" s="475">
        <f t="shared" si="30"/>
        <v>0</v>
      </c>
      <c r="AS91" s="483">
        <f t="shared" si="31"/>
        <v>0</v>
      </c>
      <c r="AT91" s="148"/>
      <c r="AU91" s="475">
        <f t="shared" si="32"/>
        <v>0</v>
      </c>
      <c r="AV91" s="478">
        <f t="shared" si="33"/>
        <v>0</v>
      </c>
      <c r="AW91" s="478">
        <f t="shared" si="22"/>
        <v>0</v>
      </c>
      <c r="AX91" s="478">
        <f t="shared" si="23"/>
        <v>0</v>
      </c>
      <c r="AY91" s="477">
        <f t="shared" si="24"/>
        <v>0</v>
      </c>
      <c r="BC91" s="9"/>
      <c r="BK91" s="148"/>
    </row>
    <row r="92" spans="1:165" ht="30" customHeight="1" x14ac:dyDescent="0.3">
      <c r="A92" s="545">
        <f>IF('Invt Machines'!A92="","",'Invt Machines'!A92)</f>
        <v>80</v>
      </c>
      <c r="B92" s="558">
        <f>IF('Invt Machines'!D92="","",'Invt Machines'!D92)</f>
        <v>22</v>
      </c>
      <c r="C92" s="96">
        <f>IF('Invt Machines'!E92="","",'Invt Machines'!E92)</f>
        <v>3546</v>
      </c>
      <c r="D92" s="101" t="str">
        <f>IF('Invt Machines'!G92="","",'Invt Machines'!G92)</f>
        <v>SOMEX</v>
      </c>
      <c r="E92" s="1357" t="str">
        <f>IF('Invt Machines'!H92="","",'Invt Machines'!H92)</f>
        <v>SOMEX</v>
      </c>
      <c r="F92" s="1358" t="str">
        <f>IF('Invt Machines'!I92="","",'Invt Machines'!I92)</f>
        <v>Perceuse</v>
      </c>
      <c r="G92" s="485" t="s">
        <v>476</v>
      </c>
      <c r="H92" s="160">
        <v>0</v>
      </c>
      <c r="I92" s="160">
        <v>0</v>
      </c>
      <c r="J92" s="160">
        <v>0</v>
      </c>
      <c r="K92" s="160">
        <v>0</v>
      </c>
      <c r="L92" s="160">
        <v>0</v>
      </c>
      <c r="M92" s="160">
        <v>0</v>
      </c>
      <c r="N92" s="160">
        <v>0</v>
      </c>
      <c r="O92" s="160">
        <v>0</v>
      </c>
      <c r="P92" s="161">
        <v>1</v>
      </c>
      <c r="Q92" s="161">
        <v>0</v>
      </c>
      <c r="R92" s="161">
        <v>0</v>
      </c>
      <c r="S92" s="161">
        <v>0</v>
      </c>
      <c r="T92" s="161">
        <v>0</v>
      </c>
      <c r="U92" s="161">
        <v>0</v>
      </c>
      <c r="V92" s="377" t="str">
        <f>IF('Invt Machines'!AC92="","","oui")</f>
        <v>oui</v>
      </c>
      <c r="W92" s="154" t="s">
        <v>898</v>
      </c>
      <c r="X92" s="154" t="s">
        <v>910</v>
      </c>
      <c r="Y92" s="154"/>
      <c r="Z92" s="154" t="s">
        <v>477</v>
      </c>
      <c r="AA92" s="1329" t="s">
        <v>912</v>
      </c>
      <c r="AB92" s="1330"/>
      <c r="AC92" s="1330"/>
      <c r="AD92" s="1330"/>
      <c r="AE92" s="1330"/>
      <c r="AF92" s="1331"/>
      <c r="AG92" s="340"/>
      <c r="AH92" s="475">
        <f t="shared" si="15"/>
        <v>1</v>
      </c>
      <c r="AI92" s="483">
        <f t="shared" si="16"/>
        <v>0</v>
      </c>
      <c r="AK92" s="475">
        <f t="shared" si="25"/>
        <v>0</v>
      </c>
      <c r="AL92" s="478">
        <f t="shared" si="26"/>
        <v>1</v>
      </c>
      <c r="AM92" s="478">
        <f t="shared" si="27"/>
        <v>0</v>
      </c>
      <c r="AN92" s="478">
        <f t="shared" si="17"/>
        <v>0</v>
      </c>
      <c r="AO92" s="478">
        <f t="shared" si="28"/>
        <v>1</v>
      </c>
      <c r="AP92" s="483">
        <f t="shared" si="29"/>
        <v>0</v>
      </c>
      <c r="AQ92" s="156"/>
      <c r="AR92" s="475">
        <f t="shared" si="30"/>
        <v>0</v>
      </c>
      <c r="AS92" s="483">
        <f t="shared" si="31"/>
        <v>0</v>
      </c>
      <c r="AT92" s="148"/>
      <c r="AU92" s="475">
        <f t="shared" si="32"/>
        <v>1</v>
      </c>
      <c r="AV92" s="478">
        <f t="shared" si="33"/>
        <v>0</v>
      </c>
      <c r="AW92" s="478">
        <f t="shared" si="22"/>
        <v>0</v>
      </c>
      <c r="AX92" s="478">
        <f t="shared" si="23"/>
        <v>0</v>
      </c>
      <c r="AY92" s="477">
        <f t="shared" si="24"/>
        <v>0</v>
      </c>
      <c r="BC92" s="9"/>
      <c r="BK92" s="148"/>
    </row>
    <row r="93" spans="1:165" ht="30" customHeight="1" x14ac:dyDescent="0.3">
      <c r="A93" s="545">
        <f>IF('Invt Machines'!A93="","",'Invt Machines'!A93)</f>
        <v>81</v>
      </c>
      <c r="B93" s="558">
        <f>IF('Invt Machines'!D93="","",'Invt Machines'!D93)</f>
        <v>22</v>
      </c>
      <c r="C93" s="96">
        <f>IF('Invt Machines'!E93="","",'Invt Machines'!E93)</f>
        <v>511</v>
      </c>
      <c r="D93" s="101" t="str">
        <f>IF('Invt Machines'!G93="","",'Invt Machines'!G93)</f>
        <v>VR8</v>
      </c>
      <c r="E93" s="1357" t="str">
        <f>IF('Invt Machines'!H93="","",'Invt Machines'!H93)</f>
        <v>MAS</v>
      </c>
      <c r="F93" s="1358" t="str">
        <f>IF('Invt Machines'!I93="","",'Invt Machines'!I93)</f>
        <v>Perceuse</v>
      </c>
      <c r="G93" s="485" t="s">
        <v>476</v>
      </c>
      <c r="H93" s="160">
        <v>1</v>
      </c>
      <c r="I93" s="160">
        <v>0</v>
      </c>
      <c r="J93" s="160">
        <v>1</v>
      </c>
      <c r="K93" s="160">
        <v>0</v>
      </c>
      <c r="L93" s="160">
        <v>0</v>
      </c>
      <c r="M93" s="160">
        <v>0</v>
      </c>
      <c r="N93" s="160">
        <v>2</v>
      </c>
      <c r="O93" s="160">
        <v>0</v>
      </c>
      <c r="P93" s="161">
        <v>0</v>
      </c>
      <c r="Q93" s="161">
        <v>0</v>
      </c>
      <c r="R93" s="161">
        <v>0</v>
      </c>
      <c r="S93" s="161">
        <v>0</v>
      </c>
      <c r="T93" s="161">
        <v>0</v>
      </c>
      <c r="U93" s="161">
        <v>0</v>
      </c>
      <c r="V93" s="377" t="str">
        <f>IF('Invt Machines'!AC93="","","oui")</f>
        <v/>
      </c>
      <c r="W93" s="154" t="s">
        <v>476</v>
      </c>
      <c r="X93" s="154" t="s">
        <v>477</v>
      </c>
      <c r="Y93" s="154"/>
      <c r="Z93" s="154" t="s">
        <v>477</v>
      </c>
      <c r="AA93" s="1329" t="s">
        <v>622</v>
      </c>
      <c r="AB93" s="1330"/>
      <c r="AC93" s="1330"/>
      <c r="AD93" s="1330"/>
      <c r="AE93" s="1330"/>
      <c r="AF93" s="1331"/>
      <c r="AG93" s="338"/>
      <c r="AH93" s="475">
        <f t="shared" si="15"/>
        <v>1</v>
      </c>
      <c r="AI93" s="483">
        <f t="shared" si="16"/>
        <v>0</v>
      </c>
      <c r="AK93" s="475">
        <f t="shared" si="25"/>
        <v>1</v>
      </c>
      <c r="AL93" s="478">
        <f t="shared" si="26"/>
        <v>0</v>
      </c>
      <c r="AM93" s="478">
        <f t="shared" si="27"/>
        <v>0</v>
      </c>
      <c r="AN93" s="478">
        <f t="shared" si="17"/>
        <v>0</v>
      </c>
      <c r="AO93" s="478">
        <f t="shared" si="28"/>
        <v>0</v>
      </c>
      <c r="AP93" s="483">
        <f t="shared" si="29"/>
        <v>1</v>
      </c>
      <c r="AQ93" s="156"/>
      <c r="AR93" s="475">
        <f t="shared" si="30"/>
        <v>0</v>
      </c>
      <c r="AS93" s="483">
        <f t="shared" si="31"/>
        <v>0</v>
      </c>
      <c r="AT93" s="148"/>
      <c r="AU93" s="475">
        <f t="shared" si="32"/>
        <v>1</v>
      </c>
      <c r="AV93" s="478">
        <f t="shared" si="33"/>
        <v>0</v>
      </c>
      <c r="AW93" s="478">
        <f t="shared" si="22"/>
        <v>0</v>
      </c>
      <c r="AX93" s="478">
        <f t="shared" si="23"/>
        <v>0</v>
      </c>
      <c r="AY93" s="477">
        <f t="shared" si="24"/>
        <v>0</v>
      </c>
      <c r="BC93" s="9"/>
      <c r="BK93" s="148"/>
    </row>
    <row r="94" spans="1:165" ht="30" customHeight="1" x14ac:dyDescent="0.3">
      <c r="A94" s="545">
        <f>IF('Invt Machines'!A94="","",'Invt Machines'!A94)</f>
        <v>82</v>
      </c>
      <c r="B94" s="558">
        <f>IF('Invt Machines'!D94="","",'Invt Machines'!D94)</f>
        <v>22</v>
      </c>
      <c r="C94" s="96" t="str">
        <f>IF('Invt Machines'!E94="","",'Invt Machines'!E94)</f>
        <v>586</v>
      </c>
      <c r="D94" s="101" t="str">
        <f>IF('Invt Machines'!G94="","",'Invt Machines'!G94)</f>
        <v>DUFIEUX CN</v>
      </c>
      <c r="E94" s="1357" t="str">
        <f>IF('Invt Machines'!H94="","",'Invt Machines'!H94)</f>
        <v>DUFIEUX</v>
      </c>
      <c r="F94" s="1358" t="str">
        <f>IF('Invt Machines'!I94="","",'Invt Machines'!I94)</f>
        <v>Perceuse</v>
      </c>
      <c r="G94" s="485" t="s">
        <v>476</v>
      </c>
      <c r="H94" s="160">
        <v>2</v>
      </c>
      <c r="I94" s="160">
        <v>0</v>
      </c>
      <c r="J94" s="160">
        <v>2</v>
      </c>
      <c r="K94" s="160">
        <v>0</v>
      </c>
      <c r="L94" s="160">
        <v>0</v>
      </c>
      <c r="M94" s="160">
        <v>0</v>
      </c>
      <c r="N94" s="160">
        <v>0</v>
      </c>
      <c r="O94" s="160">
        <v>0</v>
      </c>
      <c r="P94" s="161">
        <v>1</v>
      </c>
      <c r="Q94" s="161">
        <v>0</v>
      </c>
      <c r="R94" s="161">
        <v>1</v>
      </c>
      <c r="S94" s="161">
        <v>0</v>
      </c>
      <c r="T94" s="161">
        <v>0</v>
      </c>
      <c r="U94" s="161">
        <v>0</v>
      </c>
      <c r="V94" s="377" t="str">
        <f>IF('Invt Machines'!AC94="","","oui")</f>
        <v/>
      </c>
      <c r="W94" s="154" t="s">
        <v>476</v>
      </c>
      <c r="X94" s="154" t="s">
        <v>477</v>
      </c>
      <c r="Y94" s="154"/>
      <c r="Z94" s="154" t="s">
        <v>477</v>
      </c>
      <c r="AA94" s="1329" t="s">
        <v>622</v>
      </c>
      <c r="AB94" s="1330"/>
      <c r="AC94" s="1330"/>
      <c r="AD94" s="1330"/>
      <c r="AE94" s="1330"/>
      <c r="AF94" s="1331"/>
      <c r="AG94" s="340"/>
      <c r="AH94" s="475">
        <f t="shared" si="15"/>
        <v>1</v>
      </c>
      <c r="AI94" s="483">
        <f t="shared" si="16"/>
        <v>0</v>
      </c>
      <c r="AK94" s="475">
        <f t="shared" si="25"/>
        <v>1</v>
      </c>
      <c r="AL94" s="478">
        <f t="shared" si="26"/>
        <v>0</v>
      </c>
      <c r="AM94" s="478">
        <f t="shared" si="27"/>
        <v>0</v>
      </c>
      <c r="AN94" s="478">
        <f t="shared" si="17"/>
        <v>0</v>
      </c>
      <c r="AO94" s="478">
        <f t="shared" si="28"/>
        <v>0</v>
      </c>
      <c r="AP94" s="483">
        <f t="shared" si="29"/>
        <v>1</v>
      </c>
      <c r="AQ94" s="156"/>
      <c r="AR94" s="475">
        <f t="shared" si="30"/>
        <v>0</v>
      </c>
      <c r="AS94" s="483">
        <f t="shared" si="31"/>
        <v>0</v>
      </c>
      <c r="AT94" s="148"/>
      <c r="AU94" s="475">
        <f t="shared" si="32"/>
        <v>1</v>
      </c>
      <c r="AV94" s="478">
        <f t="shared" si="33"/>
        <v>0</v>
      </c>
      <c r="AW94" s="478">
        <f t="shared" si="22"/>
        <v>0</v>
      </c>
      <c r="AX94" s="478">
        <f t="shared" si="23"/>
        <v>0</v>
      </c>
      <c r="AY94" s="477">
        <f t="shared" si="24"/>
        <v>0</v>
      </c>
      <c r="BC94" s="9"/>
      <c r="BK94" s="148"/>
    </row>
    <row r="95" spans="1:165" ht="30" customHeight="1" x14ac:dyDescent="0.3">
      <c r="A95" s="545">
        <f>IF('Invt Machines'!A95="","",'Invt Machines'!A95)</f>
        <v>83</v>
      </c>
      <c r="B95" s="558">
        <f>IF('Invt Machines'!D95="","",'Invt Machines'!D95)</f>
        <v>22</v>
      </c>
      <c r="C95" s="96" t="str">
        <f>IF('Invt Machines'!E95="","",'Invt Machines'!E95)</f>
        <v>693</v>
      </c>
      <c r="D95" s="101" t="str">
        <f>IF('Invt Machines'!G95="","",'Invt Machines'!G95)</f>
        <v>AS 65</v>
      </c>
      <c r="E95" s="1357" t="str">
        <f>IF('Invt Machines'!H95="","",'Invt Machines'!H95)</f>
        <v>PIETRO CARNAGHI</v>
      </c>
      <c r="F95" s="1358" t="str">
        <f>IF('Invt Machines'!I95="","",'Invt Machines'!I95)</f>
        <v>Tour / Rectifieuse</v>
      </c>
      <c r="G95" s="485" t="s">
        <v>476</v>
      </c>
      <c r="H95" s="160">
        <v>4</v>
      </c>
      <c r="I95" s="160">
        <v>0</v>
      </c>
      <c r="J95" s="160">
        <v>1</v>
      </c>
      <c r="K95" s="160">
        <v>0</v>
      </c>
      <c r="L95" s="160">
        <v>0</v>
      </c>
      <c r="M95" s="160">
        <v>0</v>
      </c>
      <c r="N95" s="160">
        <v>3</v>
      </c>
      <c r="O95" s="160">
        <v>0</v>
      </c>
      <c r="P95" s="161">
        <v>3</v>
      </c>
      <c r="Q95" s="161">
        <v>0</v>
      </c>
      <c r="R95" s="161">
        <v>1</v>
      </c>
      <c r="S95" s="161">
        <v>0</v>
      </c>
      <c r="T95" s="161">
        <v>0</v>
      </c>
      <c r="U95" s="161">
        <v>0</v>
      </c>
      <c r="V95" s="377" t="str">
        <f>IF('Invt Machines'!AC95="","","oui")</f>
        <v/>
      </c>
      <c r="W95" s="154" t="s">
        <v>476</v>
      </c>
      <c r="X95" s="154" t="s">
        <v>477</v>
      </c>
      <c r="Y95" s="154"/>
      <c r="Z95" s="154" t="s">
        <v>477</v>
      </c>
      <c r="AA95" s="1329" t="s">
        <v>899</v>
      </c>
      <c r="AB95" s="1330"/>
      <c r="AC95" s="1330"/>
      <c r="AD95" s="1330"/>
      <c r="AE95" s="1330"/>
      <c r="AF95" s="1331"/>
      <c r="AG95" s="340"/>
      <c r="AH95" s="475">
        <f t="shared" si="15"/>
        <v>1</v>
      </c>
      <c r="AI95" s="483">
        <f t="shared" si="16"/>
        <v>0</v>
      </c>
      <c r="AK95" s="475">
        <f t="shared" si="25"/>
        <v>1</v>
      </c>
      <c r="AL95" s="478">
        <f t="shared" si="26"/>
        <v>0</v>
      </c>
      <c r="AM95" s="478">
        <f t="shared" si="27"/>
        <v>0</v>
      </c>
      <c r="AN95" s="478">
        <f t="shared" si="17"/>
        <v>0</v>
      </c>
      <c r="AO95" s="478">
        <f t="shared" si="28"/>
        <v>0</v>
      </c>
      <c r="AP95" s="483">
        <f t="shared" si="29"/>
        <v>1</v>
      </c>
      <c r="AQ95" s="156"/>
      <c r="AR95" s="475">
        <f t="shared" si="30"/>
        <v>0</v>
      </c>
      <c r="AS95" s="483">
        <f t="shared" si="31"/>
        <v>0</v>
      </c>
      <c r="AT95" s="148"/>
      <c r="AU95" s="475">
        <f t="shared" si="32"/>
        <v>1</v>
      </c>
      <c r="AV95" s="478">
        <f t="shared" si="33"/>
        <v>0</v>
      </c>
      <c r="AW95" s="478">
        <f t="shared" si="22"/>
        <v>0</v>
      </c>
      <c r="AX95" s="478">
        <f t="shared" si="23"/>
        <v>0</v>
      </c>
      <c r="AY95" s="477">
        <f t="shared" si="24"/>
        <v>0</v>
      </c>
      <c r="BC95" s="9"/>
      <c r="BK95" s="148"/>
    </row>
    <row r="96" spans="1:165" ht="30" customHeight="1" x14ac:dyDescent="0.3">
      <c r="A96" s="545">
        <f>IF('Invt Machines'!A96="","",'Invt Machines'!A96)</f>
        <v>84</v>
      </c>
      <c r="B96" s="562">
        <f>IF('Invt Machines'!D96="","",'Invt Machines'!D96)</f>
        <v>22</v>
      </c>
      <c r="C96" s="60" t="str">
        <f>IF('Invt Machines'!E96="","",'Invt Machines'!E96)</f>
        <v>TOUAS60</v>
      </c>
      <c r="D96" s="63" t="str">
        <f>IF('Invt Machines'!G96="","",'Invt Machines'!G96)</f>
        <v>AS 60</v>
      </c>
      <c r="E96" s="1367" t="str">
        <f>IF('Invt Machines'!H96="","",'Invt Machines'!H96)</f>
        <v>PIETRO CARNAGHI</v>
      </c>
      <c r="F96" s="1368" t="str">
        <f>IF('Invt Machines'!I96="","",'Invt Machines'!I96)</f>
        <v>Tour vertical / perceuse et rectif</v>
      </c>
      <c r="G96" s="485" t="s">
        <v>476</v>
      </c>
      <c r="H96" s="160">
        <v>1</v>
      </c>
      <c r="I96" s="160">
        <v>0</v>
      </c>
      <c r="J96" s="160">
        <v>1</v>
      </c>
      <c r="K96" s="160">
        <v>0</v>
      </c>
      <c r="L96" s="160">
        <v>0</v>
      </c>
      <c r="M96" s="160">
        <v>0</v>
      </c>
      <c r="N96" s="160">
        <v>1</v>
      </c>
      <c r="O96" s="160">
        <v>0</v>
      </c>
      <c r="P96" s="161">
        <v>2</v>
      </c>
      <c r="Q96" s="161">
        <v>0</v>
      </c>
      <c r="R96" s="161">
        <v>0</v>
      </c>
      <c r="S96" s="161">
        <v>0</v>
      </c>
      <c r="T96" s="161">
        <v>0</v>
      </c>
      <c r="U96" s="161">
        <v>0</v>
      </c>
      <c r="V96" s="377" t="str">
        <f>IF('Invt Machines'!AC96="","","oui")</f>
        <v/>
      </c>
      <c r="W96" s="154" t="s">
        <v>476</v>
      </c>
      <c r="X96" s="154" t="s">
        <v>477</v>
      </c>
      <c r="Y96" s="154"/>
      <c r="Z96" s="154" t="s">
        <v>477</v>
      </c>
      <c r="AA96" s="1329" t="s">
        <v>622</v>
      </c>
      <c r="AB96" s="1330"/>
      <c r="AC96" s="1330"/>
      <c r="AD96" s="1330"/>
      <c r="AE96" s="1330"/>
      <c r="AF96" s="1331"/>
      <c r="AG96" s="340"/>
      <c r="AH96" s="475">
        <f t="shared" si="15"/>
        <v>1</v>
      </c>
      <c r="AI96" s="483">
        <f t="shared" si="16"/>
        <v>0</v>
      </c>
      <c r="AK96" s="475">
        <f t="shared" si="25"/>
        <v>1</v>
      </c>
      <c r="AL96" s="478">
        <f t="shared" si="26"/>
        <v>0</v>
      </c>
      <c r="AM96" s="478">
        <f t="shared" si="27"/>
        <v>0</v>
      </c>
      <c r="AN96" s="478">
        <f t="shared" si="17"/>
        <v>0</v>
      </c>
      <c r="AO96" s="478">
        <f t="shared" si="28"/>
        <v>0</v>
      </c>
      <c r="AP96" s="483">
        <f t="shared" si="29"/>
        <v>1</v>
      </c>
      <c r="AQ96" s="156"/>
      <c r="AR96" s="475">
        <f t="shared" si="30"/>
        <v>0</v>
      </c>
      <c r="AS96" s="483">
        <f t="shared" si="31"/>
        <v>0</v>
      </c>
      <c r="AT96" s="148"/>
      <c r="AU96" s="475">
        <f t="shared" si="32"/>
        <v>1</v>
      </c>
      <c r="AV96" s="478">
        <f t="shared" si="33"/>
        <v>0</v>
      </c>
      <c r="AW96" s="478">
        <f t="shared" si="22"/>
        <v>0</v>
      </c>
      <c r="AX96" s="478">
        <f t="shared" si="23"/>
        <v>0</v>
      </c>
      <c r="AY96" s="477">
        <f t="shared" si="24"/>
        <v>0</v>
      </c>
      <c r="BC96" s="9"/>
      <c r="BK96" s="148"/>
    </row>
    <row r="97" spans="1:63" ht="30" customHeight="1" x14ac:dyDescent="0.3">
      <c r="A97" s="545">
        <f>IF('Invt Machines'!A97="","",'Invt Machines'!A97)</f>
        <v>85</v>
      </c>
      <c r="B97" s="563">
        <f>IF('Invt Machines'!D97="","",'Invt Machines'!D97)</f>
        <v>22</v>
      </c>
      <c r="C97" s="491" t="str">
        <f>IF('Invt Machines'!E97="","",'Invt Machines'!E97)</f>
        <v>251</v>
      </c>
      <c r="D97" s="492" t="str">
        <f>IF('Invt Machines'!G97="","",'Invt Machines'!G97)</f>
        <v>BM225</v>
      </c>
      <c r="E97" s="1475" t="str">
        <f>IF('Invt Machines'!H97="","",'Invt Machines'!H97)</f>
        <v>BERTHIEZ</v>
      </c>
      <c r="F97" s="1476" t="str">
        <f>IF('Invt Machines'!I97="","",'Invt Machines'!I97)</f>
        <v>Tour</v>
      </c>
      <c r="G97" s="493" t="s">
        <v>476</v>
      </c>
      <c r="H97" s="494">
        <v>4</v>
      </c>
      <c r="I97" s="494">
        <v>0</v>
      </c>
      <c r="J97" s="494">
        <v>1</v>
      </c>
      <c r="K97" s="494">
        <v>0</v>
      </c>
      <c r="L97" s="494">
        <v>0</v>
      </c>
      <c r="M97" s="494">
        <v>0</v>
      </c>
      <c r="N97" s="494">
        <v>2</v>
      </c>
      <c r="O97" s="494">
        <v>0</v>
      </c>
      <c r="P97" s="495">
        <v>1</v>
      </c>
      <c r="Q97" s="495">
        <v>0</v>
      </c>
      <c r="R97" s="495">
        <v>1</v>
      </c>
      <c r="S97" s="495">
        <v>0</v>
      </c>
      <c r="T97" s="495">
        <v>0</v>
      </c>
      <c r="U97" s="495">
        <v>0</v>
      </c>
      <c r="V97" s="496" t="str">
        <f>IF('Invt Machines'!AC97="","","oui")</f>
        <v/>
      </c>
      <c r="W97" s="497" t="s">
        <v>476</v>
      </c>
      <c r="X97" s="497" t="s">
        <v>477</v>
      </c>
      <c r="Y97" s="497"/>
      <c r="Z97" s="519" t="s">
        <v>477</v>
      </c>
      <c r="AA97" s="1477"/>
      <c r="AB97" s="1478"/>
      <c r="AC97" s="1478"/>
      <c r="AD97" s="1478"/>
      <c r="AE97" s="1478"/>
      <c r="AF97" s="1479"/>
      <c r="AG97" s="344"/>
      <c r="AH97" s="475">
        <f t="shared" si="15"/>
        <v>1</v>
      </c>
      <c r="AI97" s="483">
        <f t="shared" si="16"/>
        <v>0</v>
      </c>
      <c r="AK97" s="475">
        <f t="shared" si="25"/>
        <v>1</v>
      </c>
      <c r="AL97" s="478">
        <f t="shared" si="26"/>
        <v>0</v>
      </c>
      <c r="AM97" s="478">
        <f t="shared" si="27"/>
        <v>0</v>
      </c>
      <c r="AN97" s="478">
        <f t="shared" si="17"/>
        <v>0</v>
      </c>
      <c r="AO97" s="478">
        <f t="shared" si="28"/>
        <v>0</v>
      </c>
      <c r="AP97" s="483">
        <f t="shared" si="29"/>
        <v>1</v>
      </c>
      <c r="AQ97" s="156"/>
      <c r="AR97" s="475">
        <f t="shared" si="30"/>
        <v>0</v>
      </c>
      <c r="AS97" s="483">
        <f t="shared" si="31"/>
        <v>0</v>
      </c>
      <c r="AT97" s="148"/>
      <c r="AU97" s="475">
        <f t="shared" si="32"/>
        <v>1</v>
      </c>
      <c r="AV97" s="478">
        <f t="shared" si="33"/>
        <v>0</v>
      </c>
      <c r="AW97" s="478">
        <f t="shared" si="22"/>
        <v>0</v>
      </c>
      <c r="AX97" s="478">
        <f t="shared" si="23"/>
        <v>0</v>
      </c>
      <c r="AY97" s="477">
        <f t="shared" si="24"/>
        <v>0</v>
      </c>
      <c r="BC97" s="9"/>
      <c r="BK97" s="148"/>
    </row>
    <row r="98" spans="1:63" ht="30" customHeight="1" x14ac:dyDescent="0.3">
      <c r="A98" s="545">
        <f>IF('Invt Machines'!A98="","",'Invt Machines'!A98)</f>
        <v>86</v>
      </c>
      <c r="B98" s="158">
        <f>IF('Invt Machines'!D98="","",'Invt Machines'!D98)</f>
        <v>25</v>
      </c>
      <c r="C98" s="468" t="str">
        <f>IF('Invt Machines'!E98="","",'Invt Machines'!E98)</f>
        <v>Banc</v>
      </c>
      <c r="D98" s="484" t="str">
        <f>IF('Invt Machines'!G98="","",'Invt Machines'!G98)</f>
        <v>Banc de test 01 (SOL)</v>
      </c>
      <c r="E98" s="1357" t="str">
        <f>IF('Invt Machines'!H98="","",'Invt Machines'!H98)</f>
        <v>?</v>
      </c>
      <c r="F98" s="1358" t="str">
        <f>IF('Invt Machines'!I98="","",'Invt Machines'!I98)</f>
        <v>Banc test / montage</v>
      </c>
      <c r="G98" s="485" t="s">
        <v>476</v>
      </c>
      <c r="H98" s="160"/>
      <c r="I98" s="160"/>
      <c r="J98" s="160"/>
      <c r="K98" s="160"/>
      <c r="L98" s="160"/>
      <c r="M98" s="160"/>
      <c r="N98" s="160"/>
      <c r="O98" s="160"/>
      <c r="P98" s="161"/>
      <c r="Q98" s="161"/>
      <c r="R98" s="161"/>
      <c r="S98" s="161"/>
      <c r="T98" s="161"/>
      <c r="U98" s="161"/>
      <c r="V98" s="377" t="str">
        <f>IF('Invt Machines'!AC98="","","oui")</f>
        <v/>
      </c>
      <c r="W98" s="154" t="s">
        <v>477</v>
      </c>
      <c r="X98" s="154" t="s">
        <v>476</v>
      </c>
      <c r="Y98" s="154"/>
      <c r="Z98" s="154"/>
      <c r="AA98" s="1329"/>
      <c r="AB98" s="1330"/>
      <c r="AC98" s="1330"/>
      <c r="AD98" s="1330"/>
      <c r="AE98" s="1330"/>
      <c r="AF98" s="1331"/>
      <c r="AG98" s="342"/>
      <c r="AH98" s="475">
        <f t="shared" si="15"/>
        <v>1</v>
      </c>
      <c r="AI98" s="483">
        <f t="shared" si="16"/>
        <v>0</v>
      </c>
      <c r="AK98" s="475">
        <f t="shared" si="25"/>
        <v>0</v>
      </c>
      <c r="AL98" s="478">
        <f t="shared" si="26"/>
        <v>0</v>
      </c>
      <c r="AM98" s="478">
        <f t="shared" si="27"/>
        <v>1</v>
      </c>
      <c r="AN98" s="478">
        <f t="shared" si="17"/>
        <v>1</v>
      </c>
      <c r="AO98" s="478">
        <f t="shared" si="28"/>
        <v>0</v>
      </c>
      <c r="AP98" s="483">
        <f t="shared" si="29"/>
        <v>0</v>
      </c>
      <c r="AQ98" s="156"/>
      <c r="AR98" s="475">
        <f t="shared" si="30"/>
        <v>0</v>
      </c>
      <c r="AS98" s="483">
        <f t="shared" si="31"/>
        <v>0</v>
      </c>
      <c r="AT98" s="148"/>
      <c r="AU98" s="475">
        <f t="shared" si="32"/>
        <v>0</v>
      </c>
      <c r="AV98" s="478">
        <f t="shared" si="33"/>
        <v>0</v>
      </c>
      <c r="AW98" s="478">
        <f t="shared" si="22"/>
        <v>0</v>
      </c>
      <c r="AX98" s="478">
        <f t="shared" si="23"/>
        <v>0</v>
      </c>
      <c r="AY98" s="477">
        <f t="shared" si="24"/>
        <v>0</v>
      </c>
      <c r="BC98" s="9"/>
      <c r="BK98" s="148"/>
    </row>
    <row r="99" spans="1:63" ht="30" customHeight="1" x14ac:dyDescent="0.3">
      <c r="A99" s="545">
        <f>IF('Invt Machines'!A99="","",'Invt Machines'!A99)</f>
        <v>87</v>
      </c>
      <c r="B99" s="158">
        <f>IF('Invt Machines'!D99="","",'Invt Machines'!D99)</f>
        <v>25</v>
      </c>
      <c r="C99" s="468" t="str">
        <f>IF('Invt Machines'!E99="","",'Invt Machines'!E99)</f>
        <v>Banc</v>
      </c>
      <c r="D99" s="484" t="str">
        <f>IF('Invt Machines'!G99="","",'Invt Machines'!G99)</f>
        <v>Banc de test 02 (EN HAUTEUR)</v>
      </c>
      <c r="E99" s="1357" t="str">
        <f>IF('Invt Machines'!H99="","",'Invt Machines'!H99)</f>
        <v>?</v>
      </c>
      <c r="F99" s="1358" t="str">
        <f>IF('Invt Machines'!I99="","",'Invt Machines'!I99)</f>
        <v>Banc test / montage</v>
      </c>
      <c r="G99" s="485" t="s">
        <v>476</v>
      </c>
      <c r="H99" s="160"/>
      <c r="I99" s="160"/>
      <c r="J99" s="160"/>
      <c r="K99" s="160"/>
      <c r="L99" s="160"/>
      <c r="M99" s="160"/>
      <c r="N99" s="160"/>
      <c r="O99" s="160"/>
      <c r="P99" s="161"/>
      <c r="Q99" s="161"/>
      <c r="R99" s="161"/>
      <c r="S99" s="161"/>
      <c r="T99" s="161"/>
      <c r="U99" s="161"/>
      <c r="V99" s="377" t="str">
        <f>IF('Invt Machines'!AC99="","","oui")</f>
        <v/>
      </c>
      <c r="W99" s="154" t="s">
        <v>477</v>
      </c>
      <c r="X99" s="154" t="s">
        <v>476</v>
      </c>
      <c r="Y99" s="154"/>
      <c r="Z99" s="154"/>
      <c r="AA99" s="1329"/>
      <c r="AB99" s="1330"/>
      <c r="AC99" s="1330"/>
      <c r="AD99" s="1330"/>
      <c r="AE99" s="1330"/>
      <c r="AF99" s="1331"/>
      <c r="AG99" s="342"/>
      <c r="AH99" s="475">
        <f t="shared" si="15"/>
        <v>1</v>
      </c>
      <c r="AI99" s="483">
        <f t="shared" si="16"/>
        <v>0</v>
      </c>
      <c r="AK99" s="475">
        <f t="shared" si="25"/>
        <v>0</v>
      </c>
      <c r="AL99" s="478">
        <f t="shared" si="26"/>
        <v>0</v>
      </c>
      <c r="AM99" s="478">
        <f t="shared" si="27"/>
        <v>1</v>
      </c>
      <c r="AN99" s="478">
        <f t="shared" si="17"/>
        <v>1</v>
      </c>
      <c r="AO99" s="478">
        <f t="shared" si="28"/>
        <v>0</v>
      </c>
      <c r="AP99" s="483">
        <f t="shared" si="29"/>
        <v>0</v>
      </c>
      <c r="AQ99" s="156"/>
      <c r="AR99" s="475">
        <f t="shared" si="30"/>
        <v>0</v>
      </c>
      <c r="AS99" s="483">
        <f t="shared" si="31"/>
        <v>0</v>
      </c>
      <c r="AT99" s="148"/>
      <c r="AU99" s="475">
        <f t="shared" si="32"/>
        <v>0</v>
      </c>
      <c r="AV99" s="478">
        <f t="shared" si="33"/>
        <v>0</v>
      </c>
      <c r="AW99" s="478">
        <f t="shared" si="22"/>
        <v>0</v>
      </c>
      <c r="AX99" s="478">
        <f t="shared" si="23"/>
        <v>0</v>
      </c>
      <c r="AY99" s="477">
        <f t="shared" si="24"/>
        <v>0</v>
      </c>
      <c r="BC99" s="9"/>
      <c r="BK99" s="148"/>
    </row>
    <row r="100" spans="1:63" ht="30" customHeight="1" x14ac:dyDescent="0.3">
      <c r="A100" s="545">
        <f>IF('Invt Machines'!A100="","",'Invt Machines'!A100)</f>
        <v>88</v>
      </c>
      <c r="B100" s="564" t="str">
        <f>IF('Invt Machines'!D100="","",'Invt Machines'!D100)</f>
        <v>USINE</v>
      </c>
      <c r="C100" s="468" t="str">
        <f>IF('Invt Machines'!E100="","",'Invt Machines'!E100)</f>
        <v>Ater 01</v>
      </c>
      <c r="D100" s="484" t="str">
        <f>IF('Invt Machines'!G100="","",'Invt Machines'!G100)</f>
        <v>Appareil test étanchéité roulement</v>
      </c>
      <c r="E100" s="1357" t="str">
        <f>IF('Invt Machines'!H100="","",'Invt Machines'!H100)</f>
        <v>?</v>
      </c>
      <c r="F100" s="1358" t="str">
        <f>IF('Invt Machines'!I100="","",'Invt Machines'!I100)</f>
        <v/>
      </c>
      <c r="G100" s="485" t="s">
        <v>476</v>
      </c>
      <c r="H100" s="160"/>
      <c r="I100" s="160"/>
      <c r="J100" s="160"/>
      <c r="K100" s="160"/>
      <c r="L100" s="160"/>
      <c r="M100" s="160"/>
      <c r="N100" s="160"/>
      <c r="O100" s="160"/>
      <c r="P100" s="161"/>
      <c r="Q100" s="161"/>
      <c r="R100" s="161"/>
      <c r="S100" s="161"/>
      <c r="T100" s="161"/>
      <c r="U100" s="161"/>
      <c r="V100" s="377" t="str">
        <f>IF('Invt Machines'!AC100="","","oui")</f>
        <v/>
      </c>
      <c r="W100" s="154" t="s">
        <v>477</v>
      </c>
      <c r="X100" s="154" t="s">
        <v>476</v>
      </c>
      <c r="Y100" s="154"/>
      <c r="Z100" s="154"/>
      <c r="AA100" s="1329"/>
      <c r="AB100" s="1330"/>
      <c r="AC100" s="1330"/>
      <c r="AD100" s="1330"/>
      <c r="AE100" s="1330"/>
      <c r="AF100" s="1331"/>
      <c r="AG100" s="342"/>
      <c r="AH100" s="475">
        <f t="shared" si="15"/>
        <v>1</v>
      </c>
      <c r="AI100" s="483">
        <f t="shared" si="16"/>
        <v>0</v>
      </c>
      <c r="AK100" s="475">
        <f t="shared" si="25"/>
        <v>0</v>
      </c>
      <c r="AL100" s="478">
        <f t="shared" si="26"/>
        <v>0</v>
      </c>
      <c r="AM100" s="478">
        <f t="shared" si="27"/>
        <v>1</v>
      </c>
      <c r="AN100" s="478">
        <f t="shared" si="17"/>
        <v>1</v>
      </c>
      <c r="AO100" s="478">
        <f t="shared" si="28"/>
        <v>0</v>
      </c>
      <c r="AP100" s="483">
        <f t="shared" si="29"/>
        <v>0</v>
      </c>
      <c r="AQ100" s="156"/>
      <c r="AR100" s="475">
        <f t="shared" si="30"/>
        <v>0</v>
      </c>
      <c r="AS100" s="483">
        <f t="shared" si="31"/>
        <v>0</v>
      </c>
      <c r="AT100" s="148"/>
      <c r="AU100" s="475">
        <f t="shared" si="32"/>
        <v>0</v>
      </c>
      <c r="AV100" s="478">
        <f t="shared" si="33"/>
        <v>0</v>
      </c>
      <c r="AW100" s="478">
        <f t="shared" si="22"/>
        <v>0</v>
      </c>
      <c r="AX100" s="478">
        <f t="shared" si="23"/>
        <v>0</v>
      </c>
      <c r="AY100" s="477">
        <f t="shared" si="24"/>
        <v>0</v>
      </c>
      <c r="BC100" s="9"/>
      <c r="BK100" s="148"/>
    </row>
    <row r="101" spans="1:63" ht="30" customHeight="1" x14ac:dyDescent="0.3">
      <c r="A101" s="545">
        <f>IF('Invt Machines'!A101="","",'Invt Machines'!A101)</f>
        <v>89</v>
      </c>
      <c r="B101" s="93" t="str">
        <f>IF('Invt Machines'!D101="","",'Invt Machines'!D101)</f>
        <v>ASPROD Atelier</v>
      </c>
      <c r="C101" s="468" t="str">
        <f>IF('Invt Machines'!E101="","",'Invt Machines'!E101)</f>
        <v>62 02 40</v>
      </c>
      <c r="D101" s="105" t="str">
        <f>IF('Invt Machines'!G101="","",'Invt Machines'!G101)</f>
        <v>TABLE  ASPIRANTE ( POSTE SOUDAGE OXY ACETYLENE)</v>
      </c>
      <c r="E101" s="1357" t="str">
        <f>IF('Invt Machines'!H101="","",'Invt Machines'!H101)</f>
        <v>DELTA NEU INTERNATIONAL</v>
      </c>
      <c r="F101" s="1358" t="str">
        <f>IF('Invt Machines'!I101="","",'Invt Machines'!I101)</f>
        <v>Aspiration</v>
      </c>
      <c r="G101" s="485" t="s">
        <v>476</v>
      </c>
      <c r="H101" s="160"/>
      <c r="I101" s="160"/>
      <c r="J101" s="160"/>
      <c r="K101" s="160"/>
      <c r="L101" s="160"/>
      <c r="M101" s="160"/>
      <c r="N101" s="160"/>
      <c r="O101" s="160"/>
      <c r="P101" s="161"/>
      <c r="Q101" s="161"/>
      <c r="R101" s="161"/>
      <c r="S101" s="161"/>
      <c r="T101" s="161"/>
      <c r="U101" s="161"/>
      <c r="V101" s="377" t="str">
        <f>IF('Invt Machines'!AC101="","","oui")</f>
        <v/>
      </c>
      <c r="W101" s="154" t="s">
        <v>477</v>
      </c>
      <c r="X101" s="154" t="s">
        <v>476</v>
      </c>
      <c r="Y101" s="154"/>
      <c r="Z101" s="154"/>
      <c r="AA101" s="1329"/>
      <c r="AB101" s="1330"/>
      <c r="AC101" s="1330"/>
      <c r="AD101" s="1330"/>
      <c r="AE101" s="1330"/>
      <c r="AF101" s="1331"/>
      <c r="AG101" s="342"/>
      <c r="AH101" s="475">
        <f t="shared" si="15"/>
        <v>1</v>
      </c>
      <c r="AI101" s="483">
        <f t="shared" si="16"/>
        <v>0</v>
      </c>
      <c r="AK101" s="475">
        <f t="shared" si="25"/>
        <v>0</v>
      </c>
      <c r="AL101" s="478">
        <f t="shared" si="26"/>
        <v>0</v>
      </c>
      <c r="AM101" s="478">
        <f t="shared" si="27"/>
        <v>1</v>
      </c>
      <c r="AN101" s="478">
        <f t="shared" si="17"/>
        <v>1</v>
      </c>
      <c r="AO101" s="478">
        <f t="shared" si="28"/>
        <v>0</v>
      </c>
      <c r="AP101" s="483">
        <f t="shared" si="29"/>
        <v>0</v>
      </c>
      <c r="AQ101" s="156"/>
      <c r="AR101" s="475">
        <f t="shared" si="30"/>
        <v>0</v>
      </c>
      <c r="AS101" s="483">
        <f t="shared" si="31"/>
        <v>0</v>
      </c>
      <c r="AT101" s="148"/>
      <c r="AU101" s="475">
        <f t="shared" si="32"/>
        <v>0</v>
      </c>
      <c r="AV101" s="478">
        <f t="shared" si="33"/>
        <v>0</v>
      </c>
      <c r="AW101" s="478">
        <f t="shared" si="22"/>
        <v>0</v>
      </c>
      <c r="AX101" s="478">
        <f t="shared" si="23"/>
        <v>0</v>
      </c>
      <c r="AY101" s="477">
        <f t="shared" si="24"/>
        <v>0</v>
      </c>
      <c r="BC101" s="9"/>
      <c r="BK101" s="148"/>
    </row>
    <row r="102" spans="1:63" ht="30" customHeight="1" x14ac:dyDescent="0.3">
      <c r="A102" s="545">
        <f>IF('Invt Machines'!A102="","",'Invt Machines'!A102)</f>
        <v>90</v>
      </c>
      <c r="B102" s="158" t="str">
        <f>IF('Invt Machines'!D102="","",'Invt Machines'!D102)</f>
        <v>ASPROD Affûtage</v>
      </c>
      <c r="C102" s="468" t="str">
        <f>IF('Invt Machines'!E102="","",'Invt Machines'!E102)</f>
        <v/>
      </c>
      <c r="D102" s="484" t="str">
        <f>IF('Invt Machines'!G102="","",'Invt Machines'!G102)</f>
        <v>PORTE FRAISE</v>
      </c>
      <c r="E102" s="1359" t="str">
        <f>IF('Invt Machines'!H102="","",'Invt Machines'!H102)</f>
        <v>?</v>
      </c>
      <c r="F102" s="1360" t="str">
        <f>IF('Invt Machines'!I102="","",'Invt Machines'!I102)</f>
        <v>PORTE OUTIL</v>
      </c>
      <c r="G102" s="485" t="s">
        <v>476</v>
      </c>
      <c r="H102" s="160"/>
      <c r="I102" s="160"/>
      <c r="J102" s="160"/>
      <c r="K102" s="160"/>
      <c r="L102" s="160"/>
      <c r="M102" s="160"/>
      <c r="N102" s="160"/>
      <c r="O102" s="160"/>
      <c r="P102" s="161"/>
      <c r="Q102" s="161"/>
      <c r="R102" s="161"/>
      <c r="S102" s="161"/>
      <c r="T102" s="161"/>
      <c r="U102" s="161"/>
      <c r="V102" s="377" t="str">
        <f>IF('Invt Machines'!AC102="","","oui")</f>
        <v/>
      </c>
      <c r="W102" s="154" t="s">
        <v>477</v>
      </c>
      <c r="X102" s="154" t="s">
        <v>476</v>
      </c>
      <c r="Y102" s="154"/>
      <c r="Z102" s="154"/>
      <c r="AA102" s="1329"/>
      <c r="AB102" s="1330"/>
      <c r="AC102" s="1330"/>
      <c r="AD102" s="1330"/>
      <c r="AE102" s="1330"/>
      <c r="AF102" s="1331"/>
      <c r="AG102" s="342"/>
      <c r="AH102" s="475">
        <f t="shared" si="15"/>
        <v>1</v>
      </c>
      <c r="AI102" s="483">
        <f t="shared" si="16"/>
        <v>0</v>
      </c>
      <c r="AK102" s="475">
        <f t="shared" si="25"/>
        <v>0</v>
      </c>
      <c r="AL102" s="478">
        <f t="shared" si="26"/>
        <v>0</v>
      </c>
      <c r="AM102" s="478">
        <f t="shared" si="27"/>
        <v>1</v>
      </c>
      <c r="AN102" s="478">
        <f t="shared" si="17"/>
        <v>1</v>
      </c>
      <c r="AO102" s="478">
        <f t="shared" si="28"/>
        <v>0</v>
      </c>
      <c r="AP102" s="483">
        <f t="shared" si="29"/>
        <v>0</v>
      </c>
      <c r="AQ102" s="156"/>
      <c r="AR102" s="475">
        <f t="shared" si="30"/>
        <v>0</v>
      </c>
      <c r="AS102" s="483">
        <f t="shared" si="31"/>
        <v>0</v>
      </c>
      <c r="AT102" s="148"/>
      <c r="AU102" s="475">
        <f t="shared" si="32"/>
        <v>0</v>
      </c>
      <c r="AV102" s="478">
        <f t="shared" si="33"/>
        <v>0</v>
      </c>
      <c r="AW102" s="478">
        <f t="shared" si="22"/>
        <v>0</v>
      </c>
      <c r="AX102" s="478">
        <f t="shared" si="23"/>
        <v>0</v>
      </c>
      <c r="AY102" s="477">
        <f t="shared" si="24"/>
        <v>0</v>
      </c>
      <c r="BC102" s="9"/>
      <c r="BK102" s="148"/>
    </row>
    <row r="103" spans="1:63" ht="30" customHeight="1" x14ac:dyDescent="0.3">
      <c r="A103" s="545">
        <f>IF('Invt Machines'!A103="","",'Invt Machines'!A103)</f>
        <v>91</v>
      </c>
      <c r="B103" s="158" t="str">
        <f>IF('Invt Machines'!D103="","",'Invt Machines'!D103)</f>
        <v>ASPROD Affûtage</v>
      </c>
      <c r="C103" s="468">
        <f>IF('Invt Machines'!E103="","",'Invt Machines'!E103)</f>
        <v>2546112</v>
      </c>
      <c r="D103" s="484" t="str">
        <f>IF('Invt Machines'!G103="","",'Invt Machines'!G103)</f>
        <v>APPAREIL A MESURER ET A PROJETER</v>
      </c>
      <c r="E103" s="1359" t="str">
        <f>IF('Invt Machines'!H103="","",'Invt Machines'!H103)</f>
        <v>SAGEM</v>
      </c>
      <c r="F103" s="1360" t="str">
        <f>IF('Invt Machines'!I103="","",'Invt Machines'!I103)</f>
        <v>Appareil de mesure</v>
      </c>
      <c r="G103" s="485" t="s">
        <v>476</v>
      </c>
      <c r="H103" s="160"/>
      <c r="I103" s="160"/>
      <c r="J103" s="160"/>
      <c r="K103" s="160"/>
      <c r="L103" s="160"/>
      <c r="M103" s="160"/>
      <c r="N103" s="160"/>
      <c r="O103" s="160"/>
      <c r="P103" s="161"/>
      <c r="Q103" s="161"/>
      <c r="R103" s="161"/>
      <c r="S103" s="161"/>
      <c r="T103" s="161"/>
      <c r="U103" s="161"/>
      <c r="V103" s="377" t="str">
        <f>IF('Invt Machines'!AC103="","","oui")</f>
        <v/>
      </c>
      <c r="W103" s="154" t="s">
        <v>477</v>
      </c>
      <c r="X103" s="154" t="s">
        <v>476</v>
      </c>
      <c r="Y103" s="154"/>
      <c r="Z103" s="154"/>
      <c r="AA103" s="1329"/>
      <c r="AB103" s="1330"/>
      <c r="AC103" s="1330"/>
      <c r="AD103" s="1330"/>
      <c r="AE103" s="1330"/>
      <c r="AF103" s="1331"/>
      <c r="AG103" s="342"/>
      <c r="AH103" s="475">
        <f t="shared" si="15"/>
        <v>1</v>
      </c>
      <c r="AI103" s="483">
        <f t="shared" si="16"/>
        <v>0</v>
      </c>
      <c r="AK103" s="475">
        <f t="shared" si="25"/>
        <v>0</v>
      </c>
      <c r="AL103" s="478">
        <f t="shared" si="26"/>
        <v>0</v>
      </c>
      <c r="AM103" s="478">
        <f t="shared" si="27"/>
        <v>1</v>
      </c>
      <c r="AN103" s="478">
        <f t="shared" si="17"/>
        <v>1</v>
      </c>
      <c r="AO103" s="478">
        <f t="shared" si="28"/>
        <v>0</v>
      </c>
      <c r="AP103" s="483">
        <f t="shared" si="29"/>
        <v>0</v>
      </c>
      <c r="AQ103" s="156"/>
      <c r="AR103" s="475">
        <f t="shared" si="30"/>
        <v>0</v>
      </c>
      <c r="AS103" s="483">
        <f t="shared" si="31"/>
        <v>0</v>
      </c>
      <c r="AT103" s="148"/>
      <c r="AU103" s="475">
        <f t="shared" si="32"/>
        <v>0</v>
      </c>
      <c r="AV103" s="478">
        <f t="shared" si="33"/>
        <v>0</v>
      </c>
      <c r="AW103" s="478">
        <f t="shared" si="22"/>
        <v>0</v>
      </c>
      <c r="AX103" s="478">
        <f t="shared" si="23"/>
        <v>0</v>
      </c>
      <c r="AY103" s="477">
        <f t="shared" si="24"/>
        <v>0</v>
      </c>
      <c r="BC103" s="9"/>
      <c r="BK103" s="148"/>
    </row>
    <row r="104" spans="1:63" ht="30" customHeight="1" x14ac:dyDescent="0.3">
      <c r="A104" s="545">
        <f>IF('Invt Machines'!A104="","",'Invt Machines'!A104)</f>
        <v>92</v>
      </c>
      <c r="B104" s="93" t="str">
        <f>IF('Invt Machines'!D104="","",'Invt Machines'!D104)</f>
        <v>ASPROD Métrologie</v>
      </c>
      <c r="C104" s="468">
        <f>IF('Invt Machines'!E104="","",'Invt Machines'!E104)</f>
        <v>2546097</v>
      </c>
      <c r="D104" s="484" t="str">
        <f>IF('Invt Machines'!G104="","",'Invt Machines'!G104)</f>
        <v>APPAREIL A MESURER ET A PROJETER</v>
      </c>
      <c r="E104" s="1359" t="str">
        <f>IF('Invt Machines'!H104="","",'Invt Machines'!H104)</f>
        <v>SAGEM</v>
      </c>
      <c r="F104" s="1360" t="str">
        <f>IF('Invt Machines'!I104="","",'Invt Machines'!I104)</f>
        <v>Appareil de mesure</v>
      </c>
      <c r="G104" s="485" t="s">
        <v>476</v>
      </c>
      <c r="H104" s="160"/>
      <c r="I104" s="160"/>
      <c r="J104" s="160"/>
      <c r="K104" s="160"/>
      <c r="L104" s="160"/>
      <c r="M104" s="160"/>
      <c r="N104" s="160"/>
      <c r="O104" s="160"/>
      <c r="P104" s="161"/>
      <c r="Q104" s="161"/>
      <c r="R104" s="161"/>
      <c r="S104" s="161"/>
      <c r="T104" s="161"/>
      <c r="U104" s="161"/>
      <c r="V104" s="377" t="str">
        <f>IF('Invt Machines'!AC104="","","oui")</f>
        <v/>
      </c>
      <c r="W104" s="154" t="s">
        <v>477</v>
      </c>
      <c r="X104" s="154" t="s">
        <v>476</v>
      </c>
      <c r="Y104" s="154"/>
      <c r="Z104" s="154"/>
      <c r="AA104" s="1329"/>
      <c r="AB104" s="1330"/>
      <c r="AC104" s="1330"/>
      <c r="AD104" s="1330"/>
      <c r="AE104" s="1330"/>
      <c r="AF104" s="1331"/>
      <c r="AG104" s="342"/>
      <c r="AH104" s="475">
        <f t="shared" si="15"/>
        <v>1</v>
      </c>
      <c r="AI104" s="483">
        <f t="shared" si="16"/>
        <v>0</v>
      </c>
      <c r="AK104" s="475">
        <f t="shared" si="25"/>
        <v>0</v>
      </c>
      <c r="AL104" s="478">
        <f t="shared" si="26"/>
        <v>0</v>
      </c>
      <c r="AM104" s="478">
        <f t="shared" si="27"/>
        <v>1</v>
      </c>
      <c r="AN104" s="478">
        <f t="shared" si="17"/>
        <v>1</v>
      </c>
      <c r="AO104" s="478">
        <f t="shared" si="28"/>
        <v>0</v>
      </c>
      <c r="AP104" s="483">
        <f t="shared" si="29"/>
        <v>0</v>
      </c>
      <c r="AQ104" s="156"/>
      <c r="AR104" s="475">
        <f t="shared" si="30"/>
        <v>0</v>
      </c>
      <c r="AS104" s="483">
        <f t="shared" si="31"/>
        <v>0</v>
      </c>
      <c r="AT104" s="148"/>
      <c r="AU104" s="475">
        <f t="shared" si="32"/>
        <v>0</v>
      </c>
      <c r="AV104" s="478">
        <f t="shared" si="33"/>
        <v>0</v>
      </c>
      <c r="AW104" s="478">
        <f t="shared" si="22"/>
        <v>0</v>
      </c>
      <c r="AX104" s="478">
        <f t="shared" si="23"/>
        <v>0</v>
      </c>
      <c r="AY104" s="477">
        <f t="shared" si="24"/>
        <v>0</v>
      </c>
      <c r="BC104" s="9"/>
      <c r="BK104" s="148"/>
    </row>
    <row r="105" spans="1:63" ht="30" customHeight="1" x14ac:dyDescent="0.3">
      <c r="A105" s="545">
        <f>IF('Invt Machines'!A105="","",'Invt Machines'!A105)</f>
        <v>93</v>
      </c>
      <c r="B105" s="158" t="str">
        <f>IF('Invt Machines'!D105="","",'Invt Machines'!D105)</f>
        <v>ASPROD LABO</v>
      </c>
      <c r="C105" s="58" t="str">
        <f>IF('Invt Machines'!E105="","",'Invt Machines'!E105)</f>
        <v>626G 210</v>
      </c>
      <c r="D105" s="484" t="str">
        <f>IF('Invt Machines'!G105="","",'Invt Machines'!G105)</f>
        <v>TRONCONNEUSE (Exocom)</v>
      </c>
      <c r="E105" s="1359" t="str">
        <f>IF('Invt Machines'!H105="","",'Invt Machines'!H105)</f>
        <v>STRUERS</v>
      </c>
      <c r="F105" s="1360" t="str">
        <f>IF('Invt Machines'!I105="","",'Invt Machines'!I105)</f>
        <v>Tronçonneuse</v>
      </c>
      <c r="G105" s="485" t="s">
        <v>476</v>
      </c>
      <c r="H105" s="160"/>
      <c r="I105" s="160"/>
      <c r="J105" s="160"/>
      <c r="K105" s="160"/>
      <c r="L105" s="160"/>
      <c r="M105" s="160"/>
      <c r="N105" s="160"/>
      <c r="O105" s="160"/>
      <c r="P105" s="161"/>
      <c r="Q105" s="161"/>
      <c r="R105" s="161"/>
      <c r="S105" s="161"/>
      <c r="T105" s="161"/>
      <c r="U105" s="161"/>
      <c r="V105" s="377" t="str">
        <f>IF('Invt Machines'!AC105="","","oui")</f>
        <v/>
      </c>
      <c r="W105" s="154" t="s">
        <v>477</v>
      </c>
      <c r="X105" s="154" t="s">
        <v>476</v>
      </c>
      <c r="Y105" s="154"/>
      <c r="Z105" s="154"/>
      <c r="AA105" s="1329"/>
      <c r="AB105" s="1330"/>
      <c r="AC105" s="1330"/>
      <c r="AD105" s="1330"/>
      <c r="AE105" s="1330"/>
      <c r="AF105" s="1331"/>
      <c r="AG105" s="342"/>
      <c r="AH105" s="475">
        <f t="shared" si="15"/>
        <v>1</v>
      </c>
      <c r="AI105" s="483">
        <f t="shared" si="16"/>
        <v>0</v>
      </c>
      <c r="AK105" s="475">
        <f t="shared" si="25"/>
        <v>0</v>
      </c>
      <c r="AL105" s="478">
        <f t="shared" si="26"/>
        <v>0</v>
      </c>
      <c r="AM105" s="478">
        <f t="shared" si="27"/>
        <v>1</v>
      </c>
      <c r="AN105" s="478">
        <f t="shared" si="17"/>
        <v>1</v>
      </c>
      <c r="AO105" s="478">
        <f t="shared" si="28"/>
        <v>0</v>
      </c>
      <c r="AP105" s="483">
        <f t="shared" si="29"/>
        <v>0</v>
      </c>
      <c r="AQ105" s="156"/>
      <c r="AR105" s="475">
        <f t="shared" si="30"/>
        <v>0</v>
      </c>
      <c r="AS105" s="483">
        <f t="shared" si="31"/>
        <v>0</v>
      </c>
      <c r="AT105" s="148"/>
      <c r="AU105" s="475">
        <f t="shared" si="32"/>
        <v>0</v>
      </c>
      <c r="AV105" s="478">
        <f t="shared" si="33"/>
        <v>0</v>
      </c>
      <c r="AW105" s="478">
        <f t="shared" si="22"/>
        <v>0</v>
      </c>
      <c r="AX105" s="478">
        <f t="shared" si="23"/>
        <v>0</v>
      </c>
      <c r="AY105" s="477">
        <f t="shared" si="24"/>
        <v>0</v>
      </c>
      <c r="BC105" s="9"/>
      <c r="BK105" s="148"/>
    </row>
    <row r="106" spans="1:63" ht="30" customHeight="1" x14ac:dyDescent="0.3">
      <c r="A106" s="545">
        <f>IF('Invt Machines'!A106="","",'Invt Machines'!A106)</f>
        <v>94</v>
      </c>
      <c r="B106" s="158" t="str">
        <f>IF('Invt Machines'!D106="","",'Invt Machines'!D106)</f>
        <v>ASPROD LABO</v>
      </c>
      <c r="C106" s="58" t="str">
        <f>IF('Invt Machines'!E106="","",'Invt Machines'!E106)</f>
        <v>626G 3219</v>
      </c>
      <c r="D106" s="484" t="str">
        <f>IF('Invt Machines'!G106="","",'Invt Machines'!G106)</f>
        <v>TRONCONNEUSE (Abrasimets 2)</v>
      </c>
      <c r="E106" s="1359" t="str">
        <f>IF('Invt Machines'!H106="","",'Invt Machines'!H106)</f>
        <v>BUEHLER</v>
      </c>
      <c r="F106" s="1360" t="str">
        <f>IF('Invt Machines'!I106="","",'Invt Machines'!I106)</f>
        <v>Tronçonneuse</v>
      </c>
      <c r="G106" s="485" t="s">
        <v>476</v>
      </c>
      <c r="H106" s="160"/>
      <c r="I106" s="160"/>
      <c r="J106" s="160"/>
      <c r="K106" s="160"/>
      <c r="L106" s="160"/>
      <c r="M106" s="160"/>
      <c r="N106" s="160"/>
      <c r="O106" s="160"/>
      <c r="P106" s="161"/>
      <c r="Q106" s="161"/>
      <c r="R106" s="161"/>
      <c r="S106" s="161"/>
      <c r="T106" s="161"/>
      <c r="U106" s="161"/>
      <c r="V106" s="377" t="str">
        <f>IF('Invt Machines'!AC106="","","oui")</f>
        <v/>
      </c>
      <c r="W106" s="154" t="s">
        <v>477</v>
      </c>
      <c r="X106" s="154" t="s">
        <v>476</v>
      </c>
      <c r="Y106" s="154"/>
      <c r="Z106" s="154"/>
      <c r="AA106" s="1329"/>
      <c r="AB106" s="1330"/>
      <c r="AC106" s="1330"/>
      <c r="AD106" s="1330"/>
      <c r="AE106" s="1330"/>
      <c r="AF106" s="1331"/>
      <c r="AG106" s="342"/>
      <c r="AH106" s="475">
        <f t="shared" si="15"/>
        <v>1</v>
      </c>
      <c r="AI106" s="483">
        <f t="shared" si="16"/>
        <v>0</v>
      </c>
      <c r="AK106" s="475">
        <f t="shared" si="25"/>
        <v>0</v>
      </c>
      <c r="AL106" s="478">
        <f t="shared" si="26"/>
        <v>0</v>
      </c>
      <c r="AM106" s="478">
        <f t="shared" si="27"/>
        <v>1</v>
      </c>
      <c r="AN106" s="478">
        <f t="shared" si="17"/>
        <v>1</v>
      </c>
      <c r="AO106" s="478">
        <f t="shared" si="28"/>
        <v>0</v>
      </c>
      <c r="AP106" s="483">
        <f t="shared" si="29"/>
        <v>0</v>
      </c>
      <c r="AQ106" s="156"/>
      <c r="AR106" s="475">
        <f t="shared" si="30"/>
        <v>0</v>
      </c>
      <c r="AS106" s="483">
        <f t="shared" si="31"/>
        <v>0</v>
      </c>
      <c r="AT106" s="148"/>
      <c r="AU106" s="475">
        <f t="shared" si="32"/>
        <v>0</v>
      </c>
      <c r="AV106" s="478">
        <f t="shared" si="33"/>
        <v>0</v>
      </c>
      <c r="AW106" s="478">
        <f t="shared" si="22"/>
        <v>0</v>
      </c>
      <c r="AX106" s="478">
        <f t="shared" si="23"/>
        <v>0</v>
      </c>
      <c r="AY106" s="477">
        <f t="shared" si="24"/>
        <v>0</v>
      </c>
      <c r="BC106" s="9"/>
      <c r="BK106" s="148"/>
    </row>
    <row r="107" spans="1:63" ht="30" customHeight="1" x14ac:dyDescent="0.3">
      <c r="A107" s="545">
        <f>IF('Invt Machines'!A107="","",'Invt Machines'!A107)</f>
        <v>95</v>
      </c>
      <c r="B107" s="158" t="str">
        <f>IF('Invt Machines'!D107="","",'Invt Machines'!D107)</f>
        <v>ASPROD Affûtage</v>
      </c>
      <c r="C107" s="468" t="str">
        <f>IF('Invt Machines'!E107="","",'Invt Machines'!E107)</f>
        <v>A301</v>
      </c>
      <c r="D107" s="484" t="str">
        <f>IF('Invt Machines'!G107="","",'Invt Machines'!G107)</f>
        <v>TOURET A MEULER</v>
      </c>
      <c r="E107" s="1359" t="str">
        <f>IF('Invt Machines'!H107="","",'Invt Machines'!H107)</f>
        <v>MAPE</v>
      </c>
      <c r="F107" s="1360" t="str">
        <f>IF('Invt Machines'!I107="","",'Invt Machines'!I107)</f>
        <v>Touret / 2 MEULES</v>
      </c>
      <c r="G107" s="485" t="s">
        <v>476</v>
      </c>
      <c r="H107" s="160"/>
      <c r="I107" s="160"/>
      <c r="J107" s="160"/>
      <c r="K107" s="160"/>
      <c r="L107" s="160"/>
      <c r="M107" s="160"/>
      <c r="N107" s="160"/>
      <c r="O107" s="160"/>
      <c r="P107" s="161"/>
      <c r="Q107" s="161"/>
      <c r="R107" s="161"/>
      <c r="S107" s="161"/>
      <c r="T107" s="161"/>
      <c r="U107" s="161"/>
      <c r="V107" s="377" t="str">
        <f>IF('Invt Machines'!AC107="","","oui")</f>
        <v/>
      </c>
      <c r="W107" s="154" t="s">
        <v>477</v>
      </c>
      <c r="X107" s="154" t="s">
        <v>476</v>
      </c>
      <c r="Y107" s="154"/>
      <c r="Z107" s="154"/>
      <c r="AA107" s="1329"/>
      <c r="AB107" s="1330"/>
      <c r="AC107" s="1330"/>
      <c r="AD107" s="1330"/>
      <c r="AE107" s="1330"/>
      <c r="AF107" s="1331"/>
      <c r="AG107" s="342"/>
      <c r="AH107" s="475">
        <f t="shared" si="15"/>
        <v>1</v>
      </c>
      <c r="AI107" s="483">
        <f t="shared" si="16"/>
        <v>0</v>
      </c>
      <c r="AK107" s="475">
        <f t="shared" si="25"/>
        <v>0</v>
      </c>
      <c r="AL107" s="478">
        <f t="shared" si="26"/>
        <v>0</v>
      </c>
      <c r="AM107" s="478">
        <f t="shared" si="27"/>
        <v>1</v>
      </c>
      <c r="AN107" s="478">
        <f t="shared" si="17"/>
        <v>1</v>
      </c>
      <c r="AO107" s="478">
        <f t="shared" si="28"/>
        <v>0</v>
      </c>
      <c r="AP107" s="483">
        <f t="shared" si="29"/>
        <v>0</v>
      </c>
      <c r="AQ107" s="156"/>
      <c r="AR107" s="475">
        <f t="shared" si="30"/>
        <v>0</v>
      </c>
      <c r="AS107" s="483">
        <f t="shared" si="31"/>
        <v>0</v>
      </c>
      <c r="AT107" s="148"/>
      <c r="AU107" s="475">
        <f t="shared" si="32"/>
        <v>0</v>
      </c>
      <c r="AV107" s="478">
        <f t="shared" si="33"/>
        <v>0</v>
      </c>
      <c r="AW107" s="478">
        <f t="shared" si="22"/>
        <v>0</v>
      </c>
      <c r="AX107" s="478">
        <f t="shared" si="23"/>
        <v>0</v>
      </c>
      <c r="AY107" s="477">
        <f t="shared" si="24"/>
        <v>0</v>
      </c>
      <c r="BC107" s="9"/>
      <c r="BK107" s="148"/>
    </row>
    <row r="108" spans="1:63" ht="30" customHeight="1" x14ac:dyDescent="0.3">
      <c r="A108" s="545">
        <f>IF('Invt Machines'!A108="","",'Invt Machines'!A108)</f>
        <v>96</v>
      </c>
      <c r="B108" s="158" t="str">
        <f>IF('Invt Machines'!D108="","",'Invt Machines'!D108)</f>
        <v>ASPROD Affûtage</v>
      </c>
      <c r="C108" s="468" t="str">
        <f>IF('Invt Machines'!E108="","",'Invt Machines'!E108)</f>
        <v>628G 14</v>
      </c>
      <c r="D108" s="484" t="str">
        <f>IF('Invt Machines'!G108="","",'Invt Machines'!G108)</f>
        <v>TOUR HORIZONTAL HN400</v>
      </c>
      <c r="E108" s="1359" t="str">
        <f>IF('Invt Machines'!H108="","",'Invt Machines'!H108)</f>
        <v>H. ERNAULT SOMUA</v>
      </c>
      <c r="F108" s="1360" t="str">
        <f>IF('Invt Machines'!I108="","",'Invt Machines'!I108)</f>
        <v>TOUR</v>
      </c>
      <c r="G108" s="485" t="s">
        <v>476</v>
      </c>
      <c r="H108" s="160"/>
      <c r="I108" s="160"/>
      <c r="J108" s="160"/>
      <c r="K108" s="160"/>
      <c r="L108" s="160"/>
      <c r="M108" s="160"/>
      <c r="N108" s="160"/>
      <c r="O108" s="160"/>
      <c r="P108" s="161"/>
      <c r="Q108" s="161"/>
      <c r="R108" s="161"/>
      <c r="S108" s="161"/>
      <c r="T108" s="161"/>
      <c r="U108" s="161"/>
      <c r="V108" s="377" t="str">
        <f>IF('Invt Machines'!AC108="","","oui")</f>
        <v/>
      </c>
      <c r="W108" s="154" t="s">
        <v>477</v>
      </c>
      <c r="X108" s="154" t="s">
        <v>476</v>
      </c>
      <c r="Y108" s="154"/>
      <c r="Z108" s="154"/>
      <c r="AA108" s="1329"/>
      <c r="AB108" s="1330"/>
      <c r="AC108" s="1330"/>
      <c r="AD108" s="1330"/>
      <c r="AE108" s="1330"/>
      <c r="AF108" s="1331"/>
      <c r="AG108" s="342"/>
      <c r="AH108" s="475">
        <f t="shared" si="15"/>
        <v>1</v>
      </c>
      <c r="AI108" s="483">
        <f t="shared" si="16"/>
        <v>0</v>
      </c>
      <c r="AK108" s="475">
        <f t="shared" si="25"/>
        <v>0</v>
      </c>
      <c r="AL108" s="478">
        <f t="shared" si="26"/>
        <v>0</v>
      </c>
      <c r="AM108" s="478">
        <f t="shared" si="27"/>
        <v>1</v>
      </c>
      <c r="AN108" s="478">
        <f t="shared" si="17"/>
        <v>1</v>
      </c>
      <c r="AO108" s="478">
        <f t="shared" si="28"/>
        <v>0</v>
      </c>
      <c r="AP108" s="483">
        <f t="shared" si="29"/>
        <v>0</v>
      </c>
      <c r="AQ108" s="156"/>
      <c r="AR108" s="475">
        <f t="shared" si="30"/>
        <v>0</v>
      </c>
      <c r="AS108" s="483">
        <f t="shared" si="31"/>
        <v>0</v>
      </c>
      <c r="AT108" s="148"/>
      <c r="AU108" s="475">
        <f t="shared" si="32"/>
        <v>0</v>
      </c>
      <c r="AV108" s="478">
        <f t="shared" si="33"/>
        <v>0</v>
      </c>
      <c r="AW108" s="478">
        <f t="shared" si="22"/>
        <v>0</v>
      </c>
      <c r="AX108" s="478">
        <f t="shared" si="23"/>
        <v>0</v>
      </c>
      <c r="AY108" s="477">
        <f t="shared" si="24"/>
        <v>0</v>
      </c>
      <c r="BC108" s="9"/>
      <c r="BK108" s="148"/>
    </row>
    <row r="109" spans="1:63" ht="30" customHeight="1" x14ac:dyDescent="0.3">
      <c r="A109" s="545">
        <f>IF('Invt Machines'!A109="","",'Invt Machines'!A109)</f>
        <v>97</v>
      </c>
      <c r="B109" s="158" t="str">
        <f>IF('Invt Machines'!D109="","",'Invt Machines'!D109)</f>
        <v>ASPROD Affûtage</v>
      </c>
      <c r="C109" s="468" t="str">
        <f>IF('Invt Machines'!E109="","",'Invt Machines'!E109)</f>
        <v>628G 25</v>
      </c>
      <c r="D109" s="484" t="str">
        <f>IF('Invt Machines'!G109="","",'Invt Machines'!G109)</f>
        <v>TOURET D'AFFUTAGE</v>
      </c>
      <c r="E109" s="1359" t="str">
        <f>IF('Invt Machines'!H109="","",'Invt Machines'!H109)</f>
        <v>RENE HELLE</v>
      </c>
      <c r="F109" s="1360" t="str">
        <f>IF('Invt Machines'!I109="","",'Invt Machines'!I109)</f>
        <v>MEULEUSE</v>
      </c>
      <c r="G109" s="485" t="s">
        <v>476</v>
      </c>
      <c r="H109" s="160"/>
      <c r="I109" s="160"/>
      <c r="J109" s="160"/>
      <c r="K109" s="160"/>
      <c r="L109" s="160"/>
      <c r="M109" s="160"/>
      <c r="N109" s="160"/>
      <c r="O109" s="160"/>
      <c r="P109" s="161"/>
      <c r="Q109" s="161"/>
      <c r="R109" s="161"/>
      <c r="S109" s="161"/>
      <c r="T109" s="161"/>
      <c r="U109" s="161"/>
      <c r="V109" s="377" t="str">
        <f>IF('Invt Machines'!AC109="","","oui")</f>
        <v/>
      </c>
      <c r="W109" s="154" t="s">
        <v>477</v>
      </c>
      <c r="X109" s="154" t="s">
        <v>476</v>
      </c>
      <c r="Y109" s="154"/>
      <c r="Z109" s="154"/>
      <c r="AA109" s="1329"/>
      <c r="AB109" s="1330"/>
      <c r="AC109" s="1330"/>
      <c r="AD109" s="1330"/>
      <c r="AE109" s="1330"/>
      <c r="AF109" s="1331"/>
      <c r="AG109" s="342"/>
      <c r="AH109" s="475">
        <f t="shared" si="15"/>
        <v>1</v>
      </c>
      <c r="AI109" s="483">
        <f t="shared" si="16"/>
        <v>0</v>
      </c>
      <c r="AK109" s="475">
        <f t="shared" si="25"/>
        <v>0</v>
      </c>
      <c r="AL109" s="478">
        <f t="shared" si="26"/>
        <v>0</v>
      </c>
      <c r="AM109" s="478">
        <f t="shared" si="27"/>
        <v>1</v>
      </c>
      <c r="AN109" s="478">
        <f t="shared" si="17"/>
        <v>1</v>
      </c>
      <c r="AO109" s="478">
        <f t="shared" si="28"/>
        <v>0</v>
      </c>
      <c r="AP109" s="483">
        <f t="shared" si="29"/>
        <v>0</v>
      </c>
      <c r="AQ109" s="156"/>
      <c r="AR109" s="475">
        <f t="shared" si="30"/>
        <v>0</v>
      </c>
      <c r="AS109" s="483">
        <f t="shared" si="31"/>
        <v>0</v>
      </c>
      <c r="AT109" s="148"/>
      <c r="AU109" s="475">
        <f t="shared" si="32"/>
        <v>0</v>
      </c>
      <c r="AV109" s="478">
        <f t="shared" si="33"/>
        <v>0</v>
      </c>
      <c r="AW109" s="478">
        <f t="shared" si="22"/>
        <v>0</v>
      </c>
      <c r="AX109" s="478">
        <f t="shared" si="23"/>
        <v>0</v>
      </c>
      <c r="AY109" s="477">
        <f t="shared" si="24"/>
        <v>0</v>
      </c>
      <c r="BC109" s="9"/>
      <c r="BK109" s="148"/>
    </row>
    <row r="110" spans="1:63" ht="30" customHeight="1" x14ac:dyDescent="0.3">
      <c r="A110" s="545">
        <f>IF('Invt Machines'!A110="","",'Invt Machines'!A110)</f>
        <v>98</v>
      </c>
      <c r="B110" s="158" t="str">
        <f>IF('Invt Machines'!D110="","",'Invt Machines'!D110)</f>
        <v>ASPROD Affûtage</v>
      </c>
      <c r="C110" s="468">
        <f>IF('Invt Machines'!E110="","",'Invt Machines'!E110)</f>
        <v>2546180</v>
      </c>
      <c r="D110" s="484" t="str">
        <f>IF('Invt Machines'!G110="","",'Invt Machines'!G110)</f>
        <v>MARQUEUSE DP3000</v>
      </c>
      <c r="E110" s="1359" t="str">
        <f>IF('Invt Machines'!H110="","",'Invt Machines'!H110)</f>
        <v>TECHNIFOR</v>
      </c>
      <c r="F110" s="1360" t="str">
        <f>IF('Invt Machines'!I110="","",'Invt Machines'!I110)</f>
        <v>Machine à marquer</v>
      </c>
      <c r="G110" s="485" t="s">
        <v>476</v>
      </c>
      <c r="H110" s="160"/>
      <c r="I110" s="160"/>
      <c r="J110" s="160"/>
      <c r="K110" s="160"/>
      <c r="L110" s="160"/>
      <c r="M110" s="160"/>
      <c r="N110" s="160"/>
      <c r="O110" s="160"/>
      <c r="P110" s="161"/>
      <c r="Q110" s="161"/>
      <c r="R110" s="161"/>
      <c r="S110" s="161"/>
      <c r="T110" s="161"/>
      <c r="U110" s="161"/>
      <c r="V110" s="377" t="str">
        <f>IF('Invt Machines'!AC110="","","oui")</f>
        <v/>
      </c>
      <c r="W110" s="154" t="s">
        <v>477</v>
      </c>
      <c r="X110" s="154" t="s">
        <v>476</v>
      </c>
      <c r="Y110" s="154"/>
      <c r="Z110" s="154"/>
      <c r="AA110" s="1329"/>
      <c r="AB110" s="1330"/>
      <c r="AC110" s="1330"/>
      <c r="AD110" s="1330"/>
      <c r="AE110" s="1330"/>
      <c r="AF110" s="1331"/>
      <c r="AG110" s="342"/>
      <c r="AH110" s="475">
        <f t="shared" si="15"/>
        <v>1</v>
      </c>
      <c r="AI110" s="483">
        <f t="shared" si="16"/>
        <v>0</v>
      </c>
      <c r="AK110" s="475">
        <f t="shared" si="25"/>
        <v>0</v>
      </c>
      <c r="AL110" s="478">
        <f t="shared" si="26"/>
        <v>0</v>
      </c>
      <c r="AM110" s="478">
        <f t="shared" si="27"/>
        <v>1</v>
      </c>
      <c r="AN110" s="478">
        <f t="shared" si="17"/>
        <v>1</v>
      </c>
      <c r="AO110" s="478">
        <f t="shared" si="28"/>
        <v>0</v>
      </c>
      <c r="AP110" s="483">
        <f t="shared" si="29"/>
        <v>0</v>
      </c>
      <c r="AQ110" s="156"/>
      <c r="AR110" s="475">
        <f t="shared" si="30"/>
        <v>0</v>
      </c>
      <c r="AS110" s="483">
        <f t="shared" si="31"/>
        <v>0</v>
      </c>
      <c r="AT110" s="148"/>
      <c r="AU110" s="475">
        <f t="shared" si="32"/>
        <v>0</v>
      </c>
      <c r="AV110" s="478">
        <f t="shared" si="33"/>
        <v>0</v>
      </c>
      <c r="AW110" s="478">
        <f t="shared" si="22"/>
        <v>0</v>
      </c>
      <c r="AX110" s="478">
        <f t="shared" si="23"/>
        <v>0</v>
      </c>
      <c r="AY110" s="477">
        <f t="shared" si="24"/>
        <v>0</v>
      </c>
      <c r="BC110" s="9"/>
      <c r="BK110" s="148"/>
    </row>
    <row r="111" spans="1:63" ht="30" customHeight="1" x14ac:dyDescent="0.3">
      <c r="A111" s="545">
        <f>IF('Invt Machines'!A111="","",'Invt Machines'!A111)</f>
        <v>99</v>
      </c>
      <c r="B111" s="158" t="str">
        <f>IF('Invt Machines'!D111="","",'Invt Machines'!D111)</f>
        <v>ASPROD Atelier</v>
      </c>
      <c r="C111" s="468">
        <f>IF('Invt Machines'!E111="","",'Invt Machines'!E111)</f>
        <v>2546179</v>
      </c>
      <c r="D111" s="105" t="str">
        <f>IF('Invt Machines'!G111="","",'Invt Machines'!G111)</f>
        <v>TOOL MASTER 310-P</v>
      </c>
      <c r="E111" s="1359" t="str">
        <f>IF('Invt Machines'!H111="","",'Invt Machines'!H111)</f>
        <v>SECO EPB</v>
      </c>
      <c r="F111" s="1360" t="str">
        <f>IF('Invt Machines'!I111="","",'Invt Machines'!I111)</f>
        <v>Appareil de mesure</v>
      </c>
      <c r="G111" s="485" t="s">
        <v>476</v>
      </c>
      <c r="H111" s="160"/>
      <c r="I111" s="160"/>
      <c r="J111" s="160"/>
      <c r="K111" s="160"/>
      <c r="L111" s="160"/>
      <c r="M111" s="160"/>
      <c r="N111" s="160"/>
      <c r="O111" s="160"/>
      <c r="P111" s="161"/>
      <c r="Q111" s="161"/>
      <c r="R111" s="161"/>
      <c r="S111" s="161"/>
      <c r="T111" s="161"/>
      <c r="U111" s="161"/>
      <c r="V111" s="377" t="str">
        <f>IF('Invt Machines'!AC111="","","oui")</f>
        <v/>
      </c>
      <c r="W111" s="154" t="s">
        <v>477</v>
      </c>
      <c r="X111" s="154" t="s">
        <v>476</v>
      </c>
      <c r="Y111" s="154"/>
      <c r="Z111" s="154"/>
      <c r="AA111" s="1329"/>
      <c r="AB111" s="1330"/>
      <c r="AC111" s="1330"/>
      <c r="AD111" s="1330"/>
      <c r="AE111" s="1330"/>
      <c r="AF111" s="1331"/>
      <c r="AG111" s="342"/>
      <c r="AH111" s="475">
        <f t="shared" si="15"/>
        <v>1</v>
      </c>
      <c r="AI111" s="483">
        <f t="shared" si="16"/>
        <v>0</v>
      </c>
      <c r="AK111" s="475">
        <f t="shared" si="25"/>
        <v>0</v>
      </c>
      <c r="AL111" s="478">
        <f t="shared" si="26"/>
        <v>0</v>
      </c>
      <c r="AM111" s="478">
        <f t="shared" si="27"/>
        <v>1</v>
      </c>
      <c r="AN111" s="478">
        <f t="shared" si="17"/>
        <v>1</v>
      </c>
      <c r="AO111" s="478">
        <f t="shared" si="28"/>
        <v>0</v>
      </c>
      <c r="AP111" s="483">
        <f t="shared" si="29"/>
        <v>0</v>
      </c>
      <c r="AQ111" s="156"/>
      <c r="AR111" s="475">
        <f t="shared" si="30"/>
        <v>0</v>
      </c>
      <c r="AS111" s="483">
        <f t="shared" si="31"/>
        <v>0</v>
      </c>
      <c r="AT111" s="148"/>
      <c r="AU111" s="475">
        <f t="shared" si="32"/>
        <v>0</v>
      </c>
      <c r="AV111" s="478">
        <f t="shared" si="33"/>
        <v>0</v>
      </c>
      <c r="AW111" s="478">
        <f t="shared" si="22"/>
        <v>0</v>
      </c>
      <c r="AX111" s="478">
        <f t="shared" si="23"/>
        <v>0</v>
      </c>
      <c r="AY111" s="477">
        <f t="shared" si="24"/>
        <v>0</v>
      </c>
      <c r="BC111" s="9"/>
      <c r="BK111" s="148"/>
    </row>
    <row r="112" spans="1:63" ht="30" customHeight="1" x14ac:dyDescent="0.3">
      <c r="A112" s="545">
        <f>IF('Invt Machines'!A112="","",'Invt Machines'!A112)</f>
        <v>100</v>
      </c>
      <c r="B112" s="158" t="str">
        <f>IF('Invt Machines'!D112="","",'Invt Machines'!D112)</f>
        <v>ASPROD Atelier</v>
      </c>
      <c r="C112" s="468">
        <f>IF('Invt Machines'!E112="","",'Invt Machines'!E112)</f>
        <v>2546178</v>
      </c>
      <c r="D112" s="484" t="str">
        <f>IF('Invt Machines'!G112="","",'Invt Machines'!G112)</f>
        <v>TOURET A MEULER TYPE BSG60</v>
      </c>
      <c r="E112" s="1359" t="str">
        <f>IF('Invt Machines'!H112="","",'Invt Machines'!H112)</f>
        <v>KAINDL SCHLEIFTECHNIK Reiling GmbH</v>
      </c>
      <c r="F112" s="1360" t="str">
        <f>IF('Invt Machines'!I112="","",'Invt Machines'!I112)</f>
        <v>Touret /1 MEULE</v>
      </c>
      <c r="G112" s="485" t="s">
        <v>476</v>
      </c>
      <c r="H112" s="160"/>
      <c r="I112" s="160"/>
      <c r="J112" s="160"/>
      <c r="K112" s="160"/>
      <c r="L112" s="160"/>
      <c r="M112" s="160"/>
      <c r="N112" s="160"/>
      <c r="O112" s="160"/>
      <c r="P112" s="161"/>
      <c r="Q112" s="161"/>
      <c r="R112" s="161"/>
      <c r="S112" s="161"/>
      <c r="T112" s="161"/>
      <c r="U112" s="161"/>
      <c r="V112" s="377" t="str">
        <f>IF('Invt Machines'!AC112="","","oui")</f>
        <v/>
      </c>
      <c r="W112" s="154" t="s">
        <v>477</v>
      </c>
      <c r="X112" s="154" t="s">
        <v>476</v>
      </c>
      <c r="Y112" s="154"/>
      <c r="Z112" s="154"/>
      <c r="AA112" s="1329"/>
      <c r="AB112" s="1330"/>
      <c r="AC112" s="1330"/>
      <c r="AD112" s="1330"/>
      <c r="AE112" s="1330"/>
      <c r="AF112" s="1331"/>
      <c r="AG112" s="342"/>
      <c r="AH112" s="475">
        <f t="shared" si="15"/>
        <v>1</v>
      </c>
      <c r="AI112" s="483">
        <f t="shared" si="16"/>
        <v>0</v>
      </c>
      <c r="AK112" s="475">
        <f t="shared" si="25"/>
        <v>0</v>
      </c>
      <c r="AL112" s="478">
        <f t="shared" si="26"/>
        <v>0</v>
      </c>
      <c r="AM112" s="478">
        <f t="shared" si="27"/>
        <v>1</v>
      </c>
      <c r="AN112" s="478">
        <f t="shared" si="17"/>
        <v>1</v>
      </c>
      <c r="AO112" s="478">
        <f t="shared" si="28"/>
        <v>0</v>
      </c>
      <c r="AP112" s="483">
        <f t="shared" si="29"/>
        <v>0</v>
      </c>
      <c r="AQ112" s="156"/>
      <c r="AR112" s="475">
        <f t="shared" si="30"/>
        <v>0</v>
      </c>
      <c r="AS112" s="483">
        <f t="shared" si="31"/>
        <v>0</v>
      </c>
      <c r="AT112" s="148"/>
      <c r="AU112" s="475">
        <f t="shared" si="32"/>
        <v>0</v>
      </c>
      <c r="AV112" s="478">
        <f t="shared" si="33"/>
        <v>0</v>
      </c>
      <c r="AW112" s="478">
        <f t="shared" si="22"/>
        <v>0</v>
      </c>
      <c r="AX112" s="478">
        <f t="shared" si="23"/>
        <v>0</v>
      </c>
      <c r="AY112" s="477">
        <f t="shared" si="24"/>
        <v>0</v>
      </c>
      <c r="BC112" s="9"/>
      <c r="BK112" s="148"/>
    </row>
    <row r="113" spans="1:63" ht="30" customHeight="1" x14ac:dyDescent="0.3">
      <c r="A113" s="545">
        <f>IF('Invt Machines'!A113="","",'Invt Machines'!A113)</f>
        <v>101</v>
      </c>
      <c r="B113" s="158" t="str">
        <f>IF('Invt Machines'!D113="","",'Invt Machines'!D113)</f>
        <v>ASPROD Atelier</v>
      </c>
      <c r="C113" s="468" t="str">
        <f>IF('Invt Machines'!E113="","",'Invt Machines'!E113)</f>
        <v>628G 148</v>
      </c>
      <c r="D113" s="484" t="str">
        <f>IF('Invt Machines'!G113="","",'Invt Machines'!G113)</f>
        <v>SCIE A RUBAN</v>
      </c>
      <c r="E113" s="1438" t="str">
        <f>IF('Invt Machines'!H113="","",'Invt Machines'!H113)</f>
        <v>?</v>
      </c>
      <c r="F113" s="1439" t="str">
        <f>IF('Invt Machines'!I113="","",'Invt Machines'!I113)</f>
        <v>Scie</v>
      </c>
      <c r="G113" s="485" t="s">
        <v>476</v>
      </c>
      <c r="H113" s="160"/>
      <c r="I113" s="160"/>
      <c r="J113" s="160"/>
      <c r="K113" s="160"/>
      <c r="L113" s="160"/>
      <c r="M113" s="160"/>
      <c r="N113" s="160"/>
      <c r="O113" s="160"/>
      <c r="P113" s="161"/>
      <c r="Q113" s="161"/>
      <c r="R113" s="161"/>
      <c r="S113" s="161"/>
      <c r="T113" s="161"/>
      <c r="U113" s="161"/>
      <c r="V113" s="377" t="str">
        <f>IF('Invt Machines'!AC113="","","oui")</f>
        <v/>
      </c>
      <c r="W113" s="154" t="s">
        <v>477</v>
      </c>
      <c r="X113" s="154" t="s">
        <v>476</v>
      </c>
      <c r="Y113" s="154"/>
      <c r="Z113" s="154"/>
      <c r="AA113" s="1329"/>
      <c r="AB113" s="1330"/>
      <c r="AC113" s="1330"/>
      <c r="AD113" s="1330"/>
      <c r="AE113" s="1330"/>
      <c r="AF113" s="1331"/>
      <c r="AG113" s="342"/>
      <c r="AH113" s="475">
        <f t="shared" si="15"/>
        <v>1</v>
      </c>
      <c r="AI113" s="483">
        <f t="shared" si="16"/>
        <v>0</v>
      </c>
      <c r="AK113" s="475">
        <f t="shared" si="25"/>
        <v>0</v>
      </c>
      <c r="AL113" s="478">
        <f t="shared" si="26"/>
        <v>0</v>
      </c>
      <c r="AM113" s="478">
        <f t="shared" si="27"/>
        <v>1</v>
      </c>
      <c r="AN113" s="478">
        <f t="shared" si="17"/>
        <v>1</v>
      </c>
      <c r="AO113" s="478">
        <f t="shared" si="28"/>
        <v>0</v>
      </c>
      <c r="AP113" s="483">
        <f t="shared" si="29"/>
        <v>0</v>
      </c>
      <c r="AQ113" s="156"/>
      <c r="AR113" s="475">
        <f t="shared" si="30"/>
        <v>0</v>
      </c>
      <c r="AS113" s="483">
        <f t="shared" si="31"/>
        <v>0</v>
      </c>
      <c r="AT113" s="148"/>
      <c r="AU113" s="475">
        <f t="shared" si="32"/>
        <v>0</v>
      </c>
      <c r="AV113" s="478">
        <f t="shared" si="33"/>
        <v>0</v>
      </c>
      <c r="AW113" s="478">
        <f t="shared" si="22"/>
        <v>0</v>
      </c>
      <c r="AX113" s="478">
        <f t="shared" si="23"/>
        <v>0</v>
      </c>
      <c r="AY113" s="477">
        <f t="shared" si="24"/>
        <v>0</v>
      </c>
      <c r="BC113" s="9"/>
      <c r="BK113" s="148"/>
    </row>
    <row r="114" spans="1:63" ht="30" customHeight="1" x14ac:dyDescent="0.3">
      <c r="A114" s="545">
        <f>IF('Invt Machines'!A114="","",'Invt Machines'!A114)</f>
        <v>102</v>
      </c>
      <c r="B114" s="158" t="str">
        <f>IF('Invt Machines'!D114="","",'Invt Machines'!D114)</f>
        <v>ASPROD Atelier</v>
      </c>
      <c r="C114" s="468" t="str">
        <f>IF('Invt Machines'!E114="","",'Invt Machines'!E114)</f>
        <v>628G 33</v>
      </c>
      <c r="D114" s="484" t="str">
        <f>IF('Invt Machines'!G114="","",'Invt Machines'!G114)</f>
        <v>PERCEUSE A COLONNE</v>
      </c>
      <c r="E114" s="1359" t="str">
        <f>IF('Invt Machines'!H114="","",'Invt Machines'!H114)</f>
        <v>PRECIS</v>
      </c>
      <c r="F114" s="1360" t="str">
        <f>IF('Invt Machines'!I114="","",'Invt Machines'!I114)</f>
        <v>Perceuse</v>
      </c>
      <c r="G114" s="485" t="s">
        <v>476</v>
      </c>
      <c r="H114" s="160"/>
      <c r="I114" s="160"/>
      <c r="J114" s="160"/>
      <c r="K114" s="160"/>
      <c r="L114" s="160"/>
      <c r="M114" s="160"/>
      <c r="N114" s="160"/>
      <c r="O114" s="160"/>
      <c r="P114" s="161"/>
      <c r="Q114" s="161"/>
      <c r="R114" s="161"/>
      <c r="S114" s="161"/>
      <c r="T114" s="161"/>
      <c r="U114" s="161"/>
      <c r="V114" s="377" t="str">
        <f>IF('Invt Machines'!AC114="","","oui")</f>
        <v/>
      </c>
      <c r="W114" s="154" t="s">
        <v>477</v>
      </c>
      <c r="X114" s="154" t="s">
        <v>476</v>
      </c>
      <c r="Y114" s="154"/>
      <c r="Z114" s="154"/>
      <c r="AA114" s="1329"/>
      <c r="AB114" s="1330"/>
      <c r="AC114" s="1330"/>
      <c r="AD114" s="1330"/>
      <c r="AE114" s="1330"/>
      <c r="AF114" s="1331"/>
      <c r="AG114" s="342"/>
      <c r="AH114" s="475">
        <f t="shared" si="15"/>
        <v>1</v>
      </c>
      <c r="AI114" s="483">
        <f t="shared" si="16"/>
        <v>0</v>
      </c>
      <c r="AK114" s="475">
        <f t="shared" si="25"/>
        <v>0</v>
      </c>
      <c r="AL114" s="478">
        <f t="shared" si="26"/>
        <v>0</v>
      </c>
      <c r="AM114" s="478">
        <f t="shared" si="27"/>
        <v>1</v>
      </c>
      <c r="AN114" s="478">
        <f t="shared" si="17"/>
        <v>1</v>
      </c>
      <c r="AO114" s="478">
        <f t="shared" si="28"/>
        <v>0</v>
      </c>
      <c r="AP114" s="483">
        <f t="shared" si="29"/>
        <v>0</v>
      </c>
      <c r="AQ114" s="156"/>
      <c r="AR114" s="475">
        <f t="shared" si="30"/>
        <v>0</v>
      </c>
      <c r="AS114" s="483">
        <f t="shared" si="31"/>
        <v>0</v>
      </c>
      <c r="AT114" s="148"/>
      <c r="AU114" s="475">
        <f t="shared" si="32"/>
        <v>0</v>
      </c>
      <c r="AV114" s="478">
        <f t="shared" si="33"/>
        <v>0</v>
      </c>
      <c r="AW114" s="478">
        <f t="shared" si="22"/>
        <v>0</v>
      </c>
      <c r="AX114" s="478">
        <f t="shared" si="23"/>
        <v>0</v>
      </c>
      <c r="AY114" s="477">
        <f t="shared" si="24"/>
        <v>0</v>
      </c>
      <c r="BC114" s="9"/>
      <c r="BK114" s="148"/>
    </row>
    <row r="115" spans="1:63" ht="30" customHeight="1" x14ac:dyDescent="0.3">
      <c r="A115" s="545">
        <f>IF('Invt Machines'!A115="","",'Invt Machines'!A115)</f>
        <v>103</v>
      </c>
      <c r="B115" s="158" t="str">
        <f>IF('Invt Machines'!D115="","",'Invt Machines'!D115)</f>
        <v>ASPROD Atelier</v>
      </c>
      <c r="C115" s="468">
        <f>IF('Invt Machines'!E115="","",'Invt Machines'!E115)</f>
        <v>1002003</v>
      </c>
      <c r="D115" s="484" t="str">
        <f>IF('Invt Machines'!G115="","",'Invt Machines'!G115)</f>
        <v>PERCEUSE A COLONNE 23 E</v>
      </c>
      <c r="E115" s="1359" t="str">
        <f>IF('Invt Machines'!H115="","",'Invt Machines'!H115)</f>
        <v>SIDAMO</v>
      </c>
      <c r="F115" s="1360" t="str">
        <f>IF('Invt Machines'!I115="","",'Invt Machines'!I115)</f>
        <v>Perceuse</v>
      </c>
      <c r="G115" s="485" t="s">
        <v>476</v>
      </c>
      <c r="H115" s="160"/>
      <c r="I115" s="160"/>
      <c r="J115" s="160"/>
      <c r="K115" s="160"/>
      <c r="L115" s="160"/>
      <c r="M115" s="160"/>
      <c r="N115" s="160"/>
      <c r="O115" s="160"/>
      <c r="P115" s="161"/>
      <c r="Q115" s="161"/>
      <c r="R115" s="161"/>
      <c r="S115" s="161"/>
      <c r="T115" s="161"/>
      <c r="U115" s="161"/>
      <c r="V115" s="377" t="str">
        <f>IF('Invt Machines'!AC115="","","oui")</f>
        <v/>
      </c>
      <c r="W115" s="154" t="s">
        <v>477</v>
      </c>
      <c r="X115" s="154" t="s">
        <v>476</v>
      </c>
      <c r="Y115" s="154"/>
      <c r="Z115" s="154"/>
      <c r="AA115" s="1329"/>
      <c r="AB115" s="1330"/>
      <c r="AC115" s="1330"/>
      <c r="AD115" s="1330"/>
      <c r="AE115" s="1330"/>
      <c r="AF115" s="1331"/>
      <c r="AG115" s="342"/>
      <c r="AH115" s="475">
        <f t="shared" si="15"/>
        <v>1</v>
      </c>
      <c r="AI115" s="483">
        <f t="shared" si="16"/>
        <v>0</v>
      </c>
      <c r="AK115" s="475">
        <f t="shared" si="25"/>
        <v>0</v>
      </c>
      <c r="AL115" s="478">
        <f t="shared" si="26"/>
        <v>0</v>
      </c>
      <c r="AM115" s="478">
        <f t="shared" si="27"/>
        <v>1</v>
      </c>
      <c r="AN115" s="478">
        <f t="shared" si="17"/>
        <v>1</v>
      </c>
      <c r="AO115" s="478">
        <f t="shared" si="28"/>
        <v>0</v>
      </c>
      <c r="AP115" s="483">
        <f t="shared" si="29"/>
        <v>0</v>
      </c>
      <c r="AQ115" s="156"/>
      <c r="AR115" s="475">
        <f t="shared" si="30"/>
        <v>0</v>
      </c>
      <c r="AS115" s="483">
        <f t="shared" si="31"/>
        <v>0</v>
      </c>
      <c r="AT115" s="148"/>
      <c r="AU115" s="475">
        <f t="shared" si="32"/>
        <v>0</v>
      </c>
      <c r="AV115" s="478">
        <f t="shared" si="33"/>
        <v>0</v>
      </c>
      <c r="AW115" s="478">
        <f t="shared" si="22"/>
        <v>0</v>
      </c>
      <c r="AX115" s="478">
        <f t="shared" si="23"/>
        <v>0</v>
      </c>
      <c r="AY115" s="477">
        <f t="shared" si="24"/>
        <v>0</v>
      </c>
      <c r="BC115" s="9"/>
      <c r="BK115" s="148"/>
    </row>
    <row r="116" spans="1:63" ht="30" customHeight="1" x14ac:dyDescent="0.3">
      <c r="A116" s="545">
        <f>IF('Invt Machines'!A116="","",'Invt Machines'!A116)</f>
        <v>104</v>
      </c>
      <c r="B116" s="158" t="str">
        <f>IF('Invt Machines'!D116="","",'Invt Machines'!D116)</f>
        <v>ASPROD Atelier</v>
      </c>
      <c r="C116" s="468" t="str">
        <f>IF('Invt Machines'!E116="","",'Invt Machines'!E116)</f>
        <v xml:space="preserve">OCP M980500192 </v>
      </c>
      <c r="D116" s="484" t="str">
        <f>IF('Invt Machines'!G116="","",'Invt Machines'!G116)</f>
        <v>PONCEUSE EBAVUREUSE A DISQUE</v>
      </c>
      <c r="E116" s="1438" t="str">
        <f>IF('Invt Machines'!H116="","",'Invt Machines'!H116)</f>
        <v>?</v>
      </c>
      <c r="F116" s="1439" t="str">
        <f>IF('Invt Machines'!I116="","",'Invt Machines'!I116)</f>
        <v>Ponceuse / ébavureuse</v>
      </c>
      <c r="G116" s="485" t="s">
        <v>476</v>
      </c>
      <c r="H116" s="160"/>
      <c r="I116" s="160"/>
      <c r="J116" s="160"/>
      <c r="K116" s="160"/>
      <c r="L116" s="160"/>
      <c r="M116" s="160"/>
      <c r="N116" s="160"/>
      <c r="O116" s="160"/>
      <c r="P116" s="161"/>
      <c r="Q116" s="161"/>
      <c r="R116" s="161"/>
      <c r="S116" s="161"/>
      <c r="T116" s="161"/>
      <c r="U116" s="161"/>
      <c r="V116" s="377" t="str">
        <f>IF('Invt Machines'!AC116="","","oui")</f>
        <v/>
      </c>
      <c r="W116" s="154" t="s">
        <v>477</v>
      </c>
      <c r="X116" s="154" t="s">
        <v>476</v>
      </c>
      <c r="Y116" s="154"/>
      <c r="Z116" s="154"/>
      <c r="AA116" s="1329"/>
      <c r="AB116" s="1330"/>
      <c r="AC116" s="1330"/>
      <c r="AD116" s="1330"/>
      <c r="AE116" s="1330"/>
      <c r="AF116" s="1331"/>
      <c r="AG116" s="342"/>
      <c r="AH116" s="475">
        <f t="shared" si="15"/>
        <v>1</v>
      </c>
      <c r="AI116" s="483">
        <f t="shared" si="16"/>
        <v>0</v>
      </c>
      <c r="AK116" s="475">
        <f t="shared" si="25"/>
        <v>0</v>
      </c>
      <c r="AL116" s="478">
        <f t="shared" si="26"/>
        <v>0</v>
      </c>
      <c r="AM116" s="478">
        <f t="shared" si="27"/>
        <v>1</v>
      </c>
      <c r="AN116" s="478">
        <f t="shared" si="17"/>
        <v>1</v>
      </c>
      <c r="AO116" s="478">
        <f t="shared" si="28"/>
        <v>0</v>
      </c>
      <c r="AP116" s="483">
        <f t="shared" si="29"/>
        <v>0</v>
      </c>
      <c r="AQ116" s="156"/>
      <c r="AR116" s="475">
        <f t="shared" si="30"/>
        <v>0</v>
      </c>
      <c r="AS116" s="483">
        <f t="shared" si="31"/>
        <v>0</v>
      </c>
      <c r="AT116" s="148"/>
      <c r="AU116" s="475">
        <f t="shared" si="32"/>
        <v>0</v>
      </c>
      <c r="AV116" s="478">
        <f t="shared" si="33"/>
        <v>0</v>
      </c>
      <c r="AW116" s="478">
        <f t="shared" si="22"/>
        <v>0</v>
      </c>
      <c r="AX116" s="478">
        <f t="shared" si="23"/>
        <v>0</v>
      </c>
      <c r="AY116" s="477">
        <f t="shared" si="24"/>
        <v>0</v>
      </c>
      <c r="BC116" s="9"/>
      <c r="BK116" s="148"/>
    </row>
    <row r="117" spans="1:63" ht="30" customHeight="1" x14ac:dyDescent="0.3">
      <c r="A117" s="545">
        <f>IF('Invt Machines'!A117="","",'Invt Machines'!A117)</f>
        <v>105</v>
      </c>
      <c r="B117" s="158" t="str">
        <f>IF('Invt Machines'!D117="","",'Invt Machines'!D117)</f>
        <v>ASPROD Atelier</v>
      </c>
      <c r="C117" s="468" t="str">
        <f>IF('Invt Machines'!E117="","",'Invt Machines'!E117)</f>
        <v>25FV</v>
      </c>
      <c r="D117" s="484" t="str">
        <f>IF('Invt Machines'!G117="","",'Invt Machines'!G117)</f>
        <v>PERCEUSE FRAISEUSE</v>
      </c>
      <c r="E117" s="1440" t="str">
        <f>IF('Invt Machines'!H117="","",'Invt Machines'!H117)</f>
        <v xml:space="preserve"> SIDAMO</v>
      </c>
      <c r="F117" s="1441" t="str">
        <f>IF('Invt Machines'!I117="","",'Invt Machines'!I117)</f>
        <v>Perceuse / Fraiseuse</v>
      </c>
      <c r="G117" s="485" t="s">
        <v>476</v>
      </c>
      <c r="H117" s="160"/>
      <c r="I117" s="160"/>
      <c r="J117" s="160"/>
      <c r="K117" s="160"/>
      <c r="L117" s="160"/>
      <c r="M117" s="160"/>
      <c r="N117" s="160"/>
      <c r="O117" s="160"/>
      <c r="P117" s="161"/>
      <c r="Q117" s="161"/>
      <c r="R117" s="161"/>
      <c r="S117" s="161"/>
      <c r="T117" s="161"/>
      <c r="U117" s="161"/>
      <c r="V117" s="377" t="str">
        <f>IF('Invt Machines'!AC117="","","oui")</f>
        <v/>
      </c>
      <c r="W117" s="154" t="s">
        <v>477</v>
      </c>
      <c r="X117" s="154" t="s">
        <v>476</v>
      </c>
      <c r="Y117" s="154"/>
      <c r="Z117" s="154"/>
      <c r="AA117" s="1329"/>
      <c r="AB117" s="1330"/>
      <c r="AC117" s="1330"/>
      <c r="AD117" s="1330"/>
      <c r="AE117" s="1330"/>
      <c r="AF117" s="1331"/>
      <c r="AG117" s="342"/>
      <c r="AH117" s="475">
        <f t="shared" si="15"/>
        <v>1</v>
      </c>
      <c r="AI117" s="483">
        <f t="shared" si="16"/>
        <v>0</v>
      </c>
      <c r="AK117" s="475">
        <f t="shared" si="25"/>
        <v>0</v>
      </c>
      <c r="AL117" s="478">
        <f t="shared" si="26"/>
        <v>0</v>
      </c>
      <c r="AM117" s="478">
        <f t="shared" si="27"/>
        <v>1</v>
      </c>
      <c r="AN117" s="478">
        <f t="shared" si="17"/>
        <v>1</v>
      </c>
      <c r="AO117" s="478">
        <f t="shared" si="28"/>
        <v>0</v>
      </c>
      <c r="AP117" s="483">
        <f t="shared" si="29"/>
        <v>0</v>
      </c>
      <c r="AQ117" s="156"/>
      <c r="AR117" s="475">
        <f t="shared" si="30"/>
        <v>0</v>
      </c>
      <c r="AS117" s="483">
        <f t="shared" si="31"/>
        <v>0</v>
      </c>
      <c r="AT117" s="148"/>
      <c r="AU117" s="475">
        <f t="shared" si="32"/>
        <v>0</v>
      </c>
      <c r="AV117" s="478">
        <f t="shared" si="33"/>
        <v>0</v>
      </c>
      <c r="AW117" s="478">
        <f t="shared" si="22"/>
        <v>0</v>
      </c>
      <c r="AX117" s="478">
        <f t="shared" si="23"/>
        <v>0</v>
      </c>
      <c r="AY117" s="477">
        <f t="shared" si="24"/>
        <v>0</v>
      </c>
      <c r="BC117" s="9"/>
      <c r="BK117" s="148"/>
    </row>
    <row r="118" spans="1:63" ht="30" customHeight="1" x14ac:dyDescent="0.3">
      <c r="A118" s="545">
        <f>IF('Invt Machines'!A118="","",'Invt Machines'!A118)</f>
        <v>106</v>
      </c>
      <c r="B118" s="158" t="str">
        <f>IF('Invt Machines'!D118="","",'Invt Machines'!D118)</f>
        <v>ASPROD Atelier</v>
      </c>
      <c r="C118" s="468">
        <f>IF('Invt Machines'!E118="","",'Invt Machines'!E118)</f>
        <v>230</v>
      </c>
      <c r="D118" s="484" t="str">
        <f>IF('Invt Machines'!G118="","",'Invt Machines'!G118)</f>
        <v>TOURET A MEULER / PONCEUSE A
BANDE 210</v>
      </c>
      <c r="E118" s="1359" t="str">
        <f>IF('Invt Machines'!H118="","",'Invt Machines'!H118)</f>
        <v>PROTECNIC</v>
      </c>
      <c r="F118" s="1360" t="str">
        <f>IF('Invt Machines'!I118="","",'Invt Machines'!I118)</f>
        <v>Touret /1 MEULE /
1 BANDE</v>
      </c>
      <c r="G118" s="485" t="s">
        <v>476</v>
      </c>
      <c r="H118" s="160"/>
      <c r="I118" s="160"/>
      <c r="J118" s="160"/>
      <c r="K118" s="160"/>
      <c r="L118" s="160"/>
      <c r="M118" s="160"/>
      <c r="N118" s="160"/>
      <c r="O118" s="160"/>
      <c r="P118" s="160"/>
      <c r="Q118" s="160"/>
      <c r="R118" s="160"/>
      <c r="S118" s="160"/>
      <c r="T118" s="160"/>
      <c r="U118" s="160"/>
      <c r="V118" s="380" t="str">
        <f>IF('Invt Machines'!AC118="","","oui")</f>
        <v/>
      </c>
      <c r="W118" s="154" t="s">
        <v>477</v>
      </c>
      <c r="X118" s="154" t="s">
        <v>476</v>
      </c>
      <c r="Y118" s="154"/>
      <c r="Z118" s="289"/>
      <c r="AA118" s="1329"/>
      <c r="AB118" s="1330"/>
      <c r="AC118" s="1330"/>
      <c r="AD118" s="1330"/>
      <c r="AE118" s="1330"/>
      <c r="AF118" s="1331"/>
      <c r="AG118" s="342"/>
      <c r="AH118" s="475">
        <f t="shared" si="15"/>
        <v>1</v>
      </c>
      <c r="AI118" s="483">
        <f t="shared" si="16"/>
        <v>0</v>
      </c>
      <c r="AK118" s="475">
        <f t="shared" si="25"/>
        <v>0</v>
      </c>
      <c r="AL118" s="478">
        <f t="shared" si="26"/>
        <v>0</v>
      </c>
      <c r="AM118" s="478">
        <f t="shared" si="27"/>
        <v>1</v>
      </c>
      <c r="AN118" s="478">
        <f t="shared" si="17"/>
        <v>1</v>
      </c>
      <c r="AO118" s="478">
        <f t="shared" si="28"/>
        <v>0</v>
      </c>
      <c r="AP118" s="483">
        <f t="shared" si="29"/>
        <v>0</v>
      </c>
      <c r="AQ118" s="156"/>
      <c r="AR118" s="475">
        <f t="shared" si="30"/>
        <v>0</v>
      </c>
      <c r="AS118" s="483">
        <f t="shared" si="31"/>
        <v>0</v>
      </c>
      <c r="AT118" s="148"/>
      <c r="AU118" s="475">
        <f t="shared" si="32"/>
        <v>0</v>
      </c>
      <c r="AV118" s="478">
        <f t="shared" si="33"/>
        <v>0</v>
      </c>
      <c r="AW118" s="478">
        <f t="shared" si="22"/>
        <v>0</v>
      </c>
      <c r="AX118" s="478">
        <f t="shared" si="23"/>
        <v>0</v>
      </c>
      <c r="AY118" s="477">
        <f t="shared" si="24"/>
        <v>0</v>
      </c>
      <c r="BK118" s="148"/>
    </row>
    <row r="119" spans="1:63" ht="30" customHeight="1" x14ac:dyDescent="0.3">
      <c r="A119" s="545">
        <f>IF('Invt Machines'!A119="","",'Invt Machines'!A119)</f>
        <v>107</v>
      </c>
      <c r="B119" s="158" t="str">
        <f>IF('Invt Machines'!D119="","",'Invt Machines'!D119)</f>
        <v>ASPROD Atelier</v>
      </c>
      <c r="C119" s="468" t="str">
        <f>IF('Invt Machines'!E119="","",'Invt Machines'!E119)</f>
        <v>628G 5</v>
      </c>
      <c r="D119" s="105" t="str">
        <f>IF('Invt Machines'!G119="","",'Invt Machines'!G119)</f>
        <v>TOURET D'AFFUTAGE</v>
      </c>
      <c r="E119" s="1359" t="str">
        <f>IF('Invt Machines'!H119="","",'Invt Machines'!H119)</f>
        <v>MAPE</v>
      </c>
      <c r="F119" s="1360" t="str">
        <f>IF('Invt Machines'!I119="","",'Invt Machines'!I119)</f>
        <v>Touret /2 MEULES</v>
      </c>
      <c r="G119" s="485" t="s">
        <v>476</v>
      </c>
      <c r="H119" s="160"/>
      <c r="I119" s="160"/>
      <c r="J119" s="160"/>
      <c r="K119" s="160"/>
      <c r="L119" s="160"/>
      <c r="M119" s="160"/>
      <c r="N119" s="160"/>
      <c r="O119" s="160"/>
      <c r="P119" s="160"/>
      <c r="Q119" s="160"/>
      <c r="R119" s="160"/>
      <c r="S119" s="160"/>
      <c r="T119" s="160"/>
      <c r="U119" s="160"/>
      <c r="V119" s="380" t="str">
        <f>IF('Invt Machines'!AC119="","","oui")</f>
        <v/>
      </c>
      <c r="W119" s="154" t="s">
        <v>477</v>
      </c>
      <c r="X119" s="154" t="s">
        <v>476</v>
      </c>
      <c r="Y119" s="154"/>
      <c r="Z119" s="289"/>
      <c r="AA119" s="1329"/>
      <c r="AB119" s="1330"/>
      <c r="AC119" s="1330"/>
      <c r="AD119" s="1330"/>
      <c r="AE119" s="1330"/>
      <c r="AF119" s="1331"/>
      <c r="AG119" s="342"/>
      <c r="AH119" s="475">
        <f t="shared" si="15"/>
        <v>1</v>
      </c>
      <c r="AI119" s="483">
        <f t="shared" si="16"/>
        <v>0</v>
      </c>
      <c r="AK119" s="475">
        <f t="shared" si="25"/>
        <v>0</v>
      </c>
      <c r="AL119" s="478">
        <f t="shared" si="26"/>
        <v>0</v>
      </c>
      <c r="AM119" s="478">
        <f t="shared" si="27"/>
        <v>1</v>
      </c>
      <c r="AN119" s="478">
        <f t="shared" si="17"/>
        <v>1</v>
      </c>
      <c r="AO119" s="478">
        <f t="shared" si="28"/>
        <v>0</v>
      </c>
      <c r="AP119" s="483">
        <f t="shared" si="29"/>
        <v>0</v>
      </c>
      <c r="AQ119" s="156"/>
      <c r="AR119" s="475">
        <f t="shared" si="30"/>
        <v>0</v>
      </c>
      <c r="AS119" s="483">
        <f t="shared" si="31"/>
        <v>0</v>
      </c>
      <c r="AT119" s="148"/>
      <c r="AU119" s="475">
        <f t="shared" si="32"/>
        <v>0</v>
      </c>
      <c r="AV119" s="478">
        <f t="shared" si="33"/>
        <v>0</v>
      </c>
      <c r="AW119" s="478">
        <f t="shared" si="22"/>
        <v>0</v>
      </c>
      <c r="AX119" s="478">
        <f t="shared" si="23"/>
        <v>0</v>
      </c>
      <c r="AY119" s="477">
        <f t="shared" si="24"/>
        <v>0</v>
      </c>
      <c r="BK119" s="148"/>
    </row>
    <row r="120" spans="1:63" ht="30" customHeight="1" x14ac:dyDescent="0.3">
      <c r="A120" s="545">
        <f>IF('Invt Machines'!A120="","",'Invt Machines'!A120)</f>
        <v>108</v>
      </c>
      <c r="B120" s="158" t="str">
        <f>IF('Invt Machines'!D120="","",'Invt Machines'!D120)</f>
        <v>ASPROD Atelier</v>
      </c>
      <c r="C120" s="468" t="str">
        <f>IF('Invt Machines'!E120="","",'Invt Machines'!E120)</f>
        <v>628G 11</v>
      </c>
      <c r="D120" s="484" t="str">
        <f>IF('Invt Machines'!G120="","",'Invt Machines'!G120)</f>
        <v>TOURET A MEULER</v>
      </c>
      <c r="E120" s="1359" t="str">
        <f>IF('Invt Machines'!H120="","",'Invt Machines'!H120)</f>
        <v>HUGLO</v>
      </c>
      <c r="F120" s="1360" t="str">
        <f>IF('Invt Machines'!I120="","",'Invt Machines'!I120)</f>
        <v>Touret /1 MEULE</v>
      </c>
      <c r="G120" s="485" t="s">
        <v>476</v>
      </c>
      <c r="H120" s="160"/>
      <c r="I120" s="160"/>
      <c r="J120" s="160"/>
      <c r="K120" s="160"/>
      <c r="L120" s="160"/>
      <c r="M120" s="160"/>
      <c r="N120" s="160"/>
      <c r="O120" s="160"/>
      <c r="P120" s="160"/>
      <c r="Q120" s="160"/>
      <c r="R120" s="160"/>
      <c r="S120" s="160"/>
      <c r="T120" s="160"/>
      <c r="U120" s="160"/>
      <c r="V120" s="380" t="str">
        <f>IF('Invt Machines'!AC120="","","oui")</f>
        <v/>
      </c>
      <c r="W120" s="154" t="s">
        <v>477</v>
      </c>
      <c r="X120" s="154" t="s">
        <v>476</v>
      </c>
      <c r="Y120" s="154"/>
      <c r="Z120" s="289"/>
      <c r="AA120" s="1329"/>
      <c r="AB120" s="1330"/>
      <c r="AC120" s="1330"/>
      <c r="AD120" s="1330"/>
      <c r="AE120" s="1330"/>
      <c r="AF120" s="1331"/>
      <c r="AG120" s="342"/>
      <c r="AH120" s="475">
        <f t="shared" si="15"/>
        <v>1</v>
      </c>
      <c r="AI120" s="483">
        <f t="shared" si="16"/>
        <v>0</v>
      </c>
      <c r="AK120" s="475">
        <f t="shared" si="25"/>
        <v>0</v>
      </c>
      <c r="AL120" s="478">
        <f t="shared" si="26"/>
        <v>0</v>
      </c>
      <c r="AM120" s="478">
        <f t="shared" si="27"/>
        <v>1</v>
      </c>
      <c r="AN120" s="478">
        <f t="shared" si="17"/>
        <v>1</v>
      </c>
      <c r="AO120" s="478">
        <f t="shared" si="28"/>
        <v>0</v>
      </c>
      <c r="AP120" s="483">
        <f t="shared" si="29"/>
        <v>0</v>
      </c>
      <c r="AQ120" s="474"/>
      <c r="AR120" s="475">
        <f t="shared" si="30"/>
        <v>0</v>
      </c>
      <c r="AS120" s="483">
        <f t="shared" si="31"/>
        <v>0</v>
      </c>
      <c r="AT120" s="148"/>
      <c r="AU120" s="475">
        <f t="shared" si="32"/>
        <v>0</v>
      </c>
      <c r="AV120" s="478">
        <f t="shared" si="33"/>
        <v>0</v>
      </c>
      <c r="AW120" s="478">
        <f t="shared" si="22"/>
        <v>0</v>
      </c>
      <c r="AX120" s="478">
        <f t="shared" si="23"/>
        <v>0</v>
      </c>
      <c r="AY120" s="477">
        <f t="shared" si="24"/>
        <v>0</v>
      </c>
      <c r="BK120" s="148"/>
    </row>
    <row r="121" spans="1:63" ht="30" customHeight="1" x14ac:dyDescent="0.3">
      <c r="A121" s="545">
        <f>IF('Invt Machines'!A121="","",'Invt Machines'!A121)</f>
        <v>109</v>
      </c>
      <c r="B121" s="158" t="str">
        <f>IF('Invt Machines'!D121="","",'Invt Machines'!D121)</f>
        <v>MAINT. Atelier</v>
      </c>
      <c r="C121" s="58">
        <f>IF('Invt Machines'!E121="","",'Invt Machines'!E121)</f>
        <v>1187</v>
      </c>
      <c r="D121" s="484" t="str">
        <f>IF('Invt Machines'!G121="","",'Invt Machines'!G121)</f>
        <v>TOURET A POLIR 148</v>
      </c>
      <c r="E121" s="1359" t="str">
        <f>IF('Invt Machines'!H121="","",'Invt Machines'!H121)</f>
        <v>PROTECNIC</v>
      </c>
      <c r="F121" s="1360" t="str">
        <f>IF('Invt Machines'!I121="","",'Invt Machines'!I121)</f>
        <v>Touret /2 MEULES</v>
      </c>
      <c r="G121" s="485" t="s">
        <v>476</v>
      </c>
      <c r="H121" s="160"/>
      <c r="I121" s="160"/>
      <c r="J121" s="160"/>
      <c r="K121" s="160"/>
      <c r="L121" s="160"/>
      <c r="M121" s="160"/>
      <c r="N121" s="160"/>
      <c r="O121" s="160"/>
      <c r="P121" s="160"/>
      <c r="Q121" s="160"/>
      <c r="R121" s="160"/>
      <c r="S121" s="160"/>
      <c r="T121" s="160"/>
      <c r="U121" s="160"/>
      <c r="V121" s="380" t="str">
        <f>IF('Invt Machines'!AC121="","","oui")</f>
        <v/>
      </c>
      <c r="W121" s="154" t="s">
        <v>477</v>
      </c>
      <c r="X121" s="154" t="s">
        <v>476</v>
      </c>
      <c r="Y121" s="154"/>
      <c r="Z121" s="289"/>
      <c r="AA121" s="1329"/>
      <c r="AB121" s="1330"/>
      <c r="AC121" s="1330"/>
      <c r="AD121" s="1330"/>
      <c r="AE121" s="1330"/>
      <c r="AF121" s="1331"/>
      <c r="AG121" s="342"/>
      <c r="AH121" s="475">
        <f t="shared" si="15"/>
        <v>1</v>
      </c>
      <c r="AI121" s="483">
        <f t="shared" si="16"/>
        <v>0</v>
      </c>
      <c r="AK121" s="475">
        <f t="shared" si="25"/>
        <v>0</v>
      </c>
      <c r="AL121" s="478">
        <f t="shared" si="26"/>
        <v>0</v>
      </c>
      <c r="AM121" s="478">
        <f t="shared" si="27"/>
        <v>1</v>
      </c>
      <c r="AN121" s="478">
        <f t="shared" si="17"/>
        <v>1</v>
      </c>
      <c r="AO121" s="478">
        <f t="shared" si="28"/>
        <v>0</v>
      </c>
      <c r="AP121" s="483">
        <f t="shared" si="29"/>
        <v>0</v>
      </c>
      <c r="AQ121" s="156"/>
      <c r="AR121" s="475">
        <f t="shared" si="30"/>
        <v>0</v>
      </c>
      <c r="AS121" s="483">
        <f t="shared" si="31"/>
        <v>0</v>
      </c>
      <c r="AT121" s="148"/>
      <c r="AU121" s="475">
        <f t="shared" si="32"/>
        <v>0</v>
      </c>
      <c r="AV121" s="478">
        <f t="shared" si="33"/>
        <v>0</v>
      </c>
      <c r="AW121" s="478">
        <f t="shared" si="22"/>
        <v>0</v>
      </c>
      <c r="AX121" s="478">
        <f t="shared" si="23"/>
        <v>0</v>
      </c>
      <c r="AY121" s="477">
        <f t="shared" si="24"/>
        <v>0</v>
      </c>
      <c r="BK121" s="148"/>
    </row>
    <row r="122" spans="1:63" ht="30" customHeight="1" x14ac:dyDescent="0.3">
      <c r="A122" s="545">
        <f>IF('Invt Machines'!A122="","",'Invt Machines'!A122)</f>
        <v>110</v>
      </c>
      <c r="B122" s="158" t="str">
        <f>IF('Invt Machines'!D122="","",'Invt Machines'!D122)</f>
        <v>MAINT. Atelier</v>
      </c>
      <c r="C122" s="58" t="str">
        <f>IF('Invt Machines'!E122="","",'Invt Machines'!E122)</f>
        <v>GL0101W</v>
      </c>
      <c r="D122" s="484" t="str">
        <f>IF('Invt Machines'!G122="","",'Invt Machines'!G122)</f>
        <v>TOURET A MEULER 131  (233AT2)</v>
      </c>
      <c r="E122" s="1359" t="str">
        <f>IF('Invt Machines'!H122="","",'Invt Machines'!H122)</f>
        <v>OUTILLAGE ELECTRIQUE SILEX</v>
      </c>
      <c r="F122" s="1360" t="str">
        <f>IF('Invt Machines'!I122="","",'Invt Machines'!I122)</f>
        <v>Touret /2 MEULES</v>
      </c>
      <c r="G122" s="485" t="s">
        <v>476</v>
      </c>
      <c r="H122" s="160"/>
      <c r="I122" s="160"/>
      <c r="J122" s="160"/>
      <c r="K122" s="160"/>
      <c r="L122" s="160"/>
      <c r="M122" s="160"/>
      <c r="N122" s="160"/>
      <c r="O122" s="160"/>
      <c r="P122" s="160"/>
      <c r="Q122" s="160"/>
      <c r="R122" s="160"/>
      <c r="S122" s="160"/>
      <c r="T122" s="160"/>
      <c r="U122" s="160"/>
      <c r="V122" s="380" t="str">
        <f>IF('Invt Machines'!AC122="","","oui")</f>
        <v/>
      </c>
      <c r="W122" s="154" t="s">
        <v>477</v>
      </c>
      <c r="X122" s="154" t="s">
        <v>476</v>
      </c>
      <c r="Y122" s="154"/>
      <c r="Z122" s="289"/>
      <c r="AA122" s="1329"/>
      <c r="AB122" s="1330"/>
      <c r="AC122" s="1330"/>
      <c r="AD122" s="1330"/>
      <c r="AE122" s="1330"/>
      <c r="AF122" s="1331"/>
      <c r="AG122" s="342"/>
      <c r="AH122" s="475">
        <f t="shared" si="15"/>
        <v>1</v>
      </c>
      <c r="AI122" s="483">
        <f t="shared" si="16"/>
        <v>0</v>
      </c>
      <c r="AK122" s="475">
        <f t="shared" si="25"/>
        <v>0</v>
      </c>
      <c r="AL122" s="478">
        <f t="shared" si="26"/>
        <v>0</v>
      </c>
      <c r="AM122" s="478">
        <f t="shared" si="27"/>
        <v>1</v>
      </c>
      <c r="AN122" s="478">
        <f t="shared" si="17"/>
        <v>1</v>
      </c>
      <c r="AO122" s="478">
        <f t="shared" si="28"/>
        <v>0</v>
      </c>
      <c r="AP122" s="483">
        <f t="shared" si="29"/>
        <v>0</v>
      </c>
      <c r="AQ122" s="156"/>
      <c r="AR122" s="475">
        <f t="shared" si="30"/>
        <v>0</v>
      </c>
      <c r="AS122" s="483">
        <f t="shared" si="31"/>
        <v>0</v>
      </c>
      <c r="AT122" s="148"/>
      <c r="AU122" s="475">
        <f t="shared" si="32"/>
        <v>0</v>
      </c>
      <c r="AV122" s="478">
        <f t="shared" si="33"/>
        <v>0</v>
      </c>
      <c r="AW122" s="478">
        <f t="shared" si="22"/>
        <v>0</v>
      </c>
      <c r="AX122" s="478">
        <f t="shared" si="23"/>
        <v>0</v>
      </c>
      <c r="AY122" s="477">
        <f t="shared" si="24"/>
        <v>0</v>
      </c>
      <c r="BK122" s="148"/>
    </row>
    <row r="123" spans="1:63" ht="30" customHeight="1" x14ac:dyDescent="0.3">
      <c r="A123" s="545">
        <f>IF('Invt Machines'!A123="","",'Invt Machines'!A123)</f>
        <v>111</v>
      </c>
      <c r="B123" s="158" t="str">
        <f>IF('Invt Machines'!D123="","",'Invt Machines'!D123)</f>
        <v>MAINT. Atelier</v>
      </c>
      <c r="C123" s="58">
        <f>IF('Invt Machines'!E123="","",'Invt Machines'!E123)</f>
        <v>2546114</v>
      </c>
      <c r="D123" s="484" t="str">
        <f>IF('Invt Machines'!G123="","",'Invt Machines'!G123)</f>
        <v>PERCEUSE A COLONNE (PTM12)</v>
      </c>
      <c r="E123" s="1359" t="str">
        <f>IF('Invt Machines'!H123="","",'Invt Machines'!H123)</f>
        <v>CINCINNATI MILACRON</v>
      </c>
      <c r="F123" s="1360" t="str">
        <f>IF('Invt Machines'!I123="","",'Invt Machines'!I123)</f>
        <v>Perceuse</v>
      </c>
      <c r="G123" s="485" t="s">
        <v>476</v>
      </c>
      <c r="H123" s="160"/>
      <c r="I123" s="160"/>
      <c r="J123" s="160"/>
      <c r="K123" s="160"/>
      <c r="L123" s="160"/>
      <c r="M123" s="160"/>
      <c r="N123" s="160"/>
      <c r="O123" s="160"/>
      <c r="P123" s="160"/>
      <c r="Q123" s="160"/>
      <c r="R123" s="160"/>
      <c r="S123" s="160"/>
      <c r="T123" s="160"/>
      <c r="U123" s="160"/>
      <c r="V123" s="380" t="str">
        <f>IF('Invt Machines'!AC123="","","oui")</f>
        <v/>
      </c>
      <c r="W123" s="154" t="s">
        <v>477</v>
      </c>
      <c r="X123" s="154" t="s">
        <v>476</v>
      </c>
      <c r="Y123" s="154"/>
      <c r="Z123" s="289"/>
      <c r="AA123" s="1329"/>
      <c r="AB123" s="1330"/>
      <c r="AC123" s="1330"/>
      <c r="AD123" s="1330"/>
      <c r="AE123" s="1330"/>
      <c r="AF123" s="1331"/>
      <c r="AG123" s="342"/>
      <c r="AH123" s="475">
        <f t="shared" si="15"/>
        <v>1</v>
      </c>
      <c r="AI123" s="483">
        <f t="shared" si="16"/>
        <v>0</v>
      </c>
      <c r="AK123" s="475">
        <f t="shared" si="25"/>
        <v>0</v>
      </c>
      <c r="AL123" s="478">
        <f t="shared" si="26"/>
        <v>0</v>
      </c>
      <c r="AM123" s="478">
        <f t="shared" si="27"/>
        <v>1</v>
      </c>
      <c r="AN123" s="478">
        <f t="shared" si="17"/>
        <v>1</v>
      </c>
      <c r="AO123" s="478">
        <f t="shared" si="28"/>
        <v>0</v>
      </c>
      <c r="AP123" s="483">
        <f t="shared" si="29"/>
        <v>0</v>
      </c>
      <c r="AQ123" s="156"/>
      <c r="AR123" s="475">
        <f t="shared" si="30"/>
        <v>0</v>
      </c>
      <c r="AS123" s="483">
        <f t="shared" si="31"/>
        <v>0</v>
      </c>
      <c r="AT123" s="148"/>
      <c r="AU123" s="475">
        <f t="shared" si="32"/>
        <v>0</v>
      </c>
      <c r="AV123" s="478">
        <f t="shared" si="33"/>
        <v>0</v>
      </c>
      <c r="AW123" s="478">
        <f t="shared" si="22"/>
        <v>0</v>
      </c>
      <c r="AX123" s="478">
        <f t="shared" si="23"/>
        <v>0</v>
      </c>
      <c r="AY123" s="477">
        <f t="shared" si="24"/>
        <v>0</v>
      </c>
      <c r="BK123" s="148"/>
    </row>
    <row r="124" spans="1:63" ht="30" customHeight="1" x14ac:dyDescent="0.3">
      <c r="A124" s="545">
        <f>IF('Invt Machines'!A124="","",'Invt Machines'!A124)</f>
        <v>112</v>
      </c>
      <c r="B124" s="158" t="str">
        <f>IF('Invt Machines'!D124="","",'Invt Machines'!D124)</f>
        <v>MAINT. Atelier</v>
      </c>
      <c r="C124" s="58">
        <f>IF('Invt Machines'!E124="","",'Invt Machines'!E124)</f>
        <v>2546115</v>
      </c>
      <c r="D124" s="484" t="str">
        <f>IF('Invt Machines'!G124="","",'Invt Machines'!G124)</f>
        <v xml:space="preserve">PERCEUSE A COLONNE (PM17) </v>
      </c>
      <c r="E124" s="1359" t="str">
        <f>IF('Invt Machines'!H124="","",'Invt Machines'!H124)</f>
        <v>CINCINNATI MILACRON</v>
      </c>
      <c r="F124" s="1360" t="str">
        <f>IF('Invt Machines'!I124="","",'Invt Machines'!I124)</f>
        <v>Perceuse</v>
      </c>
      <c r="G124" s="485" t="s">
        <v>476</v>
      </c>
      <c r="H124" s="160"/>
      <c r="I124" s="160"/>
      <c r="J124" s="160"/>
      <c r="K124" s="160"/>
      <c r="L124" s="160"/>
      <c r="M124" s="160"/>
      <c r="N124" s="160"/>
      <c r="O124" s="160"/>
      <c r="P124" s="160"/>
      <c r="Q124" s="160"/>
      <c r="R124" s="160"/>
      <c r="S124" s="160"/>
      <c r="T124" s="160"/>
      <c r="U124" s="160"/>
      <c r="V124" s="380" t="str">
        <f>IF('Invt Machines'!AC124="","","oui")</f>
        <v/>
      </c>
      <c r="W124" s="154" t="s">
        <v>477</v>
      </c>
      <c r="X124" s="154" t="s">
        <v>476</v>
      </c>
      <c r="Y124" s="154"/>
      <c r="Z124" s="289"/>
      <c r="AA124" s="1329"/>
      <c r="AB124" s="1330"/>
      <c r="AC124" s="1330"/>
      <c r="AD124" s="1330"/>
      <c r="AE124" s="1330"/>
      <c r="AF124" s="1331"/>
      <c r="AG124" s="342"/>
      <c r="AH124" s="475">
        <f t="shared" si="15"/>
        <v>1</v>
      </c>
      <c r="AI124" s="483">
        <f t="shared" si="16"/>
        <v>0</v>
      </c>
      <c r="AK124" s="475">
        <f t="shared" si="25"/>
        <v>0</v>
      </c>
      <c r="AL124" s="478">
        <f t="shared" si="26"/>
        <v>0</v>
      </c>
      <c r="AM124" s="478">
        <f t="shared" si="27"/>
        <v>1</v>
      </c>
      <c r="AN124" s="478">
        <f t="shared" si="17"/>
        <v>1</v>
      </c>
      <c r="AO124" s="478">
        <f t="shared" si="28"/>
        <v>0</v>
      </c>
      <c r="AP124" s="483">
        <f t="shared" si="29"/>
        <v>0</v>
      </c>
      <c r="AQ124" s="156"/>
      <c r="AR124" s="475">
        <f t="shared" si="30"/>
        <v>0</v>
      </c>
      <c r="AS124" s="483">
        <f t="shared" si="31"/>
        <v>0</v>
      </c>
      <c r="AT124" s="148"/>
      <c r="AU124" s="475">
        <f t="shared" si="32"/>
        <v>0</v>
      </c>
      <c r="AV124" s="478">
        <f t="shared" si="33"/>
        <v>0</v>
      </c>
      <c r="AW124" s="478">
        <f t="shared" si="22"/>
        <v>0</v>
      </c>
      <c r="AX124" s="478">
        <f t="shared" si="23"/>
        <v>0</v>
      </c>
      <c r="AY124" s="477">
        <f t="shared" si="24"/>
        <v>0</v>
      </c>
      <c r="BK124" s="148"/>
    </row>
    <row r="125" spans="1:63" ht="30" customHeight="1" x14ac:dyDescent="0.3">
      <c r="A125" s="545">
        <f>IF('Invt Machines'!A125="","",'Invt Machines'!A125)</f>
        <v>113</v>
      </c>
      <c r="B125" s="158" t="str">
        <f>IF('Invt Machines'!D125="","",'Invt Machines'!D125)</f>
        <v>MAINT. Atelier</v>
      </c>
      <c r="C125" s="58" t="str">
        <f>IF('Invt Machines'!E125="","",'Invt Machines'!E125)</f>
        <v>W.415</v>
      </c>
      <c r="D125" s="484" t="str">
        <f>IF('Invt Machines'!G125="","",'Invt Machines'!G125)</f>
        <v>PRESSSE D'ALTELIER 799060</v>
      </c>
      <c r="E125" s="1359" t="str">
        <f>IF('Invt Machines'!H125="","",'Invt Machines'!H125)</f>
        <v>FACOM</v>
      </c>
      <c r="F125" s="1360" t="str">
        <f>IF('Invt Machines'!I125="","",'Invt Machines'!I125)</f>
        <v>Presse</v>
      </c>
      <c r="G125" s="485" t="s">
        <v>476</v>
      </c>
      <c r="H125" s="160"/>
      <c r="I125" s="160"/>
      <c r="J125" s="160"/>
      <c r="K125" s="160"/>
      <c r="L125" s="160"/>
      <c r="M125" s="160"/>
      <c r="N125" s="160"/>
      <c r="O125" s="160"/>
      <c r="P125" s="160"/>
      <c r="Q125" s="160"/>
      <c r="R125" s="160"/>
      <c r="S125" s="160"/>
      <c r="T125" s="160"/>
      <c r="U125" s="160"/>
      <c r="V125" s="380" t="str">
        <f>IF('Invt Machines'!AC125="","","oui")</f>
        <v/>
      </c>
      <c r="W125" s="154" t="s">
        <v>477</v>
      </c>
      <c r="X125" s="154" t="s">
        <v>476</v>
      </c>
      <c r="Y125" s="154"/>
      <c r="Z125" s="289"/>
      <c r="AA125" s="1329"/>
      <c r="AB125" s="1330"/>
      <c r="AC125" s="1330"/>
      <c r="AD125" s="1330"/>
      <c r="AE125" s="1330"/>
      <c r="AF125" s="1331"/>
      <c r="AG125" s="342"/>
      <c r="AH125" s="475">
        <f t="shared" si="15"/>
        <v>1</v>
      </c>
      <c r="AI125" s="483">
        <f t="shared" si="16"/>
        <v>0</v>
      </c>
      <c r="AK125" s="475">
        <f t="shared" si="25"/>
        <v>0</v>
      </c>
      <c r="AL125" s="478">
        <f t="shared" si="26"/>
        <v>0</v>
      </c>
      <c r="AM125" s="478">
        <f t="shared" si="27"/>
        <v>1</v>
      </c>
      <c r="AN125" s="478">
        <f t="shared" si="17"/>
        <v>1</v>
      </c>
      <c r="AO125" s="478">
        <f t="shared" si="28"/>
        <v>0</v>
      </c>
      <c r="AP125" s="483">
        <f t="shared" si="29"/>
        <v>0</v>
      </c>
      <c r="AQ125" s="156"/>
      <c r="AR125" s="475">
        <f t="shared" si="30"/>
        <v>0</v>
      </c>
      <c r="AS125" s="483">
        <f t="shared" si="31"/>
        <v>0</v>
      </c>
      <c r="AT125" s="148"/>
      <c r="AU125" s="475">
        <f t="shared" si="32"/>
        <v>0</v>
      </c>
      <c r="AV125" s="478">
        <f t="shared" si="33"/>
        <v>0</v>
      </c>
      <c r="AW125" s="478">
        <f t="shared" si="22"/>
        <v>0</v>
      </c>
      <c r="AX125" s="478">
        <f t="shared" si="23"/>
        <v>0</v>
      </c>
      <c r="AY125" s="477">
        <f t="shared" si="24"/>
        <v>0</v>
      </c>
      <c r="BK125" s="148"/>
    </row>
    <row r="126" spans="1:63" ht="30" customHeight="1" x14ac:dyDescent="0.3">
      <c r="A126" s="545">
        <f>IF('Invt Machines'!A126="","",'Invt Machines'!A126)</f>
        <v>114</v>
      </c>
      <c r="B126" s="560" t="str">
        <f>IF('Invt Machines'!D126="","",'Invt Machines'!D126)</f>
        <v>MAINT. Atelier</v>
      </c>
      <c r="C126" s="96">
        <f>IF('Invt Machines'!E126="","",'Invt Machines'!E126)</f>
        <v>2546166</v>
      </c>
      <c r="D126" s="101" t="str">
        <f>IF('Invt Machines'!G126="","",'Invt Machines'!G126)</f>
        <v>SCIE</v>
      </c>
      <c r="E126" s="1357" t="str">
        <f>IF('Invt Machines'!H126="","",'Invt Machines'!H126)</f>
        <v>KASTO</v>
      </c>
      <c r="F126" s="1358" t="str">
        <f>IF('Invt Machines'!I126="","",'Invt Machines'!I126)</f>
        <v>Scie</v>
      </c>
      <c r="G126" s="485" t="s">
        <v>476</v>
      </c>
      <c r="H126" s="160"/>
      <c r="I126" s="160"/>
      <c r="J126" s="160"/>
      <c r="K126" s="160"/>
      <c r="L126" s="160"/>
      <c r="M126" s="160"/>
      <c r="N126" s="160"/>
      <c r="O126" s="160"/>
      <c r="P126" s="160"/>
      <c r="Q126" s="160"/>
      <c r="R126" s="160"/>
      <c r="S126" s="160"/>
      <c r="T126" s="160"/>
      <c r="U126" s="160"/>
      <c r="V126" s="380" t="str">
        <f>IF('Invt Machines'!AC126="","","oui")</f>
        <v/>
      </c>
      <c r="W126" s="154" t="s">
        <v>477</v>
      </c>
      <c r="X126" s="154" t="s">
        <v>476</v>
      </c>
      <c r="Y126" s="154"/>
      <c r="Z126" s="289"/>
      <c r="AA126" s="1329"/>
      <c r="AB126" s="1330"/>
      <c r="AC126" s="1330"/>
      <c r="AD126" s="1330"/>
      <c r="AE126" s="1330"/>
      <c r="AF126" s="1331"/>
      <c r="AG126" s="338"/>
      <c r="AH126" s="475">
        <f t="shared" si="15"/>
        <v>1</v>
      </c>
      <c r="AI126" s="483">
        <f t="shared" si="16"/>
        <v>0</v>
      </c>
      <c r="AK126" s="475">
        <f t="shared" si="25"/>
        <v>0</v>
      </c>
      <c r="AL126" s="478">
        <f t="shared" si="26"/>
        <v>0</v>
      </c>
      <c r="AM126" s="478">
        <f t="shared" si="27"/>
        <v>1</v>
      </c>
      <c r="AN126" s="478">
        <f t="shared" si="17"/>
        <v>1</v>
      </c>
      <c r="AO126" s="478">
        <f t="shared" si="28"/>
        <v>0</v>
      </c>
      <c r="AP126" s="483">
        <f t="shared" si="29"/>
        <v>0</v>
      </c>
      <c r="AQ126" s="156"/>
      <c r="AR126" s="475">
        <f t="shared" si="30"/>
        <v>0</v>
      </c>
      <c r="AS126" s="483">
        <f t="shared" si="31"/>
        <v>0</v>
      </c>
      <c r="AT126" s="148"/>
      <c r="AU126" s="475">
        <f t="shared" si="32"/>
        <v>0</v>
      </c>
      <c r="AV126" s="478">
        <f t="shared" si="33"/>
        <v>0</v>
      </c>
      <c r="AW126" s="478">
        <f t="shared" si="22"/>
        <v>0</v>
      </c>
      <c r="AX126" s="478">
        <f t="shared" si="23"/>
        <v>0</v>
      </c>
      <c r="AY126" s="477">
        <f t="shared" si="24"/>
        <v>0</v>
      </c>
      <c r="BK126" s="148"/>
    </row>
    <row r="127" spans="1:63" ht="30" customHeight="1" x14ac:dyDescent="0.3">
      <c r="A127" s="545">
        <f>IF('Invt Machines'!A127="","",'Invt Machines'!A127)</f>
        <v>115</v>
      </c>
      <c r="B127" s="560" t="str">
        <f>IF('Invt Machines'!D127="","",'Invt Machines'!D127)</f>
        <v>MAGASIN</v>
      </c>
      <c r="C127" s="96" t="str">
        <f>IF('Invt Machines'!E127="","",'Invt Machines'!E127)</f>
        <v>07077359</v>
      </c>
      <c r="D127" s="101" t="str">
        <f>IF('Invt Machines'!G127="","",'Invt Machines'!G127)</f>
        <v>MARQUEUSE CN101 P</v>
      </c>
      <c r="E127" s="1357" t="str">
        <f>IF('Invt Machines'!H127="","",'Invt Machines'!H127)</f>
        <v>TECHNIFOR</v>
      </c>
      <c r="F127" s="1358" t="str">
        <f>IF('Invt Machines'!I127="","",'Invt Machines'!I127)</f>
        <v>Machine à marquer</v>
      </c>
      <c r="G127" s="485" t="s">
        <v>476</v>
      </c>
      <c r="H127" s="160"/>
      <c r="I127" s="160"/>
      <c r="J127" s="160"/>
      <c r="K127" s="160"/>
      <c r="L127" s="160"/>
      <c r="M127" s="160"/>
      <c r="N127" s="160"/>
      <c r="O127" s="160"/>
      <c r="P127" s="160"/>
      <c r="Q127" s="160"/>
      <c r="R127" s="160"/>
      <c r="S127" s="160"/>
      <c r="T127" s="160"/>
      <c r="U127" s="160"/>
      <c r="V127" s="380" t="str">
        <f>IF('Invt Machines'!AC127="","","oui")</f>
        <v/>
      </c>
      <c r="W127" s="154" t="s">
        <v>477</v>
      </c>
      <c r="X127" s="154" t="s">
        <v>476</v>
      </c>
      <c r="Y127" s="154"/>
      <c r="Z127" s="289"/>
      <c r="AA127" s="1329"/>
      <c r="AB127" s="1330"/>
      <c r="AC127" s="1330"/>
      <c r="AD127" s="1330"/>
      <c r="AE127" s="1330"/>
      <c r="AF127" s="1331"/>
      <c r="AG127" s="342"/>
      <c r="AH127" s="475">
        <f t="shared" si="15"/>
        <v>1</v>
      </c>
      <c r="AI127" s="483">
        <f t="shared" si="16"/>
        <v>0</v>
      </c>
      <c r="AK127" s="475">
        <f t="shared" si="25"/>
        <v>0</v>
      </c>
      <c r="AL127" s="478">
        <f t="shared" si="26"/>
        <v>0</v>
      </c>
      <c r="AM127" s="478">
        <f t="shared" si="27"/>
        <v>1</v>
      </c>
      <c r="AN127" s="478">
        <f t="shared" si="17"/>
        <v>1</v>
      </c>
      <c r="AO127" s="478">
        <f t="shared" si="28"/>
        <v>0</v>
      </c>
      <c r="AP127" s="483">
        <f t="shared" si="29"/>
        <v>0</v>
      </c>
      <c r="AQ127" s="156"/>
      <c r="AR127" s="475">
        <f t="shared" si="30"/>
        <v>0</v>
      </c>
      <c r="AS127" s="483">
        <f t="shared" si="31"/>
        <v>0</v>
      </c>
      <c r="AT127" s="148"/>
      <c r="AU127" s="475">
        <f t="shared" si="32"/>
        <v>0</v>
      </c>
      <c r="AV127" s="478">
        <f t="shared" si="33"/>
        <v>0</v>
      </c>
      <c r="AW127" s="478">
        <f t="shared" si="22"/>
        <v>0</v>
      </c>
      <c r="AX127" s="478">
        <f t="shared" si="23"/>
        <v>0</v>
      </c>
      <c r="AY127" s="477">
        <f t="shared" si="24"/>
        <v>0</v>
      </c>
      <c r="BK127" s="148"/>
    </row>
    <row r="128" spans="1:63" ht="30" customHeight="1" x14ac:dyDescent="0.3">
      <c r="A128" s="546"/>
      <c r="B128" s="141">
        <f>IF('Invt Machines'!D128="","",'Invt Machines'!D128)</f>
        <v>16</v>
      </c>
      <c r="C128" s="96">
        <f>IF('Invt Machines'!E128="","",'Invt Machines'!E128)</f>
        <v>313</v>
      </c>
      <c r="D128" s="101" t="str">
        <f>IF('Invt Machines'!G128="","",'Invt Machines'!G128)</f>
        <v>BAC LIQUIDE DE TREMPS (Filtration)</v>
      </c>
      <c r="E128" s="1357" t="str">
        <f>IF('Invt Machines'!H128="","",'Invt Machines'!H128)</f>
        <v>OMSAT</v>
      </c>
      <c r="F128" s="1358" t="str">
        <f>IF('Invt Machines'!I128="","",'Invt Machines'!I128)</f>
        <v>Bac de filtration</v>
      </c>
      <c r="G128" s="485"/>
      <c r="H128" s="160"/>
      <c r="I128" s="160"/>
      <c r="J128" s="160"/>
      <c r="K128" s="160"/>
      <c r="L128" s="160"/>
      <c r="M128" s="160"/>
      <c r="N128" s="160"/>
      <c r="O128" s="160"/>
      <c r="P128" s="160"/>
      <c r="Q128" s="160"/>
      <c r="R128" s="160"/>
      <c r="S128" s="160"/>
      <c r="T128" s="160"/>
      <c r="U128" s="160"/>
      <c r="V128" s="380" t="str">
        <f>IF('Invt Machines'!AC128="","","oui")</f>
        <v/>
      </c>
      <c r="W128" s="154"/>
      <c r="X128" s="154"/>
      <c r="Y128" s="154"/>
      <c r="Z128" s="289"/>
      <c r="AA128" s="1329"/>
      <c r="AB128" s="1330"/>
      <c r="AC128" s="1330"/>
      <c r="AD128" s="1330"/>
      <c r="AE128" s="1330"/>
      <c r="AF128" s="1331"/>
      <c r="AG128" s="453"/>
      <c r="AH128" s="475">
        <f t="shared" si="15"/>
        <v>0</v>
      </c>
      <c r="AI128" s="483">
        <f t="shared" si="16"/>
        <v>0</v>
      </c>
      <c r="AK128" s="475">
        <f t="shared" si="25"/>
        <v>0</v>
      </c>
      <c r="AL128" s="478">
        <f t="shared" si="26"/>
        <v>0</v>
      </c>
      <c r="AM128" s="478">
        <f t="shared" si="27"/>
        <v>0</v>
      </c>
      <c r="AN128" s="478">
        <f t="shared" si="17"/>
        <v>0</v>
      </c>
      <c r="AO128" s="478">
        <f t="shared" si="28"/>
        <v>0</v>
      </c>
      <c r="AP128" s="483">
        <f t="shared" si="29"/>
        <v>0</v>
      </c>
      <c r="AQ128" s="156"/>
      <c r="AR128" s="475">
        <f t="shared" si="30"/>
        <v>0</v>
      </c>
      <c r="AS128" s="483">
        <f t="shared" si="31"/>
        <v>0</v>
      </c>
      <c r="AT128" s="148"/>
      <c r="AU128" s="475">
        <f t="shared" si="32"/>
        <v>0</v>
      </c>
      <c r="AV128" s="478">
        <f t="shared" si="33"/>
        <v>0</v>
      </c>
      <c r="AW128" s="478">
        <f t="shared" si="22"/>
        <v>0</v>
      </c>
      <c r="AX128" s="478">
        <f t="shared" si="23"/>
        <v>0</v>
      </c>
      <c r="AY128" s="477">
        <f t="shared" si="24"/>
        <v>0</v>
      </c>
      <c r="BK128" s="148"/>
    </row>
    <row r="129" spans="1:63" ht="30" customHeight="1" x14ac:dyDescent="0.3">
      <c r="A129" s="546"/>
      <c r="B129" s="141" t="str">
        <f>IF('Invt Machines'!D129="","",'Invt Machines'!D129)</f>
        <v>BAT D</v>
      </c>
      <c r="C129" s="96" t="str">
        <f>IF('Invt Machines'!E129="","",'Invt Machines'!E129)</f>
        <v/>
      </c>
      <c r="D129" s="101" t="str">
        <f>IF('Invt Machines'!G129="","",'Invt Machines'!G129)</f>
        <v>Cabine de sablage YD</v>
      </c>
      <c r="E129" s="1357" t="str">
        <f>IF('Invt Machines'!H129="","",'Invt Machines'!H129)</f>
        <v>SCITEEX GENESYS 644C</v>
      </c>
      <c r="F129" s="1358" t="str">
        <f>IF('Invt Machines'!I129="","",'Invt Machines'!I129)</f>
        <v>Sableuse</v>
      </c>
      <c r="G129" s="485"/>
      <c r="H129" s="160"/>
      <c r="I129" s="160"/>
      <c r="J129" s="160"/>
      <c r="K129" s="160"/>
      <c r="L129" s="160"/>
      <c r="M129" s="160"/>
      <c r="N129" s="160"/>
      <c r="O129" s="160"/>
      <c r="P129" s="160"/>
      <c r="Q129" s="160"/>
      <c r="R129" s="160"/>
      <c r="S129" s="160"/>
      <c r="T129" s="160"/>
      <c r="U129" s="160"/>
      <c r="V129" s="380" t="str">
        <f>IF('Invt Machines'!AC129="","","oui")</f>
        <v/>
      </c>
      <c r="W129" s="154"/>
      <c r="X129" s="154"/>
      <c r="Y129" s="154"/>
      <c r="Z129" s="289"/>
      <c r="AA129" s="1329"/>
      <c r="AB129" s="1330"/>
      <c r="AC129" s="1330"/>
      <c r="AD129" s="1330"/>
      <c r="AE129" s="1330"/>
      <c r="AF129" s="1331"/>
      <c r="AG129" s="453"/>
      <c r="AH129" s="475">
        <f t="shared" si="15"/>
        <v>0</v>
      </c>
      <c r="AI129" s="483">
        <f t="shared" si="16"/>
        <v>0</v>
      </c>
      <c r="AK129" s="475">
        <f t="shared" si="25"/>
        <v>0</v>
      </c>
      <c r="AL129" s="478">
        <f t="shared" si="26"/>
        <v>0</v>
      </c>
      <c r="AM129" s="478">
        <f t="shared" si="27"/>
        <v>0</v>
      </c>
      <c r="AN129" s="478">
        <f t="shared" si="17"/>
        <v>0</v>
      </c>
      <c r="AO129" s="478">
        <f t="shared" si="28"/>
        <v>0</v>
      </c>
      <c r="AP129" s="483">
        <f t="shared" si="29"/>
        <v>0</v>
      </c>
      <c r="AQ129" s="156"/>
      <c r="AR129" s="475">
        <f t="shared" si="30"/>
        <v>0</v>
      </c>
      <c r="AS129" s="483">
        <f t="shared" si="31"/>
        <v>0</v>
      </c>
      <c r="AT129" s="148"/>
      <c r="AU129" s="475">
        <f t="shared" si="32"/>
        <v>0</v>
      </c>
      <c r="AV129" s="478">
        <f t="shared" si="33"/>
        <v>0</v>
      </c>
      <c r="AW129" s="478">
        <f t="shared" si="22"/>
        <v>0</v>
      </c>
      <c r="AX129" s="478">
        <f t="shared" si="23"/>
        <v>0</v>
      </c>
      <c r="AY129" s="477">
        <f t="shared" si="24"/>
        <v>0</v>
      </c>
      <c r="BK129" s="148"/>
    </row>
    <row r="130" spans="1:63" ht="30" customHeight="1" x14ac:dyDescent="0.3">
      <c r="A130" s="546"/>
      <c r="B130" s="141" t="str">
        <f>IF('Invt Machines'!D130="","",'Invt Machines'!D130)</f>
        <v>BAT D</v>
      </c>
      <c r="C130" s="96" t="str">
        <f>IF('Invt Machines'!E130="","",'Invt Machines'!E130)</f>
        <v>COMPRESSEUR</v>
      </c>
      <c r="D130" s="101" t="str">
        <f>IF('Invt Machines'!G130="","",'Invt Machines'!G130)</f>
        <v>COMPRESSEUR Yonne Equip</v>
      </c>
      <c r="E130" s="1357" t="str">
        <f>IF('Invt Machines'!H130="","",'Invt Machines'!H130)</f>
        <v>ATLAS COPCO GA75VSD</v>
      </c>
      <c r="F130" s="1358" t="str">
        <f>IF('Invt Machines'!I130="","",'Invt Machines'!I130)</f>
        <v>Centrale air comprimé</v>
      </c>
      <c r="G130" s="485"/>
      <c r="H130" s="160"/>
      <c r="I130" s="160"/>
      <c r="J130" s="160"/>
      <c r="K130" s="160"/>
      <c r="L130" s="160"/>
      <c r="M130" s="160"/>
      <c r="N130" s="160"/>
      <c r="O130" s="160"/>
      <c r="P130" s="160"/>
      <c r="Q130" s="160"/>
      <c r="R130" s="160"/>
      <c r="S130" s="160"/>
      <c r="T130" s="160"/>
      <c r="U130" s="160"/>
      <c r="V130" s="380" t="str">
        <f>IF('Invt Machines'!AC130="","","oui")</f>
        <v/>
      </c>
      <c r="W130" s="154"/>
      <c r="X130" s="154"/>
      <c r="Y130" s="154"/>
      <c r="Z130" s="289"/>
      <c r="AA130" s="1329"/>
      <c r="AB130" s="1330"/>
      <c r="AC130" s="1330"/>
      <c r="AD130" s="1330"/>
      <c r="AE130" s="1330"/>
      <c r="AF130" s="1331"/>
      <c r="AG130" s="453"/>
      <c r="AH130" s="475">
        <f t="shared" si="15"/>
        <v>0</v>
      </c>
      <c r="AI130" s="483">
        <f t="shared" si="16"/>
        <v>0</v>
      </c>
      <c r="AK130" s="475">
        <f t="shared" si="25"/>
        <v>0</v>
      </c>
      <c r="AL130" s="478">
        <f t="shared" si="26"/>
        <v>0</v>
      </c>
      <c r="AM130" s="478">
        <f t="shared" si="27"/>
        <v>0</v>
      </c>
      <c r="AN130" s="478">
        <f t="shared" si="17"/>
        <v>0</v>
      </c>
      <c r="AO130" s="478">
        <f t="shared" si="28"/>
        <v>0</v>
      </c>
      <c r="AP130" s="483">
        <f t="shared" si="29"/>
        <v>0</v>
      </c>
      <c r="AQ130" s="156"/>
      <c r="AR130" s="475">
        <f t="shared" si="30"/>
        <v>0</v>
      </c>
      <c r="AS130" s="483">
        <f t="shared" si="31"/>
        <v>0</v>
      </c>
      <c r="AT130" s="148"/>
      <c r="AU130" s="475">
        <f t="shared" si="32"/>
        <v>0</v>
      </c>
      <c r="AV130" s="478">
        <f t="shared" si="33"/>
        <v>0</v>
      </c>
      <c r="AW130" s="478">
        <f t="shared" si="22"/>
        <v>0</v>
      </c>
      <c r="AX130" s="478">
        <f t="shared" si="23"/>
        <v>0</v>
      </c>
      <c r="AY130" s="477">
        <f t="shared" si="24"/>
        <v>0</v>
      </c>
      <c r="BK130" s="148"/>
    </row>
    <row r="131" spans="1:63" ht="30" customHeight="1" x14ac:dyDescent="0.3">
      <c r="A131" s="546"/>
      <c r="B131" s="141" t="str">
        <f>IF('Invt Machines'!D131="","",'Invt Machines'!D131)</f>
        <v>BAT D</v>
      </c>
      <c r="C131" s="96" t="str">
        <f>IF('Invt Machines'!E131="","",'Invt Machines'!E131)</f>
        <v/>
      </c>
      <c r="D131" s="101" t="str">
        <f>IF('Invt Machines'!G131="","",'Invt Machines'!G131)</f>
        <v>Cabine de peinture YD</v>
      </c>
      <c r="E131" s="1357" t="str">
        <f>IF('Invt Machines'!H131="","",'Invt Machines'!H131)</f>
        <v>CORAL</v>
      </c>
      <c r="F131" s="1358" t="str">
        <f>IF('Invt Machines'!I131="","",'Invt Machines'!I131)</f>
        <v>cabine de peinture</v>
      </c>
      <c r="G131" s="485"/>
      <c r="H131" s="160"/>
      <c r="I131" s="160"/>
      <c r="J131" s="160"/>
      <c r="K131" s="160"/>
      <c r="L131" s="160"/>
      <c r="M131" s="160"/>
      <c r="N131" s="160"/>
      <c r="O131" s="160"/>
      <c r="P131" s="160"/>
      <c r="Q131" s="160"/>
      <c r="R131" s="160"/>
      <c r="S131" s="160"/>
      <c r="T131" s="160"/>
      <c r="U131" s="160"/>
      <c r="V131" s="380" t="str">
        <f>IF('Invt Machines'!AC131="","","oui")</f>
        <v/>
      </c>
      <c r="W131" s="154"/>
      <c r="X131" s="154"/>
      <c r="Y131" s="154"/>
      <c r="Z131" s="289"/>
      <c r="AA131" s="1329"/>
      <c r="AB131" s="1330"/>
      <c r="AC131" s="1330"/>
      <c r="AD131" s="1330"/>
      <c r="AE131" s="1330"/>
      <c r="AF131" s="1331"/>
      <c r="AG131" s="453"/>
      <c r="AH131" s="475">
        <f t="shared" si="15"/>
        <v>0</v>
      </c>
      <c r="AI131" s="483">
        <f t="shared" si="16"/>
        <v>0</v>
      </c>
      <c r="AK131" s="475">
        <f t="shared" si="25"/>
        <v>0</v>
      </c>
      <c r="AL131" s="478">
        <f t="shared" si="26"/>
        <v>0</v>
      </c>
      <c r="AM131" s="478">
        <f t="shared" si="27"/>
        <v>0</v>
      </c>
      <c r="AN131" s="478">
        <f t="shared" si="17"/>
        <v>0</v>
      </c>
      <c r="AO131" s="478">
        <f t="shared" si="28"/>
        <v>0</v>
      </c>
      <c r="AP131" s="483">
        <f t="shared" si="29"/>
        <v>0</v>
      </c>
      <c r="AQ131" s="156"/>
      <c r="AR131" s="475">
        <f t="shared" si="30"/>
        <v>0</v>
      </c>
      <c r="AS131" s="483">
        <f t="shared" si="31"/>
        <v>0</v>
      </c>
      <c r="AT131" s="148"/>
      <c r="AU131" s="475">
        <f t="shared" si="32"/>
        <v>0</v>
      </c>
      <c r="AV131" s="478">
        <f t="shared" si="33"/>
        <v>0</v>
      </c>
      <c r="AW131" s="478">
        <f t="shared" si="22"/>
        <v>0</v>
      </c>
      <c r="AX131" s="478">
        <f t="shared" si="23"/>
        <v>0</v>
      </c>
      <c r="AY131" s="477">
        <f t="shared" si="24"/>
        <v>0</v>
      </c>
      <c r="BK131" s="148"/>
    </row>
    <row r="132" spans="1:63" ht="30" customHeight="1" x14ac:dyDescent="0.3">
      <c r="A132" s="546"/>
      <c r="B132" s="141" t="str">
        <f>IF('Invt Machines'!D132="","",'Invt Machines'!D132)</f>
        <v>Cuisine</v>
      </c>
      <c r="C132" s="96" t="str">
        <f>IF('Invt Machines'!E132="","",'Invt Machines'!E132)</f>
        <v/>
      </c>
      <c r="D132" s="101" t="str">
        <f>IF('Invt Machines'!G132="","",'Invt Machines'!G132)</f>
        <v>FOUR</v>
      </c>
      <c r="E132" s="1357" t="str">
        <f>IF('Invt Machines'!H132="","",'Invt Machines'!H132)</f>
        <v/>
      </c>
      <c r="F132" s="1358" t="str">
        <f>IF('Invt Machines'!I132="","",'Invt Machines'!I132)</f>
        <v/>
      </c>
      <c r="G132" s="485"/>
      <c r="H132" s="160"/>
      <c r="I132" s="160"/>
      <c r="J132" s="160"/>
      <c r="K132" s="160"/>
      <c r="L132" s="160"/>
      <c r="M132" s="160"/>
      <c r="N132" s="160"/>
      <c r="O132" s="160"/>
      <c r="P132" s="160"/>
      <c r="Q132" s="160"/>
      <c r="R132" s="160"/>
      <c r="S132" s="160"/>
      <c r="T132" s="160"/>
      <c r="U132" s="160"/>
      <c r="V132" s="380" t="str">
        <f>IF('Invt Machines'!AC132="","","oui")</f>
        <v/>
      </c>
      <c r="W132" s="154"/>
      <c r="X132" s="154"/>
      <c r="Y132" s="154"/>
      <c r="Z132" s="289"/>
      <c r="AA132" s="1329"/>
      <c r="AB132" s="1330"/>
      <c r="AC132" s="1330"/>
      <c r="AD132" s="1330"/>
      <c r="AE132" s="1330"/>
      <c r="AF132" s="1331"/>
      <c r="AG132" s="453"/>
      <c r="AH132" s="475">
        <f t="shared" si="15"/>
        <v>0</v>
      </c>
      <c r="AI132" s="483">
        <f t="shared" si="16"/>
        <v>0</v>
      </c>
      <c r="AK132" s="475">
        <f t="shared" si="25"/>
        <v>0</v>
      </c>
      <c r="AL132" s="478">
        <f t="shared" si="26"/>
        <v>0</v>
      </c>
      <c r="AM132" s="478">
        <f t="shared" si="27"/>
        <v>0</v>
      </c>
      <c r="AN132" s="478">
        <f t="shared" si="17"/>
        <v>0</v>
      </c>
      <c r="AO132" s="478">
        <f t="shared" si="28"/>
        <v>0</v>
      </c>
      <c r="AP132" s="483">
        <f t="shared" si="29"/>
        <v>0</v>
      </c>
      <c r="AQ132" s="156"/>
      <c r="AR132" s="475">
        <f t="shared" si="30"/>
        <v>0</v>
      </c>
      <c r="AS132" s="483">
        <f t="shared" si="31"/>
        <v>0</v>
      </c>
      <c r="AT132" s="148"/>
      <c r="AU132" s="475">
        <f t="shared" si="32"/>
        <v>0</v>
      </c>
      <c r="AV132" s="478">
        <f t="shared" si="33"/>
        <v>0</v>
      </c>
      <c r="AW132" s="478">
        <f t="shared" si="22"/>
        <v>0</v>
      </c>
      <c r="AX132" s="478">
        <f t="shared" si="23"/>
        <v>0</v>
      </c>
      <c r="AY132" s="477">
        <f t="shared" si="24"/>
        <v>0</v>
      </c>
      <c r="BK132" s="148"/>
    </row>
    <row r="133" spans="1:63" ht="30" customHeight="1" x14ac:dyDescent="0.3">
      <c r="A133" s="546"/>
      <c r="B133" s="141" t="str">
        <f>IF('Invt Machines'!D133="","",'Invt Machines'!D133)</f>
        <v>Cuisine</v>
      </c>
      <c r="C133" s="96" t="str">
        <f>IF('Invt Machines'!E133="","",'Invt Machines'!E133)</f>
        <v/>
      </c>
      <c r="D133" s="101" t="str">
        <f>IF('Invt Machines'!G133="","",'Invt Machines'!G133)</f>
        <v>LAVE-VAISELLE</v>
      </c>
      <c r="E133" s="1357" t="str">
        <f>IF('Invt Machines'!H133="","",'Invt Machines'!H133)</f>
        <v/>
      </c>
      <c r="F133" s="1358" t="str">
        <f>IF('Invt Machines'!I133="","",'Invt Machines'!I133)</f>
        <v/>
      </c>
      <c r="G133" s="485"/>
      <c r="H133" s="160"/>
      <c r="I133" s="160"/>
      <c r="J133" s="160"/>
      <c r="K133" s="160"/>
      <c r="L133" s="160"/>
      <c r="M133" s="160"/>
      <c r="N133" s="160"/>
      <c r="O133" s="160"/>
      <c r="P133" s="160"/>
      <c r="Q133" s="160"/>
      <c r="R133" s="160"/>
      <c r="S133" s="160"/>
      <c r="T133" s="160"/>
      <c r="U133" s="160"/>
      <c r="V133" s="380" t="str">
        <f>IF('Invt Machines'!AC133="","","oui")</f>
        <v/>
      </c>
      <c r="W133" s="154"/>
      <c r="X133" s="154"/>
      <c r="Y133" s="154"/>
      <c r="Z133" s="289"/>
      <c r="AA133" s="1329"/>
      <c r="AB133" s="1330"/>
      <c r="AC133" s="1330"/>
      <c r="AD133" s="1330"/>
      <c r="AE133" s="1330"/>
      <c r="AF133" s="1331"/>
      <c r="AG133" s="453"/>
      <c r="AH133" s="475">
        <f t="shared" si="15"/>
        <v>0</v>
      </c>
      <c r="AI133" s="483">
        <f t="shared" si="16"/>
        <v>0</v>
      </c>
      <c r="AK133" s="475">
        <f t="shared" si="25"/>
        <v>0</v>
      </c>
      <c r="AL133" s="478">
        <f t="shared" si="26"/>
        <v>0</v>
      </c>
      <c r="AM133" s="478">
        <f t="shared" si="27"/>
        <v>0</v>
      </c>
      <c r="AN133" s="478">
        <f t="shared" si="17"/>
        <v>0</v>
      </c>
      <c r="AO133" s="478">
        <f t="shared" si="28"/>
        <v>0</v>
      </c>
      <c r="AP133" s="483">
        <f t="shared" si="29"/>
        <v>0</v>
      </c>
      <c r="AQ133" s="156"/>
      <c r="AR133" s="475">
        <f t="shared" si="30"/>
        <v>0</v>
      </c>
      <c r="AS133" s="483">
        <f t="shared" si="31"/>
        <v>0</v>
      </c>
      <c r="AT133" s="148"/>
      <c r="AU133" s="475">
        <f t="shared" si="32"/>
        <v>0</v>
      </c>
      <c r="AV133" s="478">
        <f t="shared" si="33"/>
        <v>0</v>
      </c>
      <c r="AW133" s="478">
        <f t="shared" si="22"/>
        <v>0</v>
      </c>
      <c r="AX133" s="478">
        <f t="shared" si="23"/>
        <v>0</v>
      </c>
      <c r="AY133" s="477">
        <f t="shared" si="24"/>
        <v>0</v>
      </c>
      <c r="BK133" s="148"/>
    </row>
    <row r="134" spans="1:63" ht="30" customHeight="1" x14ac:dyDescent="0.3">
      <c r="A134" s="546"/>
      <c r="B134" s="141" t="str">
        <f>IF('Invt Machines'!D134="","",'Invt Machines'!D134)</f>
        <v>Cuisine</v>
      </c>
      <c r="C134" s="96" t="str">
        <f>IF('Invt Machines'!E134="","",'Invt Machines'!E134)</f>
        <v/>
      </c>
      <c r="D134" s="101" t="str">
        <f>IF('Invt Machines'!G134="","",'Invt Machines'!G134)</f>
        <v>MIXEUR</v>
      </c>
      <c r="E134" s="1357" t="str">
        <f>IF('Invt Machines'!H134="","",'Invt Machines'!H134)</f>
        <v/>
      </c>
      <c r="F134" s="1358" t="str">
        <f>IF('Invt Machines'!I134="","",'Invt Machines'!I134)</f>
        <v/>
      </c>
      <c r="G134" s="485"/>
      <c r="H134" s="160"/>
      <c r="I134" s="160"/>
      <c r="J134" s="160"/>
      <c r="K134" s="160"/>
      <c r="L134" s="160"/>
      <c r="M134" s="160"/>
      <c r="N134" s="160"/>
      <c r="O134" s="160"/>
      <c r="P134" s="160"/>
      <c r="Q134" s="160"/>
      <c r="R134" s="160"/>
      <c r="S134" s="160"/>
      <c r="T134" s="160"/>
      <c r="U134" s="160"/>
      <c r="V134" s="380" t="str">
        <f>IF('Invt Machines'!AC134="","","oui")</f>
        <v/>
      </c>
      <c r="W134" s="154"/>
      <c r="X134" s="154"/>
      <c r="Y134" s="154"/>
      <c r="Z134" s="289"/>
      <c r="AA134" s="1329"/>
      <c r="AB134" s="1330"/>
      <c r="AC134" s="1330"/>
      <c r="AD134" s="1330"/>
      <c r="AE134" s="1330"/>
      <c r="AF134" s="1331"/>
      <c r="AG134" s="453"/>
      <c r="AH134" s="475">
        <f t="shared" si="15"/>
        <v>0</v>
      </c>
      <c r="AI134" s="483">
        <f t="shared" si="16"/>
        <v>0</v>
      </c>
      <c r="AK134" s="475">
        <f t="shared" si="25"/>
        <v>0</v>
      </c>
      <c r="AL134" s="478">
        <f t="shared" si="26"/>
        <v>0</v>
      </c>
      <c r="AM134" s="478">
        <f t="shared" si="27"/>
        <v>0</v>
      </c>
      <c r="AN134" s="478">
        <f t="shared" si="17"/>
        <v>0</v>
      </c>
      <c r="AO134" s="478">
        <f t="shared" si="28"/>
        <v>0</v>
      </c>
      <c r="AP134" s="483">
        <f t="shared" si="29"/>
        <v>0</v>
      </c>
      <c r="AQ134" s="156"/>
      <c r="AR134" s="475">
        <f t="shared" si="30"/>
        <v>0</v>
      </c>
      <c r="AS134" s="483">
        <f t="shared" si="31"/>
        <v>0</v>
      </c>
      <c r="AT134" s="148"/>
      <c r="AU134" s="475">
        <f t="shared" si="32"/>
        <v>0</v>
      </c>
      <c r="AV134" s="478">
        <f t="shared" si="33"/>
        <v>0</v>
      </c>
      <c r="AW134" s="478">
        <f t="shared" si="22"/>
        <v>0</v>
      </c>
      <c r="AX134" s="478">
        <f t="shared" si="23"/>
        <v>0</v>
      </c>
      <c r="AY134" s="477">
        <f t="shared" si="24"/>
        <v>0</v>
      </c>
      <c r="BK134" s="148"/>
    </row>
    <row r="135" spans="1:63" ht="30" customHeight="1" thickBot="1" x14ac:dyDescent="0.35">
      <c r="A135" s="547">
        <v>115</v>
      </c>
      <c r="B135" s="454" t="str">
        <f>IF('Invt Machines'!D135="","",'Invt Machines'!D135)</f>
        <v>Cuisine</v>
      </c>
      <c r="C135" s="73" t="str">
        <f>IF('Invt Machines'!E135="","",'Invt Machines'!E135)</f>
        <v/>
      </c>
      <c r="D135" s="76" t="str">
        <f>IF('Invt Machines'!G135="","",'Invt Machines'!G135)</f>
        <v>GRILL</v>
      </c>
      <c r="E135" s="1445" t="str">
        <f>IF('Invt Machines'!H135="","",'Invt Machines'!H135)</f>
        <v/>
      </c>
      <c r="F135" s="1446" t="str">
        <f>IF('Invt Machines'!I135="","",'Invt Machines'!I135)</f>
        <v/>
      </c>
      <c r="G135" s="488"/>
      <c r="H135" s="162"/>
      <c r="I135" s="162"/>
      <c r="J135" s="162"/>
      <c r="K135" s="162"/>
      <c r="L135" s="162"/>
      <c r="M135" s="162"/>
      <c r="N135" s="162"/>
      <c r="O135" s="162"/>
      <c r="P135" s="162"/>
      <c r="Q135" s="162"/>
      <c r="R135" s="162"/>
      <c r="S135" s="162"/>
      <c r="T135" s="162"/>
      <c r="U135" s="162"/>
      <c r="V135" s="381" t="str">
        <f>IF('Invt Machines'!AC135="","","oui")</f>
        <v/>
      </c>
      <c r="W135" s="442"/>
      <c r="X135" s="442"/>
      <c r="Y135" s="442"/>
      <c r="Z135" s="159"/>
      <c r="AA135" s="1332"/>
      <c r="AB135" s="1333"/>
      <c r="AC135" s="1333"/>
      <c r="AD135" s="1333"/>
      <c r="AE135" s="1333"/>
      <c r="AF135" s="1334"/>
      <c r="AG135" s="342"/>
      <c r="AH135" s="265">
        <f t="shared" si="15"/>
        <v>0</v>
      </c>
      <c r="AI135" s="471">
        <f t="shared" si="16"/>
        <v>0</v>
      </c>
      <c r="AK135" s="265">
        <f t="shared" si="25"/>
        <v>0</v>
      </c>
      <c r="AL135" s="470">
        <f t="shared" si="26"/>
        <v>0</v>
      </c>
      <c r="AM135" s="470">
        <f t="shared" si="27"/>
        <v>0</v>
      </c>
      <c r="AN135" s="470">
        <f t="shared" si="17"/>
        <v>0</v>
      </c>
      <c r="AO135" s="470">
        <f t="shared" si="28"/>
        <v>0</v>
      </c>
      <c r="AP135" s="471">
        <f t="shared" si="29"/>
        <v>0</v>
      </c>
      <c r="AQ135" s="156"/>
      <c r="AR135" s="265">
        <f t="shared" si="30"/>
        <v>0</v>
      </c>
      <c r="AS135" s="471">
        <f t="shared" si="31"/>
        <v>0</v>
      </c>
      <c r="AT135" s="148"/>
      <c r="AU135" s="265">
        <f t="shared" si="32"/>
        <v>0</v>
      </c>
      <c r="AV135" s="470">
        <f t="shared" si="33"/>
        <v>0</v>
      </c>
      <c r="AW135" s="470">
        <f t="shared" si="22"/>
        <v>0</v>
      </c>
      <c r="AX135" s="470">
        <f t="shared" si="23"/>
        <v>0</v>
      </c>
      <c r="AY135" s="348">
        <f t="shared" si="24"/>
        <v>0</v>
      </c>
      <c r="BK135" s="148"/>
    </row>
    <row r="136" spans="1:63" ht="30" customHeight="1" thickBot="1" x14ac:dyDescent="0.35">
      <c r="A136" s="166"/>
      <c r="B136" s="171"/>
      <c r="C136" s="139"/>
      <c r="D136" s="140"/>
      <c r="E136" s="1474"/>
      <c r="F136" s="1474"/>
      <c r="G136" s="169"/>
      <c r="H136" s="169"/>
      <c r="I136" s="169"/>
      <c r="J136" s="169"/>
      <c r="K136" s="169"/>
      <c r="L136" s="169"/>
      <c r="M136" s="169"/>
      <c r="N136" s="169"/>
      <c r="O136" s="169"/>
      <c r="P136" s="169"/>
      <c r="Q136" s="169"/>
      <c r="R136" s="169"/>
      <c r="S136" s="168"/>
      <c r="T136" s="168"/>
      <c r="U136" s="525"/>
      <c r="V136" s="525"/>
      <c r="X136" s="167"/>
      <c r="Y136" s="167"/>
      <c r="Z136" s="167"/>
      <c r="AA136" s="167"/>
      <c r="AB136" s="167"/>
      <c r="AD136" s="526"/>
      <c r="AG136" s="156"/>
      <c r="AH136" s="156"/>
      <c r="AI136" s="156"/>
      <c r="AJ136" s="156"/>
      <c r="AK136" s="156"/>
      <c r="AL136" s="156"/>
      <c r="AM136" s="156"/>
      <c r="AN136" s="156"/>
      <c r="AQ136" s="156"/>
      <c r="AR136" s="156"/>
      <c r="AS136" s="156"/>
      <c r="AV136" s="334"/>
      <c r="AW136" s="156"/>
      <c r="BK136" s="148"/>
    </row>
    <row r="137" spans="1:63" ht="30" customHeight="1" thickBot="1" x14ac:dyDescent="0.35">
      <c r="A137" s="166"/>
      <c r="B137" s="171"/>
      <c r="C137" s="139"/>
      <c r="D137" s="140"/>
      <c r="E137" s="1309"/>
      <c r="F137" s="1309"/>
      <c r="H137" s="459">
        <f t="shared" ref="H137:U137" si="34">SUM(H13:H135)</f>
        <v>48</v>
      </c>
      <c r="I137" s="460">
        <f t="shared" si="34"/>
        <v>0</v>
      </c>
      <c r="J137" s="459">
        <f t="shared" si="34"/>
        <v>28</v>
      </c>
      <c r="K137" s="460">
        <f t="shared" si="34"/>
        <v>0</v>
      </c>
      <c r="L137" s="459">
        <f t="shared" si="34"/>
        <v>6</v>
      </c>
      <c r="M137" s="460">
        <f t="shared" si="34"/>
        <v>0</v>
      </c>
      <c r="N137" s="459">
        <f t="shared" si="34"/>
        <v>25</v>
      </c>
      <c r="O137" s="460">
        <f t="shared" si="34"/>
        <v>0</v>
      </c>
      <c r="P137" s="459">
        <f t="shared" si="34"/>
        <v>19</v>
      </c>
      <c r="Q137" s="460">
        <f t="shared" si="34"/>
        <v>0</v>
      </c>
      <c r="R137" s="459">
        <f t="shared" si="34"/>
        <v>22</v>
      </c>
      <c r="S137" s="460">
        <f t="shared" si="34"/>
        <v>0</v>
      </c>
      <c r="T137" s="459">
        <f t="shared" si="34"/>
        <v>0</v>
      </c>
      <c r="U137" s="460">
        <f t="shared" si="34"/>
        <v>0</v>
      </c>
      <c r="V137" s="168"/>
      <c r="X137" s="167"/>
      <c r="Y137" s="167"/>
      <c r="Z137" s="167"/>
      <c r="AA137" s="167"/>
      <c r="AB137" s="167"/>
      <c r="AF137" s="148"/>
      <c r="AG137" s="349" t="s">
        <v>870</v>
      </c>
      <c r="AH137" s="350">
        <f>SUM(AH13:AH135)</f>
        <v>114</v>
      </c>
      <c r="AI137" s="351">
        <f>SUM(AI13:AI135)</f>
        <v>0</v>
      </c>
      <c r="AJ137" s="156"/>
      <c r="AK137" s="353">
        <f t="shared" ref="AK137:AP137" si="35">SUM(AK13:AK135)</f>
        <v>16</v>
      </c>
      <c r="AL137" s="354">
        <f t="shared" si="35"/>
        <v>9</v>
      </c>
      <c r="AM137" s="354">
        <f t="shared" si="35"/>
        <v>89</v>
      </c>
      <c r="AN137" s="354">
        <f t="shared" si="35"/>
        <v>89</v>
      </c>
      <c r="AO137" s="354">
        <f t="shared" si="35"/>
        <v>9</v>
      </c>
      <c r="AP137" s="355">
        <f t="shared" si="35"/>
        <v>16</v>
      </c>
      <c r="AQ137" s="148"/>
      <c r="AR137" s="353">
        <f>SUM(AR13:AR135)</f>
        <v>0</v>
      </c>
      <c r="AS137" s="355">
        <f>SUM(AS13:AS135)</f>
        <v>0</v>
      </c>
      <c r="AT137" s="156"/>
      <c r="AU137" s="353">
        <f>SUM(AU13:AU135)</f>
        <v>24</v>
      </c>
      <c r="AV137" s="354">
        <f>SUM(AV13:AV135)</f>
        <v>0</v>
      </c>
      <c r="AW137" s="354">
        <f>SUM(AW13:AW135)</f>
        <v>0</v>
      </c>
      <c r="AX137" s="354">
        <f>SUM(AX13:AX135)</f>
        <v>0</v>
      </c>
      <c r="AY137" s="355">
        <f>SUM(AY13:AY135)</f>
        <v>0</v>
      </c>
      <c r="BK137" s="148"/>
    </row>
    <row r="138" spans="1:63" ht="45" customHeight="1" thickBot="1" x14ac:dyDescent="0.35">
      <c r="E138" s="1309"/>
      <c r="F138" s="1309"/>
      <c r="X138" s="148"/>
      <c r="Y138" s="1444"/>
      <c r="Z138" s="1444"/>
      <c r="AF138" s="148"/>
      <c r="AG138" s="352" t="s">
        <v>925</v>
      </c>
      <c r="AH138" s="1322">
        <f>SUM(AH137:AI137)</f>
        <v>114</v>
      </c>
      <c r="AI138" s="1323"/>
      <c r="AK138" s="1335">
        <f>SUM(AK137:AL137)</f>
        <v>25</v>
      </c>
      <c r="AL138" s="1335"/>
      <c r="AM138" s="472"/>
      <c r="AN138" s="1335">
        <f>SUM(AN137:AO137)</f>
        <v>98</v>
      </c>
      <c r="AO138" s="1335"/>
      <c r="AP138" s="472"/>
      <c r="AQ138" s="156"/>
      <c r="AR138" s="156"/>
      <c r="AS138" s="156"/>
      <c r="AT138" s="156"/>
      <c r="AU138" s="1335">
        <f>SUM(AU137,AW137)</f>
        <v>24</v>
      </c>
      <c r="AV138" s="1335"/>
      <c r="AW138" s="1335"/>
      <c r="AX138" s="1335">
        <f>SUM(AW137:AY137)</f>
        <v>0</v>
      </c>
      <c r="AY138" s="1335"/>
      <c r="BK138" s="148"/>
    </row>
    <row r="139" spans="1:63" ht="30" customHeight="1" thickBot="1" x14ac:dyDescent="0.35">
      <c r="E139" s="1309"/>
      <c r="F139" s="1309"/>
      <c r="X139" s="148"/>
      <c r="AB139" s="170"/>
      <c r="AF139" s="526"/>
      <c r="AH139" s="156"/>
      <c r="AQ139" s="148"/>
      <c r="AR139" s="148"/>
      <c r="AV139" s="473"/>
      <c r="AW139" s="473"/>
      <c r="AX139" s="334"/>
      <c r="BK139" s="148"/>
    </row>
    <row r="140" spans="1:63" ht="110.25" customHeight="1" x14ac:dyDescent="0.3">
      <c r="F140" s="1305" t="s">
        <v>1435</v>
      </c>
      <c r="G140" s="1306"/>
      <c r="H140" s="1303" t="s">
        <v>979</v>
      </c>
      <c r="I140" s="1304"/>
      <c r="J140" s="1303" t="s">
        <v>944</v>
      </c>
      <c r="K140" s="1304"/>
      <c r="L140" s="1303" t="s">
        <v>1401</v>
      </c>
      <c r="M140" s="1304"/>
      <c r="N140" s="1303" t="s">
        <v>946</v>
      </c>
      <c r="O140" s="1304"/>
      <c r="P140" s="1303" t="s">
        <v>981</v>
      </c>
      <c r="Q140" s="1304"/>
      <c r="R140" s="1303" t="s">
        <v>982</v>
      </c>
      <c r="S140" s="1304"/>
      <c r="W140" s="157"/>
      <c r="X140" s="148"/>
      <c r="Y140" s="148"/>
      <c r="AB140" s="526"/>
      <c r="AC140" s="156"/>
      <c r="AD140" s="156"/>
      <c r="AE140" s="156"/>
      <c r="AG140" s="156"/>
      <c r="AH140" s="156"/>
      <c r="AI140" s="156"/>
      <c r="AJ140" s="156"/>
      <c r="AK140" s="156"/>
      <c r="AL140" s="156"/>
      <c r="AM140" s="156"/>
      <c r="AN140" s="156"/>
      <c r="AO140" s="473"/>
      <c r="AP140" s="473"/>
      <c r="AT140" s="334"/>
      <c r="AU140" s="156"/>
      <c r="AV140" s="148"/>
      <c r="BK140" s="148"/>
    </row>
    <row r="141" spans="1:63" ht="30" customHeight="1" x14ac:dyDescent="0.3">
      <c r="F141" s="1299" t="s">
        <v>870</v>
      </c>
      <c r="G141" s="1300"/>
      <c r="H141" s="346" t="s">
        <v>916</v>
      </c>
      <c r="I141" s="403" t="s">
        <v>947</v>
      </c>
      <c r="J141" s="346" t="s">
        <v>916</v>
      </c>
      <c r="K141" s="401" t="s">
        <v>832</v>
      </c>
      <c r="L141" s="346" t="s">
        <v>916</v>
      </c>
      <c r="M141" s="402" t="s">
        <v>832</v>
      </c>
      <c r="N141" s="346" t="s">
        <v>916</v>
      </c>
      <c r="O141" s="401" t="s">
        <v>832</v>
      </c>
      <c r="P141" s="346" t="s">
        <v>916</v>
      </c>
      <c r="Q141" s="401" t="s">
        <v>832</v>
      </c>
      <c r="R141" s="346" t="s">
        <v>916</v>
      </c>
      <c r="S141" s="402" t="s">
        <v>832</v>
      </c>
      <c r="W141" s="157"/>
      <c r="X141" s="148"/>
      <c r="Y141" s="148"/>
      <c r="AB141" s="526"/>
      <c r="AD141" s="156"/>
      <c r="AF141" s="148"/>
      <c r="AO141" s="473"/>
      <c r="AP141" s="473"/>
      <c r="AT141" s="334"/>
      <c r="AU141" s="148"/>
      <c r="AV141" s="148"/>
      <c r="BK141" s="148"/>
    </row>
    <row r="142" spans="1:63" ht="30" customHeight="1" thickBot="1" x14ac:dyDescent="0.35">
      <c r="F142" s="1301"/>
      <c r="G142" s="1302"/>
      <c r="H142" s="498">
        <f>AH138</f>
        <v>114</v>
      </c>
      <c r="I142" s="499" t="s">
        <v>947</v>
      </c>
      <c r="J142" s="500">
        <f>AH137</f>
        <v>114</v>
      </c>
      <c r="K142" s="501">
        <v>1</v>
      </c>
      <c r="L142" s="504">
        <f>AV137</f>
        <v>0</v>
      </c>
      <c r="M142" s="505">
        <f>(L142/J142)</f>
        <v>0</v>
      </c>
      <c r="N142" s="506">
        <f>AK138</f>
        <v>25</v>
      </c>
      <c r="O142" s="507">
        <f>(N142/J142)</f>
        <v>0.21929824561403508</v>
      </c>
      <c r="P142" s="520">
        <f>AO137</f>
        <v>9</v>
      </c>
      <c r="Q142" s="521">
        <f>(P142/N142)</f>
        <v>0.36</v>
      </c>
      <c r="R142" s="502">
        <f>AU138</f>
        <v>24</v>
      </c>
      <c r="S142" s="503">
        <f>(R142/J142)</f>
        <v>0.21052631578947367</v>
      </c>
      <c r="W142" s="157"/>
      <c r="X142" s="148"/>
      <c r="Y142" s="148"/>
      <c r="AB142" s="526"/>
      <c r="AD142" s="156"/>
      <c r="AF142" s="148"/>
      <c r="AO142" s="473"/>
      <c r="AP142" s="473"/>
      <c r="AT142" s="334"/>
      <c r="AU142" s="148"/>
      <c r="AV142" s="148"/>
      <c r="BK142" s="148"/>
    </row>
    <row r="143" spans="1:63" ht="30" customHeight="1" x14ac:dyDescent="0.3">
      <c r="X143" s="148"/>
      <c r="AD143" s="526"/>
      <c r="AV143" s="334"/>
      <c r="BK143" s="148"/>
    </row>
    <row r="144" spans="1:63" ht="30" customHeight="1" x14ac:dyDescent="0.3">
      <c r="X144" s="148"/>
      <c r="AD144" s="526"/>
      <c r="AV144" s="334"/>
      <c r="BK144" s="148"/>
    </row>
    <row r="145" spans="24:63" ht="30" customHeight="1" x14ac:dyDescent="0.3">
      <c r="X145" s="148"/>
      <c r="AD145" s="526"/>
      <c r="AV145" s="334"/>
      <c r="BK145" s="148"/>
    </row>
    <row r="146" spans="24:63" ht="30" customHeight="1" x14ac:dyDescent="0.3">
      <c r="X146" s="148"/>
      <c r="AD146" s="526"/>
      <c r="AV146" s="334"/>
      <c r="BK146" s="148"/>
    </row>
    <row r="147" spans="24:63" ht="30" customHeight="1" x14ac:dyDescent="0.3">
      <c r="X147" s="148"/>
      <c r="AD147" s="526"/>
      <c r="AV147" s="334"/>
      <c r="BK147" s="148"/>
    </row>
    <row r="148" spans="24:63" ht="30" customHeight="1" x14ac:dyDescent="0.3">
      <c r="X148" s="148"/>
      <c r="AD148" s="526"/>
      <c r="AV148" s="334"/>
      <c r="BK148" s="148"/>
    </row>
    <row r="149" spans="24:63" ht="30" customHeight="1" x14ac:dyDescent="0.3">
      <c r="X149" s="148"/>
      <c r="AD149" s="526"/>
      <c r="AV149" s="334"/>
      <c r="BK149" s="148"/>
    </row>
    <row r="150" spans="24:63" ht="30" customHeight="1" x14ac:dyDescent="0.3">
      <c r="X150" s="148"/>
      <c r="AD150" s="526"/>
      <c r="AV150" s="334"/>
      <c r="BK150" s="148"/>
    </row>
    <row r="151" spans="24:63" ht="30" customHeight="1" x14ac:dyDescent="0.3">
      <c r="X151" s="148"/>
      <c r="AD151" s="526"/>
      <c r="AV151" s="334"/>
      <c r="BK151" s="148"/>
    </row>
    <row r="152" spans="24:63" ht="30" customHeight="1" x14ac:dyDescent="0.3">
      <c r="X152" s="148"/>
      <c r="AD152" s="526"/>
      <c r="AV152" s="334"/>
      <c r="BK152" s="148"/>
    </row>
    <row r="153" spans="24:63" ht="30" customHeight="1" x14ac:dyDescent="0.3">
      <c r="X153" s="148"/>
      <c r="AD153" s="526"/>
      <c r="AV153" s="334"/>
      <c r="BK153" s="148"/>
    </row>
    <row r="154" spans="24:63" ht="30" customHeight="1" x14ac:dyDescent="0.3">
      <c r="X154" s="148"/>
      <c r="AD154" s="526"/>
      <c r="AV154" s="334"/>
      <c r="BK154" s="148"/>
    </row>
    <row r="155" spans="24:63" ht="30" customHeight="1" x14ac:dyDescent="0.3">
      <c r="X155" s="148"/>
      <c r="AD155" s="526"/>
      <c r="AV155" s="334"/>
      <c r="BK155" s="148"/>
    </row>
    <row r="156" spans="24:63" ht="30" customHeight="1" x14ac:dyDescent="0.3">
      <c r="X156" s="148"/>
      <c r="AD156" s="526"/>
      <c r="AV156" s="334"/>
      <c r="BK156" s="148"/>
    </row>
    <row r="157" spans="24:63" ht="30" customHeight="1" x14ac:dyDescent="0.3">
      <c r="X157" s="148"/>
      <c r="AD157" s="526"/>
      <c r="AV157" s="334"/>
      <c r="BK157" s="148"/>
    </row>
    <row r="158" spans="24:63" ht="30" customHeight="1" x14ac:dyDescent="0.3">
      <c r="X158" s="148"/>
      <c r="AD158" s="526"/>
      <c r="AV158" s="334"/>
      <c r="BK158" s="148"/>
    </row>
    <row r="159" spans="24:63" ht="30" customHeight="1" x14ac:dyDescent="0.3">
      <c r="X159" s="148"/>
      <c r="AD159" s="526"/>
      <c r="AV159" s="334"/>
      <c r="BK159" s="148"/>
    </row>
    <row r="160" spans="24:63" ht="30" customHeight="1" x14ac:dyDescent="0.3">
      <c r="X160" s="148"/>
      <c r="AD160" s="526"/>
      <c r="AV160" s="334"/>
      <c r="BK160" s="148"/>
    </row>
    <row r="161" spans="5:63" ht="30" customHeight="1" x14ac:dyDescent="0.3">
      <c r="X161" s="148"/>
      <c r="AD161" s="526"/>
      <c r="AV161" s="334"/>
      <c r="BK161" s="148"/>
    </row>
    <row r="162" spans="5:63" ht="30" customHeight="1" x14ac:dyDescent="0.3">
      <c r="X162" s="148"/>
      <c r="AD162" s="526"/>
      <c r="AV162" s="334"/>
      <c r="BK162" s="148"/>
    </row>
    <row r="163" spans="5:63" ht="30" customHeight="1" x14ac:dyDescent="0.3">
      <c r="X163" s="148"/>
      <c r="Y163" s="148"/>
      <c r="AD163" s="526"/>
      <c r="AV163" s="334"/>
      <c r="BK163" s="148"/>
    </row>
    <row r="164" spans="5:63" ht="30" customHeight="1" x14ac:dyDescent="0.3">
      <c r="X164" s="148"/>
      <c r="Y164" s="148"/>
      <c r="BK164" s="148"/>
    </row>
    <row r="165" spans="5:63" ht="30" customHeight="1" x14ac:dyDescent="0.3">
      <c r="X165" s="148"/>
      <c r="Y165" s="148"/>
      <c r="BK165" s="148"/>
    </row>
    <row r="166" spans="5:63" ht="30" customHeight="1" x14ac:dyDescent="0.3">
      <c r="X166" s="148"/>
      <c r="Y166" s="148"/>
      <c r="BK166" s="148"/>
    </row>
    <row r="167" spans="5:63" ht="30" customHeight="1" thickBot="1" x14ac:dyDescent="0.35">
      <c r="X167" s="148"/>
      <c r="Y167" s="148"/>
      <c r="BK167" s="148"/>
    </row>
    <row r="168" spans="5:63" ht="45" customHeight="1" x14ac:dyDescent="0.3">
      <c r="E168" s="1347" t="s">
        <v>869</v>
      </c>
      <c r="F168" s="1348"/>
      <c r="G168" s="1307" t="s">
        <v>28</v>
      </c>
      <c r="H168" s="1307"/>
      <c r="I168" s="1307" t="s">
        <v>30</v>
      </c>
      <c r="J168" s="1307"/>
      <c r="K168" s="1307" t="s">
        <v>823</v>
      </c>
      <c r="L168" s="1307"/>
      <c r="M168" s="1307" t="s">
        <v>29</v>
      </c>
      <c r="N168" s="1307"/>
      <c r="O168" s="1307" t="s">
        <v>814</v>
      </c>
      <c r="P168" s="1307"/>
      <c r="Q168" s="1307" t="s">
        <v>32</v>
      </c>
      <c r="R168" s="1308"/>
      <c r="S168" s="1307" t="s">
        <v>969</v>
      </c>
      <c r="T168" s="1308"/>
      <c r="U168" s="457"/>
      <c r="V168" s="1297" t="s">
        <v>432</v>
      </c>
      <c r="W168" s="1298"/>
      <c r="Y168" s="148"/>
      <c r="BK168" s="148"/>
    </row>
    <row r="169" spans="5:63" ht="30" customHeight="1" x14ac:dyDescent="0.3">
      <c r="E169" s="1349"/>
      <c r="F169" s="1350"/>
      <c r="G169" s="346" t="s">
        <v>916</v>
      </c>
      <c r="H169" s="401" t="s">
        <v>832</v>
      </c>
      <c r="I169" s="346" t="s">
        <v>916</v>
      </c>
      <c r="J169" s="401" t="s">
        <v>832</v>
      </c>
      <c r="K169" s="346" t="s">
        <v>916</v>
      </c>
      <c r="L169" s="401" t="s">
        <v>832</v>
      </c>
      <c r="M169" s="346" t="s">
        <v>916</v>
      </c>
      <c r="N169" s="401" t="s">
        <v>832</v>
      </c>
      <c r="O169" s="346" t="s">
        <v>916</v>
      </c>
      <c r="P169" s="401" t="s">
        <v>832</v>
      </c>
      <c r="Q169" s="346" t="s">
        <v>916</v>
      </c>
      <c r="R169" s="402" t="s">
        <v>832</v>
      </c>
      <c r="S169" s="346" t="s">
        <v>916</v>
      </c>
      <c r="T169" s="402" t="s">
        <v>832</v>
      </c>
      <c r="U169" s="457"/>
      <c r="V169" s="347" t="s">
        <v>916</v>
      </c>
      <c r="W169" s="402" t="s">
        <v>832</v>
      </c>
      <c r="Y169" s="148"/>
      <c r="BK169" s="148"/>
    </row>
    <row r="170" spans="5:63" ht="30" customHeight="1" x14ac:dyDescent="0.3">
      <c r="E170" s="1344" t="s">
        <v>870</v>
      </c>
      <c r="F170" s="458" t="s">
        <v>917</v>
      </c>
      <c r="G170" s="391">
        <f>SUM(H13:H135)</f>
        <v>48</v>
      </c>
      <c r="H170" s="392">
        <f>G170/$V$170</f>
        <v>0.32432432432432434</v>
      </c>
      <c r="I170" s="391">
        <f>SUM(J13:J135)</f>
        <v>28</v>
      </c>
      <c r="J170" s="392">
        <f>I170/$V$170</f>
        <v>0.1891891891891892</v>
      </c>
      <c r="K170" s="391">
        <f>SUM(L13:L135)</f>
        <v>6</v>
      </c>
      <c r="L170" s="392">
        <f>K170/$V$170</f>
        <v>4.0540540540540543E-2</v>
      </c>
      <c r="M170" s="391">
        <f>SUM(N13:N135)</f>
        <v>25</v>
      </c>
      <c r="N170" s="392">
        <f>M170/$V$170</f>
        <v>0.16891891891891891</v>
      </c>
      <c r="O170" s="391">
        <f>SUM(P13:P135)</f>
        <v>19</v>
      </c>
      <c r="P170" s="392">
        <f>O170/$V$170</f>
        <v>0.12837837837837837</v>
      </c>
      <c r="Q170" s="391">
        <f>SUM(R13:R135)</f>
        <v>22</v>
      </c>
      <c r="R170" s="393">
        <f>Q170/$V$170</f>
        <v>0.14864864864864866</v>
      </c>
      <c r="S170" s="391">
        <f>SUM(T13:T135)</f>
        <v>0</v>
      </c>
      <c r="T170" s="393">
        <f>S170/$V$170</f>
        <v>0</v>
      </c>
      <c r="U170" s="457"/>
      <c r="V170" s="399">
        <f>SUM(G170,I170,K170,M170,O170,Q170)</f>
        <v>148</v>
      </c>
      <c r="W170" s="393">
        <f>SUM(R170,P170,N170,L170,J170,H170)</f>
        <v>1</v>
      </c>
      <c r="Y170" s="148"/>
      <c r="BK170" s="148"/>
    </row>
    <row r="171" spans="5:63" ht="30" customHeight="1" x14ac:dyDescent="0.3">
      <c r="E171" s="1344"/>
      <c r="F171" s="522" t="s">
        <v>918</v>
      </c>
      <c r="G171" s="523">
        <f>SUM(I13:I135)</f>
        <v>0</v>
      </c>
      <c r="H171" s="394">
        <f>IF(G171=0,0,G171/G170)</f>
        <v>0</v>
      </c>
      <c r="I171" s="523">
        <f>SUM(K13:K135)</f>
        <v>0</v>
      </c>
      <c r="J171" s="394">
        <f>IF(I171=0,0,I171/I170)</f>
        <v>0</v>
      </c>
      <c r="K171" s="523">
        <f>SUM(M13:M135)</f>
        <v>0</v>
      </c>
      <c r="L171" s="394">
        <f>IF(K171=0,0,K171/K170)</f>
        <v>0</v>
      </c>
      <c r="M171" s="523">
        <f>SUM(O13:O135)</f>
        <v>0</v>
      </c>
      <c r="N171" s="394">
        <f>IF(M171=0,0,M171/M170)</f>
        <v>0</v>
      </c>
      <c r="O171" s="523">
        <f>SUM(Q13:Q135)</f>
        <v>0</v>
      </c>
      <c r="P171" s="394">
        <f>IF(O171=0,0,O171/O170)</f>
        <v>0</v>
      </c>
      <c r="Q171" s="523">
        <f>SUM(S13:S135)</f>
        <v>0</v>
      </c>
      <c r="R171" s="395">
        <f>IF(Q171=0,0,Q171/Q170)</f>
        <v>0</v>
      </c>
      <c r="S171" s="523">
        <f>SUM(U13:U135)</f>
        <v>0</v>
      </c>
      <c r="T171" s="395">
        <f>IF(S171=0,0,S171/S170)</f>
        <v>0</v>
      </c>
      <c r="U171" s="457"/>
      <c r="V171" s="524">
        <f>SUM(G171,I171,K171,M171,O171,Q171)</f>
        <v>0</v>
      </c>
      <c r="W171" s="393">
        <f>V171/V170</f>
        <v>0</v>
      </c>
      <c r="Y171" s="148"/>
      <c r="BK171" s="148"/>
    </row>
    <row r="172" spans="5:63" ht="30" customHeight="1" thickBot="1" x14ac:dyDescent="0.35">
      <c r="E172" s="1345"/>
      <c r="F172" s="396" t="s">
        <v>919</v>
      </c>
      <c r="G172" s="396">
        <f>G170-G171</f>
        <v>48</v>
      </c>
      <c r="H172" s="397">
        <f>IF(G172=0,0,G172/G170)</f>
        <v>1</v>
      </c>
      <c r="I172" s="396">
        <f>I170-I171</f>
        <v>28</v>
      </c>
      <c r="J172" s="397">
        <f>IF(I172=0,0,I172/I170)</f>
        <v>1</v>
      </c>
      <c r="K172" s="396">
        <f>K170-K171</f>
        <v>6</v>
      </c>
      <c r="L172" s="397">
        <f>IF(K172=0,0,K172/K170)</f>
        <v>1</v>
      </c>
      <c r="M172" s="396">
        <f>M170-M171</f>
        <v>25</v>
      </c>
      <c r="N172" s="397">
        <f>IF(M172=0,0,M172/M170)</f>
        <v>1</v>
      </c>
      <c r="O172" s="396">
        <f>O170-O171</f>
        <v>19</v>
      </c>
      <c r="P172" s="397">
        <f>IF(O172=0,0,O172/O170)</f>
        <v>1</v>
      </c>
      <c r="Q172" s="396">
        <f>Q170-Q171</f>
        <v>22</v>
      </c>
      <c r="R172" s="398">
        <f>IF(Q172=0,0,Q172/Q170)</f>
        <v>1</v>
      </c>
      <c r="S172" s="396">
        <f>S170-S171</f>
        <v>0</v>
      </c>
      <c r="T172" s="398">
        <f>IF(S172=0,0,S172/S170)</f>
        <v>0</v>
      </c>
      <c r="U172" s="457"/>
      <c r="V172" s="400">
        <f>V170-V171</f>
        <v>148</v>
      </c>
      <c r="W172" s="398">
        <f>V172/V170</f>
        <v>1</v>
      </c>
      <c r="Y172" s="148"/>
      <c r="BK172" s="148"/>
    </row>
    <row r="173" spans="5:63" ht="30" customHeight="1" x14ac:dyDescent="0.3">
      <c r="X173" s="148"/>
      <c r="Y173" s="148"/>
      <c r="BK173" s="148"/>
    </row>
    <row r="174" spans="5:63" ht="30" customHeight="1" x14ac:dyDescent="0.3">
      <c r="X174" s="148"/>
      <c r="Y174" s="148"/>
      <c r="BK174" s="148"/>
    </row>
    <row r="175" spans="5:63" ht="30" customHeight="1" x14ac:dyDescent="0.3">
      <c r="X175" s="148"/>
      <c r="Y175" s="148"/>
      <c r="BK175" s="148"/>
    </row>
    <row r="176" spans="5:63" ht="30" customHeight="1" x14ac:dyDescent="0.3">
      <c r="X176" s="148"/>
      <c r="Y176" s="148"/>
      <c r="BK176" s="148"/>
    </row>
    <row r="177" spans="24:63" ht="30" customHeight="1" x14ac:dyDescent="0.3">
      <c r="X177" s="148"/>
      <c r="Y177" s="148"/>
      <c r="BK177" s="148"/>
    </row>
    <row r="178" spans="24:63" ht="30" customHeight="1" x14ac:dyDescent="0.3">
      <c r="X178" s="148"/>
      <c r="Y178" s="148"/>
      <c r="BK178" s="148"/>
    </row>
    <row r="179" spans="24:63" ht="30" customHeight="1" x14ac:dyDescent="0.3">
      <c r="X179" s="148"/>
      <c r="Y179" s="148"/>
      <c r="BK179" s="148"/>
    </row>
    <row r="180" spans="24:63" ht="30" customHeight="1" x14ac:dyDescent="0.3">
      <c r="X180" s="148"/>
      <c r="Y180" s="148"/>
      <c r="BK180" s="148"/>
    </row>
    <row r="181" spans="24:63" ht="30" customHeight="1" x14ac:dyDescent="0.3">
      <c r="X181" s="148"/>
      <c r="Y181" s="148"/>
      <c r="BK181" s="148"/>
    </row>
    <row r="182" spans="24:63" ht="30" customHeight="1" x14ac:dyDescent="0.3">
      <c r="X182" s="148"/>
      <c r="Y182" s="148"/>
      <c r="BK182" s="148"/>
    </row>
    <row r="183" spans="24:63" ht="30" customHeight="1" x14ac:dyDescent="0.3">
      <c r="X183" s="148"/>
      <c r="Y183" s="148"/>
      <c r="BK183" s="148"/>
    </row>
    <row r="184" spans="24:63" ht="30" customHeight="1" x14ac:dyDescent="0.3">
      <c r="X184" s="148"/>
      <c r="Y184" s="148"/>
      <c r="BK184" s="148"/>
    </row>
    <row r="185" spans="24:63" ht="30" customHeight="1" x14ac:dyDescent="0.3">
      <c r="X185" s="148"/>
      <c r="Y185" s="148"/>
      <c r="BK185" s="148"/>
    </row>
    <row r="186" spans="24:63" ht="30" customHeight="1" x14ac:dyDescent="0.3">
      <c r="X186" s="148"/>
      <c r="Y186" s="148"/>
      <c r="BK186" s="148"/>
    </row>
    <row r="187" spans="24:63" ht="30" customHeight="1" x14ac:dyDescent="0.3">
      <c r="X187" s="148"/>
      <c r="Y187" s="148"/>
      <c r="BK187" s="148"/>
    </row>
    <row r="188" spans="24:63" ht="30" customHeight="1" x14ac:dyDescent="0.3">
      <c r="X188" s="148"/>
      <c r="Y188" s="148"/>
      <c r="BK188" s="148"/>
    </row>
    <row r="189" spans="24:63" ht="30" customHeight="1" x14ac:dyDescent="0.3">
      <c r="X189" s="148"/>
      <c r="Y189" s="148"/>
      <c r="BK189" s="148"/>
    </row>
    <row r="190" spans="24:63" ht="30" customHeight="1" x14ac:dyDescent="0.3">
      <c r="X190" s="148"/>
      <c r="Y190" s="148"/>
      <c r="BK190" s="148"/>
    </row>
    <row r="191" spans="24:63" ht="30" customHeight="1" x14ac:dyDescent="0.3">
      <c r="X191" s="148"/>
      <c r="Y191" s="148"/>
      <c r="BK191" s="148"/>
    </row>
    <row r="192" spans="24:63" ht="30" customHeight="1" x14ac:dyDescent="0.3">
      <c r="X192" s="148"/>
      <c r="Y192" s="148"/>
      <c r="BK192" s="148"/>
    </row>
    <row r="193" spans="24:63" ht="30" customHeight="1" x14ac:dyDescent="0.3">
      <c r="X193" s="148"/>
      <c r="Y193" s="148"/>
      <c r="BK193" s="148"/>
    </row>
    <row r="194" spans="24:63" ht="30" customHeight="1" x14ac:dyDescent="0.3">
      <c r="X194" s="148"/>
      <c r="Y194" s="148"/>
      <c r="BK194" s="148"/>
    </row>
    <row r="195" spans="24:63" ht="30" customHeight="1" x14ac:dyDescent="0.3">
      <c r="X195" s="148"/>
      <c r="Y195" s="148"/>
      <c r="BK195" s="148"/>
    </row>
    <row r="196" spans="24:63" ht="30" customHeight="1" x14ac:dyDescent="0.3">
      <c r="X196" s="148"/>
      <c r="Y196" s="148"/>
      <c r="BK196" s="148"/>
    </row>
    <row r="197" spans="24:63" ht="30" customHeight="1" x14ac:dyDescent="0.3">
      <c r="X197" s="148"/>
      <c r="Y197" s="148"/>
      <c r="BK197" s="148"/>
    </row>
    <row r="198" spans="24:63" ht="69.95" customHeight="1" x14ac:dyDescent="0.3">
      <c r="X198" s="148"/>
      <c r="Y198" s="148"/>
      <c r="BK198" s="148"/>
    </row>
    <row r="199" spans="24:63" ht="69.95" customHeight="1" x14ac:dyDescent="0.3">
      <c r="X199" s="148"/>
      <c r="Y199" s="148"/>
      <c r="BK199" s="148"/>
    </row>
    <row r="200" spans="24:63" ht="69.95" customHeight="1" x14ac:dyDescent="0.3">
      <c r="X200" s="148"/>
      <c r="Y200" s="148"/>
      <c r="BK200" s="148"/>
    </row>
    <row r="201" spans="24:63" ht="69.95" customHeight="1" x14ac:dyDescent="0.3">
      <c r="X201" s="148"/>
      <c r="Y201" s="148"/>
      <c r="BK201" s="148"/>
    </row>
    <row r="202" spans="24:63" ht="69.95" customHeight="1" x14ac:dyDescent="0.3">
      <c r="X202" s="148"/>
      <c r="Y202" s="148"/>
      <c r="BK202" s="148"/>
    </row>
    <row r="203" spans="24:63" ht="69.95" customHeight="1" x14ac:dyDescent="0.3">
      <c r="X203" s="148"/>
      <c r="Y203" s="148"/>
      <c r="BK203" s="148"/>
    </row>
    <row r="204" spans="24:63" ht="69.95" customHeight="1" x14ac:dyDescent="0.3">
      <c r="X204" s="148"/>
      <c r="Y204" s="148"/>
      <c r="BK204" s="148"/>
    </row>
    <row r="205" spans="24:63" ht="69.95" customHeight="1" x14ac:dyDescent="0.3">
      <c r="X205" s="148"/>
      <c r="Y205" s="148"/>
      <c r="BK205" s="148"/>
    </row>
    <row r="206" spans="24:63" ht="69.95" customHeight="1" x14ac:dyDescent="0.3">
      <c r="X206" s="148"/>
      <c r="Y206" s="148"/>
      <c r="BK206" s="148"/>
    </row>
    <row r="207" spans="24:63" ht="69.95" customHeight="1" x14ac:dyDescent="0.3">
      <c r="X207" s="148"/>
      <c r="Y207" s="148"/>
      <c r="BK207" s="148"/>
    </row>
    <row r="208" spans="24:63" ht="69.95" customHeight="1" x14ac:dyDescent="0.3">
      <c r="X208" s="148"/>
      <c r="Y208" s="148"/>
      <c r="BK208" s="148"/>
    </row>
    <row r="209" spans="24:63" ht="69.95" customHeight="1" x14ac:dyDescent="0.3">
      <c r="X209" s="148"/>
      <c r="Y209" s="148"/>
      <c r="BK209" s="148"/>
    </row>
    <row r="210" spans="24:63" ht="69.95" customHeight="1" x14ac:dyDescent="0.3">
      <c r="X210" s="148"/>
      <c r="Y210" s="148"/>
      <c r="BK210" s="148"/>
    </row>
    <row r="211" spans="24:63" ht="69.95" customHeight="1" x14ac:dyDescent="0.3">
      <c r="X211" s="148"/>
      <c r="Y211" s="148"/>
      <c r="BK211" s="148"/>
    </row>
    <row r="212" spans="24:63" ht="69.95" customHeight="1" x14ac:dyDescent="0.3">
      <c r="X212" s="148"/>
      <c r="Y212" s="148"/>
      <c r="BK212" s="148"/>
    </row>
    <row r="213" spans="24:63" ht="69.95" customHeight="1" x14ac:dyDescent="0.3">
      <c r="X213" s="148"/>
      <c r="Y213" s="148"/>
      <c r="BK213" s="148"/>
    </row>
    <row r="214" spans="24:63" ht="69.95" customHeight="1" x14ac:dyDescent="0.3">
      <c r="X214" s="148"/>
      <c r="Y214" s="148"/>
      <c r="BK214" s="148"/>
    </row>
    <row r="215" spans="24:63" ht="69.95" customHeight="1" x14ac:dyDescent="0.3">
      <c r="X215" s="148"/>
      <c r="Y215" s="148"/>
      <c r="BK215" s="148"/>
    </row>
    <row r="216" spans="24:63" ht="69.95" customHeight="1" x14ac:dyDescent="0.3">
      <c r="X216" s="148"/>
      <c r="Y216" s="148"/>
      <c r="BK216" s="148"/>
    </row>
    <row r="217" spans="24:63" ht="69.95" customHeight="1" x14ac:dyDescent="0.3">
      <c r="X217" s="148"/>
      <c r="Y217" s="148"/>
      <c r="BK217" s="148"/>
    </row>
    <row r="218" spans="24:63" ht="69.95" customHeight="1" x14ac:dyDescent="0.3">
      <c r="X218" s="148"/>
      <c r="Y218" s="148"/>
      <c r="BK218" s="148"/>
    </row>
    <row r="219" spans="24:63" ht="69.95" customHeight="1" x14ac:dyDescent="0.3">
      <c r="X219" s="148"/>
      <c r="Y219" s="148"/>
      <c r="BK219" s="148"/>
    </row>
    <row r="220" spans="24:63" ht="69.95" customHeight="1" x14ac:dyDescent="0.3">
      <c r="X220" s="148"/>
      <c r="Y220" s="148"/>
      <c r="BK220" s="148"/>
    </row>
    <row r="221" spans="24:63" ht="69.95" customHeight="1" x14ac:dyDescent="0.3">
      <c r="X221" s="148"/>
      <c r="Y221" s="148"/>
      <c r="BK221" s="148"/>
    </row>
    <row r="222" spans="24:63" ht="69.95" customHeight="1" x14ac:dyDescent="0.3">
      <c r="X222" s="148"/>
      <c r="Y222" s="148"/>
      <c r="BK222" s="148"/>
    </row>
    <row r="223" spans="24:63" ht="69.95" customHeight="1" x14ac:dyDescent="0.3">
      <c r="X223" s="148"/>
      <c r="Y223" s="148"/>
      <c r="BK223" s="148"/>
    </row>
    <row r="224" spans="24:63" ht="69.95" customHeight="1" x14ac:dyDescent="0.3">
      <c r="X224" s="148"/>
      <c r="Y224" s="148"/>
      <c r="BK224" s="148"/>
    </row>
    <row r="225" spans="24:63" ht="69.95" customHeight="1" x14ac:dyDescent="0.3">
      <c r="X225" s="148"/>
      <c r="Y225" s="148"/>
      <c r="BK225" s="148"/>
    </row>
    <row r="226" spans="24:63" ht="69.95" customHeight="1" x14ac:dyDescent="0.3">
      <c r="X226" s="148"/>
      <c r="Y226" s="148"/>
      <c r="BK226" s="148"/>
    </row>
    <row r="227" spans="24:63" ht="69.95" customHeight="1" x14ac:dyDescent="0.3">
      <c r="X227" s="148"/>
      <c r="Y227" s="148"/>
      <c r="BK227" s="148"/>
    </row>
    <row r="228" spans="24:63" ht="69.95" customHeight="1" x14ac:dyDescent="0.3">
      <c r="X228" s="148"/>
      <c r="Y228" s="148"/>
      <c r="BK228" s="148"/>
    </row>
    <row r="229" spans="24:63" ht="69.95" customHeight="1" x14ac:dyDescent="0.3">
      <c r="X229" s="148"/>
      <c r="Y229" s="148"/>
      <c r="BK229" s="148"/>
    </row>
    <row r="230" spans="24:63" ht="69.95" customHeight="1" x14ac:dyDescent="0.3">
      <c r="X230" s="148"/>
      <c r="Y230" s="148"/>
      <c r="BK230" s="148"/>
    </row>
    <row r="231" spans="24:63" ht="69.95" customHeight="1" x14ac:dyDescent="0.3">
      <c r="X231" s="148"/>
      <c r="Y231" s="148"/>
      <c r="BK231" s="148"/>
    </row>
    <row r="232" spans="24:63" ht="69.95" customHeight="1" x14ac:dyDescent="0.3">
      <c r="X232" s="148"/>
      <c r="Y232" s="148"/>
      <c r="BK232" s="148"/>
    </row>
    <row r="233" spans="24:63" ht="69.95" customHeight="1" x14ac:dyDescent="0.3">
      <c r="X233" s="148"/>
      <c r="Y233" s="148"/>
      <c r="BK233" s="148"/>
    </row>
    <row r="234" spans="24:63" ht="69.95" customHeight="1" x14ac:dyDescent="0.3">
      <c r="X234" s="148"/>
      <c r="Y234" s="148"/>
      <c r="BK234" s="148"/>
    </row>
    <row r="235" spans="24:63" ht="69.95" customHeight="1" x14ac:dyDescent="0.3">
      <c r="X235" s="148"/>
      <c r="Y235" s="148"/>
      <c r="BK235" s="148"/>
    </row>
    <row r="236" spans="24:63" ht="69.95" customHeight="1" x14ac:dyDescent="0.3">
      <c r="X236" s="148"/>
      <c r="Y236" s="148"/>
      <c r="BK236" s="148"/>
    </row>
    <row r="237" spans="24:63" ht="69.95" customHeight="1" x14ac:dyDescent="0.3">
      <c r="X237" s="148"/>
      <c r="Y237" s="148"/>
      <c r="BK237" s="148"/>
    </row>
    <row r="238" spans="24:63" ht="69.95" customHeight="1" x14ac:dyDescent="0.3">
      <c r="X238" s="148"/>
      <c r="Y238" s="148"/>
      <c r="BK238" s="148"/>
    </row>
    <row r="239" spans="24:63" ht="69.95" customHeight="1" x14ac:dyDescent="0.3">
      <c r="X239" s="148"/>
      <c r="Y239" s="148"/>
      <c r="BK239" s="148"/>
    </row>
    <row r="240" spans="24:63" ht="69.95" customHeight="1" x14ac:dyDescent="0.3">
      <c r="X240" s="148"/>
      <c r="Y240" s="148"/>
      <c r="BK240" s="148"/>
    </row>
    <row r="241" spans="24:63" ht="69.95" customHeight="1" x14ac:dyDescent="0.3">
      <c r="X241" s="148"/>
      <c r="Y241" s="148"/>
      <c r="BK241" s="148"/>
    </row>
    <row r="242" spans="24:63" ht="69.95" customHeight="1" x14ac:dyDescent="0.3">
      <c r="X242" s="148"/>
      <c r="Y242" s="148"/>
      <c r="BK242" s="148"/>
    </row>
    <row r="243" spans="24:63" ht="69.95" customHeight="1" x14ac:dyDescent="0.3">
      <c r="X243" s="148"/>
      <c r="Y243" s="148"/>
      <c r="BK243" s="148"/>
    </row>
    <row r="244" spans="24:63" ht="69.95" customHeight="1" x14ac:dyDescent="0.3">
      <c r="X244" s="148"/>
      <c r="Y244" s="148"/>
      <c r="BK244" s="148"/>
    </row>
    <row r="245" spans="24:63" ht="69.95" customHeight="1" x14ac:dyDescent="0.3">
      <c r="X245" s="148"/>
      <c r="Y245" s="148"/>
      <c r="BK245" s="148"/>
    </row>
    <row r="246" spans="24:63" ht="69.95" customHeight="1" x14ac:dyDescent="0.3">
      <c r="X246" s="148"/>
      <c r="Y246" s="148"/>
      <c r="BK246" s="148"/>
    </row>
    <row r="247" spans="24:63" ht="69.95" customHeight="1" x14ac:dyDescent="0.3">
      <c r="X247" s="148"/>
      <c r="Y247" s="148"/>
      <c r="BK247" s="148"/>
    </row>
    <row r="248" spans="24:63" ht="69.95" customHeight="1" x14ac:dyDescent="0.3">
      <c r="X248" s="148"/>
      <c r="Y248" s="148"/>
      <c r="BK248" s="148"/>
    </row>
    <row r="249" spans="24:63" ht="69.95" customHeight="1" x14ac:dyDescent="0.3">
      <c r="X249" s="148"/>
      <c r="Y249" s="148"/>
      <c r="BK249" s="148"/>
    </row>
    <row r="250" spans="24:63" ht="69.95" customHeight="1" x14ac:dyDescent="0.3">
      <c r="X250" s="148"/>
      <c r="Y250" s="148"/>
      <c r="BK250" s="148"/>
    </row>
    <row r="251" spans="24:63" ht="69.95" customHeight="1" x14ac:dyDescent="0.3">
      <c r="X251" s="148"/>
      <c r="Y251" s="148"/>
      <c r="BK251" s="148"/>
    </row>
    <row r="252" spans="24:63" ht="69.95" customHeight="1" x14ac:dyDescent="0.3">
      <c r="X252" s="148"/>
      <c r="Y252" s="148"/>
      <c r="BK252" s="148"/>
    </row>
    <row r="253" spans="24:63" ht="69.95" customHeight="1" x14ac:dyDescent="0.3">
      <c r="X253" s="148"/>
      <c r="Y253" s="148"/>
      <c r="BK253" s="148"/>
    </row>
    <row r="254" spans="24:63" ht="69.95" customHeight="1" x14ac:dyDescent="0.3">
      <c r="X254" s="148"/>
      <c r="Y254" s="148"/>
      <c r="BK254" s="148"/>
    </row>
    <row r="255" spans="24:63" ht="69.95" customHeight="1" x14ac:dyDescent="0.3">
      <c r="X255" s="148"/>
      <c r="Y255" s="148"/>
      <c r="BK255" s="148"/>
    </row>
    <row r="256" spans="24:63" ht="69.95" customHeight="1" x14ac:dyDescent="0.3">
      <c r="X256" s="148"/>
      <c r="Y256" s="148"/>
      <c r="BK256" s="148"/>
    </row>
    <row r="257" spans="24:63" ht="69.95" customHeight="1" x14ac:dyDescent="0.3">
      <c r="X257" s="148"/>
      <c r="Y257" s="148"/>
      <c r="BK257" s="148"/>
    </row>
    <row r="258" spans="24:63" ht="69.95" customHeight="1" x14ac:dyDescent="0.3">
      <c r="X258" s="148"/>
      <c r="Y258" s="148"/>
      <c r="BK258" s="148"/>
    </row>
    <row r="259" spans="24:63" ht="69.95" customHeight="1" x14ac:dyDescent="0.3">
      <c r="X259" s="148"/>
      <c r="Y259" s="148"/>
      <c r="BK259" s="148"/>
    </row>
    <row r="260" spans="24:63" ht="69.95" customHeight="1" x14ac:dyDescent="0.3">
      <c r="X260" s="148"/>
      <c r="Y260" s="148"/>
      <c r="BK260" s="148"/>
    </row>
    <row r="261" spans="24:63" ht="69.95" customHeight="1" x14ac:dyDescent="0.3">
      <c r="X261" s="148"/>
      <c r="Y261" s="148"/>
      <c r="BK261" s="148"/>
    </row>
    <row r="262" spans="24:63" ht="69.95" customHeight="1" x14ac:dyDescent="0.3">
      <c r="X262" s="148"/>
      <c r="Y262" s="148"/>
      <c r="BK262" s="148"/>
    </row>
    <row r="263" spans="24:63" ht="69.95" customHeight="1" x14ac:dyDescent="0.3">
      <c r="X263" s="148"/>
      <c r="Y263" s="148"/>
      <c r="BK263" s="148"/>
    </row>
    <row r="264" spans="24:63" ht="69.95" customHeight="1" x14ac:dyDescent="0.3">
      <c r="X264" s="148"/>
      <c r="Y264" s="148"/>
      <c r="BK264" s="148"/>
    </row>
    <row r="265" spans="24:63" ht="69.95" customHeight="1" x14ac:dyDescent="0.3">
      <c r="X265" s="148"/>
      <c r="Y265" s="148"/>
      <c r="BK265" s="148"/>
    </row>
    <row r="266" spans="24:63" ht="69.95" customHeight="1" x14ac:dyDescent="0.3">
      <c r="X266" s="148"/>
      <c r="Y266" s="148"/>
      <c r="BK266" s="148"/>
    </row>
    <row r="267" spans="24:63" ht="69.95" customHeight="1" x14ac:dyDescent="0.3">
      <c r="X267" s="148"/>
      <c r="Y267" s="148"/>
      <c r="BK267" s="148"/>
    </row>
    <row r="268" spans="24:63" ht="69.95" customHeight="1" x14ac:dyDescent="0.3">
      <c r="X268" s="148"/>
      <c r="Y268" s="148"/>
      <c r="BK268" s="148"/>
    </row>
    <row r="269" spans="24:63" ht="69.95" customHeight="1" x14ac:dyDescent="0.3">
      <c r="X269" s="148"/>
      <c r="Y269" s="148"/>
      <c r="BK269" s="148"/>
    </row>
    <row r="270" spans="24:63" ht="69.95" customHeight="1" x14ac:dyDescent="0.3">
      <c r="X270" s="148"/>
      <c r="Y270" s="148"/>
      <c r="BK270" s="148"/>
    </row>
    <row r="271" spans="24:63" ht="69.95" customHeight="1" x14ac:dyDescent="0.3">
      <c r="X271" s="148"/>
      <c r="Y271" s="148"/>
      <c r="BK271" s="148"/>
    </row>
    <row r="272" spans="24:63" ht="69.95" customHeight="1" x14ac:dyDescent="0.3">
      <c r="X272" s="148"/>
      <c r="Y272" s="148"/>
      <c r="BK272" s="148"/>
    </row>
    <row r="273" spans="24:63" ht="69.95" customHeight="1" x14ac:dyDescent="0.3">
      <c r="X273" s="148"/>
      <c r="Y273" s="148"/>
      <c r="BK273" s="148"/>
    </row>
    <row r="274" spans="24:63" ht="69.95" customHeight="1" x14ac:dyDescent="0.3">
      <c r="X274" s="148"/>
      <c r="Y274" s="148"/>
      <c r="BK274" s="148"/>
    </row>
    <row r="275" spans="24:63" ht="69.95" customHeight="1" x14ac:dyDescent="0.3">
      <c r="X275" s="148"/>
      <c r="Y275" s="148"/>
      <c r="BK275" s="148"/>
    </row>
    <row r="276" spans="24:63" ht="69.95" customHeight="1" x14ac:dyDescent="0.3">
      <c r="X276" s="148"/>
      <c r="Y276" s="148"/>
      <c r="BK276" s="148"/>
    </row>
    <row r="277" spans="24:63" ht="69.95" customHeight="1" x14ac:dyDescent="0.3">
      <c r="X277" s="148"/>
      <c r="Y277" s="148"/>
      <c r="BK277" s="148"/>
    </row>
    <row r="278" spans="24:63" ht="69.95" customHeight="1" x14ac:dyDescent="0.3">
      <c r="X278" s="148"/>
      <c r="Y278" s="148"/>
      <c r="BK278" s="148"/>
    </row>
    <row r="279" spans="24:63" ht="69.95" customHeight="1" x14ac:dyDescent="0.3">
      <c r="X279" s="148"/>
      <c r="Y279" s="148"/>
      <c r="BK279" s="148"/>
    </row>
    <row r="280" spans="24:63" ht="69.95" customHeight="1" x14ac:dyDescent="0.3">
      <c r="X280" s="148"/>
      <c r="Y280" s="148"/>
      <c r="BK280" s="148"/>
    </row>
    <row r="281" spans="24:63" ht="69.95" customHeight="1" x14ac:dyDescent="0.3">
      <c r="X281" s="148"/>
      <c r="Y281" s="148"/>
      <c r="BK281" s="148"/>
    </row>
    <row r="282" spans="24:63" ht="69.95" customHeight="1" x14ac:dyDescent="0.3">
      <c r="X282" s="148"/>
      <c r="Y282" s="148"/>
      <c r="BK282" s="148"/>
    </row>
    <row r="283" spans="24:63" ht="69.95" customHeight="1" x14ac:dyDescent="0.3">
      <c r="X283" s="148"/>
      <c r="Y283" s="148"/>
      <c r="BK283" s="148"/>
    </row>
    <row r="284" spans="24:63" ht="69.95" customHeight="1" x14ac:dyDescent="0.3">
      <c r="X284" s="148"/>
      <c r="Y284" s="148"/>
      <c r="BK284" s="148"/>
    </row>
    <row r="285" spans="24:63" ht="69.95" customHeight="1" x14ac:dyDescent="0.3">
      <c r="X285" s="148"/>
      <c r="Y285" s="148"/>
      <c r="BK285" s="148"/>
    </row>
    <row r="286" spans="24:63" ht="69.95" customHeight="1" x14ac:dyDescent="0.3">
      <c r="X286" s="148"/>
      <c r="Y286" s="148"/>
      <c r="BK286" s="148"/>
    </row>
    <row r="287" spans="24:63" ht="69.95" customHeight="1" x14ac:dyDescent="0.3">
      <c r="X287" s="148"/>
      <c r="Y287" s="148"/>
      <c r="BK287" s="148"/>
    </row>
    <row r="288" spans="24:63" ht="69.95" customHeight="1" x14ac:dyDescent="0.3">
      <c r="X288" s="148"/>
      <c r="Y288" s="148"/>
      <c r="BK288" s="148"/>
    </row>
    <row r="289" spans="24:63" ht="69.95" customHeight="1" x14ac:dyDescent="0.3">
      <c r="X289" s="148"/>
      <c r="Y289" s="148"/>
      <c r="BK289" s="148"/>
    </row>
    <row r="290" spans="24:63" ht="69.95" customHeight="1" x14ac:dyDescent="0.3">
      <c r="X290" s="148"/>
      <c r="Y290" s="148"/>
      <c r="BK290" s="148"/>
    </row>
    <row r="291" spans="24:63" ht="69.95" customHeight="1" x14ac:dyDescent="0.3">
      <c r="X291" s="148"/>
      <c r="Y291" s="148"/>
      <c r="BK291" s="148"/>
    </row>
    <row r="292" spans="24:63" ht="69.95" customHeight="1" x14ac:dyDescent="0.3">
      <c r="X292" s="148"/>
      <c r="Y292" s="148"/>
      <c r="BK292" s="148"/>
    </row>
    <row r="293" spans="24:63" ht="69.95" customHeight="1" x14ac:dyDescent="0.3">
      <c r="X293" s="148"/>
      <c r="Y293" s="148"/>
      <c r="BK293" s="148"/>
    </row>
    <row r="294" spans="24:63" ht="69.95" customHeight="1" x14ac:dyDescent="0.3">
      <c r="X294" s="148"/>
      <c r="Y294" s="148"/>
      <c r="BK294" s="148"/>
    </row>
    <row r="295" spans="24:63" ht="69.95" customHeight="1" x14ac:dyDescent="0.3">
      <c r="X295" s="148"/>
      <c r="Y295" s="148"/>
      <c r="BK295" s="148"/>
    </row>
    <row r="296" spans="24:63" ht="69.95" customHeight="1" x14ac:dyDescent="0.3">
      <c r="X296" s="148"/>
      <c r="Y296" s="148"/>
      <c r="BK296" s="148"/>
    </row>
    <row r="297" spans="24:63" ht="69.95" customHeight="1" x14ac:dyDescent="0.3">
      <c r="X297" s="148"/>
      <c r="Y297" s="148"/>
      <c r="BK297" s="148"/>
    </row>
    <row r="298" spans="24:63" ht="69.95" customHeight="1" x14ac:dyDescent="0.3">
      <c r="X298" s="148"/>
      <c r="Y298" s="148"/>
      <c r="BK298" s="148"/>
    </row>
    <row r="299" spans="24:63" ht="69.95" customHeight="1" x14ac:dyDescent="0.3">
      <c r="X299" s="148"/>
      <c r="Y299" s="148"/>
      <c r="BK299" s="148"/>
    </row>
    <row r="300" spans="24:63" ht="69.95" customHeight="1" x14ac:dyDescent="0.3">
      <c r="X300" s="148"/>
      <c r="Y300" s="148"/>
      <c r="BK300" s="148"/>
    </row>
    <row r="301" spans="24:63" ht="69.95" customHeight="1" x14ac:dyDescent="0.3">
      <c r="X301" s="148"/>
      <c r="Y301" s="148"/>
      <c r="BK301" s="148"/>
    </row>
    <row r="302" spans="24:63" ht="69.95" customHeight="1" x14ac:dyDescent="0.3">
      <c r="X302" s="148"/>
      <c r="Y302" s="148"/>
      <c r="BK302" s="148"/>
    </row>
    <row r="303" spans="24:63" ht="69.95" customHeight="1" x14ac:dyDescent="0.3">
      <c r="X303" s="148"/>
      <c r="Y303" s="148"/>
      <c r="BK303" s="148"/>
    </row>
    <row r="304" spans="24:63" ht="69.95" customHeight="1" x14ac:dyDescent="0.3">
      <c r="X304" s="148"/>
      <c r="Y304" s="148"/>
      <c r="BK304" s="148"/>
    </row>
    <row r="305" spans="24:63" ht="69.95" customHeight="1" x14ac:dyDescent="0.3">
      <c r="X305" s="148"/>
      <c r="Y305" s="148"/>
      <c r="BK305" s="148"/>
    </row>
    <row r="306" spans="24:63" ht="69.95" customHeight="1" x14ac:dyDescent="0.3">
      <c r="X306" s="148"/>
      <c r="Y306" s="148"/>
      <c r="BK306" s="148"/>
    </row>
    <row r="307" spans="24:63" ht="69.95" customHeight="1" x14ac:dyDescent="0.3">
      <c r="X307" s="148"/>
      <c r="Y307" s="148"/>
      <c r="BK307" s="148"/>
    </row>
    <row r="308" spans="24:63" ht="69.95" customHeight="1" x14ac:dyDescent="0.3">
      <c r="X308" s="148"/>
      <c r="Y308" s="148"/>
      <c r="BK308" s="148"/>
    </row>
    <row r="309" spans="24:63" ht="69.95" customHeight="1" x14ac:dyDescent="0.3">
      <c r="X309" s="148"/>
      <c r="Y309" s="148"/>
      <c r="BK309" s="148"/>
    </row>
    <row r="310" spans="24:63" ht="69.95" customHeight="1" x14ac:dyDescent="0.3">
      <c r="X310" s="148"/>
      <c r="Y310" s="148"/>
      <c r="BK310" s="148"/>
    </row>
    <row r="311" spans="24:63" ht="69.95" customHeight="1" x14ac:dyDescent="0.3">
      <c r="X311" s="148"/>
      <c r="Y311" s="148"/>
      <c r="BK311" s="148"/>
    </row>
    <row r="312" spans="24:63" ht="69.95" customHeight="1" x14ac:dyDescent="0.3">
      <c r="X312" s="148"/>
      <c r="Y312" s="148"/>
      <c r="BK312" s="148"/>
    </row>
    <row r="313" spans="24:63" ht="69.95" customHeight="1" x14ac:dyDescent="0.3">
      <c r="X313" s="148"/>
      <c r="Y313" s="148"/>
      <c r="BK313" s="148"/>
    </row>
    <row r="314" spans="24:63" ht="69.95" customHeight="1" x14ac:dyDescent="0.3">
      <c r="X314" s="148"/>
      <c r="Y314" s="148"/>
      <c r="BK314" s="148"/>
    </row>
    <row r="315" spans="24:63" ht="69.95" customHeight="1" x14ac:dyDescent="0.3">
      <c r="X315" s="148"/>
      <c r="Y315" s="148"/>
      <c r="BK315" s="148"/>
    </row>
    <row r="316" spans="24:63" ht="69.95" customHeight="1" x14ac:dyDescent="0.3">
      <c r="X316" s="148"/>
      <c r="Y316" s="148"/>
      <c r="BK316" s="148"/>
    </row>
    <row r="317" spans="24:63" ht="69.95" customHeight="1" x14ac:dyDescent="0.3">
      <c r="X317" s="148"/>
      <c r="Y317" s="148"/>
      <c r="BK317" s="148"/>
    </row>
    <row r="318" spans="24:63" ht="69.95" customHeight="1" x14ac:dyDescent="0.3">
      <c r="X318" s="148"/>
      <c r="Y318" s="148"/>
      <c r="BK318" s="148"/>
    </row>
    <row r="319" spans="24:63" ht="69.95" customHeight="1" x14ac:dyDescent="0.3">
      <c r="X319" s="148"/>
      <c r="Y319" s="148"/>
      <c r="BK319" s="148"/>
    </row>
    <row r="320" spans="24:63" ht="69.95" customHeight="1" x14ac:dyDescent="0.3">
      <c r="X320" s="148"/>
      <c r="Y320" s="148"/>
      <c r="BK320" s="148"/>
    </row>
    <row r="321" spans="24:63" ht="69.95" customHeight="1" x14ac:dyDescent="0.3">
      <c r="X321" s="148"/>
      <c r="Y321" s="148"/>
      <c r="BK321" s="148"/>
    </row>
    <row r="322" spans="24:63" ht="69.95" customHeight="1" x14ac:dyDescent="0.3">
      <c r="X322" s="148"/>
      <c r="Y322" s="148"/>
      <c r="BK322" s="148"/>
    </row>
    <row r="323" spans="24:63" ht="69.95" customHeight="1" x14ac:dyDescent="0.3">
      <c r="X323" s="148"/>
      <c r="Y323" s="148"/>
      <c r="BK323" s="148"/>
    </row>
    <row r="324" spans="24:63" ht="69.95" customHeight="1" x14ac:dyDescent="0.3">
      <c r="X324" s="148"/>
      <c r="Y324" s="148"/>
      <c r="BK324" s="148"/>
    </row>
    <row r="325" spans="24:63" ht="69.95" customHeight="1" x14ac:dyDescent="0.3">
      <c r="X325" s="148"/>
      <c r="Y325" s="148"/>
      <c r="BK325" s="148"/>
    </row>
    <row r="326" spans="24:63" ht="69.95" customHeight="1" x14ac:dyDescent="0.3">
      <c r="X326" s="148"/>
      <c r="Y326" s="148"/>
      <c r="BK326" s="148"/>
    </row>
    <row r="327" spans="24:63" ht="69.95" customHeight="1" x14ac:dyDescent="0.3">
      <c r="X327" s="148"/>
      <c r="Y327" s="148"/>
      <c r="BK327" s="148"/>
    </row>
    <row r="328" spans="24:63" ht="69.95" customHeight="1" x14ac:dyDescent="0.3">
      <c r="X328" s="148"/>
      <c r="Y328" s="148"/>
      <c r="BK328" s="148"/>
    </row>
    <row r="329" spans="24:63" ht="69.95" customHeight="1" x14ac:dyDescent="0.3">
      <c r="X329" s="148"/>
      <c r="Y329" s="148"/>
      <c r="BK329" s="148"/>
    </row>
    <row r="330" spans="24:63" ht="69.95" customHeight="1" x14ac:dyDescent="0.3">
      <c r="X330" s="148"/>
      <c r="Y330" s="148"/>
      <c r="BK330" s="148"/>
    </row>
    <row r="331" spans="24:63" ht="69.95" customHeight="1" x14ac:dyDescent="0.3">
      <c r="X331" s="148"/>
      <c r="Y331" s="148"/>
      <c r="BK331" s="148"/>
    </row>
    <row r="332" spans="24:63" ht="69.95" customHeight="1" x14ac:dyDescent="0.3">
      <c r="X332" s="148"/>
      <c r="Y332" s="148"/>
      <c r="BK332" s="148"/>
    </row>
    <row r="333" spans="24:63" ht="69.95" customHeight="1" x14ac:dyDescent="0.3">
      <c r="X333" s="148"/>
      <c r="Y333" s="148"/>
      <c r="BK333" s="148"/>
    </row>
    <row r="334" spans="24:63" ht="69.95" customHeight="1" x14ac:dyDescent="0.3">
      <c r="X334" s="148"/>
      <c r="Y334" s="148"/>
      <c r="BK334" s="148"/>
    </row>
    <row r="335" spans="24:63" ht="69.95" customHeight="1" x14ac:dyDescent="0.3">
      <c r="X335" s="148"/>
      <c r="Y335" s="148"/>
      <c r="BK335" s="148"/>
    </row>
    <row r="336" spans="24:63" ht="69.95" customHeight="1" x14ac:dyDescent="0.3">
      <c r="X336" s="148"/>
      <c r="Y336" s="148"/>
      <c r="BK336" s="148"/>
    </row>
    <row r="337" spans="24:63" ht="69.95" customHeight="1" x14ac:dyDescent="0.3">
      <c r="X337" s="148"/>
      <c r="Y337" s="148"/>
      <c r="BK337" s="148"/>
    </row>
    <row r="338" spans="24:63" ht="69.95" customHeight="1" x14ac:dyDescent="0.3">
      <c r="X338" s="148"/>
      <c r="Y338" s="148"/>
      <c r="BK338" s="148"/>
    </row>
    <row r="339" spans="24:63" ht="69.95" customHeight="1" x14ac:dyDescent="0.3">
      <c r="X339" s="148"/>
      <c r="Y339" s="148"/>
      <c r="BK339" s="148"/>
    </row>
    <row r="340" spans="24:63" ht="69.95" customHeight="1" x14ac:dyDescent="0.3">
      <c r="X340" s="148"/>
      <c r="Y340" s="148"/>
      <c r="BK340" s="148"/>
    </row>
    <row r="341" spans="24:63" ht="69.95" customHeight="1" x14ac:dyDescent="0.3">
      <c r="X341" s="148"/>
      <c r="Y341" s="148"/>
      <c r="BK341" s="148"/>
    </row>
    <row r="342" spans="24:63" ht="69.95" customHeight="1" x14ac:dyDescent="0.3">
      <c r="X342" s="148"/>
      <c r="Y342" s="148"/>
      <c r="BK342" s="148"/>
    </row>
    <row r="343" spans="24:63" ht="69.95" customHeight="1" x14ac:dyDescent="0.3">
      <c r="X343" s="148"/>
      <c r="Y343" s="148"/>
      <c r="BK343" s="148"/>
    </row>
    <row r="344" spans="24:63" ht="69.95" customHeight="1" x14ac:dyDescent="0.3">
      <c r="X344" s="148"/>
      <c r="Y344" s="148"/>
      <c r="BK344" s="148"/>
    </row>
    <row r="345" spans="24:63" ht="69.95" customHeight="1" x14ac:dyDescent="0.3">
      <c r="X345" s="148"/>
      <c r="Y345" s="148"/>
      <c r="BK345" s="148"/>
    </row>
    <row r="346" spans="24:63" ht="69.95" customHeight="1" x14ac:dyDescent="0.3">
      <c r="X346" s="148"/>
      <c r="Y346" s="148"/>
      <c r="BK346" s="148"/>
    </row>
    <row r="347" spans="24:63" ht="69.95" customHeight="1" x14ac:dyDescent="0.3">
      <c r="X347" s="148"/>
      <c r="Y347" s="148"/>
      <c r="BK347" s="148"/>
    </row>
    <row r="348" spans="24:63" ht="69.95" customHeight="1" x14ac:dyDescent="0.3">
      <c r="X348" s="148"/>
      <c r="Y348" s="148"/>
      <c r="BK348" s="148"/>
    </row>
    <row r="349" spans="24:63" ht="69.95" customHeight="1" x14ac:dyDescent="0.3">
      <c r="X349" s="148"/>
      <c r="Y349" s="148"/>
      <c r="BK349" s="148"/>
    </row>
    <row r="350" spans="24:63" ht="69.95" customHeight="1" x14ac:dyDescent="0.3">
      <c r="X350" s="148"/>
      <c r="Y350" s="148"/>
      <c r="BK350" s="148"/>
    </row>
    <row r="351" spans="24:63" ht="69.95" customHeight="1" x14ac:dyDescent="0.3">
      <c r="X351" s="148"/>
      <c r="Y351" s="148"/>
      <c r="BK351" s="148"/>
    </row>
    <row r="352" spans="24:63" ht="69.95" customHeight="1" x14ac:dyDescent="0.3">
      <c r="X352" s="148"/>
      <c r="Y352" s="148"/>
      <c r="BK352" s="148"/>
    </row>
    <row r="353" spans="24:63" ht="69.95" customHeight="1" x14ac:dyDescent="0.3">
      <c r="X353" s="148"/>
      <c r="Y353" s="148"/>
      <c r="BK353" s="148"/>
    </row>
    <row r="354" spans="24:63" ht="69.95" customHeight="1" x14ac:dyDescent="0.3">
      <c r="X354" s="148"/>
      <c r="Y354" s="148"/>
      <c r="BK354" s="148"/>
    </row>
    <row r="355" spans="24:63" ht="69.95" customHeight="1" x14ac:dyDescent="0.3">
      <c r="X355" s="148"/>
      <c r="Y355" s="148"/>
      <c r="BK355" s="148"/>
    </row>
    <row r="356" spans="24:63" ht="69.95" customHeight="1" x14ac:dyDescent="0.3">
      <c r="X356" s="148"/>
      <c r="Y356" s="148"/>
      <c r="BK356" s="148"/>
    </row>
    <row r="357" spans="24:63" ht="69.95" customHeight="1" x14ac:dyDescent="0.3">
      <c r="X357" s="148"/>
      <c r="Y357" s="148"/>
      <c r="BK357" s="148"/>
    </row>
    <row r="358" spans="24:63" ht="69.95" customHeight="1" x14ac:dyDescent="0.3">
      <c r="X358" s="148"/>
      <c r="Y358" s="148"/>
      <c r="BK358" s="148"/>
    </row>
    <row r="359" spans="24:63" ht="69.95" customHeight="1" x14ac:dyDescent="0.3">
      <c r="X359" s="148"/>
      <c r="Y359" s="148"/>
      <c r="BK359" s="148"/>
    </row>
    <row r="360" spans="24:63" ht="69.95" customHeight="1" x14ac:dyDescent="0.3">
      <c r="X360" s="148"/>
      <c r="Y360" s="148"/>
      <c r="BK360" s="148"/>
    </row>
    <row r="361" spans="24:63" ht="69.95" customHeight="1" x14ac:dyDescent="0.3">
      <c r="X361" s="148"/>
      <c r="Y361" s="148"/>
      <c r="BK361" s="148"/>
    </row>
    <row r="362" spans="24:63" ht="69.95" customHeight="1" x14ac:dyDescent="0.3">
      <c r="X362" s="148"/>
      <c r="Y362" s="148"/>
      <c r="BK362" s="148"/>
    </row>
    <row r="363" spans="24:63" ht="69.95" customHeight="1" x14ac:dyDescent="0.3">
      <c r="X363" s="148"/>
      <c r="Y363" s="148"/>
      <c r="BK363" s="148"/>
    </row>
    <row r="364" spans="24:63" ht="69.95" customHeight="1" x14ac:dyDescent="0.3">
      <c r="X364" s="148"/>
      <c r="Y364" s="148"/>
      <c r="BK364" s="148"/>
    </row>
    <row r="365" spans="24:63" ht="69.95" customHeight="1" x14ac:dyDescent="0.3">
      <c r="X365" s="148"/>
      <c r="Y365" s="148"/>
      <c r="BK365" s="148"/>
    </row>
    <row r="366" spans="24:63" ht="69.95" customHeight="1" x14ac:dyDescent="0.3">
      <c r="X366" s="148"/>
      <c r="Y366" s="148"/>
      <c r="BK366" s="148"/>
    </row>
    <row r="367" spans="24:63" ht="69.95" customHeight="1" x14ac:dyDescent="0.3">
      <c r="X367" s="148"/>
      <c r="Y367" s="148"/>
      <c r="BK367" s="148"/>
    </row>
    <row r="368" spans="24:63" ht="69.95" customHeight="1" x14ac:dyDescent="0.3">
      <c r="X368" s="148"/>
      <c r="Y368" s="148"/>
      <c r="BK368" s="148"/>
    </row>
    <row r="369" spans="24:63" ht="69.95" customHeight="1" x14ac:dyDescent="0.3">
      <c r="X369" s="148"/>
      <c r="Y369" s="148"/>
      <c r="BK369" s="148"/>
    </row>
    <row r="370" spans="24:63" ht="69.95" customHeight="1" x14ac:dyDescent="0.3">
      <c r="X370" s="148"/>
      <c r="Y370" s="148"/>
      <c r="BK370" s="148"/>
    </row>
    <row r="371" spans="24:63" ht="69.95" customHeight="1" x14ac:dyDescent="0.3">
      <c r="X371" s="148"/>
      <c r="Y371" s="148"/>
      <c r="BK371" s="148"/>
    </row>
    <row r="372" spans="24:63" ht="69.95" customHeight="1" x14ac:dyDescent="0.3">
      <c r="X372" s="148"/>
      <c r="Y372" s="148"/>
      <c r="BK372" s="148"/>
    </row>
    <row r="373" spans="24:63" ht="69.95" customHeight="1" x14ac:dyDescent="0.3">
      <c r="X373" s="148"/>
      <c r="Y373" s="148"/>
      <c r="BK373" s="148"/>
    </row>
    <row r="374" spans="24:63" ht="69.95" customHeight="1" x14ac:dyDescent="0.3">
      <c r="X374" s="148"/>
      <c r="Y374" s="148"/>
      <c r="BK374" s="148"/>
    </row>
    <row r="375" spans="24:63" ht="69.95" customHeight="1" x14ac:dyDescent="0.3">
      <c r="X375" s="148"/>
      <c r="Y375" s="148"/>
      <c r="BK375" s="148"/>
    </row>
    <row r="376" spans="24:63" ht="69.95" customHeight="1" x14ac:dyDescent="0.3">
      <c r="X376" s="148"/>
      <c r="Y376" s="148"/>
      <c r="BK376" s="148"/>
    </row>
    <row r="377" spans="24:63" ht="69.95" customHeight="1" x14ac:dyDescent="0.3">
      <c r="X377" s="148"/>
      <c r="Y377" s="148"/>
      <c r="BK377" s="148"/>
    </row>
    <row r="378" spans="24:63" ht="69.95" customHeight="1" x14ac:dyDescent="0.3">
      <c r="X378" s="148"/>
      <c r="Y378" s="148"/>
      <c r="BK378" s="148"/>
    </row>
    <row r="379" spans="24:63" ht="69.95" customHeight="1" x14ac:dyDescent="0.3">
      <c r="X379" s="148"/>
      <c r="Y379" s="148"/>
      <c r="BK379" s="148"/>
    </row>
    <row r="380" spans="24:63" ht="69.95" customHeight="1" x14ac:dyDescent="0.3">
      <c r="X380" s="148"/>
      <c r="Y380" s="148"/>
      <c r="BK380" s="148"/>
    </row>
    <row r="381" spans="24:63" ht="69.95" customHeight="1" x14ac:dyDescent="0.3">
      <c r="X381" s="148"/>
      <c r="Y381" s="148"/>
      <c r="BK381" s="148"/>
    </row>
    <row r="382" spans="24:63" ht="69.95" customHeight="1" x14ac:dyDescent="0.3">
      <c r="X382" s="148"/>
      <c r="Y382" s="148"/>
      <c r="BK382" s="148"/>
    </row>
    <row r="383" spans="24:63" ht="69.95" customHeight="1" x14ac:dyDescent="0.3">
      <c r="X383" s="148"/>
      <c r="Y383" s="148"/>
      <c r="BK383" s="148"/>
    </row>
    <row r="384" spans="24:63" ht="69.95" customHeight="1" x14ac:dyDescent="0.3">
      <c r="X384" s="148"/>
      <c r="Y384" s="148"/>
      <c r="BK384" s="148"/>
    </row>
    <row r="385" spans="24:63" ht="69.95" customHeight="1" x14ac:dyDescent="0.3">
      <c r="X385" s="148"/>
      <c r="Y385" s="148"/>
      <c r="BK385" s="148"/>
    </row>
    <row r="386" spans="24:63" ht="69.95" customHeight="1" x14ac:dyDescent="0.3">
      <c r="X386" s="148"/>
      <c r="Y386" s="148"/>
      <c r="BK386" s="148"/>
    </row>
    <row r="387" spans="24:63" ht="69.95" customHeight="1" x14ac:dyDescent="0.3">
      <c r="X387" s="148"/>
      <c r="Y387" s="148"/>
      <c r="BK387" s="148"/>
    </row>
    <row r="388" spans="24:63" ht="69.95" customHeight="1" x14ac:dyDescent="0.3">
      <c r="X388" s="148"/>
      <c r="Y388" s="148"/>
      <c r="BK388" s="148"/>
    </row>
    <row r="389" spans="24:63" ht="69.95" customHeight="1" x14ac:dyDescent="0.3">
      <c r="X389" s="148"/>
      <c r="Y389" s="148"/>
      <c r="BK389" s="148"/>
    </row>
    <row r="390" spans="24:63" ht="69.95" customHeight="1" x14ac:dyDescent="0.3">
      <c r="X390" s="148"/>
      <c r="Y390" s="148"/>
      <c r="BK390" s="148"/>
    </row>
    <row r="391" spans="24:63" ht="69.95" customHeight="1" x14ac:dyDescent="0.3">
      <c r="X391" s="148"/>
      <c r="Y391" s="148"/>
      <c r="BK391" s="148"/>
    </row>
    <row r="392" spans="24:63" ht="69.95" customHeight="1" x14ac:dyDescent="0.3">
      <c r="X392" s="148"/>
      <c r="Y392" s="148"/>
      <c r="BK392" s="148"/>
    </row>
    <row r="393" spans="24:63" ht="69.95" customHeight="1" x14ac:dyDescent="0.3">
      <c r="X393" s="148"/>
      <c r="Y393" s="148"/>
      <c r="BK393" s="148"/>
    </row>
    <row r="394" spans="24:63" ht="69.95" customHeight="1" x14ac:dyDescent="0.3">
      <c r="X394" s="148"/>
      <c r="Y394" s="148"/>
      <c r="BK394" s="148"/>
    </row>
    <row r="395" spans="24:63" ht="69.95" customHeight="1" x14ac:dyDescent="0.3">
      <c r="X395" s="148"/>
      <c r="Y395" s="148"/>
      <c r="BK395" s="148"/>
    </row>
    <row r="396" spans="24:63" ht="69.95" customHeight="1" x14ac:dyDescent="0.3">
      <c r="X396" s="148"/>
      <c r="Y396" s="148"/>
      <c r="BK396" s="148"/>
    </row>
    <row r="397" spans="24:63" ht="69.95" customHeight="1" x14ac:dyDescent="0.3">
      <c r="X397" s="148"/>
      <c r="Y397" s="148"/>
      <c r="BK397" s="148"/>
    </row>
    <row r="398" spans="24:63" ht="69.95" customHeight="1" x14ac:dyDescent="0.3">
      <c r="X398" s="148"/>
      <c r="Y398" s="148"/>
      <c r="BK398" s="148"/>
    </row>
    <row r="399" spans="24:63" ht="69.95" customHeight="1" x14ac:dyDescent="0.3">
      <c r="X399" s="148"/>
      <c r="Y399" s="148"/>
      <c r="BK399" s="148"/>
    </row>
    <row r="400" spans="24:63" ht="69.95" customHeight="1" x14ac:dyDescent="0.3">
      <c r="X400" s="148"/>
      <c r="Y400" s="148"/>
      <c r="BK400" s="148"/>
    </row>
    <row r="401" spans="24:63" ht="69.95" customHeight="1" x14ac:dyDescent="0.3">
      <c r="X401" s="148"/>
      <c r="Y401" s="148"/>
      <c r="BK401" s="148"/>
    </row>
    <row r="402" spans="24:63" ht="69.95" customHeight="1" x14ac:dyDescent="0.3">
      <c r="X402" s="148"/>
      <c r="Y402" s="148"/>
      <c r="BK402" s="148"/>
    </row>
    <row r="403" spans="24:63" ht="69.95" customHeight="1" x14ac:dyDescent="0.3">
      <c r="X403" s="148"/>
      <c r="Y403" s="148"/>
      <c r="BK403" s="148"/>
    </row>
    <row r="404" spans="24:63" ht="69.95" customHeight="1" x14ac:dyDescent="0.3">
      <c r="X404" s="148"/>
      <c r="Y404" s="148"/>
      <c r="BK404" s="148"/>
    </row>
    <row r="405" spans="24:63" ht="69.95" customHeight="1" x14ac:dyDescent="0.3">
      <c r="X405" s="148"/>
      <c r="Y405" s="148"/>
      <c r="BK405" s="148"/>
    </row>
    <row r="406" spans="24:63" ht="69.95" customHeight="1" x14ac:dyDescent="0.3">
      <c r="X406" s="148"/>
      <c r="Y406" s="148"/>
      <c r="BK406" s="148"/>
    </row>
    <row r="407" spans="24:63" ht="69.95" customHeight="1" x14ac:dyDescent="0.3">
      <c r="X407" s="148"/>
      <c r="Y407" s="148"/>
      <c r="BK407" s="148"/>
    </row>
    <row r="408" spans="24:63" ht="69.95" customHeight="1" x14ac:dyDescent="0.3">
      <c r="X408" s="148"/>
      <c r="Y408" s="148"/>
      <c r="BK408" s="148"/>
    </row>
    <row r="409" spans="24:63" ht="69.95" customHeight="1" x14ac:dyDescent="0.3">
      <c r="X409" s="148"/>
      <c r="Y409" s="148"/>
      <c r="BK409" s="148"/>
    </row>
    <row r="410" spans="24:63" ht="69.95" customHeight="1" x14ac:dyDescent="0.3">
      <c r="X410" s="148"/>
      <c r="Y410" s="148"/>
      <c r="BK410" s="148"/>
    </row>
    <row r="411" spans="24:63" ht="69.95" customHeight="1" x14ac:dyDescent="0.3">
      <c r="X411" s="148"/>
      <c r="Y411" s="148"/>
      <c r="BK411" s="148"/>
    </row>
    <row r="412" spans="24:63" ht="69.95" customHeight="1" x14ac:dyDescent="0.3">
      <c r="X412" s="148"/>
      <c r="Y412" s="148"/>
      <c r="BK412" s="148"/>
    </row>
    <row r="413" spans="24:63" ht="69.95" customHeight="1" x14ac:dyDescent="0.3">
      <c r="X413" s="148"/>
      <c r="Y413" s="148"/>
      <c r="BK413" s="148"/>
    </row>
    <row r="414" spans="24:63" ht="69.95" customHeight="1" x14ac:dyDescent="0.3">
      <c r="X414" s="148"/>
      <c r="Y414" s="148"/>
      <c r="BK414" s="148"/>
    </row>
    <row r="415" spans="24:63" ht="69.95" customHeight="1" x14ac:dyDescent="0.3">
      <c r="X415" s="148"/>
      <c r="Y415" s="148"/>
      <c r="BK415" s="148"/>
    </row>
    <row r="416" spans="24:63" ht="69.95" customHeight="1" x14ac:dyDescent="0.3">
      <c r="X416" s="148"/>
      <c r="Y416" s="148"/>
      <c r="BK416" s="148"/>
    </row>
    <row r="417" spans="24:63" ht="69.95" customHeight="1" x14ac:dyDescent="0.3">
      <c r="X417" s="148"/>
      <c r="Y417" s="148"/>
      <c r="BK417" s="148"/>
    </row>
    <row r="418" spans="24:63" ht="69.95" customHeight="1" x14ac:dyDescent="0.3">
      <c r="X418" s="148"/>
      <c r="Y418" s="148"/>
      <c r="BK418" s="148"/>
    </row>
    <row r="419" spans="24:63" ht="69.95" customHeight="1" x14ac:dyDescent="0.3">
      <c r="X419" s="148"/>
      <c r="Y419" s="148"/>
      <c r="BK419" s="148"/>
    </row>
    <row r="420" spans="24:63" ht="69.95" customHeight="1" x14ac:dyDescent="0.3">
      <c r="X420" s="148"/>
      <c r="Y420" s="148"/>
      <c r="BK420" s="148"/>
    </row>
    <row r="421" spans="24:63" ht="69.95" customHeight="1" x14ac:dyDescent="0.3">
      <c r="X421" s="148"/>
      <c r="Y421" s="148"/>
      <c r="BK421" s="148"/>
    </row>
    <row r="422" spans="24:63" ht="69.95" customHeight="1" x14ac:dyDescent="0.3">
      <c r="X422" s="148"/>
      <c r="Y422" s="148"/>
      <c r="BK422" s="148"/>
    </row>
    <row r="423" spans="24:63" ht="69.95" customHeight="1" x14ac:dyDescent="0.3">
      <c r="X423" s="148"/>
      <c r="Y423" s="148"/>
      <c r="BK423" s="148"/>
    </row>
    <row r="424" spans="24:63" ht="69.95" customHeight="1" x14ac:dyDescent="0.3">
      <c r="X424" s="148"/>
      <c r="Y424" s="148"/>
      <c r="BK424" s="148"/>
    </row>
    <row r="425" spans="24:63" ht="69.95" customHeight="1" x14ac:dyDescent="0.3">
      <c r="X425" s="148"/>
      <c r="Y425" s="148"/>
      <c r="BK425" s="148"/>
    </row>
    <row r="426" spans="24:63" ht="69.95" customHeight="1" x14ac:dyDescent="0.3">
      <c r="X426" s="148"/>
      <c r="Y426" s="148"/>
      <c r="BK426" s="148"/>
    </row>
    <row r="427" spans="24:63" ht="69.95" customHeight="1" x14ac:dyDescent="0.3">
      <c r="X427" s="148"/>
      <c r="Y427" s="148"/>
      <c r="BK427" s="148"/>
    </row>
    <row r="428" spans="24:63" ht="69.95" customHeight="1" x14ac:dyDescent="0.3">
      <c r="X428" s="148"/>
      <c r="Y428" s="148"/>
      <c r="BK428" s="148"/>
    </row>
    <row r="429" spans="24:63" ht="69.95" customHeight="1" x14ac:dyDescent="0.3">
      <c r="X429" s="148"/>
      <c r="Y429" s="148"/>
      <c r="BK429" s="148"/>
    </row>
    <row r="430" spans="24:63" ht="69.95" customHeight="1" x14ac:dyDescent="0.3">
      <c r="X430" s="148"/>
      <c r="Y430" s="148"/>
      <c r="BK430" s="148"/>
    </row>
    <row r="431" spans="24:63" ht="69.95" customHeight="1" x14ac:dyDescent="0.3">
      <c r="X431" s="148"/>
      <c r="Y431" s="148"/>
      <c r="BK431" s="148"/>
    </row>
    <row r="432" spans="24:63" ht="69.95" customHeight="1" x14ac:dyDescent="0.3">
      <c r="X432" s="148"/>
      <c r="Y432" s="148"/>
      <c r="BK432" s="148"/>
    </row>
    <row r="433" spans="24:63" ht="69.95" customHeight="1" x14ac:dyDescent="0.3">
      <c r="X433" s="148"/>
      <c r="Y433" s="148"/>
      <c r="BK433" s="148"/>
    </row>
    <row r="434" spans="24:63" ht="69.95" customHeight="1" x14ac:dyDescent="0.3">
      <c r="X434" s="148"/>
      <c r="Y434" s="148"/>
      <c r="BK434" s="148"/>
    </row>
    <row r="435" spans="24:63" ht="69.95" customHeight="1" x14ac:dyDescent="0.3">
      <c r="X435" s="148"/>
      <c r="Y435" s="148"/>
      <c r="BK435" s="148"/>
    </row>
    <row r="436" spans="24:63" ht="69.95" customHeight="1" x14ac:dyDescent="0.3">
      <c r="X436" s="148"/>
      <c r="Y436" s="148"/>
      <c r="BK436" s="148"/>
    </row>
    <row r="437" spans="24:63" ht="69.95" customHeight="1" x14ac:dyDescent="0.3">
      <c r="X437" s="148"/>
      <c r="Y437" s="148"/>
      <c r="BK437" s="148"/>
    </row>
    <row r="438" spans="24:63" ht="69.95" customHeight="1" x14ac:dyDescent="0.3">
      <c r="X438" s="148"/>
      <c r="Y438" s="148"/>
      <c r="BK438" s="148"/>
    </row>
    <row r="439" spans="24:63" ht="69.95" customHeight="1" x14ac:dyDescent="0.3">
      <c r="X439" s="148"/>
      <c r="Y439" s="148"/>
      <c r="BK439" s="148"/>
    </row>
    <row r="440" spans="24:63" ht="69.95" customHeight="1" x14ac:dyDescent="0.3">
      <c r="X440" s="148"/>
      <c r="Y440" s="148"/>
      <c r="BK440" s="148"/>
    </row>
    <row r="441" spans="24:63" ht="69.95" customHeight="1" x14ac:dyDescent="0.3">
      <c r="X441" s="148"/>
      <c r="Y441" s="148"/>
      <c r="BK441" s="148"/>
    </row>
    <row r="442" spans="24:63" ht="69.95" customHeight="1" x14ac:dyDescent="0.3">
      <c r="X442" s="148"/>
      <c r="Y442" s="148"/>
      <c r="BK442" s="148"/>
    </row>
    <row r="443" spans="24:63" ht="69.95" customHeight="1" x14ac:dyDescent="0.3">
      <c r="X443" s="148"/>
      <c r="Y443" s="148"/>
      <c r="BK443" s="148"/>
    </row>
    <row r="444" spans="24:63" ht="69.95" customHeight="1" x14ac:dyDescent="0.3">
      <c r="X444" s="148"/>
      <c r="Y444" s="148"/>
      <c r="BK444" s="148"/>
    </row>
    <row r="445" spans="24:63" ht="69.95" customHeight="1" x14ac:dyDescent="0.3">
      <c r="X445" s="148"/>
      <c r="Y445" s="148"/>
      <c r="BK445" s="148"/>
    </row>
    <row r="446" spans="24:63" ht="69.95" customHeight="1" x14ac:dyDescent="0.3">
      <c r="X446" s="148"/>
      <c r="Y446" s="148"/>
      <c r="BK446" s="148"/>
    </row>
    <row r="447" spans="24:63" ht="69.95" customHeight="1" x14ac:dyDescent="0.3">
      <c r="X447" s="148"/>
      <c r="Y447" s="148"/>
      <c r="BK447" s="148"/>
    </row>
    <row r="448" spans="24:63" ht="69.95" customHeight="1" x14ac:dyDescent="0.3">
      <c r="X448" s="148"/>
      <c r="Y448" s="148"/>
      <c r="BK448" s="148"/>
    </row>
    <row r="449" spans="24:63" ht="69.95" customHeight="1" x14ac:dyDescent="0.3">
      <c r="X449" s="148"/>
      <c r="Y449" s="148"/>
      <c r="BK449" s="148"/>
    </row>
    <row r="450" spans="24:63" ht="69.95" customHeight="1" x14ac:dyDescent="0.3">
      <c r="X450" s="148"/>
      <c r="Y450" s="148"/>
      <c r="BK450" s="148"/>
    </row>
    <row r="451" spans="24:63" ht="69.95" customHeight="1" x14ac:dyDescent="0.3">
      <c r="X451" s="148"/>
      <c r="Y451" s="148"/>
      <c r="BK451" s="148"/>
    </row>
    <row r="452" spans="24:63" ht="69.95" customHeight="1" x14ac:dyDescent="0.3">
      <c r="X452" s="148"/>
      <c r="Y452" s="148"/>
      <c r="BK452" s="148"/>
    </row>
    <row r="453" spans="24:63" ht="69.95" customHeight="1" x14ac:dyDescent="0.3">
      <c r="X453" s="148"/>
      <c r="Y453" s="148"/>
      <c r="BK453" s="148"/>
    </row>
    <row r="454" spans="24:63" ht="69.95" customHeight="1" x14ac:dyDescent="0.3">
      <c r="X454" s="148"/>
      <c r="Y454" s="148"/>
      <c r="BK454" s="148"/>
    </row>
    <row r="455" spans="24:63" ht="69.95" customHeight="1" x14ac:dyDescent="0.3">
      <c r="X455" s="148"/>
      <c r="Y455" s="148"/>
      <c r="BK455" s="148"/>
    </row>
    <row r="456" spans="24:63" ht="69.95" customHeight="1" x14ac:dyDescent="0.3">
      <c r="X456" s="148"/>
      <c r="Y456" s="148"/>
      <c r="BK456" s="148"/>
    </row>
    <row r="457" spans="24:63" ht="69.95" customHeight="1" x14ac:dyDescent="0.3">
      <c r="X457" s="148"/>
      <c r="Y457" s="148"/>
      <c r="BK457" s="148"/>
    </row>
    <row r="458" spans="24:63" ht="69.95" customHeight="1" x14ac:dyDescent="0.3">
      <c r="X458" s="148"/>
      <c r="Y458" s="148"/>
      <c r="BK458" s="148"/>
    </row>
    <row r="459" spans="24:63" ht="69.95" customHeight="1" x14ac:dyDescent="0.3">
      <c r="X459" s="148"/>
      <c r="Y459" s="148"/>
      <c r="BK459" s="148"/>
    </row>
    <row r="460" spans="24:63" ht="69.95" customHeight="1" x14ac:dyDescent="0.3">
      <c r="X460" s="148"/>
      <c r="Y460" s="148"/>
      <c r="BK460" s="148"/>
    </row>
    <row r="461" spans="24:63" ht="69.95" customHeight="1" x14ac:dyDescent="0.3">
      <c r="X461" s="148"/>
      <c r="Y461" s="148"/>
      <c r="BK461" s="148"/>
    </row>
    <row r="462" spans="24:63" ht="69.95" customHeight="1" x14ac:dyDescent="0.3">
      <c r="X462" s="148"/>
      <c r="Y462" s="148"/>
      <c r="BK462" s="148"/>
    </row>
    <row r="463" spans="24:63" ht="69.95" customHeight="1" x14ac:dyDescent="0.3">
      <c r="X463" s="148"/>
      <c r="Y463" s="148"/>
      <c r="BK463" s="148"/>
    </row>
    <row r="464" spans="24:63" ht="69.95" customHeight="1" x14ac:dyDescent="0.3">
      <c r="X464" s="148"/>
      <c r="Y464" s="148"/>
      <c r="BK464" s="148"/>
    </row>
    <row r="465" spans="24:63" ht="69.95" customHeight="1" x14ac:dyDescent="0.3">
      <c r="X465" s="148"/>
      <c r="Y465" s="148"/>
      <c r="BK465" s="148"/>
    </row>
    <row r="466" spans="24:63" ht="69.95" customHeight="1" x14ac:dyDescent="0.3">
      <c r="X466" s="148"/>
      <c r="Y466" s="148"/>
      <c r="BK466" s="148"/>
    </row>
    <row r="467" spans="24:63" ht="69.95" customHeight="1" x14ac:dyDescent="0.3">
      <c r="X467" s="148"/>
      <c r="Y467" s="148"/>
      <c r="BK467" s="148"/>
    </row>
    <row r="468" spans="24:63" ht="69.95" customHeight="1" x14ac:dyDescent="0.3">
      <c r="X468" s="148"/>
      <c r="Y468" s="148"/>
      <c r="BK468" s="148"/>
    </row>
    <row r="469" spans="24:63" ht="69.95" customHeight="1" x14ac:dyDescent="0.3">
      <c r="X469" s="148"/>
      <c r="Y469" s="148"/>
      <c r="BK469" s="148"/>
    </row>
    <row r="470" spans="24:63" ht="69.95" customHeight="1" x14ac:dyDescent="0.3">
      <c r="X470" s="148"/>
      <c r="Y470" s="148"/>
      <c r="BK470" s="148"/>
    </row>
    <row r="471" spans="24:63" ht="69.95" customHeight="1" x14ac:dyDescent="0.3">
      <c r="X471" s="148"/>
      <c r="Y471" s="148"/>
      <c r="BK471" s="148"/>
    </row>
    <row r="472" spans="24:63" ht="69.95" customHeight="1" x14ac:dyDescent="0.3">
      <c r="X472" s="148"/>
      <c r="Y472" s="148"/>
      <c r="BK472" s="148"/>
    </row>
    <row r="473" spans="24:63" ht="69.95" customHeight="1" x14ac:dyDescent="0.3">
      <c r="X473" s="148"/>
      <c r="Y473" s="148"/>
      <c r="BK473" s="148"/>
    </row>
    <row r="474" spans="24:63" ht="69.95" customHeight="1" x14ac:dyDescent="0.3">
      <c r="X474" s="148"/>
      <c r="Y474" s="148"/>
      <c r="BK474" s="148"/>
    </row>
    <row r="475" spans="24:63" ht="69.95" customHeight="1" x14ac:dyDescent="0.3">
      <c r="X475" s="148"/>
      <c r="Y475" s="148"/>
      <c r="BK475" s="148"/>
    </row>
    <row r="476" spans="24:63" ht="69.95" customHeight="1" x14ac:dyDescent="0.3">
      <c r="X476" s="148"/>
      <c r="Y476" s="148"/>
      <c r="BK476" s="148"/>
    </row>
    <row r="477" spans="24:63" ht="69.95" customHeight="1" x14ac:dyDescent="0.3">
      <c r="X477" s="148"/>
      <c r="Y477" s="148"/>
      <c r="BK477" s="148"/>
    </row>
    <row r="478" spans="24:63" ht="69.95" customHeight="1" x14ac:dyDescent="0.3">
      <c r="X478" s="148"/>
      <c r="Y478" s="148"/>
      <c r="BK478" s="148"/>
    </row>
    <row r="479" spans="24:63" ht="69.95" customHeight="1" x14ac:dyDescent="0.3">
      <c r="X479" s="148"/>
      <c r="Y479" s="148"/>
      <c r="BK479" s="148"/>
    </row>
    <row r="480" spans="24:63" ht="69.95" customHeight="1" x14ac:dyDescent="0.3">
      <c r="X480" s="148"/>
      <c r="Y480" s="148"/>
      <c r="BK480" s="148"/>
    </row>
    <row r="481" spans="24:63" ht="69.95" customHeight="1" x14ac:dyDescent="0.3">
      <c r="X481" s="148"/>
      <c r="Y481" s="148"/>
      <c r="BK481" s="148"/>
    </row>
    <row r="482" spans="24:63" ht="69.95" customHeight="1" x14ac:dyDescent="0.3">
      <c r="X482" s="148"/>
      <c r="Y482" s="148"/>
      <c r="BK482" s="148"/>
    </row>
    <row r="483" spans="24:63" ht="69.95" customHeight="1" x14ac:dyDescent="0.3">
      <c r="X483" s="148"/>
      <c r="Y483" s="148"/>
      <c r="BK483" s="148"/>
    </row>
    <row r="484" spans="24:63" ht="69.95" customHeight="1" x14ac:dyDescent="0.3">
      <c r="X484" s="148"/>
      <c r="Y484" s="148"/>
      <c r="BK484" s="148"/>
    </row>
    <row r="485" spans="24:63" ht="69.95" customHeight="1" x14ac:dyDescent="0.3">
      <c r="X485" s="148"/>
      <c r="Y485" s="148"/>
      <c r="BK485" s="148"/>
    </row>
    <row r="486" spans="24:63" ht="69.95" customHeight="1" x14ac:dyDescent="0.3">
      <c r="X486" s="148"/>
      <c r="Y486" s="148"/>
      <c r="BK486" s="148"/>
    </row>
    <row r="487" spans="24:63" ht="69.95" customHeight="1" x14ac:dyDescent="0.3">
      <c r="X487" s="148"/>
      <c r="Y487" s="148"/>
      <c r="BK487" s="148"/>
    </row>
    <row r="488" spans="24:63" ht="69.95" customHeight="1" x14ac:dyDescent="0.3">
      <c r="X488" s="148"/>
      <c r="Y488" s="148"/>
      <c r="BK488" s="148"/>
    </row>
    <row r="489" spans="24:63" ht="69.95" customHeight="1" x14ac:dyDescent="0.3">
      <c r="X489" s="148"/>
      <c r="Y489" s="148"/>
      <c r="BK489" s="148"/>
    </row>
    <row r="490" spans="24:63" ht="69.95" customHeight="1" x14ac:dyDescent="0.3">
      <c r="X490" s="148"/>
      <c r="Y490" s="148"/>
      <c r="BK490" s="148"/>
    </row>
    <row r="491" spans="24:63" ht="69.95" customHeight="1" x14ac:dyDescent="0.3">
      <c r="X491" s="148"/>
      <c r="Y491" s="148"/>
      <c r="BK491" s="148"/>
    </row>
    <row r="492" spans="24:63" ht="69.95" customHeight="1" x14ac:dyDescent="0.3">
      <c r="X492" s="148"/>
      <c r="Y492" s="148"/>
      <c r="BK492" s="148"/>
    </row>
    <row r="493" spans="24:63" ht="69.95" customHeight="1" x14ac:dyDescent="0.3">
      <c r="X493" s="148"/>
      <c r="Y493" s="148"/>
      <c r="BK493" s="148"/>
    </row>
    <row r="494" spans="24:63" ht="69.95" customHeight="1" x14ac:dyDescent="0.3">
      <c r="X494" s="148"/>
      <c r="Y494" s="148"/>
      <c r="BK494" s="148"/>
    </row>
    <row r="495" spans="24:63" ht="69.95" customHeight="1" x14ac:dyDescent="0.3">
      <c r="X495" s="148"/>
      <c r="Y495" s="148"/>
      <c r="BK495" s="148"/>
    </row>
    <row r="496" spans="24:63" ht="69.95" customHeight="1" x14ac:dyDescent="0.3">
      <c r="X496" s="148"/>
      <c r="Y496" s="148"/>
      <c r="BK496" s="148"/>
    </row>
    <row r="497" spans="24:63" ht="69.95" customHeight="1" x14ac:dyDescent="0.3">
      <c r="X497" s="148"/>
      <c r="Y497" s="148"/>
      <c r="BK497" s="148"/>
    </row>
    <row r="498" spans="24:63" ht="69.95" customHeight="1" x14ac:dyDescent="0.3">
      <c r="X498" s="148"/>
      <c r="Y498" s="148"/>
      <c r="BK498" s="148"/>
    </row>
    <row r="499" spans="24:63" ht="69.95" customHeight="1" x14ac:dyDescent="0.3">
      <c r="X499" s="148"/>
      <c r="Y499" s="148"/>
      <c r="BK499" s="148"/>
    </row>
    <row r="500" spans="24:63" ht="69.95" customHeight="1" x14ac:dyDescent="0.3">
      <c r="X500" s="148"/>
      <c r="Y500" s="148"/>
      <c r="BK500" s="148"/>
    </row>
    <row r="501" spans="24:63" ht="69.95" customHeight="1" x14ac:dyDescent="0.3">
      <c r="X501" s="148"/>
      <c r="Y501" s="148"/>
      <c r="BK501" s="148"/>
    </row>
    <row r="502" spans="24:63" ht="69.95" customHeight="1" x14ac:dyDescent="0.3">
      <c r="X502" s="148"/>
      <c r="Y502" s="148"/>
      <c r="BK502" s="148"/>
    </row>
    <row r="503" spans="24:63" ht="69.95" customHeight="1" x14ac:dyDescent="0.3">
      <c r="X503" s="148"/>
      <c r="Y503" s="148"/>
      <c r="BK503" s="148"/>
    </row>
    <row r="504" spans="24:63" ht="69.95" customHeight="1" x14ac:dyDescent="0.3">
      <c r="X504" s="148"/>
      <c r="Y504" s="148"/>
      <c r="BK504" s="148"/>
    </row>
    <row r="505" spans="24:63" ht="69.95" customHeight="1" x14ac:dyDescent="0.3">
      <c r="X505" s="148"/>
      <c r="Y505" s="148"/>
      <c r="BK505" s="148"/>
    </row>
    <row r="506" spans="24:63" ht="69.95" customHeight="1" x14ac:dyDescent="0.3">
      <c r="X506" s="148"/>
      <c r="Y506" s="148"/>
      <c r="BK506" s="148"/>
    </row>
    <row r="507" spans="24:63" ht="69.95" customHeight="1" x14ac:dyDescent="0.3">
      <c r="X507" s="148"/>
      <c r="Y507" s="148"/>
      <c r="BK507" s="148"/>
    </row>
    <row r="508" spans="24:63" ht="69.95" customHeight="1" x14ac:dyDescent="0.3">
      <c r="X508" s="148"/>
      <c r="Y508" s="148"/>
      <c r="BK508" s="148"/>
    </row>
    <row r="509" spans="24:63" ht="69.95" customHeight="1" x14ac:dyDescent="0.3">
      <c r="X509" s="148"/>
      <c r="Y509" s="148"/>
      <c r="BK509" s="148"/>
    </row>
    <row r="510" spans="24:63" ht="69.95" customHeight="1" x14ac:dyDescent="0.3">
      <c r="X510" s="148"/>
      <c r="Y510" s="148"/>
      <c r="BK510" s="148"/>
    </row>
    <row r="511" spans="24:63" ht="69.95" customHeight="1" x14ac:dyDescent="0.3">
      <c r="X511" s="148"/>
      <c r="Y511" s="148"/>
      <c r="BK511" s="148"/>
    </row>
    <row r="512" spans="24:63" ht="69.95" customHeight="1" x14ac:dyDescent="0.3">
      <c r="X512" s="148"/>
      <c r="Y512" s="148"/>
      <c r="BK512" s="148"/>
    </row>
    <row r="513" spans="24:63" ht="69.95" customHeight="1" x14ac:dyDescent="0.3">
      <c r="X513" s="148"/>
      <c r="Y513" s="148"/>
      <c r="BK513" s="148"/>
    </row>
    <row r="514" spans="24:63" ht="69.95" customHeight="1" x14ac:dyDescent="0.3">
      <c r="X514" s="148"/>
      <c r="Y514" s="148"/>
      <c r="BK514" s="148"/>
    </row>
    <row r="515" spans="24:63" ht="69.95" customHeight="1" x14ac:dyDescent="0.3">
      <c r="X515" s="148"/>
      <c r="Y515" s="148"/>
      <c r="BK515" s="148"/>
    </row>
    <row r="516" spans="24:63" ht="69.95" customHeight="1" x14ac:dyDescent="0.3">
      <c r="X516" s="148"/>
      <c r="Y516" s="148"/>
      <c r="BK516" s="148"/>
    </row>
    <row r="517" spans="24:63" ht="69.95" customHeight="1" x14ac:dyDescent="0.3">
      <c r="X517" s="148"/>
      <c r="Y517" s="148"/>
      <c r="BK517" s="148"/>
    </row>
    <row r="518" spans="24:63" ht="69.95" customHeight="1" x14ac:dyDescent="0.3">
      <c r="X518" s="148"/>
      <c r="Y518" s="148"/>
      <c r="BK518" s="148"/>
    </row>
    <row r="519" spans="24:63" ht="69.95" customHeight="1" x14ac:dyDescent="0.3">
      <c r="X519" s="148"/>
      <c r="Y519" s="148"/>
      <c r="BK519" s="148"/>
    </row>
    <row r="520" spans="24:63" ht="69.95" customHeight="1" x14ac:dyDescent="0.3">
      <c r="X520" s="148"/>
      <c r="Y520" s="148"/>
      <c r="BK520" s="148"/>
    </row>
    <row r="521" spans="24:63" ht="69.95" customHeight="1" x14ac:dyDescent="0.3">
      <c r="X521" s="148"/>
      <c r="Y521" s="148"/>
      <c r="BK521" s="148"/>
    </row>
    <row r="522" spans="24:63" ht="69.95" customHeight="1" x14ac:dyDescent="0.3">
      <c r="X522" s="148"/>
      <c r="Y522" s="148"/>
      <c r="BK522" s="148"/>
    </row>
    <row r="523" spans="24:63" ht="69.95" customHeight="1" x14ac:dyDescent="0.3">
      <c r="X523" s="148"/>
      <c r="Y523" s="148"/>
      <c r="BK523" s="148"/>
    </row>
    <row r="524" spans="24:63" ht="69.95" customHeight="1" x14ac:dyDescent="0.3">
      <c r="X524" s="148"/>
      <c r="Y524" s="148"/>
      <c r="BK524" s="148"/>
    </row>
    <row r="525" spans="24:63" ht="69.95" customHeight="1" x14ac:dyDescent="0.3">
      <c r="X525" s="148"/>
      <c r="Y525" s="148"/>
      <c r="BK525" s="148"/>
    </row>
    <row r="526" spans="24:63" ht="69.95" customHeight="1" x14ac:dyDescent="0.3">
      <c r="X526" s="148"/>
      <c r="Y526" s="148"/>
      <c r="BK526" s="148"/>
    </row>
    <row r="527" spans="24:63" ht="69.95" customHeight="1" x14ac:dyDescent="0.3">
      <c r="X527" s="148"/>
      <c r="Y527" s="148"/>
      <c r="BK527" s="148"/>
    </row>
    <row r="528" spans="24:63" ht="69.95" customHeight="1" x14ac:dyDescent="0.3">
      <c r="X528" s="148"/>
      <c r="Y528" s="148"/>
      <c r="BK528" s="148"/>
    </row>
    <row r="529" spans="24:63" ht="69.95" customHeight="1" x14ac:dyDescent="0.3">
      <c r="X529" s="148"/>
      <c r="Y529" s="148"/>
      <c r="BK529" s="148"/>
    </row>
    <row r="530" spans="24:63" ht="69.95" customHeight="1" x14ac:dyDescent="0.3">
      <c r="X530" s="148"/>
      <c r="Y530" s="148"/>
      <c r="BK530" s="148"/>
    </row>
    <row r="531" spans="24:63" ht="69.95" customHeight="1" x14ac:dyDescent="0.3">
      <c r="X531" s="148"/>
      <c r="Y531" s="148"/>
      <c r="BK531" s="148"/>
    </row>
    <row r="532" spans="24:63" ht="69.95" customHeight="1" x14ac:dyDescent="0.3">
      <c r="X532" s="148"/>
      <c r="Y532" s="148"/>
      <c r="BK532" s="148"/>
    </row>
    <row r="533" spans="24:63" ht="69.95" customHeight="1" x14ac:dyDescent="0.3">
      <c r="X533" s="148"/>
      <c r="Y533" s="148"/>
      <c r="BK533" s="148"/>
    </row>
    <row r="534" spans="24:63" ht="69.95" customHeight="1" x14ac:dyDescent="0.3">
      <c r="X534" s="148"/>
      <c r="Y534" s="148"/>
      <c r="BK534" s="148"/>
    </row>
    <row r="535" spans="24:63" ht="69.95" customHeight="1" x14ac:dyDescent="0.3">
      <c r="X535" s="148"/>
      <c r="Y535" s="148"/>
      <c r="BK535" s="148"/>
    </row>
    <row r="536" spans="24:63" ht="69.95" customHeight="1" x14ac:dyDescent="0.3">
      <c r="X536" s="148"/>
      <c r="Y536" s="148"/>
      <c r="BK536" s="148"/>
    </row>
    <row r="537" spans="24:63" ht="69.95" customHeight="1" x14ac:dyDescent="0.3">
      <c r="X537" s="148"/>
      <c r="Y537" s="148"/>
      <c r="BK537" s="148"/>
    </row>
    <row r="538" spans="24:63" ht="69.95" customHeight="1" x14ac:dyDescent="0.3">
      <c r="X538" s="148"/>
      <c r="Y538" s="148"/>
      <c r="BK538" s="148"/>
    </row>
    <row r="539" spans="24:63" ht="69.95" customHeight="1" x14ac:dyDescent="0.3">
      <c r="X539" s="148"/>
      <c r="Y539" s="148"/>
      <c r="BK539" s="148"/>
    </row>
    <row r="540" spans="24:63" ht="69.95" customHeight="1" x14ac:dyDescent="0.3">
      <c r="X540" s="148"/>
      <c r="Y540" s="148"/>
      <c r="BK540" s="148"/>
    </row>
    <row r="541" spans="24:63" ht="69.95" customHeight="1" x14ac:dyDescent="0.3">
      <c r="X541" s="148"/>
      <c r="Y541" s="148"/>
      <c r="BK541" s="148"/>
    </row>
    <row r="542" spans="24:63" ht="69.95" customHeight="1" x14ac:dyDescent="0.3">
      <c r="X542" s="148"/>
      <c r="Y542" s="148"/>
      <c r="BK542" s="148"/>
    </row>
    <row r="543" spans="24:63" ht="69.95" customHeight="1" x14ac:dyDescent="0.3">
      <c r="X543" s="148"/>
      <c r="Y543" s="148"/>
      <c r="BK543" s="148"/>
    </row>
    <row r="544" spans="24:63" ht="69.95" customHeight="1" x14ac:dyDescent="0.3">
      <c r="X544" s="148"/>
      <c r="Y544" s="148"/>
      <c r="BK544" s="148"/>
    </row>
    <row r="545" spans="24:63" ht="69.95" customHeight="1" x14ac:dyDescent="0.3">
      <c r="X545" s="148"/>
      <c r="Y545" s="148"/>
      <c r="BK545" s="148"/>
    </row>
    <row r="546" spans="24:63" ht="69.95" customHeight="1" x14ac:dyDescent="0.3">
      <c r="X546" s="148"/>
      <c r="Y546" s="148"/>
      <c r="BK546" s="148"/>
    </row>
    <row r="547" spans="24:63" ht="69.95" customHeight="1" x14ac:dyDescent="0.3">
      <c r="X547" s="148"/>
      <c r="Y547" s="148"/>
      <c r="BK547" s="148"/>
    </row>
    <row r="548" spans="24:63" ht="69.95" customHeight="1" x14ac:dyDescent="0.3">
      <c r="X548" s="148"/>
      <c r="Y548" s="148"/>
      <c r="BK548" s="148"/>
    </row>
    <row r="549" spans="24:63" ht="69.95" customHeight="1" x14ac:dyDescent="0.3">
      <c r="X549" s="148"/>
      <c r="Y549" s="148"/>
      <c r="BK549" s="148"/>
    </row>
    <row r="550" spans="24:63" ht="69.95" customHeight="1" x14ac:dyDescent="0.3">
      <c r="X550" s="148"/>
      <c r="Y550" s="148"/>
      <c r="BD550" s="9"/>
      <c r="BK550" s="148"/>
    </row>
    <row r="551" spans="24:63" ht="69.95" customHeight="1" x14ac:dyDescent="0.3">
      <c r="X551" s="148"/>
      <c r="Y551" s="148"/>
      <c r="BD551" s="9"/>
      <c r="BK551" s="148"/>
    </row>
    <row r="552" spans="24:63" ht="69.95" customHeight="1" x14ac:dyDescent="0.3">
      <c r="X552" s="148"/>
      <c r="Y552" s="148"/>
      <c r="BD552" s="9"/>
      <c r="BK552" s="148"/>
    </row>
    <row r="553" spans="24:63" ht="69.95" customHeight="1" x14ac:dyDescent="0.3">
      <c r="X553" s="148"/>
      <c r="Y553" s="148"/>
      <c r="BD553" s="9"/>
      <c r="BK553" s="148"/>
    </row>
    <row r="554" spans="24:63" ht="69.95" customHeight="1" x14ac:dyDescent="0.3">
      <c r="X554" s="148"/>
      <c r="Y554" s="148"/>
      <c r="BD554" s="9"/>
      <c r="BK554" s="148"/>
    </row>
    <row r="555" spans="24:63" ht="69.95" customHeight="1" x14ac:dyDescent="0.3">
      <c r="X555" s="148"/>
      <c r="Y555" s="148"/>
      <c r="BD555" s="9"/>
      <c r="BK555" s="148"/>
    </row>
    <row r="556" spans="24:63" ht="69.95" customHeight="1" x14ac:dyDescent="0.3">
      <c r="X556" s="148"/>
      <c r="Y556" s="148"/>
      <c r="BD556" s="9"/>
      <c r="BK556" s="148"/>
    </row>
    <row r="557" spans="24:63" ht="69.95" customHeight="1" x14ac:dyDescent="0.3">
      <c r="X557" s="148"/>
      <c r="Y557" s="148"/>
      <c r="BD557" s="9"/>
      <c r="BK557" s="148"/>
    </row>
    <row r="558" spans="24:63" ht="69.95" customHeight="1" x14ac:dyDescent="0.3">
      <c r="X558" s="148"/>
      <c r="Y558" s="148"/>
      <c r="BD558" s="9"/>
      <c r="BK558" s="148"/>
    </row>
    <row r="559" spans="24:63" ht="69.95" customHeight="1" x14ac:dyDescent="0.3">
      <c r="X559" s="148"/>
      <c r="Y559" s="148"/>
      <c r="BD559" s="9"/>
      <c r="BK559" s="148"/>
    </row>
    <row r="560" spans="24:63" ht="69.95" customHeight="1" x14ac:dyDescent="0.3">
      <c r="X560" s="148"/>
      <c r="Y560" s="148"/>
      <c r="BD560" s="9"/>
      <c r="BK560" s="148"/>
    </row>
    <row r="561" spans="24:63" ht="69.95" customHeight="1" x14ac:dyDescent="0.3">
      <c r="X561" s="148"/>
      <c r="Y561" s="148"/>
      <c r="BD561" s="9"/>
      <c r="BK561" s="148"/>
    </row>
    <row r="562" spans="24:63" ht="69.95" customHeight="1" x14ac:dyDescent="0.3">
      <c r="X562" s="148"/>
      <c r="Y562" s="148"/>
      <c r="BD562" s="9"/>
      <c r="BK562" s="148"/>
    </row>
    <row r="563" spans="24:63" ht="69.95" customHeight="1" x14ac:dyDescent="0.3">
      <c r="X563" s="148"/>
      <c r="Y563" s="148"/>
      <c r="BD563" s="9"/>
      <c r="BK563" s="148"/>
    </row>
    <row r="564" spans="24:63" ht="69.95" customHeight="1" x14ac:dyDescent="0.3">
      <c r="X564" s="148"/>
      <c r="Y564" s="148"/>
      <c r="BD564" s="9"/>
      <c r="BK564" s="148"/>
    </row>
    <row r="565" spans="24:63" ht="69.95" customHeight="1" x14ac:dyDescent="0.3">
      <c r="X565" s="148"/>
      <c r="Y565" s="148"/>
      <c r="BD565" s="9"/>
      <c r="BK565" s="148"/>
    </row>
    <row r="566" spans="24:63" ht="69.95" customHeight="1" x14ac:dyDescent="0.3">
      <c r="X566" s="148"/>
      <c r="Y566" s="148"/>
      <c r="BD566" s="9"/>
      <c r="BK566" s="148"/>
    </row>
    <row r="567" spans="24:63" ht="69.95" customHeight="1" x14ac:dyDescent="0.3">
      <c r="X567" s="148"/>
      <c r="Y567" s="148"/>
      <c r="BD567" s="9"/>
      <c r="BK567" s="148"/>
    </row>
    <row r="568" spans="24:63" ht="69.95" customHeight="1" x14ac:dyDescent="0.3">
      <c r="X568" s="148"/>
      <c r="Y568" s="148"/>
      <c r="BD568" s="9"/>
      <c r="BK568" s="148"/>
    </row>
    <row r="569" spans="24:63" ht="69.95" customHeight="1" x14ac:dyDescent="0.3">
      <c r="X569" s="148"/>
      <c r="Y569" s="148"/>
      <c r="BD569" s="9"/>
      <c r="BK569" s="148"/>
    </row>
    <row r="570" spans="24:63" ht="69.95" customHeight="1" x14ac:dyDescent="0.3">
      <c r="X570" s="148"/>
      <c r="Y570" s="148"/>
      <c r="BD570" s="9"/>
      <c r="BK570" s="148"/>
    </row>
    <row r="571" spans="24:63" ht="69.95" customHeight="1" x14ac:dyDescent="0.3">
      <c r="X571" s="148"/>
      <c r="Y571" s="148"/>
      <c r="BD571" s="9"/>
      <c r="BK571" s="148"/>
    </row>
    <row r="572" spans="24:63" ht="69.95" customHeight="1" x14ac:dyDescent="0.3">
      <c r="X572" s="148"/>
      <c r="Y572" s="148"/>
      <c r="BD572" s="9"/>
      <c r="BK572" s="148"/>
    </row>
    <row r="573" spans="24:63" ht="69.95" customHeight="1" x14ac:dyDescent="0.3">
      <c r="X573" s="148"/>
      <c r="Y573" s="148"/>
      <c r="BD573" s="9"/>
      <c r="BK573" s="148"/>
    </row>
    <row r="574" spans="24:63" ht="69.95" customHeight="1" x14ac:dyDescent="0.3">
      <c r="X574" s="148"/>
      <c r="Y574" s="148"/>
      <c r="BD574" s="9"/>
      <c r="BK574" s="148"/>
    </row>
    <row r="575" spans="24:63" ht="69.95" customHeight="1" x14ac:dyDescent="0.3">
      <c r="X575" s="148"/>
      <c r="Y575" s="148"/>
      <c r="BD575" s="9"/>
      <c r="BK575" s="148"/>
    </row>
    <row r="576" spans="24:63" ht="69.95" customHeight="1" x14ac:dyDescent="0.3">
      <c r="X576" s="148"/>
      <c r="Y576" s="148"/>
      <c r="BD576" s="9"/>
      <c r="BK576" s="148"/>
    </row>
    <row r="577" spans="24:63" ht="69.95" customHeight="1" x14ac:dyDescent="0.3">
      <c r="X577" s="148"/>
      <c r="Y577" s="148"/>
      <c r="BD577" s="9"/>
      <c r="BK577" s="148"/>
    </row>
    <row r="578" spans="24:63" ht="69.95" customHeight="1" x14ac:dyDescent="0.3">
      <c r="X578" s="148"/>
      <c r="Y578" s="148"/>
      <c r="BD578" s="9"/>
      <c r="BK578" s="148"/>
    </row>
    <row r="579" spans="24:63" ht="69.95" customHeight="1" x14ac:dyDescent="0.3">
      <c r="X579" s="148"/>
      <c r="Y579" s="148"/>
      <c r="BD579" s="9"/>
      <c r="BK579" s="148"/>
    </row>
    <row r="580" spans="24:63" ht="69.95" customHeight="1" x14ac:dyDescent="0.3">
      <c r="X580" s="148"/>
      <c r="Y580" s="148"/>
      <c r="BD580" s="9"/>
      <c r="BK580" s="148"/>
    </row>
    <row r="581" spans="24:63" ht="69.95" customHeight="1" x14ac:dyDescent="0.3">
      <c r="X581" s="148"/>
      <c r="Y581" s="148"/>
      <c r="BD581" s="9"/>
      <c r="BK581" s="148"/>
    </row>
    <row r="582" spans="24:63" ht="69.95" customHeight="1" x14ac:dyDescent="0.3">
      <c r="X582" s="148"/>
      <c r="Y582" s="148"/>
      <c r="BD582" s="9"/>
      <c r="BK582" s="148"/>
    </row>
    <row r="583" spans="24:63" ht="69.95" customHeight="1" x14ac:dyDescent="0.3">
      <c r="X583" s="148"/>
      <c r="Y583" s="148"/>
      <c r="BD583" s="9"/>
      <c r="BK583" s="148"/>
    </row>
    <row r="584" spans="24:63" ht="69.95" customHeight="1" x14ac:dyDescent="0.3">
      <c r="X584" s="148"/>
      <c r="Y584" s="148"/>
      <c r="BD584" s="9"/>
      <c r="BK584" s="148"/>
    </row>
    <row r="585" spans="24:63" ht="69.95" customHeight="1" x14ac:dyDescent="0.3">
      <c r="X585" s="148"/>
      <c r="Y585" s="148"/>
      <c r="BD585" s="9"/>
      <c r="BK585" s="148"/>
    </row>
    <row r="586" spans="24:63" ht="69.95" customHeight="1" x14ac:dyDescent="0.3">
      <c r="X586" s="148"/>
      <c r="Y586" s="148"/>
      <c r="BD586" s="9"/>
      <c r="BK586" s="148"/>
    </row>
    <row r="587" spans="24:63" ht="69.95" customHeight="1" x14ac:dyDescent="0.3">
      <c r="X587" s="148"/>
      <c r="Y587" s="148"/>
      <c r="BD587" s="9"/>
      <c r="BK587" s="148"/>
    </row>
    <row r="588" spans="24:63" ht="69.95" customHeight="1" x14ac:dyDescent="0.3">
      <c r="X588" s="148"/>
      <c r="Y588" s="148"/>
      <c r="BD588" s="9"/>
      <c r="BK588" s="148"/>
    </row>
    <row r="589" spans="24:63" ht="69.95" customHeight="1" x14ac:dyDescent="0.3">
      <c r="X589" s="148"/>
      <c r="Y589" s="148"/>
      <c r="BD589" s="9"/>
      <c r="BK589" s="148"/>
    </row>
    <row r="590" spans="24:63" ht="69.95" customHeight="1" x14ac:dyDescent="0.3">
      <c r="X590" s="148"/>
      <c r="Y590" s="148"/>
      <c r="BD590" s="9"/>
      <c r="BK590" s="148"/>
    </row>
    <row r="591" spans="24:63" ht="69.95" customHeight="1" x14ac:dyDescent="0.3">
      <c r="X591" s="148"/>
      <c r="Y591" s="148"/>
      <c r="BD591" s="9"/>
      <c r="BK591" s="148"/>
    </row>
    <row r="592" spans="24:63" ht="69.95" customHeight="1" x14ac:dyDescent="0.3">
      <c r="X592" s="148"/>
      <c r="Y592" s="148"/>
      <c r="BD592" s="9"/>
      <c r="BK592" s="148"/>
    </row>
    <row r="593" spans="24:63" ht="69.95" customHeight="1" x14ac:dyDescent="0.3">
      <c r="X593" s="148"/>
      <c r="Y593" s="148"/>
      <c r="BD593" s="9"/>
      <c r="BK593" s="148"/>
    </row>
    <row r="594" spans="24:63" ht="69.95" customHeight="1" x14ac:dyDescent="0.3">
      <c r="X594" s="148"/>
      <c r="Y594" s="148"/>
      <c r="BD594" s="9"/>
      <c r="BK594" s="148"/>
    </row>
    <row r="595" spans="24:63" ht="69.95" customHeight="1" x14ac:dyDescent="0.3">
      <c r="X595" s="148"/>
      <c r="Y595" s="148"/>
      <c r="BD595" s="9"/>
      <c r="BK595" s="148"/>
    </row>
    <row r="596" spans="24:63" ht="69.95" customHeight="1" x14ac:dyDescent="0.3">
      <c r="X596" s="148"/>
      <c r="Y596" s="148"/>
      <c r="BD596" s="9"/>
      <c r="BK596" s="148"/>
    </row>
    <row r="597" spans="24:63" ht="69.95" customHeight="1" x14ac:dyDescent="0.3">
      <c r="X597" s="148"/>
      <c r="Y597" s="148"/>
      <c r="BD597" s="9"/>
      <c r="BK597" s="148"/>
    </row>
    <row r="598" spans="24:63" ht="69.95" customHeight="1" x14ac:dyDescent="0.3">
      <c r="X598" s="148"/>
      <c r="Y598" s="148"/>
      <c r="BD598" s="9"/>
      <c r="BK598" s="148"/>
    </row>
    <row r="599" spans="24:63" ht="69.95" customHeight="1" x14ac:dyDescent="0.3">
      <c r="X599" s="148"/>
      <c r="Y599" s="148"/>
      <c r="BD599" s="9"/>
      <c r="BK599" s="148"/>
    </row>
    <row r="600" spans="24:63" ht="69.95" customHeight="1" x14ac:dyDescent="0.3">
      <c r="X600" s="148"/>
      <c r="Y600" s="148"/>
      <c r="BD600" s="9"/>
      <c r="BK600" s="148"/>
    </row>
    <row r="601" spans="24:63" ht="69.95" customHeight="1" x14ac:dyDescent="0.3">
      <c r="X601" s="148"/>
      <c r="Y601" s="148"/>
      <c r="BD601" s="9"/>
      <c r="BK601" s="148"/>
    </row>
    <row r="602" spans="24:63" ht="69.95" customHeight="1" x14ac:dyDescent="0.3">
      <c r="X602" s="148"/>
      <c r="Y602" s="148"/>
      <c r="BD602" s="9"/>
      <c r="BK602" s="148"/>
    </row>
    <row r="603" spans="24:63" ht="69.95" customHeight="1" x14ac:dyDescent="0.3">
      <c r="X603" s="148"/>
      <c r="Y603" s="148"/>
      <c r="BD603" s="9"/>
      <c r="BK603" s="148"/>
    </row>
    <row r="604" spans="24:63" ht="69.95" customHeight="1" x14ac:dyDescent="0.3">
      <c r="X604" s="148"/>
      <c r="Y604" s="148"/>
      <c r="BD604" s="9"/>
      <c r="BK604" s="148"/>
    </row>
    <row r="605" spans="24:63" ht="69.95" customHeight="1" x14ac:dyDescent="0.3">
      <c r="X605" s="148"/>
      <c r="Y605" s="148"/>
      <c r="BD605" s="9"/>
      <c r="BK605" s="148"/>
    </row>
    <row r="606" spans="24:63" ht="69.95" customHeight="1" x14ac:dyDescent="0.3">
      <c r="X606" s="148"/>
      <c r="Y606" s="148"/>
      <c r="BD606" s="9"/>
      <c r="BK606" s="148"/>
    </row>
    <row r="607" spans="24:63" ht="69.95" customHeight="1" x14ac:dyDescent="0.3">
      <c r="X607" s="148"/>
      <c r="Y607" s="148"/>
      <c r="BD607" s="9"/>
      <c r="BK607" s="148"/>
    </row>
    <row r="608" spans="24:63" ht="69.95" customHeight="1" x14ac:dyDescent="0.3">
      <c r="X608" s="148"/>
      <c r="Y608" s="148"/>
      <c r="BD608" s="9"/>
      <c r="BK608" s="148"/>
    </row>
    <row r="609" spans="24:63" ht="69.95" customHeight="1" x14ac:dyDescent="0.3">
      <c r="X609" s="148"/>
      <c r="Y609" s="148"/>
      <c r="BD609" s="9"/>
      <c r="BK609" s="148"/>
    </row>
    <row r="610" spans="24:63" ht="69.95" customHeight="1" x14ac:dyDescent="0.3">
      <c r="X610" s="148"/>
      <c r="Y610" s="148"/>
      <c r="BD610" s="9"/>
      <c r="BK610" s="148"/>
    </row>
    <row r="611" spans="24:63" ht="69.95" customHeight="1" x14ac:dyDescent="0.3">
      <c r="X611" s="148"/>
      <c r="Y611" s="148"/>
      <c r="BD611" s="9"/>
      <c r="BK611" s="148"/>
    </row>
    <row r="612" spans="24:63" ht="69.95" customHeight="1" x14ac:dyDescent="0.3">
      <c r="X612" s="148"/>
      <c r="Y612" s="148"/>
      <c r="BD612" s="9"/>
      <c r="BK612" s="148"/>
    </row>
    <row r="613" spans="24:63" ht="69.95" customHeight="1" x14ac:dyDescent="0.3">
      <c r="X613" s="148"/>
      <c r="Y613" s="148"/>
      <c r="BD613" s="9"/>
      <c r="BK613" s="148"/>
    </row>
    <row r="614" spans="24:63" ht="69.95" customHeight="1" x14ac:dyDescent="0.3">
      <c r="X614" s="148"/>
      <c r="Y614" s="148"/>
      <c r="BD614" s="9"/>
      <c r="BK614" s="148"/>
    </row>
    <row r="615" spans="24:63" ht="69.95" customHeight="1" x14ac:dyDescent="0.3">
      <c r="X615" s="148"/>
      <c r="Y615" s="148"/>
      <c r="BD615" s="9"/>
      <c r="BK615" s="148"/>
    </row>
    <row r="616" spans="24:63" ht="69.95" customHeight="1" x14ac:dyDescent="0.3">
      <c r="X616" s="148"/>
      <c r="Y616" s="148"/>
      <c r="BD616" s="9"/>
      <c r="BK616" s="148"/>
    </row>
    <row r="617" spans="24:63" ht="69.95" customHeight="1" x14ac:dyDescent="0.3">
      <c r="X617" s="148"/>
      <c r="Y617" s="148"/>
      <c r="BD617" s="9"/>
      <c r="BK617" s="148"/>
    </row>
    <row r="618" spans="24:63" ht="69.95" customHeight="1" x14ac:dyDescent="0.3">
      <c r="X618" s="148"/>
      <c r="Y618" s="148"/>
      <c r="BD618" s="9"/>
      <c r="BK618" s="148"/>
    </row>
    <row r="619" spans="24:63" ht="69.95" customHeight="1" x14ac:dyDescent="0.3">
      <c r="X619" s="148"/>
      <c r="Y619" s="148"/>
      <c r="BD619" s="9"/>
      <c r="BK619" s="148"/>
    </row>
    <row r="620" spans="24:63" ht="69.95" customHeight="1" x14ac:dyDescent="0.3">
      <c r="X620" s="148"/>
      <c r="Y620" s="148"/>
      <c r="BD620" s="9"/>
      <c r="BK620" s="148"/>
    </row>
    <row r="621" spans="24:63" ht="69.95" customHeight="1" x14ac:dyDescent="0.3">
      <c r="X621" s="148"/>
      <c r="Y621" s="148"/>
      <c r="BD621" s="9"/>
      <c r="BK621" s="148"/>
    </row>
    <row r="622" spans="24:63" ht="69.95" customHeight="1" x14ac:dyDescent="0.3">
      <c r="X622" s="148"/>
      <c r="Y622" s="148"/>
      <c r="BD622" s="9"/>
      <c r="BK622" s="148"/>
    </row>
    <row r="623" spans="24:63" ht="69.95" customHeight="1" x14ac:dyDescent="0.3">
      <c r="X623" s="148"/>
      <c r="Y623" s="148"/>
      <c r="BD623" s="9"/>
      <c r="BK623" s="148"/>
    </row>
    <row r="624" spans="24:63" ht="69.95" customHeight="1" x14ac:dyDescent="0.3">
      <c r="X624" s="148"/>
      <c r="Y624" s="148"/>
      <c r="BD624" s="9"/>
      <c r="BK624" s="148"/>
    </row>
    <row r="625" spans="24:63" ht="69.95" customHeight="1" x14ac:dyDescent="0.3">
      <c r="X625" s="148"/>
      <c r="Y625" s="148"/>
      <c r="BD625" s="9"/>
      <c r="BK625" s="148"/>
    </row>
    <row r="626" spans="24:63" ht="69.95" customHeight="1" x14ac:dyDescent="0.3">
      <c r="X626" s="148"/>
      <c r="Y626" s="148"/>
      <c r="BD626" s="9"/>
      <c r="BK626" s="148"/>
    </row>
    <row r="627" spans="24:63" ht="69.95" customHeight="1" x14ac:dyDescent="0.3">
      <c r="X627" s="148"/>
      <c r="Y627" s="148"/>
      <c r="BD627" s="9"/>
      <c r="BK627" s="148"/>
    </row>
    <row r="628" spans="24:63" ht="69.95" customHeight="1" x14ac:dyDescent="0.3">
      <c r="X628" s="148"/>
      <c r="Y628" s="148"/>
      <c r="BD628" s="9"/>
      <c r="BK628" s="148"/>
    </row>
    <row r="629" spans="24:63" ht="69.95" customHeight="1" x14ac:dyDescent="0.3">
      <c r="X629" s="148"/>
      <c r="Y629" s="148"/>
      <c r="BD629" s="9"/>
      <c r="BK629" s="148"/>
    </row>
    <row r="630" spans="24:63" ht="69.95" customHeight="1" x14ac:dyDescent="0.3">
      <c r="X630" s="148"/>
      <c r="Y630" s="148"/>
      <c r="BD630" s="9"/>
      <c r="BK630" s="148"/>
    </row>
    <row r="631" spans="24:63" ht="69.95" customHeight="1" x14ac:dyDescent="0.3">
      <c r="X631" s="148"/>
      <c r="Y631" s="148"/>
      <c r="BD631" s="9"/>
      <c r="BK631" s="148"/>
    </row>
    <row r="632" spans="24:63" ht="69.95" customHeight="1" x14ac:dyDescent="0.3">
      <c r="X632" s="148"/>
      <c r="Y632" s="148"/>
      <c r="BD632" s="9"/>
      <c r="BK632" s="148"/>
    </row>
    <row r="633" spans="24:63" ht="69.95" customHeight="1" x14ac:dyDescent="0.3">
      <c r="X633" s="148"/>
      <c r="Y633" s="148"/>
      <c r="BD633" s="9"/>
      <c r="BK633" s="148"/>
    </row>
    <row r="634" spans="24:63" ht="69.95" customHeight="1" x14ac:dyDescent="0.3">
      <c r="X634" s="148"/>
      <c r="Y634" s="148"/>
      <c r="BD634" s="9"/>
      <c r="BK634" s="148"/>
    </row>
    <row r="635" spans="24:63" ht="69.95" customHeight="1" x14ac:dyDescent="0.3">
      <c r="X635" s="148"/>
      <c r="Y635" s="148"/>
      <c r="BD635" s="9"/>
      <c r="BK635" s="148"/>
    </row>
    <row r="636" spans="24:63" ht="69.95" customHeight="1" x14ac:dyDescent="0.3">
      <c r="X636" s="148"/>
      <c r="Y636" s="148"/>
      <c r="BD636" s="9"/>
      <c r="BK636" s="148"/>
    </row>
    <row r="637" spans="24:63" ht="69.95" customHeight="1" x14ac:dyDescent="0.3">
      <c r="X637" s="148"/>
      <c r="Y637" s="148"/>
      <c r="BD637" s="9"/>
      <c r="BK637" s="148"/>
    </row>
    <row r="638" spans="24:63" ht="69.95" customHeight="1" x14ac:dyDescent="0.3">
      <c r="X638" s="148"/>
      <c r="Y638" s="148"/>
      <c r="BD638" s="9"/>
      <c r="BK638" s="148"/>
    </row>
    <row r="639" spans="24:63" ht="69.95" customHeight="1" x14ac:dyDescent="0.3">
      <c r="X639" s="148"/>
      <c r="Y639" s="148"/>
      <c r="BD639" s="9"/>
      <c r="BK639" s="148"/>
    </row>
    <row r="640" spans="24:63" ht="69.95" customHeight="1" x14ac:dyDescent="0.3">
      <c r="X640" s="148"/>
      <c r="Y640" s="148"/>
      <c r="BD640" s="9"/>
      <c r="BK640" s="148"/>
    </row>
    <row r="641" spans="24:63" ht="69.95" customHeight="1" x14ac:dyDescent="0.3">
      <c r="X641" s="148"/>
      <c r="Y641" s="148"/>
      <c r="BD641" s="9"/>
      <c r="BK641" s="148"/>
    </row>
    <row r="642" spans="24:63" ht="69.95" customHeight="1" x14ac:dyDescent="0.3">
      <c r="X642" s="148"/>
      <c r="Y642" s="148"/>
      <c r="BD642" s="9"/>
      <c r="BK642" s="148"/>
    </row>
    <row r="643" spans="24:63" ht="69.95" customHeight="1" x14ac:dyDescent="0.3">
      <c r="X643" s="148"/>
      <c r="Y643" s="148"/>
      <c r="BD643" s="9"/>
      <c r="BK643" s="148"/>
    </row>
    <row r="644" spans="24:63" ht="69.95" customHeight="1" x14ac:dyDescent="0.3">
      <c r="X644" s="148"/>
      <c r="Y644" s="148"/>
      <c r="BD644" s="9"/>
      <c r="BK644" s="148"/>
    </row>
    <row r="645" spans="24:63" ht="69.95" customHeight="1" x14ac:dyDescent="0.3">
      <c r="X645" s="148"/>
      <c r="Y645" s="148"/>
      <c r="BD645" s="9"/>
      <c r="BK645" s="148"/>
    </row>
    <row r="646" spans="24:63" ht="69.95" customHeight="1" x14ac:dyDescent="0.3">
      <c r="X646" s="148"/>
      <c r="Y646" s="148"/>
      <c r="BD646" s="9"/>
      <c r="BK646" s="148"/>
    </row>
    <row r="647" spans="24:63" ht="69.95" customHeight="1" x14ac:dyDescent="0.3">
      <c r="X647" s="148"/>
      <c r="Y647" s="148"/>
      <c r="BD647" s="9"/>
      <c r="BK647" s="148"/>
    </row>
    <row r="648" spans="24:63" ht="69.95" customHeight="1" x14ac:dyDescent="0.3">
      <c r="X648" s="148"/>
      <c r="Y648" s="148"/>
      <c r="BD648" s="9"/>
      <c r="BK648" s="148"/>
    </row>
    <row r="649" spans="24:63" ht="69.95" customHeight="1" x14ac:dyDescent="0.3">
      <c r="X649" s="148"/>
      <c r="Y649" s="148"/>
      <c r="BD649" s="9"/>
      <c r="BK649" s="148"/>
    </row>
    <row r="650" spans="24:63" ht="69.95" customHeight="1" x14ac:dyDescent="0.3">
      <c r="X650" s="148"/>
      <c r="Y650" s="148"/>
      <c r="BD650" s="9"/>
      <c r="BK650" s="148"/>
    </row>
    <row r="651" spans="24:63" ht="69.95" customHeight="1" x14ac:dyDescent="0.3">
      <c r="X651" s="148"/>
      <c r="Y651" s="148"/>
      <c r="BD651" s="9"/>
      <c r="BK651" s="148"/>
    </row>
    <row r="652" spans="24:63" ht="69.95" customHeight="1" x14ac:dyDescent="0.3">
      <c r="X652" s="148"/>
      <c r="Y652" s="148"/>
      <c r="BD652" s="9"/>
      <c r="BK652" s="148"/>
    </row>
    <row r="653" spans="24:63" ht="69.95" customHeight="1" x14ac:dyDescent="0.3">
      <c r="X653" s="148"/>
      <c r="Y653" s="148"/>
      <c r="BD653" s="9"/>
      <c r="BK653" s="148"/>
    </row>
    <row r="654" spans="24:63" ht="69.95" customHeight="1" x14ac:dyDescent="0.3">
      <c r="X654" s="148"/>
      <c r="Y654" s="148"/>
      <c r="BD654" s="9"/>
      <c r="BK654" s="148"/>
    </row>
    <row r="655" spans="24:63" ht="69.95" customHeight="1" x14ac:dyDescent="0.3">
      <c r="X655" s="148"/>
      <c r="Y655" s="148"/>
      <c r="BD655" s="9"/>
      <c r="BK655" s="148"/>
    </row>
    <row r="656" spans="24:63" ht="69.95" customHeight="1" x14ac:dyDescent="0.3">
      <c r="X656" s="148"/>
      <c r="Y656" s="148"/>
      <c r="BD656" s="9"/>
      <c r="BK656" s="148"/>
    </row>
    <row r="657" spans="24:63" ht="69.95" customHeight="1" x14ac:dyDescent="0.3">
      <c r="X657" s="148"/>
      <c r="Y657" s="148"/>
      <c r="BD657" s="9"/>
      <c r="BK657" s="148"/>
    </row>
    <row r="658" spans="24:63" ht="69.95" customHeight="1" x14ac:dyDescent="0.3">
      <c r="X658" s="148"/>
      <c r="Y658" s="148"/>
      <c r="BD658" s="9"/>
      <c r="BK658" s="148"/>
    </row>
    <row r="659" spans="24:63" ht="69.95" customHeight="1" x14ac:dyDescent="0.3">
      <c r="X659" s="148"/>
      <c r="Y659" s="148"/>
      <c r="BD659" s="9"/>
      <c r="BK659" s="148"/>
    </row>
    <row r="660" spans="24:63" ht="69.95" customHeight="1" x14ac:dyDescent="0.3">
      <c r="X660" s="148"/>
      <c r="Y660" s="148"/>
      <c r="BD660" s="9"/>
      <c r="BK660" s="148"/>
    </row>
    <row r="661" spans="24:63" ht="69.95" customHeight="1" x14ac:dyDescent="0.3">
      <c r="X661" s="148"/>
      <c r="Y661" s="148"/>
      <c r="BD661" s="9"/>
      <c r="BK661" s="148"/>
    </row>
    <row r="662" spans="24:63" ht="69.95" customHeight="1" x14ac:dyDescent="0.3">
      <c r="X662" s="148"/>
      <c r="Y662" s="148"/>
      <c r="BD662" s="9"/>
      <c r="BK662" s="148"/>
    </row>
    <row r="663" spans="24:63" ht="69.95" customHeight="1" x14ac:dyDescent="0.3">
      <c r="X663" s="148"/>
      <c r="Y663" s="148"/>
      <c r="BD663" s="9"/>
      <c r="BK663" s="148"/>
    </row>
    <row r="664" spans="24:63" ht="69.95" customHeight="1" x14ac:dyDescent="0.3">
      <c r="X664" s="148"/>
      <c r="Y664" s="148"/>
      <c r="BD664" s="9"/>
      <c r="BK664" s="148"/>
    </row>
    <row r="665" spans="24:63" ht="69.95" customHeight="1" x14ac:dyDescent="0.3">
      <c r="X665" s="148"/>
      <c r="Y665" s="148"/>
      <c r="BD665" s="9"/>
      <c r="BK665" s="148"/>
    </row>
    <row r="666" spans="24:63" ht="69.95" customHeight="1" x14ac:dyDescent="0.3">
      <c r="X666" s="148"/>
      <c r="Y666" s="148"/>
      <c r="BD666" s="9"/>
      <c r="BK666" s="148"/>
    </row>
    <row r="667" spans="24:63" ht="69.95" customHeight="1" x14ac:dyDescent="0.3">
      <c r="X667" s="148"/>
      <c r="Y667" s="148"/>
      <c r="BD667" s="9"/>
      <c r="BK667" s="148"/>
    </row>
    <row r="668" spans="24:63" ht="69.95" customHeight="1" x14ac:dyDescent="0.3">
      <c r="X668" s="148"/>
      <c r="Y668" s="148"/>
      <c r="BD668" s="9"/>
      <c r="BK668" s="148"/>
    </row>
    <row r="669" spans="24:63" ht="69.95" customHeight="1" x14ac:dyDescent="0.3">
      <c r="X669" s="148"/>
      <c r="Y669" s="148"/>
      <c r="BD669" s="9"/>
      <c r="BK669" s="148"/>
    </row>
    <row r="670" spans="24:63" ht="69.95" customHeight="1" x14ac:dyDescent="0.3">
      <c r="X670" s="148"/>
      <c r="Y670" s="148"/>
      <c r="BD670" s="9"/>
      <c r="BK670" s="148"/>
    </row>
    <row r="671" spans="24:63" ht="69.95" customHeight="1" x14ac:dyDescent="0.3">
      <c r="X671" s="148"/>
      <c r="Y671" s="148"/>
      <c r="BD671" s="9"/>
      <c r="BK671" s="148"/>
    </row>
    <row r="672" spans="24:63" ht="69.95" customHeight="1" x14ac:dyDescent="0.3">
      <c r="X672" s="148"/>
      <c r="Y672" s="148"/>
      <c r="BD672" s="9"/>
      <c r="BK672" s="148"/>
    </row>
    <row r="673" spans="24:63" ht="69.95" customHeight="1" x14ac:dyDescent="0.3">
      <c r="X673" s="148"/>
      <c r="Y673" s="148"/>
      <c r="BD673" s="9"/>
      <c r="BK673" s="148"/>
    </row>
    <row r="674" spans="24:63" ht="69.95" customHeight="1" x14ac:dyDescent="0.3">
      <c r="X674" s="148"/>
      <c r="Y674" s="148"/>
      <c r="BD674" s="9"/>
      <c r="BK674" s="148"/>
    </row>
    <row r="675" spans="24:63" ht="69.95" customHeight="1" x14ac:dyDescent="0.3">
      <c r="X675" s="148"/>
      <c r="Y675" s="148"/>
      <c r="BD675" s="9"/>
      <c r="BK675" s="148"/>
    </row>
    <row r="676" spans="24:63" ht="69.95" customHeight="1" x14ac:dyDescent="0.3">
      <c r="X676" s="148"/>
      <c r="Y676" s="148"/>
      <c r="BD676" s="9"/>
      <c r="BK676" s="148"/>
    </row>
    <row r="677" spans="24:63" ht="69.95" customHeight="1" x14ac:dyDescent="0.3">
      <c r="X677" s="148"/>
      <c r="Y677" s="148"/>
      <c r="BD677" s="9"/>
      <c r="BK677" s="148"/>
    </row>
    <row r="678" spans="24:63" ht="69.95" customHeight="1" x14ac:dyDescent="0.3">
      <c r="X678" s="148"/>
      <c r="Y678" s="148"/>
      <c r="BD678" s="9"/>
      <c r="BK678" s="148"/>
    </row>
    <row r="679" spans="24:63" ht="69.95" customHeight="1" x14ac:dyDescent="0.3">
      <c r="X679" s="148"/>
      <c r="Y679" s="148"/>
      <c r="BD679" s="9"/>
      <c r="BK679" s="148"/>
    </row>
    <row r="680" spans="24:63" ht="69.95" customHeight="1" x14ac:dyDescent="0.3">
      <c r="X680" s="148"/>
      <c r="Y680" s="148"/>
      <c r="BD680" s="9"/>
      <c r="BK680" s="148"/>
    </row>
    <row r="681" spans="24:63" ht="69.95" customHeight="1" x14ac:dyDescent="0.3">
      <c r="X681" s="148"/>
      <c r="Y681" s="148"/>
      <c r="BD681" s="9"/>
      <c r="BK681" s="148"/>
    </row>
    <row r="682" spans="24:63" ht="69.95" customHeight="1" x14ac:dyDescent="0.3">
      <c r="X682" s="148"/>
      <c r="Y682" s="148"/>
      <c r="BD682" s="9"/>
      <c r="BK682" s="148"/>
    </row>
    <row r="683" spans="24:63" ht="69.95" customHeight="1" x14ac:dyDescent="0.3">
      <c r="X683" s="148"/>
      <c r="Y683" s="148"/>
      <c r="BD683" s="9"/>
      <c r="BK683" s="148"/>
    </row>
    <row r="684" spans="24:63" ht="69.95" customHeight="1" x14ac:dyDescent="0.3">
      <c r="X684" s="148"/>
      <c r="Y684" s="148"/>
      <c r="BD684" s="9"/>
      <c r="BK684" s="148"/>
    </row>
    <row r="685" spans="24:63" ht="69.95" customHeight="1" x14ac:dyDescent="0.3">
      <c r="X685" s="148"/>
      <c r="Y685" s="148"/>
      <c r="BD685" s="9"/>
      <c r="BK685" s="148"/>
    </row>
    <row r="686" spans="24:63" ht="69.95" customHeight="1" x14ac:dyDescent="0.3">
      <c r="X686" s="148"/>
      <c r="Y686" s="148"/>
      <c r="BD686" s="9"/>
      <c r="BK686" s="148"/>
    </row>
    <row r="687" spans="24:63" ht="69.95" customHeight="1" x14ac:dyDescent="0.3">
      <c r="X687" s="148"/>
      <c r="Y687" s="148"/>
      <c r="BD687" s="9"/>
      <c r="BK687" s="148"/>
    </row>
    <row r="688" spans="24:63" ht="69.95" customHeight="1" x14ac:dyDescent="0.3">
      <c r="X688" s="148"/>
      <c r="Y688" s="148"/>
      <c r="BD688" s="9"/>
      <c r="BK688" s="148"/>
    </row>
    <row r="689" spans="24:63" ht="69.95" customHeight="1" x14ac:dyDescent="0.3">
      <c r="X689" s="148"/>
      <c r="Y689" s="148"/>
      <c r="BD689" s="9"/>
      <c r="BK689" s="148"/>
    </row>
    <row r="690" spans="24:63" ht="69.95" customHeight="1" x14ac:dyDescent="0.3">
      <c r="X690" s="148"/>
      <c r="Y690" s="148"/>
      <c r="BD690" s="9"/>
      <c r="BK690" s="148"/>
    </row>
    <row r="691" spans="24:63" ht="69.95" customHeight="1" x14ac:dyDescent="0.3">
      <c r="X691" s="148"/>
      <c r="Y691" s="148"/>
      <c r="BD691" s="9"/>
      <c r="BK691" s="148"/>
    </row>
    <row r="692" spans="24:63" ht="69.95" customHeight="1" x14ac:dyDescent="0.3">
      <c r="X692" s="148"/>
      <c r="Y692" s="148"/>
      <c r="BD692" s="9"/>
      <c r="BK692" s="148"/>
    </row>
    <row r="693" spans="24:63" ht="69.95" customHeight="1" x14ac:dyDescent="0.3">
      <c r="X693" s="148"/>
      <c r="Y693" s="148"/>
      <c r="BD693" s="9"/>
      <c r="BK693" s="148"/>
    </row>
    <row r="694" spans="24:63" ht="69.95" customHeight="1" x14ac:dyDescent="0.3">
      <c r="X694" s="148"/>
      <c r="Y694" s="148"/>
      <c r="BD694" s="9"/>
      <c r="BK694" s="148"/>
    </row>
    <row r="695" spans="24:63" ht="69.95" customHeight="1" x14ac:dyDescent="0.3">
      <c r="X695" s="148"/>
      <c r="Y695" s="148"/>
      <c r="BD695" s="9"/>
      <c r="BK695" s="148"/>
    </row>
    <row r="696" spans="24:63" ht="69.95" customHeight="1" x14ac:dyDescent="0.3">
      <c r="X696" s="148"/>
      <c r="Y696" s="148"/>
      <c r="BD696" s="9"/>
      <c r="BK696" s="148"/>
    </row>
    <row r="697" spans="24:63" ht="69.95" customHeight="1" x14ac:dyDescent="0.3">
      <c r="X697" s="148"/>
      <c r="Y697" s="148"/>
      <c r="BD697" s="9"/>
      <c r="BK697" s="148"/>
    </row>
    <row r="698" spans="24:63" ht="69.95" customHeight="1" x14ac:dyDescent="0.3">
      <c r="X698" s="148"/>
      <c r="Y698" s="148"/>
      <c r="BD698" s="9"/>
      <c r="BK698" s="148"/>
    </row>
    <row r="699" spans="24:63" ht="69.95" customHeight="1" x14ac:dyDescent="0.3">
      <c r="X699" s="148"/>
      <c r="Y699" s="148"/>
      <c r="BD699" s="9"/>
      <c r="BK699" s="148"/>
    </row>
    <row r="700" spans="24:63" ht="69.95" customHeight="1" x14ac:dyDescent="0.3">
      <c r="X700" s="148"/>
      <c r="Y700" s="148"/>
      <c r="BD700" s="9"/>
      <c r="BK700" s="148"/>
    </row>
    <row r="701" spans="24:63" ht="69.95" customHeight="1" x14ac:dyDescent="0.3">
      <c r="X701" s="148"/>
      <c r="Y701" s="148"/>
      <c r="BD701" s="9"/>
      <c r="BK701" s="148"/>
    </row>
    <row r="702" spans="24:63" ht="69.95" customHeight="1" x14ac:dyDescent="0.3">
      <c r="X702" s="148"/>
      <c r="Y702" s="148"/>
      <c r="BD702" s="9"/>
      <c r="BK702" s="148"/>
    </row>
    <row r="703" spans="24:63" ht="69.95" customHeight="1" x14ac:dyDescent="0.3">
      <c r="X703" s="148"/>
      <c r="Y703" s="148"/>
      <c r="BD703" s="9"/>
      <c r="BK703" s="148"/>
    </row>
    <row r="704" spans="24:63" ht="69.95" customHeight="1" x14ac:dyDescent="0.3">
      <c r="X704" s="148"/>
      <c r="Y704" s="148"/>
      <c r="BD704" s="9"/>
      <c r="BK704" s="148"/>
    </row>
    <row r="705" spans="24:63" ht="69.95" customHeight="1" x14ac:dyDescent="0.3">
      <c r="X705" s="148"/>
      <c r="Y705" s="148"/>
      <c r="BD705" s="9"/>
      <c r="BK705" s="148"/>
    </row>
    <row r="706" spans="24:63" ht="69.95" customHeight="1" x14ac:dyDescent="0.3">
      <c r="X706" s="148"/>
      <c r="Y706" s="148"/>
      <c r="BD706" s="9"/>
      <c r="BK706" s="148"/>
    </row>
    <row r="707" spans="24:63" ht="69.95" customHeight="1" x14ac:dyDescent="0.3">
      <c r="X707" s="148"/>
      <c r="Y707" s="148"/>
      <c r="BD707" s="9"/>
      <c r="BK707" s="148"/>
    </row>
    <row r="708" spans="24:63" ht="69.95" customHeight="1" x14ac:dyDescent="0.3">
      <c r="X708" s="148"/>
      <c r="Y708" s="148"/>
      <c r="BD708" s="9"/>
      <c r="BK708" s="148"/>
    </row>
    <row r="709" spans="24:63" ht="69.95" customHeight="1" x14ac:dyDescent="0.3">
      <c r="X709" s="148"/>
      <c r="Y709" s="148"/>
      <c r="BD709" s="9"/>
      <c r="BK709" s="148"/>
    </row>
    <row r="710" spans="24:63" ht="69.95" customHeight="1" x14ac:dyDescent="0.3">
      <c r="X710" s="148"/>
      <c r="Y710" s="148"/>
      <c r="BD710" s="9"/>
      <c r="BK710" s="148"/>
    </row>
    <row r="711" spans="24:63" ht="69.95" customHeight="1" x14ac:dyDescent="0.3">
      <c r="X711" s="148"/>
      <c r="Y711" s="148"/>
      <c r="BD711" s="9"/>
      <c r="BK711" s="148"/>
    </row>
    <row r="712" spans="24:63" ht="69.95" customHeight="1" x14ac:dyDescent="0.3">
      <c r="X712" s="148"/>
      <c r="Y712" s="148"/>
      <c r="BD712" s="9"/>
      <c r="BK712" s="148"/>
    </row>
    <row r="713" spans="24:63" ht="69.95" customHeight="1" x14ac:dyDescent="0.3">
      <c r="X713" s="148"/>
      <c r="Y713" s="148"/>
      <c r="BD713" s="9"/>
      <c r="BK713" s="148"/>
    </row>
    <row r="714" spans="24:63" ht="69.95" customHeight="1" x14ac:dyDescent="0.3">
      <c r="X714" s="148"/>
      <c r="Y714" s="148"/>
      <c r="BD714" s="9"/>
      <c r="BK714" s="148"/>
    </row>
    <row r="715" spans="24:63" ht="69.95" customHeight="1" x14ac:dyDescent="0.3">
      <c r="X715" s="148"/>
      <c r="Y715" s="148"/>
      <c r="BD715" s="9"/>
      <c r="BK715" s="148"/>
    </row>
    <row r="716" spans="24:63" ht="69.95" customHeight="1" x14ac:dyDescent="0.3">
      <c r="X716" s="148"/>
      <c r="Y716" s="148"/>
      <c r="BD716" s="9"/>
      <c r="BK716" s="148"/>
    </row>
    <row r="717" spans="24:63" ht="69.95" customHeight="1" x14ac:dyDescent="0.3">
      <c r="X717" s="148"/>
      <c r="Y717" s="148"/>
      <c r="BD717" s="9"/>
      <c r="BK717" s="148"/>
    </row>
    <row r="718" spans="24:63" ht="69.95" customHeight="1" x14ac:dyDescent="0.3">
      <c r="X718" s="148"/>
      <c r="Y718" s="148"/>
      <c r="BD718" s="9"/>
      <c r="BK718" s="148"/>
    </row>
    <row r="719" spans="24:63" ht="69.95" customHeight="1" x14ac:dyDescent="0.3">
      <c r="X719" s="148"/>
      <c r="Y719" s="148"/>
      <c r="BD719" s="9"/>
      <c r="BK719" s="148"/>
    </row>
    <row r="720" spans="24:63" ht="69.95" customHeight="1" x14ac:dyDescent="0.3">
      <c r="X720" s="148"/>
      <c r="Y720" s="148"/>
      <c r="BD720" s="9"/>
      <c r="BK720" s="148"/>
    </row>
    <row r="721" spans="24:63" ht="69.95" customHeight="1" x14ac:dyDescent="0.3">
      <c r="X721" s="148"/>
      <c r="Y721" s="148"/>
      <c r="BD721" s="9"/>
      <c r="BK721" s="148"/>
    </row>
    <row r="722" spans="24:63" ht="69.95" customHeight="1" x14ac:dyDescent="0.3">
      <c r="X722" s="148"/>
      <c r="Y722" s="148"/>
      <c r="BD722" s="9"/>
      <c r="BK722" s="148"/>
    </row>
    <row r="723" spans="24:63" ht="69.95" customHeight="1" x14ac:dyDescent="0.3">
      <c r="X723" s="148"/>
      <c r="Y723" s="148"/>
      <c r="BD723" s="9"/>
      <c r="BK723" s="148"/>
    </row>
    <row r="724" spans="24:63" ht="69.95" customHeight="1" x14ac:dyDescent="0.3">
      <c r="X724" s="148"/>
      <c r="Y724" s="148"/>
      <c r="BD724" s="9"/>
      <c r="BK724" s="148"/>
    </row>
    <row r="725" spans="24:63" ht="69.95" customHeight="1" x14ac:dyDescent="0.3">
      <c r="X725" s="148"/>
      <c r="Y725" s="148"/>
      <c r="BD725" s="9"/>
      <c r="BK725" s="148"/>
    </row>
    <row r="726" spans="24:63" ht="69.95" customHeight="1" x14ac:dyDescent="0.3">
      <c r="X726" s="148"/>
      <c r="Y726" s="148"/>
      <c r="BD726" s="9"/>
      <c r="BK726" s="148"/>
    </row>
    <row r="727" spans="24:63" ht="69.95" customHeight="1" x14ac:dyDescent="0.3">
      <c r="X727" s="148"/>
      <c r="Y727" s="148"/>
      <c r="BD727" s="9"/>
      <c r="BK727" s="148"/>
    </row>
    <row r="728" spans="24:63" ht="69.95" customHeight="1" x14ac:dyDescent="0.3">
      <c r="X728" s="148"/>
      <c r="Y728" s="148"/>
      <c r="BD728" s="9"/>
      <c r="BK728" s="148"/>
    </row>
    <row r="729" spans="24:63" ht="69.95" customHeight="1" x14ac:dyDescent="0.3">
      <c r="X729" s="148"/>
      <c r="Y729" s="148"/>
      <c r="BD729" s="9"/>
      <c r="BK729" s="148"/>
    </row>
    <row r="730" spans="24:63" ht="69.95" customHeight="1" x14ac:dyDescent="0.3">
      <c r="X730" s="148"/>
      <c r="Y730" s="148"/>
      <c r="BD730" s="9"/>
      <c r="BK730" s="148"/>
    </row>
    <row r="731" spans="24:63" ht="69.95" customHeight="1" x14ac:dyDescent="0.3">
      <c r="X731" s="148"/>
      <c r="Y731" s="148"/>
      <c r="BD731" s="9"/>
      <c r="BK731" s="148"/>
    </row>
    <row r="732" spans="24:63" ht="69.95" customHeight="1" x14ac:dyDescent="0.3">
      <c r="X732" s="148"/>
      <c r="Y732" s="148"/>
      <c r="BD732" s="9"/>
      <c r="BK732" s="148"/>
    </row>
    <row r="733" spans="24:63" ht="69.95" customHeight="1" x14ac:dyDescent="0.3">
      <c r="X733" s="148"/>
      <c r="Y733" s="148"/>
      <c r="BD733" s="9"/>
      <c r="BK733" s="148"/>
    </row>
    <row r="734" spans="24:63" ht="69.95" customHeight="1" x14ac:dyDescent="0.3">
      <c r="X734" s="148"/>
      <c r="Y734" s="148"/>
      <c r="BD734" s="9"/>
      <c r="BK734" s="148"/>
    </row>
    <row r="735" spans="24:63" ht="69.95" customHeight="1" x14ac:dyDescent="0.3">
      <c r="X735" s="148"/>
      <c r="Y735" s="148"/>
      <c r="BD735" s="9"/>
      <c r="BK735" s="148"/>
    </row>
    <row r="736" spans="24:63" ht="69.95" customHeight="1" x14ac:dyDescent="0.3">
      <c r="X736" s="148"/>
      <c r="Y736" s="148"/>
      <c r="BD736" s="9"/>
      <c r="BK736" s="148"/>
    </row>
    <row r="737" spans="24:63" ht="69.95" customHeight="1" x14ac:dyDescent="0.3">
      <c r="X737" s="148"/>
      <c r="Y737" s="148"/>
      <c r="BD737" s="9"/>
      <c r="BK737" s="148"/>
    </row>
    <row r="738" spans="24:63" ht="69.95" customHeight="1" x14ac:dyDescent="0.3">
      <c r="X738" s="148"/>
      <c r="Y738" s="148"/>
      <c r="BD738" s="9"/>
      <c r="BK738" s="148"/>
    </row>
    <row r="739" spans="24:63" ht="69.95" customHeight="1" x14ac:dyDescent="0.3">
      <c r="X739" s="148"/>
      <c r="Y739" s="148"/>
      <c r="BD739" s="9"/>
      <c r="BK739" s="148"/>
    </row>
    <row r="740" spans="24:63" ht="69.95" customHeight="1" x14ac:dyDescent="0.3">
      <c r="X740" s="148"/>
      <c r="Y740" s="148"/>
      <c r="BD740" s="9"/>
      <c r="BK740" s="148"/>
    </row>
    <row r="741" spans="24:63" ht="69.95" customHeight="1" x14ac:dyDescent="0.3">
      <c r="X741" s="148"/>
      <c r="Y741" s="148"/>
      <c r="BD741" s="9"/>
      <c r="BK741" s="148"/>
    </row>
    <row r="742" spans="24:63" ht="69.95" customHeight="1" x14ac:dyDescent="0.3">
      <c r="X742" s="148"/>
      <c r="Y742" s="148"/>
      <c r="BD742" s="9"/>
      <c r="BK742" s="148"/>
    </row>
    <row r="743" spans="24:63" ht="69.95" customHeight="1" x14ac:dyDescent="0.3">
      <c r="X743" s="148"/>
      <c r="Y743" s="148"/>
      <c r="BD743" s="9"/>
      <c r="BK743" s="148"/>
    </row>
    <row r="744" spans="24:63" ht="69.95" customHeight="1" x14ac:dyDescent="0.3">
      <c r="X744" s="148"/>
      <c r="Y744" s="148"/>
      <c r="BD744" s="9"/>
      <c r="BK744" s="148"/>
    </row>
    <row r="745" spans="24:63" ht="69.95" customHeight="1" x14ac:dyDescent="0.3">
      <c r="X745" s="148"/>
      <c r="Y745" s="148"/>
      <c r="BD745" s="9"/>
      <c r="BK745" s="148"/>
    </row>
    <row r="746" spans="24:63" ht="69.95" customHeight="1" x14ac:dyDescent="0.3">
      <c r="X746" s="148"/>
      <c r="Y746" s="148"/>
      <c r="BD746" s="9"/>
      <c r="BK746" s="148"/>
    </row>
    <row r="747" spans="24:63" ht="69.95" customHeight="1" x14ac:dyDescent="0.3">
      <c r="X747" s="148"/>
      <c r="Y747" s="148"/>
      <c r="BD747" s="9"/>
      <c r="BK747" s="148"/>
    </row>
    <row r="748" spans="24:63" ht="69.95" customHeight="1" x14ac:dyDescent="0.3">
      <c r="X748" s="148"/>
      <c r="Y748" s="148"/>
      <c r="BD748" s="9"/>
      <c r="BK748" s="148"/>
    </row>
    <row r="749" spans="24:63" ht="69.95" customHeight="1" x14ac:dyDescent="0.3">
      <c r="X749" s="148"/>
      <c r="Y749" s="148"/>
      <c r="BD749" s="9"/>
      <c r="BK749" s="148"/>
    </row>
    <row r="750" spans="24:63" ht="69.95" customHeight="1" x14ac:dyDescent="0.3">
      <c r="X750" s="148"/>
      <c r="Y750" s="148"/>
      <c r="BD750" s="9"/>
      <c r="BK750" s="148"/>
    </row>
    <row r="751" spans="24:63" ht="69.95" customHeight="1" x14ac:dyDescent="0.3">
      <c r="X751" s="148"/>
      <c r="Y751" s="148"/>
      <c r="BD751" s="9"/>
      <c r="BK751" s="148"/>
    </row>
    <row r="752" spans="24:63" ht="69.95" customHeight="1" x14ac:dyDescent="0.3">
      <c r="X752" s="148"/>
      <c r="Y752" s="148"/>
      <c r="BD752" s="9"/>
      <c r="BK752" s="148"/>
    </row>
    <row r="753" spans="24:63" ht="69.95" customHeight="1" x14ac:dyDescent="0.3">
      <c r="X753" s="148"/>
      <c r="Y753" s="148"/>
      <c r="BD753" s="9"/>
      <c r="BK753" s="148"/>
    </row>
    <row r="754" spans="24:63" ht="69.95" customHeight="1" x14ac:dyDescent="0.3">
      <c r="X754" s="148"/>
      <c r="Y754" s="148"/>
      <c r="BD754" s="9"/>
      <c r="BK754" s="148"/>
    </row>
    <row r="755" spans="24:63" ht="69.95" customHeight="1" x14ac:dyDescent="0.3">
      <c r="X755" s="148"/>
      <c r="Y755" s="148"/>
      <c r="BD755" s="9"/>
      <c r="BK755" s="148"/>
    </row>
    <row r="756" spans="24:63" ht="69.95" customHeight="1" x14ac:dyDescent="0.3">
      <c r="X756" s="148"/>
      <c r="Y756" s="148"/>
      <c r="BD756" s="9"/>
      <c r="BK756" s="148"/>
    </row>
    <row r="757" spans="24:63" ht="69.95" customHeight="1" x14ac:dyDescent="0.3">
      <c r="X757" s="148"/>
      <c r="Y757" s="148"/>
      <c r="BD757" s="9"/>
      <c r="BK757" s="148"/>
    </row>
    <row r="758" spans="24:63" ht="69.95" customHeight="1" x14ac:dyDescent="0.3">
      <c r="X758" s="148"/>
      <c r="Y758" s="148"/>
      <c r="BD758" s="9"/>
      <c r="BK758" s="148"/>
    </row>
    <row r="759" spans="24:63" ht="69.95" customHeight="1" x14ac:dyDescent="0.3">
      <c r="X759" s="148"/>
      <c r="Y759" s="148"/>
      <c r="BD759" s="9"/>
      <c r="BK759" s="148"/>
    </row>
    <row r="760" spans="24:63" ht="69.95" customHeight="1" x14ac:dyDescent="0.3">
      <c r="X760" s="148"/>
      <c r="Y760" s="148"/>
      <c r="BD760" s="9"/>
      <c r="BK760" s="148"/>
    </row>
    <row r="761" spans="24:63" ht="69.95" customHeight="1" x14ac:dyDescent="0.3">
      <c r="X761" s="148"/>
      <c r="Y761" s="148"/>
      <c r="BD761" s="9"/>
      <c r="BK761" s="148"/>
    </row>
    <row r="762" spans="24:63" ht="69.95" customHeight="1" x14ac:dyDescent="0.3">
      <c r="X762" s="148"/>
      <c r="Y762" s="148"/>
      <c r="BD762" s="9"/>
      <c r="BK762" s="148"/>
    </row>
    <row r="763" spans="24:63" ht="69.95" customHeight="1" x14ac:dyDescent="0.3">
      <c r="X763" s="148"/>
      <c r="Y763" s="148"/>
      <c r="BD763" s="9"/>
      <c r="BK763" s="148"/>
    </row>
    <row r="764" spans="24:63" ht="69.95" customHeight="1" x14ac:dyDescent="0.3">
      <c r="X764" s="148"/>
      <c r="Y764" s="148"/>
      <c r="BD764" s="9"/>
      <c r="BK764" s="148"/>
    </row>
    <row r="765" spans="24:63" ht="69.95" customHeight="1" x14ac:dyDescent="0.3">
      <c r="X765" s="148"/>
      <c r="Y765" s="148"/>
      <c r="BD765" s="9"/>
      <c r="BK765" s="148"/>
    </row>
    <row r="766" spans="24:63" ht="69.95" customHeight="1" x14ac:dyDescent="0.3">
      <c r="X766" s="148"/>
      <c r="Y766" s="148"/>
      <c r="BD766" s="9"/>
      <c r="BK766" s="148"/>
    </row>
    <row r="767" spans="24:63" ht="69.95" customHeight="1" x14ac:dyDescent="0.3">
      <c r="X767" s="148"/>
      <c r="Y767" s="148"/>
      <c r="BD767" s="9"/>
      <c r="BK767" s="148"/>
    </row>
    <row r="768" spans="24:63" ht="69.95" customHeight="1" x14ac:dyDescent="0.3">
      <c r="X768" s="148"/>
      <c r="Y768" s="148"/>
      <c r="BD768" s="9"/>
      <c r="BK768" s="148"/>
    </row>
    <row r="769" spans="24:63" ht="69.95" customHeight="1" x14ac:dyDescent="0.3">
      <c r="X769" s="148"/>
      <c r="Y769" s="148"/>
      <c r="BD769" s="9"/>
      <c r="BK769" s="148"/>
    </row>
    <row r="770" spans="24:63" ht="69.95" customHeight="1" x14ac:dyDescent="0.3">
      <c r="X770" s="148"/>
      <c r="Y770" s="148"/>
      <c r="BD770" s="9"/>
      <c r="BK770" s="148"/>
    </row>
    <row r="771" spans="24:63" ht="69.95" customHeight="1" x14ac:dyDescent="0.3">
      <c r="X771" s="148"/>
      <c r="Y771" s="148"/>
      <c r="BD771" s="9"/>
      <c r="BK771" s="148"/>
    </row>
    <row r="772" spans="24:63" ht="69.95" customHeight="1" x14ac:dyDescent="0.3">
      <c r="X772" s="148"/>
      <c r="Y772" s="148"/>
      <c r="BD772" s="9"/>
      <c r="BK772" s="148"/>
    </row>
    <row r="773" spans="24:63" ht="69.95" customHeight="1" x14ac:dyDescent="0.3">
      <c r="X773" s="148"/>
      <c r="Y773" s="148"/>
      <c r="BD773" s="9"/>
      <c r="BK773" s="148"/>
    </row>
    <row r="774" spans="24:63" ht="69.95" customHeight="1" x14ac:dyDescent="0.3">
      <c r="X774" s="148"/>
      <c r="Y774" s="148"/>
      <c r="BD774" s="9"/>
      <c r="BK774" s="148"/>
    </row>
    <row r="775" spans="24:63" ht="69.95" customHeight="1" x14ac:dyDescent="0.3">
      <c r="X775" s="148"/>
      <c r="Y775" s="148"/>
      <c r="BD775" s="9"/>
      <c r="BK775" s="148"/>
    </row>
    <row r="776" spans="24:63" ht="69.95" customHeight="1" x14ac:dyDescent="0.3">
      <c r="X776" s="148"/>
      <c r="Y776" s="148"/>
      <c r="BD776" s="9"/>
      <c r="BK776" s="148"/>
    </row>
    <row r="777" spans="24:63" ht="69.95" customHeight="1" x14ac:dyDescent="0.3">
      <c r="X777" s="148"/>
      <c r="Y777" s="148"/>
      <c r="BD777" s="9"/>
      <c r="BK777" s="148"/>
    </row>
    <row r="778" spans="24:63" ht="69.95" customHeight="1" x14ac:dyDescent="0.3">
      <c r="X778" s="148"/>
      <c r="Y778" s="148"/>
      <c r="BD778" s="9"/>
      <c r="BK778" s="148"/>
    </row>
    <row r="779" spans="24:63" ht="69.95" customHeight="1" x14ac:dyDescent="0.3">
      <c r="X779" s="148"/>
      <c r="Y779" s="148"/>
      <c r="BD779" s="9"/>
      <c r="BK779" s="148"/>
    </row>
    <row r="780" spans="24:63" ht="69.95" customHeight="1" x14ac:dyDescent="0.3">
      <c r="X780" s="148"/>
      <c r="Y780" s="148"/>
      <c r="BD780" s="9"/>
      <c r="BK780" s="148"/>
    </row>
    <row r="781" spans="24:63" ht="69.95" customHeight="1" x14ac:dyDescent="0.3">
      <c r="X781" s="148"/>
      <c r="Y781" s="148"/>
      <c r="BD781" s="9"/>
      <c r="BK781" s="148"/>
    </row>
    <row r="782" spans="24:63" ht="69.95" customHeight="1" x14ac:dyDescent="0.3">
      <c r="X782" s="148"/>
      <c r="Y782" s="148"/>
      <c r="BD782" s="9"/>
      <c r="BK782" s="148"/>
    </row>
    <row r="783" spans="24:63" ht="69.95" customHeight="1" x14ac:dyDescent="0.3">
      <c r="X783" s="148"/>
      <c r="Y783" s="148"/>
      <c r="BD783" s="9"/>
      <c r="BK783" s="148"/>
    </row>
    <row r="784" spans="24:63" ht="69.95" customHeight="1" x14ac:dyDescent="0.3">
      <c r="X784" s="148"/>
      <c r="Y784" s="148"/>
      <c r="BD784" s="9"/>
      <c r="BK784" s="148"/>
    </row>
    <row r="785" spans="24:63" ht="69.95" customHeight="1" x14ac:dyDescent="0.3">
      <c r="X785" s="148"/>
      <c r="Y785" s="148"/>
      <c r="BD785" s="9"/>
      <c r="BK785" s="148"/>
    </row>
    <row r="786" spans="24:63" ht="69.95" customHeight="1" x14ac:dyDescent="0.3">
      <c r="X786" s="148"/>
      <c r="Y786" s="148"/>
      <c r="BD786" s="9"/>
      <c r="BK786" s="148"/>
    </row>
    <row r="787" spans="24:63" ht="69.95" customHeight="1" x14ac:dyDescent="0.3">
      <c r="X787" s="148"/>
      <c r="Y787" s="148"/>
      <c r="BD787" s="9"/>
      <c r="BK787" s="148"/>
    </row>
    <row r="788" spans="24:63" ht="69.95" customHeight="1" x14ac:dyDescent="0.3">
      <c r="X788" s="148"/>
      <c r="Y788" s="148"/>
      <c r="BD788" s="9"/>
      <c r="BK788" s="148"/>
    </row>
    <row r="789" spans="24:63" ht="69.95" customHeight="1" x14ac:dyDescent="0.3">
      <c r="X789" s="148"/>
      <c r="Y789" s="148"/>
      <c r="BD789" s="9"/>
      <c r="BK789" s="148"/>
    </row>
    <row r="790" spans="24:63" ht="69.95" customHeight="1" x14ac:dyDescent="0.3">
      <c r="X790" s="148"/>
      <c r="Y790" s="148"/>
      <c r="BD790" s="9"/>
      <c r="BK790" s="148"/>
    </row>
    <row r="791" spans="24:63" ht="69.95" customHeight="1" x14ac:dyDescent="0.3">
      <c r="X791" s="148"/>
      <c r="Y791" s="148"/>
      <c r="BD791" s="9"/>
      <c r="BK791" s="148"/>
    </row>
    <row r="792" spans="24:63" ht="69.95" customHeight="1" x14ac:dyDescent="0.3">
      <c r="X792" s="148"/>
      <c r="Y792" s="148"/>
      <c r="BD792" s="9"/>
      <c r="BK792" s="148"/>
    </row>
    <row r="793" spans="24:63" ht="69.95" customHeight="1" x14ac:dyDescent="0.3">
      <c r="X793" s="148"/>
      <c r="Y793" s="148"/>
      <c r="BD793" s="9"/>
      <c r="BK793" s="148"/>
    </row>
    <row r="794" spans="24:63" ht="69.95" customHeight="1" x14ac:dyDescent="0.3">
      <c r="X794" s="148"/>
      <c r="Y794" s="148"/>
      <c r="BD794" s="9"/>
      <c r="BK794" s="148"/>
    </row>
    <row r="795" spans="24:63" ht="69.95" customHeight="1" x14ac:dyDescent="0.3">
      <c r="X795" s="148"/>
      <c r="Y795" s="148"/>
      <c r="BD795" s="9"/>
      <c r="BK795" s="148"/>
    </row>
    <row r="796" spans="24:63" ht="69.95" customHeight="1" x14ac:dyDescent="0.3">
      <c r="X796" s="148"/>
      <c r="Y796" s="148"/>
      <c r="BD796" s="9"/>
      <c r="BK796" s="148"/>
    </row>
    <row r="797" spans="24:63" ht="69.95" customHeight="1" x14ac:dyDescent="0.3">
      <c r="X797" s="148"/>
      <c r="Y797" s="148"/>
      <c r="BD797" s="9"/>
      <c r="BK797" s="148"/>
    </row>
    <row r="798" spans="24:63" ht="69.95" customHeight="1" x14ac:dyDescent="0.3">
      <c r="X798" s="148"/>
      <c r="Y798" s="148"/>
      <c r="BD798" s="9"/>
      <c r="BK798" s="148"/>
    </row>
    <row r="799" spans="24:63" ht="69.95" customHeight="1" x14ac:dyDescent="0.3">
      <c r="X799" s="148"/>
      <c r="Y799" s="148"/>
      <c r="BD799" s="9"/>
      <c r="BK799" s="148"/>
    </row>
    <row r="800" spans="24:63" ht="69.95" customHeight="1" x14ac:dyDescent="0.3">
      <c r="X800" s="148"/>
      <c r="Y800" s="148"/>
      <c r="BD800" s="9"/>
      <c r="BK800" s="148"/>
    </row>
    <row r="801" spans="24:63" ht="69.95" customHeight="1" x14ac:dyDescent="0.3">
      <c r="X801" s="148"/>
      <c r="Y801" s="148"/>
      <c r="BD801" s="9"/>
      <c r="BK801" s="148"/>
    </row>
    <row r="802" spans="24:63" ht="69.95" customHeight="1" x14ac:dyDescent="0.3">
      <c r="X802" s="148"/>
      <c r="Y802" s="148"/>
      <c r="BD802" s="9"/>
      <c r="BK802" s="148"/>
    </row>
    <row r="803" spans="24:63" ht="69.95" customHeight="1" x14ac:dyDescent="0.3">
      <c r="X803" s="148"/>
      <c r="Y803" s="148"/>
      <c r="BD803" s="9"/>
      <c r="BK803" s="148"/>
    </row>
    <row r="804" spans="24:63" ht="69.95" customHeight="1" x14ac:dyDescent="0.3">
      <c r="X804" s="148"/>
      <c r="Y804" s="148"/>
      <c r="BD804" s="9"/>
      <c r="BK804" s="148"/>
    </row>
    <row r="805" spans="24:63" ht="69.95" customHeight="1" x14ac:dyDescent="0.3">
      <c r="X805" s="148"/>
      <c r="Y805" s="148"/>
      <c r="BD805" s="9"/>
      <c r="BK805" s="148"/>
    </row>
    <row r="806" spans="24:63" ht="69.95" customHeight="1" x14ac:dyDescent="0.3">
      <c r="X806" s="148"/>
      <c r="Y806" s="148"/>
      <c r="BD806" s="9"/>
      <c r="BK806" s="148"/>
    </row>
    <row r="807" spans="24:63" ht="69.95" customHeight="1" x14ac:dyDescent="0.3">
      <c r="X807" s="148"/>
      <c r="Y807" s="148"/>
      <c r="BD807" s="9"/>
      <c r="BK807" s="148"/>
    </row>
    <row r="808" spans="24:63" ht="69.95" customHeight="1" x14ac:dyDescent="0.3">
      <c r="X808" s="148"/>
      <c r="Y808" s="148"/>
      <c r="BD808" s="9"/>
      <c r="BK808" s="148"/>
    </row>
    <row r="809" spans="24:63" ht="69.95" customHeight="1" x14ac:dyDescent="0.3">
      <c r="X809" s="148"/>
      <c r="Y809" s="148"/>
      <c r="BD809" s="9"/>
      <c r="BK809" s="148"/>
    </row>
    <row r="810" spans="24:63" ht="69.95" customHeight="1" x14ac:dyDescent="0.3">
      <c r="X810" s="148"/>
      <c r="Y810" s="148"/>
      <c r="BD810" s="9"/>
      <c r="BK810" s="148"/>
    </row>
    <row r="811" spans="24:63" ht="69.95" customHeight="1" x14ac:dyDescent="0.3">
      <c r="X811" s="148"/>
      <c r="Y811" s="148"/>
      <c r="BD811" s="9"/>
      <c r="BK811" s="148"/>
    </row>
    <row r="812" spans="24:63" ht="69.95" customHeight="1" x14ac:dyDescent="0.3">
      <c r="X812" s="148"/>
      <c r="Y812" s="148"/>
      <c r="BD812" s="9"/>
      <c r="BK812" s="148"/>
    </row>
    <row r="813" spans="24:63" ht="69.95" customHeight="1" x14ac:dyDescent="0.3">
      <c r="X813" s="148"/>
      <c r="Y813" s="148"/>
      <c r="BD813" s="9"/>
      <c r="BK813" s="148"/>
    </row>
    <row r="814" spans="24:63" ht="69.95" customHeight="1" x14ac:dyDescent="0.3">
      <c r="X814" s="148"/>
      <c r="Y814" s="148"/>
      <c r="BD814" s="9"/>
      <c r="BK814" s="148"/>
    </row>
    <row r="815" spans="24:63" ht="69.95" customHeight="1" x14ac:dyDescent="0.3">
      <c r="X815" s="148"/>
      <c r="Y815" s="148"/>
      <c r="BD815" s="9"/>
      <c r="BK815" s="148"/>
    </row>
    <row r="816" spans="24:63" ht="69.95" customHeight="1" x14ac:dyDescent="0.3">
      <c r="X816" s="148"/>
      <c r="Y816" s="148"/>
      <c r="BD816" s="9"/>
      <c r="BK816" s="148"/>
    </row>
    <row r="817" spans="24:63" ht="69.95" customHeight="1" x14ac:dyDescent="0.3">
      <c r="X817" s="148"/>
      <c r="Y817" s="148"/>
      <c r="BD817" s="9"/>
      <c r="BK817" s="148"/>
    </row>
    <row r="818" spans="24:63" ht="69.95" customHeight="1" x14ac:dyDescent="0.3">
      <c r="X818" s="148"/>
      <c r="Y818" s="148"/>
      <c r="BD818" s="9"/>
      <c r="BK818" s="148"/>
    </row>
    <row r="819" spans="24:63" ht="69.95" customHeight="1" x14ac:dyDescent="0.3">
      <c r="X819" s="148"/>
      <c r="Y819" s="148"/>
      <c r="BD819" s="9"/>
      <c r="BK819" s="148"/>
    </row>
    <row r="820" spans="24:63" ht="69.95" customHeight="1" x14ac:dyDescent="0.3">
      <c r="X820" s="148"/>
      <c r="Y820" s="148"/>
      <c r="BD820" s="9"/>
      <c r="BK820" s="148"/>
    </row>
    <row r="821" spans="24:63" ht="69.95" customHeight="1" x14ac:dyDescent="0.3">
      <c r="X821" s="148"/>
      <c r="Y821" s="148"/>
      <c r="BD821" s="9"/>
      <c r="BK821" s="148"/>
    </row>
    <row r="822" spans="24:63" ht="69.95" customHeight="1" x14ac:dyDescent="0.3">
      <c r="X822" s="148"/>
      <c r="Y822" s="148"/>
      <c r="BD822" s="9"/>
      <c r="BK822" s="148"/>
    </row>
    <row r="823" spans="24:63" ht="69.95" customHeight="1" x14ac:dyDescent="0.3">
      <c r="X823" s="148"/>
      <c r="Y823" s="148"/>
      <c r="BD823" s="9"/>
      <c r="BK823" s="148"/>
    </row>
    <row r="824" spans="24:63" ht="69.95" customHeight="1" x14ac:dyDescent="0.3">
      <c r="X824" s="148"/>
      <c r="Y824" s="148"/>
      <c r="BD824" s="9"/>
      <c r="BK824" s="148"/>
    </row>
    <row r="825" spans="24:63" ht="69.95" customHeight="1" x14ac:dyDescent="0.3">
      <c r="X825" s="148"/>
      <c r="Y825" s="148"/>
      <c r="BD825" s="9"/>
      <c r="BK825" s="148"/>
    </row>
    <row r="826" spans="24:63" ht="69.95" customHeight="1" x14ac:dyDescent="0.3">
      <c r="X826" s="148"/>
      <c r="Y826" s="148"/>
      <c r="BD826" s="9"/>
      <c r="BK826" s="148"/>
    </row>
    <row r="827" spans="24:63" ht="69.95" customHeight="1" x14ac:dyDescent="0.3">
      <c r="X827" s="148"/>
      <c r="Y827" s="148"/>
      <c r="BD827" s="9"/>
      <c r="BK827" s="148"/>
    </row>
    <row r="828" spans="24:63" ht="69.95" customHeight="1" x14ac:dyDescent="0.3">
      <c r="X828" s="148"/>
      <c r="Y828" s="148"/>
      <c r="BD828" s="9"/>
      <c r="BK828" s="148"/>
    </row>
    <row r="829" spans="24:63" ht="69.95" customHeight="1" x14ac:dyDescent="0.3">
      <c r="X829" s="148"/>
      <c r="Y829" s="148"/>
      <c r="BD829" s="9"/>
      <c r="BK829" s="148"/>
    </row>
    <row r="830" spans="24:63" ht="69.95" customHeight="1" x14ac:dyDescent="0.3">
      <c r="X830" s="148"/>
      <c r="Y830" s="148"/>
      <c r="BD830" s="9"/>
      <c r="BK830" s="148"/>
    </row>
    <row r="831" spans="24:63" ht="69.95" customHeight="1" x14ac:dyDescent="0.3">
      <c r="X831" s="148"/>
      <c r="Y831" s="148"/>
      <c r="BD831" s="9"/>
      <c r="BK831" s="148"/>
    </row>
    <row r="832" spans="24:63" ht="69.95" customHeight="1" x14ac:dyDescent="0.3">
      <c r="X832" s="148"/>
      <c r="Y832" s="148"/>
      <c r="BD832" s="9"/>
      <c r="BK832" s="148"/>
    </row>
    <row r="833" spans="24:63" ht="69.95" customHeight="1" x14ac:dyDescent="0.3">
      <c r="X833" s="148"/>
      <c r="Y833" s="148"/>
      <c r="BD833" s="9"/>
      <c r="BK833" s="148"/>
    </row>
    <row r="834" spans="24:63" ht="69.95" customHeight="1" x14ac:dyDescent="0.3">
      <c r="X834" s="148"/>
      <c r="Y834" s="148"/>
      <c r="BD834" s="9"/>
      <c r="BK834" s="148"/>
    </row>
    <row r="835" spans="24:63" ht="69.95" customHeight="1" x14ac:dyDescent="0.3">
      <c r="X835" s="148"/>
      <c r="Y835" s="148"/>
      <c r="BD835" s="9"/>
      <c r="BK835" s="148"/>
    </row>
    <row r="836" spans="24:63" ht="69.95" customHeight="1" x14ac:dyDescent="0.3">
      <c r="X836" s="148"/>
      <c r="Y836" s="148"/>
      <c r="BD836" s="9"/>
      <c r="BK836" s="148"/>
    </row>
    <row r="837" spans="24:63" ht="69.95" customHeight="1" x14ac:dyDescent="0.3">
      <c r="X837" s="148"/>
      <c r="Y837" s="148"/>
      <c r="BD837" s="9"/>
      <c r="BK837" s="148"/>
    </row>
    <row r="838" spans="24:63" ht="69.95" customHeight="1" x14ac:dyDescent="0.3">
      <c r="X838" s="148"/>
      <c r="Y838" s="148"/>
      <c r="BD838" s="9"/>
      <c r="BK838" s="148"/>
    </row>
    <row r="839" spans="24:63" ht="69.95" customHeight="1" x14ac:dyDescent="0.3">
      <c r="X839" s="148"/>
      <c r="Y839" s="148"/>
      <c r="BD839" s="9"/>
      <c r="BK839" s="148"/>
    </row>
    <row r="840" spans="24:63" ht="69.95" customHeight="1" x14ac:dyDescent="0.3">
      <c r="X840" s="148"/>
      <c r="Y840" s="148"/>
      <c r="BD840" s="9"/>
      <c r="BK840" s="148"/>
    </row>
    <row r="841" spans="24:63" ht="69.95" customHeight="1" x14ac:dyDescent="0.3">
      <c r="X841" s="148"/>
      <c r="Y841" s="148"/>
      <c r="BD841" s="9"/>
      <c r="BK841" s="148"/>
    </row>
    <row r="842" spans="24:63" ht="69.95" customHeight="1" x14ac:dyDescent="0.3">
      <c r="X842" s="148"/>
      <c r="Y842" s="148"/>
      <c r="BD842" s="9"/>
      <c r="BK842" s="148"/>
    </row>
    <row r="843" spans="24:63" ht="69.95" customHeight="1" x14ac:dyDescent="0.3">
      <c r="X843" s="148"/>
      <c r="Y843" s="148"/>
      <c r="BD843" s="9"/>
      <c r="BK843" s="148"/>
    </row>
    <row r="844" spans="24:63" ht="69.95" customHeight="1" x14ac:dyDescent="0.3">
      <c r="X844" s="148"/>
      <c r="Y844" s="148"/>
      <c r="BD844" s="9"/>
      <c r="BK844" s="148"/>
    </row>
    <row r="845" spans="24:63" ht="69.95" customHeight="1" x14ac:dyDescent="0.3">
      <c r="X845" s="148"/>
      <c r="Y845" s="148"/>
      <c r="BD845" s="9"/>
      <c r="BK845" s="148"/>
    </row>
    <row r="846" spans="24:63" ht="69.95" customHeight="1" x14ac:dyDescent="0.3">
      <c r="X846" s="148"/>
      <c r="Y846" s="148"/>
      <c r="BD846" s="9"/>
      <c r="BK846" s="148"/>
    </row>
    <row r="847" spans="24:63" ht="69.95" customHeight="1" x14ac:dyDescent="0.3">
      <c r="X847" s="148"/>
      <c r="Y847" s="148"/>
      <c r="BD847" s="9"/>
      <c r="BK847" s="148"/>
    </row>
    <row r="848" spans="24:63" ht="69.95" customHeight="1" x14ac:dyDescent="0.3">
      <c r="X848" s="148"/>
      <c r="Y848" s="148"/>
      <c r="BD848" s="9"/>
      <c r="BK848" s="148"/>
    </row>
    <row r="849" spans="24:63" ht="69.95" customHeight="1" x14ac:dyDescent="0.3">
      <c r="X849" s="148"/>
      <c r="Y849" s="148"/>
      <c r="BD849" s="9"/>
      <c r="BK849" s="148"/>
    </row>
    <row r="850" spans="24:63" ht="69.95" customHeight="1" x14ac:dyDescent="0.3">
      <c r="X850" s="148"/>
      <c r="Y850" s="148"/>
      <c r="BD850" s="9"/>
      <c r="BK850" s="148"/>
    </row>
    <row r="851" spans="24:63" ht="69.95" customHeight="1" x14ac:dyDescent="0.3">
      <c r="X851" s="148"/>
      <c r="Y851" s="148"/>
      <c r="BD851" s="9"/>
      <c r="BK851" s="148"/>
    </row>
    <row r="852" spans="24:63" ht="69.95" customHeight="1" x14ac:dyDescent="0.3">
      <c r="X852" s="148"/>
      <c r="Y852" s="148"/>
      <c r="BD852" s="9"/>
      <c r="BK852" s="148"/>
    </row>
    <row r="853" spans="24:63" ht="69.95" customHeight="1" x14ac:dyDescent="0.3">
      <c r="X853" s="148"/>
      <c r="Y853" s="148"/>
      <c r="BD853" s="9"/>
      <c r="BK853" s="148"/>
    </row>
    <row r="854" spans="24:63" ht="69.95" customHeight="1" x14ac:dyDescent="0.3">
      <c r="X854" s="148"/>
      <c r="Y854" s="148"/>
      <c r="BD854" s="9"/>
      <c r="BK854" s="148"/>
    </row>
    <row r="855" spans="24:63" ht="69.95" customHeight="1" x14ac:dyDescent="0.3">
      <c r="X855" s="148"/>
      <c r="Y855" s="148"/>
      <c r="BD855" s="9"/>
      <c r="BK855" s="148"/>
    </row>
    <row r="856" spans="24:63" ht="69.95" customHeight="1" x14ac:dyDescent="0.3">
      <c r="X856" s="148"/>
      <c r="Y856" s="148"/>
      <c r="BD856" s="9"/>
      <c r="BK856" s="148"/>
    </row>
    <row r="857" spans="24:63" ht="69.95" customHeight="1" x14ac:dyDescent="0.3">
      <c r="X857" s="148"/>
      <c r="Y857" s="148"/>
      <c r="BD857" s="9"/>
      <c r="BK857" s="148"/>
    </row>
    <row r="858" spans="24:63" ht="69.95" customHeight="1" x14ac:dyDescent="0.3">
      <c r="X858" s="148"/>
      <c r="Y858" s="148"/>
      <c r="BD858" s="9"/>
      <c r="BK858" s="148"/>
    </row>
    <row r="859" spans="24:63" ht="69.95" customHeight="1" x14ac:dyDescent="0.3">
      <c r="X859" s="148"/>
      <c r="Y859" s="148"/>
      <c r="BD859" s="9"/>
      <c r="BK859" s="148"/>
    </row>
    <row r="860" spans="24:63" ht="69.95" customHeight="1" x14ac:dyDescent="0.3">
      <c r="X860" s="148"/>
      <c r="Y860" s="148"/>
      <c r="BD860" s="9"/>
      <c r="BK860" s="148"/>
    </row>
    <row r="861" spans="24:63" ht="69.95" customHeight="1" x14ac:dyDescent="0.3">
      <c r="X861" s="148"/>
      <c r="Y861" s="148"/>
      <c r="BD861" s="9"/>
      <c r="BK861" s="148"/>
    </row>
    <row r="862" spans="24:63" ht="69.95" customHeight="1" x14ac:dyDescent="0.3">
      <c r="X862" s="148"/>
      <c r="Y862" s="148"/>
      <c r="BD862" s="9"/>
      <c r="BK862" s="148"/>
    </row>
    <row r="863" spans="24:63" ht="69.95" customHeight="1" x14ac:dyDescent="0.3">
      <c r="X863" s="148"/>
      <c r="Y863" s="148"/>
      <c r="BD863" s="9"/>
      <c r="BK863" s="148"/>
    </row>
    <row r="864" spans="24:63" ht="69.95" customHeight="1" x14ac:dyDescent="0.3">
      <c r="X864" s="148"/>
      <c r="Y864" s="148"/>
      <c r="BD864" s="9"/>
      <c r="BK864" s="148"/>
    </row>
    <row r="865" spans="24:63" ht="69.95" customHeight="1" x14ac:dyDescent="0.3">
      <c r="X865" s="148"/>
      <c r="Y865" s="148"/>
      <c r="BD865" s="9"/>
      <c r="BK865" s="148"/>
    </row>
    <row r="866" spans="24:63" ht="69.95" customHeight="1" x14ac:dyDescent="0.3">
      <c r="X866" s="148"/>
      <c r="Y866" s="148"/>
      <c r="BD866" s="9"/>
      <c r="BK866" s="148"/>
    </row>
    <row r="867" spans="24:63" ht="69.95" customHeight="1" x14ac:dyDescent="0.3">
      <c r="X867" s="148"/>
      <c r="Y867" s="148"/>
      <c r="BD867" s="9"/>
      <c r="BK867" s="148"/>
    </row>
    <row r="868" spans="24:63" ht="69.95" customHeight="1" x14ac:dyDescent="0.3">
      <c r="X868" s="148"/>
      <c r="Y868" s="148"/>
      <c r="BD868" s="9"/>
      <c r="BK868" s="148"/>
    </row>
    <row r="869" spans="24:63" ht="69.95" customHeight="1" x14ac:dyDescent="0.3">
      <c r="X869" s="148"/>
      <c r="Y869" s="148"/>
      <c r="BD869" s="9"/>
      <c r="BK869" s="148"/>
    </row>
    <row r="870" spans="24:63" ht="69.95" customHeight="1" x14ac:dyDescent="0.3">
      <c r="X870" s="148"/>
      <c r="Y870" s="148"/>
      <c r="BD870" s="9"/>
      <c r="BK870" s="148"/>
    </row>
    <row r="871" spans="24:63" ht="69.95" customHeight="1" x14ac:dyDescent="0.3">
      <c r="X871" s="148"/>
      <c r="Y871" s="148"/>
      <c r="BD871" s="9"/>
      <c r="BK871" s="148"/>
    </row>
    <row r="872" spans="24:63" ht="69.95" customHeight="1" x14ac:dyDescent="0.3">
      <c r="X872" s="148"/>
      <c r="Y872" s="148"/>
      <c r="BD872" s="9"/>
      <c r="BK872" s="148"/>
    </row>
    <row r="873" spans="24:63" ht="69.95" customHeight="1" x14ac:dyDescent="0.3">
      <c r="X873" s="148"/>
      <c r="Y873" s="148"/>
      <c r="BD873" s="9"/>
      <c r="BK873" s="148"/>
    </row>
    <row r="874" spans="24:63" ht="69.95" customHeight="1" x14ac:dyDescent="0.3">
      <c r="X874" s="148"/>
      <c r="Y874" s="148"/>
      <c r="BD874" s="9"/>
      <c r="BK874" s="148"/>
    </row>
    <row r="875" spans="24:63" ht="69.95" customHeight="1" x14ac:dyDescent="0.3">
      <c r="X875" s="148"/>
      <c r="Y875" s="148"/>
      <c r="BD875" s="9"/>
      <c r="BK875" s="148"/>
    </row>
    <row r="876" spans="24:63" ht="69.95" customHeight="1" x14ac:dyDescent="0.3">
      <c r="X876" s="148"/>
      <c r="Y876" s="148"/>
      <c r="BD876" s="9"/>
      <c r="BK876" s="148"/>
    </row>
    <row r="877" spans="24:63" ht="69.95" customHeight="1" x14ac:dyDescent="0.3">
      <c r="X877" s="148"/>
      <c r="Y877" s="148"/>
      <c r="BD877" s="9"/>
      <c r="BK877" s="148"/>
    </row>
    <row r="878" spans="24:63" ht="69.95" customHeight="1" x14ac:dyDescent="0.3">
      <c r="X878" s="148"/>
      <c r="Y878" s="148"/>
      <c r="BD878" s="9"/>
      <c r="BK878" s="148"/>
    </row>
    <row r="879" spans="24:63" ht="69.95" customHeight="1" x14ac:dyDescent="0.3">
      <c r="X879" s="148"/>
      <c r="Y879" s="148"/>
      <c r="BD879" s="9"/>
      <c r="BK879" s="148"/>
    </row>
    <row r="880" spans="24:63" ht="69.95" customHeight="1" x14ac:dyDescent="0.3">
      <c r="X880" s="148"/>
      <c r="Y880" s="148"/>
      <c r="BD880" s="9"/>
      <c r="BK880" s="148"/>
    </row>
    <row r="881" spans="24:63" ht="69.95" customHeight="1" x14ac:dyDescent="0.3">
      <c r="X881" s="148"/>
      <c r="Y881" s="148"/>
      <c r="BD881" s="9"/>
      <c r="BK881" s="148"/>
    </row>
    <row r="882" spans="24:63" ht="69.95" customHeight="1" x14ac:dyDescent="0.3">
      <c r="X882" s="148"/>
      <c r="Y882" s="148"/>
      <c r="BD882" s="9"/>
      <c r="BK882" s="148"/>
    </row>
    <row r="883" spans="24:63" ht="69.95" customHeight="1" x14ac:dyDescent="0.3">
      <c r="X883" s="148"/>
      <c r="Y883" s="148"/>
      <c r="BD883" s="9"/>
      <c r="BK883" s="148"/>
    </row>
    <row r="884" spans="24:63" ht="69.95" customHeight="1" x14ac:dyDescent="0.3">
      <c r="X884" s="148"/>
      <c r="Y884" s="148"/>
      <c r="BD884" s="9"/>
      <c r="BK884" s="148"/>
    </row>
    <row r="885" spans="24:63" ht="69.95" customHeight="1" x14ac:dyDescent="0.3">
      <c r="X885" s="148"/>
      <c r="Y885" s="148"/>
      <c r="BD885" s="9"/>
      <c r="BK885" s="148"/>
    </row>
    <row r="886" spans="24:63" ht="69.95" customHeight="1" x14ac:dyDescent="0.3">
      <c r="X886" s="148"/>
      <c r="Y886" s="148"/>
      <c r="BD886" s="9"/>
      <c r="BK886" s="148"/>
    </row>
    <row r="887" spans="24:63" ht="69.95" customHeight="1" x14ac:dyDescent="0.3">
      <c r="X887" s="148"/>
      <c r="Y887" s="148"/>
      <c r="BD887" s="9"/>
      <c r="BK887" s="148"/>
    </row>
    <row r="888" spans="24:63" ht="69.95" customHeight="1" x14ac:dyDescent="0.3">
      <c r="X888" s="148"/>
      <c r="Y888" s="148"/>
      <c r="BD888" s="9"/>
      <c r="BK888" s="148"/>
    </row>
    <row r="889" spans="24:63" ht="69.95" customHeight="1" x14ac:dyDescent="0.3">
      <c r="X889" s="148"/>
      <c r="Y889" s="148"/>
      <c r="BD889" s="9"/>
      <c r="BK889" s="148"/>
    </row>
    <row r="890" spans="24:63" ht="69.95" customHeight="1" x14ac:dyDescent="0.3">
      <c r="X890" s="148"/>
      <c r="Y890" s="148"/>
      <c r="BD890" s="9"/>
      <c r="BK890" s="148"/>
    </row>
    <row r="891" spans="24:63" ht="69.95" customHeight="1" x14ac:dyDescent="0.3">
      <c r="X891" s="148"/>
      <c r="Y891" s="148"/>
      <c r="BD891" s="9"/>
      <c r="BK891" s="148"/>
    </row>
    <row r="892" spans="24:63" ht="69.95" customHeight="1" x14ac:dyDescent="0.3">
      <c r="X892" s="148"/>
      <c r="Y892" s="148"/>
      <c r="BD892" s="9"/>
      <c r="BK892" s="148"/>
    </row>
    <row r="893" spans="24:63" ht="69.95" customHeight="1" x14ac:dyDescent="0.3">
      <c r="X893" s="148"/>
      <c r="Y893" s="148"/>
      <c r="BD893" s="9"/>
      <c r="BK893" s="148"/>
    </row>
    <row r="894" spans="24:63" ht="69.95" customHeight="1" x14ac:dyDescent="0.3">
      <c r="X894" s="148"/>
      <c r="Y894" s="148"/>
      <c r="BD894" s="9"/>
      <c r="BK894" s="148"/>
    </row>
    <row r="895" spans="24:63" ht="69.95" customHeight="1" x14ac:dyDescent="0.3">
      <c r="X895" s="148"/>
      <c r="Y895" s="148"/>
      <c r="BD895" s="9"/>
      <c r="BK895" s="148"/>
    </row>
    <row r="896" spans="24:63" ht="69.95" customHeight="1" x14ac:dyDescent="0.3">
      <c r="X896" s="148"/>
      <c r="Y896" s="148"/>
      <c r="BD896" s="9"/>
      <c r="BK896" s="148"/>
    </row>
    <row r="897" spans="24:63" ht="69.95" customHeight="1" x14ac:dyDescent="0.3">
      <c r="X897" s="148"/>
      <c r="Y897" s="148"/>
      <c r="BD897" s="9"/>
      <c r="BK897" s="148"/>
    </row>
    <row r="898" spans="24:63" ht="69.95" customHeight="1" x14ac:dyDescent="0.3">
      <c r="X898" s="148"/>
      <c r="Y898" s="148"/>
      <c r="BD898" s="9"/>
      <c r="BK898" s="148"/>
    </row>
    <row r="899" spans="24:63" ht="69.95" customHeight="1" x14ac:dyDescent="0.3">
      <c r="X899" s="148"/>
      <c r="Y899" s="148"/>
      <c r="BD899" s="9"/>
      <c r="BK899" s="148"/>
    </row>
    <row r="900" spans="24:63" ht="69.95" customHeight="1" x14ac:dyDescent="0.3">
      <c r="X900" s="148"/>
      <c r="Y900" s="148"/>
      <c r="BD900" s="9"/>
      <c r="BK900" s="148"/>
    </row>
    <row r="901" spans="24:63" ht="69.95" customHeight="1" x14ac:dyDescent="0.3">
      <c r="X901" s="148"/>
      <c r="Y901" s="148"/>
      <c r="BD901" s="9"/>
      <c r="BK901" s="148"/>
    </row>
    <row r="902" spans="24:63" ht="69.95" customHeight="1" x14ac:dyDescent="0.3">
      <c r="X902" s="148"/>
      <c r="Y902" s="148"/>
      <c r="BD902" s="9"/>
      <c r="BK902" s="148"/>
    </row>
    <row r="903" spans="24:63" ht="69.95" customHeight="1" x14ac:dyDescent="0.3">
      <c r="X903" s="148"/>
      <c r="Y903" s="148"/>
      <c r="BD903" s="9"/>
      <c r="BK903" s="148"/>
    </row>
    <row r="904" spans="24:63" ht="69.95" customHeight="1" x14ac:dyDescent="0.3">
      <c r="X904" s="148"/>
      <c r="Y904" s="148"/>
      <c r="BD904" s="9"/>
      <c r="BK904" s="148"/>
    </row>
    <row r="905" spans="24:63" ht="69.95" customHeight="1" x14ac:dyDescent="0.3">
      <c r="X905" s="148"/>
      <c r="Y905" s="148"/>
      <c r="BD905" s="9"/>
      <c r="BK905" s="148"/>
    </row>
    <row r="906" spans="24:63" ht="69.95" customHeight="1" x14ac:dyDescent="0.3">
      <c r="X906" s="148"/>
      <c r="Y906" s="148"/>
      <c r="BD906" s="9"/>
      <c r="BK906" s="148"/>
    </row>
    <row r="907" spans="24:63" ht="69.95" customHeight="1" x14ac:dyDescent="0.3">
      <c r="X907" s="148"/>
      <c r="Y907" s="148"/>
      <c r="BD907" s="9"/>
      <c r="BK907" s="148"/>
    </row>
    <row r="908" spans="24:63" ht="69.95" customHeight="1" x14ac:dyDescent="0.3">
      <c r="X908" s="148"/>
      <c r="Y908" s="148"/>
      <c r="BD908" s="9"/>
      <c r="BK908" s="148"/>
    </row>
    <row r="909" spans="24:63" ht="69.95" customHeight="1" x14ac:dyDescent="0.3">
      <c r="X909" s="148"/>
      <c r="Y909" s="148"/>
      <c r="BD909" s="9"/>
      <c r="BK909" s="148"/>
    </row>
    <row r="910" spans="24:63" ht="69.95" customHeight="1" x14ac:dyDescent="0.3">
      <c r="X910" s="148"/>
      <c r="Y910" s="148"/>
      <c r="BD910" s="9"/>
      <c r="BK910" s="148"/>
    </row>
    <row r="911" spans="24:63" ht="69.95" customHeight="1" x14ac:dyDescent="0.3">
      <c r="X911" s="148"/>
      <c r="Y911" s="148"/>
      <c r="BD911" s="9"/>
      <c r="BK911" s="148"/>
    </row>
    <row r="912" spans="24:63" ht="69.95" customHeight="1" x14ac:dyDescent="0.3">
      <c r="X912" s="148"/>
      <c r="Y912" s="148"/>
      <c r="BD912" s="9"/>
      <c r="BK912" s="148"/>
    </row>
    <row r="913" spans="24:63" ht="69.95" customHeight="1" x14ac:dyDescent="0.3">
      <c r="X913" s="148"/>
      <c r="Y913" s="148"/>
      <c r="BD913" s="9"/>
      <c r="BK913" s="148"/>
    </row>
    <row r="914" spans="24:63" ht="69.95" customHeight="1" x14ac:dyDescent="0.3">
      <c r="X914" s="148"/>
      <c r="Y914" s="148"/>
      <c r="BD914" s="9"/>
      <c r="BK914" s="148"/>
    </row>
    <row r="915" spans="24:63" ht="69.95" customHeight="1" x14ac:dyDescent="0.3">
      <c r="X915" s="148"/>
      <c r="Y915" s="148"/>
      <c r="BD915" s="9"/>
      <c r="BK915" s="148"/>
    </row>
    <row r="916" spans="24:63" ht="69.95" customHeight="1" x14ac:dyDescent="0.3">
      <c r="X916" s="148"/>
      <c r="Y916" s="148"/>
      <c r="BD916" s="9"/>
      <c r="BK916" s="148"/>
    </row>
    <row r="917" spans="24:63" ht="69.95" customHeight="1" x14ac:dyDescent="0.3">
      <c r="X917" s="148"/>
      <c r="Y917" s="148"/>
      <c r="BD917" s="9"/>
      <c r="BK917" s="148"/>
    </row>
    <row r="918" spans="24:63" ht="69.95" customHeight="1" x14ac:dyDescent="0.3">
      <c r="X918" s="148"/>
      <c r="Y918" s="148"/>
      <c r="BD918" s="9"/>
      <c r="BK918" s="148"/>
    </row>
    <row r="919" spans="24:63" ht="69.95" customHeight="1" x14ac:dyDescent="0.3">
      <c r="X919" s="148"/>
      <c r="Y919" s="148"/>
      <c r="BD919" s="9"/>
      <c r="BK919" s="148"/>
    </row>
    <row r="920" spans="24:63" ht="69.95" customHeight="1" x14ac:dyDescent="0.3">
      <c r="X920" s="148"/>
      <c r="Y920" s="148"/>
      <c r="BD920" s="9"/>
      <c r="BK920" s="148"/>
    </row>
    <row r="921" spans="24:63" ht="69.95" customHeight="1" x14ac:dyDescent="0.3">
      <c r="X921" s="148"/>
      <c r="Y921" s="148"/>
      <c r="BD921" s="9"/>
      <c r="BK921" s="148"/>
    </row>
    <row r="922" spans="24:63" ht="69.95" customHeight="1" x14ac:dyDescent="0.3">
      <c r="X922" s="148"/>
      <c r="Y922" s="148"/>
      <c r="BD922" s="9"/>
      <c r="BK922" s="148"/>
    </row>
    <row r="923" spans="24:63" ht="69.95" customHeight="1" x14ac:dyDescent="0.3">
      <c r="X923" s="148"/>
      <c r="Y923" s="148"/>
      <c r="BD923" s="9"/>
      <c r="BK923" s="148"/>
    </row>
    <row r="924" spans="24:63" ht="69.95" customHeight="1" x14ac:dyDescent="0.3">
      <c r="X924" s="148"/>
      <c r="Y924" s="148"/>
      <c r="BD924" s="9"/>
      <c r="BK924" s="148"/>
    </row>
    <row r="925" spans="24:63" ht="69.95" customHeight="1" x14ac:dyDescent="0.3">
      <c r="X925" s="148"/>
      <c r="Y925" s="148"/>
      <c r="BD925" s="9"/>
      <c r="BK925" s="148"/>
    </row>
    <row r="926" spans="24:63" ht="69.95" customHeight="1" x14ac:dyDescent="0.3">
      <c r="X926" s="148"/>
      <c r="Y926" s="148"/>
      <c r="BD926" s="9"/>
      <c r="BK926" s="148"/>
    </row>
    <row r="927" spans="24:63" ht="69.95" customHeight="1" x14ac:dyDescent="0.3">
      <c r="X927" s="148"/>
      <c r="Y927" s="148"/>
      <c r="BD927" s="9"/>
      <c r="BK927" s="148"/>
    </row>
    <row r="928" spans="24:63" ht="69.95" customHeight="1" x14ac:dyDescent="0.3">
      <c r="X928" s="148"/>
      <c r="Y928" s="148"/>
      <c r="BD928" s="9"/>
      <c r="BK928" s="148"/>
    </row>
    <row r="929" spans="24:63" ht="69.95" customHeight="1" x14ac:dyDescent="0.3">
      <c r="X929" s="148"/>
      <c r="Y929" s="148"/>
      <c r="BD929" s="9"/>
      <c r="BK929" s="148"/>
    </row>
    <row r="930" spans="24:63" ht="69.95" customHeight="1" x14ac:dyDescent="0.3">
      <c r="X930" s="148"/>
      <c r="Y930" s="148"/>
      <c r="BD930" s="9"/>
      <c r="BK930" s="148"/>
    </row>
    <row r="931" spans="24:63" ht="69.95" customHeight="1" x14ac:dyDescent="0.3">
      <c r="X931" s="148"/>
      <c r="Y931" s="148"/>
      <c r="BD931" s="9"/>
      <c r="BK931" s="148"/>
    </row>
    <row r="932" spans="24:63" ht="69.95" customHeight="1" x14ac:dyDescent="0.3">
      <c r="X932" s="148"/>
      <c r="Y932" s="148"/>
      <c r="BD932" s="9"/>
      <c r="BK932" s="148"/>
    </row>
    <row r="933" spans="24:63" ht="69.95" customHeight="1" x14ac:dyDescent="0.3">
      <c r="X933" s="148"/>
      <c r="Y933" s="148"/>
      <c r="BD933" s="9"/>
      <c r="BK933" s="148"/>
    </row>
    <row r="934" spans="24:63" ht="69.95" customHeight="1" x14ac:dyDescent="0.3">
      <c r="X934" s="148"/>
      <c r="Y934" s="148"/>
      <c r="BD934" s="9"/>
      <c r="BK934" s="148"/>
    </row>
    <row r="935" spans="24:63" ht="69.95" customHeight="1" x14ac:dyDescent="0.3">
      <c r="X935" s="148"/>
      <c r="Y935" s="148"/>
      <c r="BD935" s="9"/>
      <c r="BK935" s="148"/>
    </row>
    <row r="936" spans="24:63" ht="69.95" customHeight="1" x14ac:dyDescent="0.3">
      <c r="X936" s="148"/>
      <c r="Y936" s="148"/>
      <c r="BD936" s="9"/>
      <c r="BK936" s="148"/>
    </row>
    <row r="937" spans="24:63" ht="69.95" customHeight="1" x14ac:dyDescent="0.3">
      <c r="X937" s="148"/>
      <c r="Y937" s="148"/>
      <c r="BD937" s="9"/>
      <c r="BK937" s="148"/>
    </row>
    <row r="938" spans="24:63" ht="69.95" customHeight="1" x14ac:dyDescent="0.3">
      <c r="X938" s="148"/>
      <c r="Y938" s="148"/>
      <c r="BD938" s="9"/>
      <c r="BK938" s="148"/>
    </row>
    <row r="939" spans="24:63" ht="69.95" customHeight="1" x14ac:dyDescent="0.3">
      <c r="X939" s="148"/>
      <c r="Y939" s="148"/>
      <c r="BD939" s="9"/>
      <c r="BK939" s="148"/>
    </row>
    <row r="940" spans="24:63" ht="69.95" customHeight="1" x14ac:dyDescent="0.3">
      <c r="X940" s="148"/>
      <c r="Y940" s="148"/>
      <c r="BD940" s="9"/>
      <c r="BK940" s="148"/>
    </row>
    <row r="941" spans="24:63" ht="69.95" customHeight="1" x14ac:dyDescent="0.3">
      <c r="X941" s="148"/>
      <c r="Y941" s="148"/>
      <c r="BD941" s="9"/>
      <c r="BK941" s="148"/>
    </row>
    <row r="942" spans="24:63" ht="69.95" customHeight="1" x14ac:dyDescent="0.3">
      <c r="X942" s="148"/>
      <c r="Y942" s="148"/>
      <c r="BD942" s="9"/>
      <c r="BK942" s="148"/>
    </row>
    <row r="943" spans="24:63" ht="69.95" customHeight="1" x14ac:dyDescent="0.3">
      <c r="X943" s="148"/>
      <c r="Y943" s="148"/>
      <c r="BD943" s="9"/>
      <c r="BK943" s="148"/>
    </row>
    <row r="944" spans="24:63" ht="69.95" customHeight="1" x14ac:dyDescent="0.3">
      <c r="X944" s="148"/>
      <c r="Y944" s="148"/>
      <c r="BD944" s="9"/>
      <c r="BK944" s="148"/>
    </row>
    <row r="945" spans="24:63" ht="69.95" customHeight="1" x14ac:dyDescent="0.3">
      <c r="X945" s="148"/>
      <c r="Y945" s="148"/>
      <c r="BD945" s="9"/>
      <c r="BK945" s="148"/>
    </row>
    <row r="946" spans="24:63" ht="69.95" customHeight="1" x14ac:dyDescent="0.3">
      <c r="X946" s="148"/>
      <c r="Y946" s="148"/>
      <c r="BD946" s="9"/>
      <c r="BK946" s="148"/>
    </row>
    <row r="947" spans="24:63" ht="69.95" customHeight="1" x14ac:dyDescent="0.3">
      <c r="X947" s="148"/>
      <c r="Y947" s="148"/>
      <c r="BD947" s="9"/>
      <c r="BK947" s="148"/>
    </row>
    <row r="948" spans="24:63" ht="69.95" customHeight="1" x14ac:dyDescent="0.3">
      <c r="X948" s="148"/>
      <c r="Y948" s="148"/>
      <c r="BD948" s="9"/>
      <c r="BK948" s="148"/>
    </row>
    <row r="949" spans="24:63" ht="69.95" customHeight="1" x14ac:dyDescent="0.3">
      <c r="X949" s="148"/>
      <c r="Y949" s="148"/>
      <c r="BD949" s="9"/>
      <c r="BK949" s="148"/>
    </row>
    <row r="950" spans="24:63" ht="69.95" customHeight="1" x14ac:dyDescent="0.3">
      <c r="X950" s="148"/>
      <c r="Y950" s="148"/>
      <c r="BD950" s="9"/>
      <c r="BK950" s="148"/>
    </row>
    <row r="951" spans="24:63" ht="69.95" customHeight="1" x14ac:dyDescent="0.3">
      <c r="X951" s="148"/>
      <c r="Y951" s="148"/>
      <c r="BD951" s="9"/>
      <c r="BK951" s="148"/>
    </row>
    <row r="952" spans="24:63" ht="69.95" customHeight="1" x14ac:dyDescent="0.3">
      <c r="X952" s="148"/>
      <c r="Y952" s="148"/>
      <c r="BD952" s="9"/>
      <c r="BK952" s="148"/>
    </row>
    <row r="953" spans="24:63" ht="69.95" customHeight="1" x14ac:dyDescent="0.3">
      <c r="X953" s="148"/>
      <c r="Y953" s="148"/>
      <c r="BD953" s="9"/>
      <c r="BK953" s="148"/>
    </row>
    <row r="954" spans="24:63" ht="69.95" customHeight="1" x14ac:dyDescent="0.3">
      <c r="X954" s="148"/>
      <c r="Y954" s="148"/>
      <c r="BD954" s="9"/>
      <c r="BK954" s="148"/>
    </row>
    <row r="955" spans="24:63" ht="69.95" customHeight="1" x14ac:dyDescent="0.3">
      <c r="X955" s="148"/>
      <c r="Y955" s="148"/>
      <c r="BD955" s="9"/>
      <c r="BK955" s="148"/>
    </row>
    <row r="956" spans="24:63" ht="69.95" customHeight="1" x14ac:dyDescent="0.3">
      <c r="X956" s="148"/>
      <c r="Y956" s="148"/>
      <c r="BD956" s="9"/>
      <c r="BK956" s="148"/>
    </row>
    <row r="957" spans="24:63" ht="69.95" customHeight="1" x14ac:dyDescent="0.3">
      <c r="X957" s="148"/>
      <c r="Y957" s="148"/>
      <c r="BD957" s="9"/>
      <c r="BK957" s="148"/>
    </row>
    <row r="958" spans="24:63" ht="69.95" customHeight="1" x14ac:dyDescent="0.3">
      <c r="X958" s="148"/>
      <c r="Y958" s="148"/>
      <c r="BD958" s="9"/>
      <c r="BK958" s="148"/>
    </row>
    <row r="959" spans="24:63" ht="69.95" customHeight="1" x14ac:dyDescent="0.3">
      <c r="X959" s="148"/>
      <c r="Y959" s="148"/>
      <c r="BD959" s="9"/>
      <c r="BK959" s="148"/>
    </row>
    <row r="960" spans="24:63" ht="69.95" customHeight="1" x14ac:dyDescent="0.3">
      <c r="X960" s="148"/>
      <c r="Y960" s="148"/>
      <c r="BD960" s="9"/>
      <c r="BK960" s="148"/>
    </row>
    <row r="961" spans="24:63" ht="69.95" customHeight="1" x14ac:dyDescent="0.3">
      <c r="X961" s="148"/>
      <c r="Y961" s="148"/>
      <c r="BD961" s="9"/>
      <c r="BK961" s="148"/>
    </row>
    <row r="962" spans="24:63" ht="69.95" customHeight="1" x14ac:dyDescent="0.3">
      <c r="X962" s="148"/>
      <c r="Y962" s="148"/>
      <c r="BD962" s="9"/>
      <c r="BK962" s="148"/>
    </row>
    <row r="963" spans="24:63" ht="69.95" customHeight="1" x14ac:dyDescent="0.3">
      <c r="X963" s="148"/>
      <c r="Y963" s="148"/>
      <c r="BD963" s="9"/>
      <c r="BK963" s="148"/>
    </row>
    <row r="964" spans="24:63" ht="69.95" customHeight="1" x14ac:dyDescent="0.3">
      <c r="X964" s="148"/>
      <c r="Y964" s="148"/>
      <c r="BD964" s="9"/>
      <c r="BK964" s="148"/>
    </row>
    <row r="965" spans="24:63" ht="69.95" customHeight="1" x14ac:dyDescent="0.3">
      <c r="X965" s="148"/>
      <c r="Y965" s="148"/>
      <c r="BD965" s="9"/>
      <c r="BK965" s="148"/>
    </row>
    <row r="966" spans="24:63" ht="69.95" customHeight="1" x14ac:dyDescent="0.3">
      <c r="X966" s="148"/>
      <c r="Y966" s="148"/>
      <c r="BD966" s="9"/>
      <c r="BK966" s="148"/>
    </row>
    <row r="967" spans="24:63" ht="69.95" customHeight="1" x14ac:dyDescent="0.3">
      <c r="X967" s="148"/>
      <c r="Y967" s="148"/>
      <c r="BD967" s="9"/>
      <c r="BK967" s="148"/>
    </row>
    <row r="968" spans="24:63" ht="69.95" customHeight="1" x14ac:dyDescent="0.3">
      <c r="X968" s="148"/>
      <c r="Y968" s="148"/>
      <c r="BD968" s="9"/>
      <c r="BK968" s="148"/>
    </row>
    <row r="969" spans="24:63" ht="69.95" customHeight="1" x14ac:dyDescent="0.3">
      <c r="X969" s="148"/>
      <c r="Y969" s="148"/>
      <c r="BD969" s="9"/>
      <c r="BK969" s="148"/>
    </row>
    <row r="970" spans="24:63" ht="69.95" customHeight="1" x14ac:dyDescent="0.3">
      <c r="X970" s="148"/>
      <c r="Y970" s="148"/>
      <c r="BD970" s="9"/>
      <c r="BK970" s="148"/>
    </row>
    <row r="971" spans="24:63" ht="69.95" customHeight="1" x14ac:dyDescent="0.3">
      <c r="X971" s="148"/>
      <c r="Y971" s="148"/>
      <c r="BD971" s="9"/>
      <c r="BK971" s="148"/>
    </row>
    <row r="972" spans="24:63" ht="69.95" customHeight="1" x14ac:dyDescent="0.3">
      <c r="X972" s="148"/>
      <c r="Y972" s="148"/>
      <c r="BD972" s="9"/>
      <c r="BK972" s="148"/>
    </row>
    <row r="973" spans="24:63" ht="69.95" customHeight="1" x14ac:dyDescent="0.3">
      <c r="X973" s="148"/>
      <c r="Y973" s="148"/>
      <c r="BD973" s="9"/>
      <c r="BK973" s="148"/>
    </row>
    <row r="974" spans="24:63" ht="69.95" customHeight="1" x14ac:dyDescent="0.3">
      <c r="X974" s="148"/>
      <c r="Y974" s="148"/>
      <c r="BD974" s="9"/>
      <c r="BK974" s="148"/>
    </row>
    <row r="975" spans="24:63" ht="69.95" customHeight="1" x14ac:dyDescent="0.3">
      <c r="X975" s="148"/>
      <c r="Y975" s="148"/>
      <c r="BD975" s="9"/>
      <c r="BK975" s="148"/>
    </row>
    <row r="976" spans="24:63" ht="69.95" customHeight="1" x14ac:dyDescent="0.3">
      <c r="X976" s="148"/>
      <c r="Y976" s="148"/>
      <c r="BD976" s="9"/>
      <c r="BK976" s="148"/>
    </row>
    <row r="977" spans="24:63" ht="69.95" customHeight="1" x14ac:dyDescent="0.3">
      <c r="X977" s="148"/>
      <c r="Y977" s="148"/>
      <c r="BD977" s="9"/>
      <c r="BK977" s="148"/>
    </row>
    <row r="978" spans="24:63" ht="69.95" customHeight="1" x14ac:dyDescent="0.3">
      <c r="X978" s="148"/>
      <c r="Y978" s="148"/>
      <c r="BD978" s="9"/>
      <c r="BK978" s="148"/>
    </row>
    <row r="979" spans="24:63" ht="69.95" customHeight="1" x14ac:dyDescent="0.3">
      <c r="X979" s="148"/>
      <c r="Y979" s="148"/>
      <c r="BD979" s="9"/>
      <c r="BK979" s="148"/>
    </row>
    <row r="980" spans="24:63" ht="69.95" customHeight="1" x14ac:dyDescent="0.3">
      <c r="X980" s="148"/>
      <c r="Y980" s="148"/>
      <c r="BD980" s="9"/>
      <c r="BK980" s="148"/>
    </row>
    <row r="981" spans="24:63" ht="69.95" customHeight="1" x14ac:dyDescent="0.3">
      <c r="X981" s="148"/>
      <c r="Y981" s="148"/>
      <c r="BD981" s="9"/>
      <c r="BK981" s="148"/>
    </row>
    <row r="982" spans="24:63" ht="69.95" customHeight="1" x14ac:dyDescent="0.3">
      <c r="X982" s="148"/>
      <c r="Y982" s="148"/>
      <c r="BD982" s="9"/>
      <c r="BK982" s="148"/>
    </row>
    <row r="983" spans="24:63" ht="69.95" customHeight="1" x14ac:dyDescent="0.3">
      <c r="X983" s="148"/>
      <c r="Y983" s="148"/>
      <c r="BD983" s="9"/>
      <c r="BK983" s="148"/>
    </row>
    <row r="984" spans="24:63" ht="69.95" customHeight="1" x14ac:dyDescent="0.3">
      <c r="X984" s="148"/>
      <c r="Y984" s="148"/>
      <c r="BD984" s="9"/>
      <c r="BK984" s="148"/>
    </row>
    <row r="985" spans="24:63" ht="69.95" customHeight="1" x14ac:dyDescent="0.3">
      <c r="X985" s="148"/>
      <c r="Y985" s="148"/>
      <c r="BD985" s="9"/>
      <c r="BK985" s="148"/>
    </row>
    <row r="986" spans="24:63" ht="69.95" customHeight="1" x14ac:dyDescent="0.3">
      <c r="X986" s="148"/>
      <c r="Y986" s="148"/>
      <c r="BD986" s="9"/>
      <c r="BK986" s="148"/>
    </row>
    <row r="987" spans="24:63" ht="69.95" customHeight="1" x14ac:dyDescent="0.3">
      <c r="X987" s="148"/>
      <c r="Y987" s="148"/>
      <c r="BD987" s="9"/>
      <c r="BK987" s="148"/>
    </row>
    <row r="988" spans="24:63" ht="69.95" customHeight="1" x14ac:dyDescent="0.3">
      <c r="X988" s="148"/>
      <c r="Y988" s="148"/>
      <c r="BD988" s="9"/>
      <c r="BK988" s="148"/>
    </row>
    <row r="989" spans="24:63" ht="69.95" customHeight="1" x14ac:dyDescent="0.3">
      <c r="X989" s="148"/>
      <c r="Y989" s="148"/>
      <c r="BD989" s="9"/>
      <c r="BK989" s="148"/>
    </row>
    <row r="990" spans="24:63" ht="69.95" customHeight="1" x14ac:dyDescent="0.3">
      <c r="X990" s="148"/>
      <c r="Y990" s="148"/>
      <c r="BD990" s="9"/>
      <c r="BK990" s="148"/>
    </row>
    <row r="991" spans="24:63" ht="69.95" customHeight="1" x14ac:dyDescent="0.3">
      <c r="X991" s="148"/>
      <c r="Y991" s="148"/>
      <c r="BD991" s="9"/>
      <c r="BK991" s="148"/>
    </row>
    <row r="992" spans="24:63" ht="69.95" customHeight="1" x14ac:dyDescent="0.3">
      <c r="X992" s="148"/>
      <c r="Y992" s="148"/>
      <c r="BD992" s="9"/>
      <c r="BK992" s="148"/>
    </row>
    <row r="993" spans="24:63" ht="69.95" customHeight="1" x14ac:dyDescent="0.3">
      <c r="X993" s="148"/>
      <c r="Y993" s="148"/>
      <c r="BD993" s="9"/>
      <c r="BK993" s="148"/>
    </row>
    <row r="994" spans="24:63" ht="69.95" customHeight="1" x14ac:dyDescent="0.3">
      <c r="X994" s="148"/>
      <c r="Y994" s="148"/>
      <c r="BD994" s="9"/>
      <c r="BK994" s="148"/>
    </row>
    <row r="995" spans="24:63" ht="69.95" customHeight="1" x14ac:dyDescent="0.3">
      <c r="X995" s="148"/>
      <c r="Y995" s="148"/>
      <c r="BD995" s="9"/>
      <c r="BK995" s="148"/>
    </row>
    <row r="996" spans="24:63" ht="69.95" customHeight="1" x14ac:dyDescent="0.3">
      <c r="X996" s="148"/>
      <c r="Y996" s="148"/>
      <c r="BD996" s="9"/>
      <c r="BK996" s="148"/>
    </row>
    <row r="997" spans="24:63" ht="69.95" customHeight="1" x14ac:dyDescent="0.3">
      <c r="X997" s="148"/>
      <c r="Y997" s="148"/>
      <c r="BD997" s="9"/>
      <c r="BK997" s="148"/>
    </row>
    <row r="998" spans="24:63" ht="69.95" customHeight="1" x14ac:dyDescent="0.3">
      <c r="X998" s="148"/>
      <c r="Y998" s="148"/>
      <c r="BD998" s="9"/>
      <c r="BK998" s="148"/>
    </row>
    <row r="999" spans="24:63" ht="69.95" customHeight="1" x14ac:dyDescent="0.3">
      <c r="X999" s="148"/>
      <c r="Y999" s="148"/>
      <c r="BD999" s="9"/>
      <c r="BK999" s="148"/>
    </row>
    <row r="1000" spans="24:63" ht="69.95" customHeight="1" x14ac:dyDescent="0.3">
      <c r="X1000" s="148"/>
      <c r="Y1000" s="148"/>
      <c r="BD1000" s="9"/>
      <c r="BK1000" s="148"/>
    </row>
    <row r="1001" spans="24:63" ht="69.95" customHeight="1" x14ac:dyDescent="0.3">
      <c r="X1001" s="148"/>
      <c r="Y1001" s="148"/>
      <c r="BD1001" s="9"/>
      <c r="BK1001" s="148"/>
    </row>
    <row r="1002" spans="24:63" ht="69.95" customHeight="1" x14ac:dyDescent="0.3">
      <c r="X1002" s="148"/>
      <c r="Y1002" s="148"/>
      <c r="BD1002" s="9"/>
      <c r="BK1002" s="148"/>
    </row>
    <row r="1003" spans="24:63" ht="69.95" customHeight="1" x14ac:dyDescent="0.3">
      <c r="X1003" s="148"/>
      <c r="Y1003" s="148"/>
      <c r="BD1003" s="9"/>
      <c r="BK1003" s="148"/>
    </row>
    <row r="1004" spans="24:63" ht="69.95" customHeight="1" x14ac:dyDescent="0.3">
      <c r="X1004" s="148"/>
      <c r="Y1004" s="148"/>
      <c r="BD1004" s="9"/>
      <c r="BK1004" s="148"/>
    </row>
    <row r="1005" spans="24:63" ht="69.95" customHeight="1" x14ac:dyDescent="0.3">
      <c r="X1005" s="148"/>
      <c r="Y1005" s="148"/>
      <c r="BD1005" s="9"/>
      <c r="BK1005" s="148"/>
    </row>
    <row r="1006" spans="24:63" ht="69.95" customHeight="1" x14ac:dyDescent="0.3">
      <c r="X1006" s="148"/>
      <c r="Y1006" s="148"/>
      <c r="BD1006" s="9"/>
      <c r="BK1006" s="148"/>
    </row>
    <row r="1007" spans="24:63" ht="69.95" customHeight="1" x14ac:dyDescent="0.3">
      <c r="X1007" s="148"/>
      <c r="Y1007" s="148"/>
      <c r="BD1007" s="9"/>
      <c r="BK1007" s="148"/>
    </row>
    <row r="1008" spans="24:63" ht="69.95" customHeight="1" x14ac:dyDescent="0.3">
      <c r="X1008" s="148"/>
      <c r="Y1008" s="148"/>
      <c r="BD1008" s="9"/>
      <c r="BK1008" s="148"/>
    </row>
    <row r="1009" spans="24:63" ht="69.95" customHeight="1" x14ac:dyDescent="0.3">
      <c r="X1009" s="148"/>
      <c r="Y1009" s="148"/>
      <c r="BD1009" s="9"/>
      <c r="BK1009" s="148"/>
    </row>
    <row r="1010" spans="24:63" ht="69.95" customHeight="1" x14ac:dyDescent="0.3">
      <c r="X1010" s="148"/>
      <c r="Y1010" s="148"/>
      <c r="BD1010" s="9"/>
      <c r="BK1010" s="148"/>
    </row>
    <row r="1011" spans="24:63" ht="69.95" customHeight="1" x14ac:dyDescent="0.3">
      <c r="X1011" s="148"/>
      <c r="Y1011" s="148"/>
      <c r="BD1011" s="9"/>
      <c r="BK1011" s="148"/>
    </row>
    <row r="1012" spans="24:63" ht="69.95" customHeight="1" x14ac:dyDescent="0.3">
      <c r="X1012" s="148"/>
      <c r="Y1012" s="148"/>
      <c r="BD1012" s="9"/>
      <c r="BK1012" s="148"/>
    </row>
    <row r="1013" spans="24:63" ht="69.95" customHeight="1" x14ac:dyDescent="0.3">
      <c r="X1013" s="148"/>
      <c r="Y1013" s="148"/>
      <c r="BD1013" s="9"/>
      <c r="BK1013" s="148"/>
    </row>
    <row r="1014" spans="24:63" ht="69.95" customHeight="1" x14ac:dyDescent="0.3">
      <c r="X1014" s="148"/>
      <c r="Y1014" s="148"/>
      <c r="BD1014" s="9"/>
      <c r="BK1014" s="148"/>
    </row>
    <row r="1015" spans="24:63" ht="69.95" customHeight="1" x14ac:dyDescent="0.3">
      <c r="X1015" s="148"/>
      <c r="Y1015" s="148"/>
      <c r="BD1015" s="9"/>
      <c r="BK1015" s="148"/>
    </row>
    <row r="1016" spans="24:63" ht="69.95" customHeight="1" x14ac:dyDescent="0.3">
      <c r="X1016" s="148"/>
      <c r="Y1016" s="148"/>
      <c r="BD1016" s="9"/>
      <c r="BK1016" s="148"/>
    </row>
    <row r="1017" spans="24:63" ht="69.95" customHeight="1" x14ac:dyDescent="0.3">
      <c r="X1017" s="148"/>
      <c r="Y1017" s="148"/>
      <c r="BD1017" s="9"/>
      <c r="BK1017" s="148"/>
    </row>
    <row r="1018" spans="24:63" ht="69.95" customHeight="1" x14ac:dyDescent="0.3">
      <c r="X1018" s="148"/>
      <c r="Y1018" s="148"/>
      <c r="BD1018" s="9"/>
      <c r="BK1018" s="148"/>
    </row>
    <row r="1019" spans="24:63" ht="69.95" customHeight="1" x14ac:dyDescent="0.3">
      <c r="X1019" s="148"/>
      <c r="Y1019" s="148"/>
      <c r="BD1019" s="9"/>
      <c r="BK1019" s="148"/>
    </row>
    <row r="1020" spans="24:63" ht="69.95" customHeight="1" x14ac:dyDescent="0.3">
      <c r="X1020" s="148"/>
      <c r="Y1020" s="148"/>
      <c r="BD1020" s="9"/>
      <c r="BK1020" s="148"/>
    </row>
    <row r="1021" spans="24:63" ht="69.95" customHeight="1" x14ac:dyDescent="0.3">
      <c r="X1021" s="148"/>
      <c r="Y1021" s="148"/>
      <c r="BD1021" s="9"/>
      <c r="BK1021" s="148"/>
    </row>
    <row r="1022" spans="24:63" ht="69.95" customHeight="1" x14ac:dyDescent="0.3">
      <c r="X1022" s="148"/>
      <c r="Y1022" s="148"/>
      <c r="BD1022" s="9"/>
      <c r="BK1022" s="148"/>
    </row>
    <row r="1023" spans="24:63" ht="69.95" customHeight="1" x14ac:dyDescent="0.3">
      <c r="X1023" s="148"/>
      <c r="Y1023" s="148"/>
      <c r="BD1023" s="9"/>
      <c r="BK1023" s="148"/>
    </row>
    <row r="1024" spans="24:63" ht="69.95" customHeight="1" x14ac:dyDescent="0.3">
      <c r="X1024" s="148"/>
      <c r="Y1024" s="148"/>
      <c r="BD1024" s="9"/>
      <c r="BK1024" s="148"/>
    </row>
    <row r="1025" spans="24:63" ht="69.95" customHeight="1" x14ac:dyDescent="0.3">
      <c r="X1025" s="148"/>
      <c r="Y1025" s="148"/>
      <c r="BD1025" s="9"/>
      <c r="BK1025" s="148"/>
    </row>
    <row r="1026" spans="24:63" ht="69.95" customHeight="1" x14ac:dyDescent="0.3">
      <c r="X1026" s="148"/>
      <c r="Y1026" s="148"/>
      <c r="BD1026" s="9"/>
      <c r="BK1026" s="148"/>
    </row>
    <row r="1027" spans="24:63" ht="69.95" customHeight="1" x14ac:dyDescent="0.3">
      <c r="X1027" s="148"/>
      <c r="Y1027" s="148"/>
      <c r="BD1027" s="9"/>
      <c r="BK1027" s="148"/>
    </row>
    <row r="1028" spans="24:63" ht="69.95" customHeight="1" x14ac:dyDescent="0.3">
      <c r="X1028" s="148"/>
      <c r="Y1028" s="148"/>
      <c r="BD1028" s="9"/>
      <c r="BK1028" s="148"/>
    </row>
    <row r="1029" spans="24:63" ht="69.95" customHeight="1" x14ac:dyDescent="0.3">
      <c r="X1029" s="148"/>
      <c r="Y1029" s="148"/>
      <c r="BD1029" s="9"/>
      <c r="BK1029" s="148"/>
    </row>
    <row r="1030" spans="24:63" ht="69.95" customHeight="1" x14ac:dyDescent="0.3">
      <c r="X1030" s="148"/>
      <c r="Y1030" s="148"/>
      <c r="BD1030" s="9"/>
      <c r="BK1030" s="148"/>
    </row>
    <row r="1031" spans="24:63" ht="69.95" customHeight="1" x14ac:dyDescent="0.3">
      <c r="X1031" s="148"/>
      <c r="Y1031" s="148"/>
      <c r="BD1031" s="9"/>
      <c r="BK1031" s="148"/>
    </row>
    <row r="1032" spans="24:63" ht="69.95" customHeight="1" x14ac:dyDescent="0.3">
      <c r="X1032" s="148"/>
      <c r="Y1032" s="148"/>
      <c r="BD1032" s="9"/>
      <c r="BK1032" s="148"/>
    </row>
    <row r="1033" spans="24:63" ht="69.95" customHeight="1" x14ac:dyDescent="0.3">
      <c r="X1033" s="148"/>
      <c r="Y1033" s="148"/>
      <c r="BD1033" s="9"/>
      <c r="BK1033" s="148"/>
    </row>
    <row r="1034" spans="24:63" ht="69.95" customHeight="1" x14ac:dyDescent="0.3">
      <c r="X1034" s="148"/>
      <c r="Y1034" s="148"/>
      <c r="BD1034" s="9"/>
      <c r="BK1034" s="148"/>
    </row>
    <row r="1035" spans="24:63" ht="69.95" customHeight="1" x14ac:dyDescent="0.3">
      <c r="X1035" s="148"/>
      <c r="Y1035" s="148"/>
      <c r="BD1035" s="9"/>
      <c r="BK1035" s="148"/>
    </row>
    <row r="1036" spans="24:63" ht="69.95" customHeight="1" x14ac:dyDescent="0.3">
      <c r="X1036" s="148"/>
      <c r="Y1036" s="148"/>
      <c r="BD1036" s="9"/>
      <c r="BK1036" s="148"/>
    </row>
    <row r="1037" spans="24:63" ht="69.95" customHeight="1" x14ac:dyDescent="0.3">
      <c r="X1037" s="148"/>
      <c r="Y1037" s="148"/>
      <c r="BD1037" s="9"/>
      <c r="BK1037" s="148"/>
    </row>
    <row r="1038" spans="24:63" ht="69.95" customHeight="1" x14ac:dyDescent="0.3">
      <c r="X1038" s="148"/>
      <c r="Y1038" s="148"/>
      <c r="BD1038" s="9"/>
      <c r="BK1038" s="148"/>
    </row>
    <row r="1039" spans="24:63" ht="69.95" customHeight="1" x14ac:dyDescent="0.3">
      <c r="X1039" s="148"/>
      <c r="Y1039" s="148"/>
      <c r="BD1039" s="9"/>
      <c r="BK1039" s="148"/>
    </row>
    <row r="1040" spans="24:63" ht="69.95" customHeight="1" x14ac:dyDescent="0.3">
      <c r="X1040" s="148"/>
      <c r="Y1040" s="148"/>
      <c r="BD1040" s="9"/>
      <c r="BK1040" s="148"/>
    </row>
    <row r="1041" spans="24:63" ht="69.95" customHeight="1" x14ac:dyDescent="0.3">
      <c r="X1041" s="148"/>
      <c r="Y1041" s="148"/>
      <c r="BD1041" s="9"/>
      <c r="BK1041" s="148"/>
    </row>
    <row r="1042" spans="24:63" ht="69.95" customHeight="1" x14ac:dyDescent="0.3">
      <c r="X1042" s="148"/>
      <c r="Y1042" s="148"/>
      <c r="BD1042" s="9"/>
      <c r="BK1042" s="148"/>
    </row>
    <row r="1043" spans="24:63" ht="69.95" customHeight="1" x14ac:dyDescent="0.3">
      <c r="X1043" s="148"/>
      <c r="Y1043" s="148"/>
      <c r="BD1043" s="9"/>
      <c r="BK1043" s="148"/>
    </row>
    <row r="1044" spans="24:63" ht="69.95" customHeight="1" x14ac:dyDescent="0.3">
      <c r="X1044" s="148"/>
      <c r="Y1044" s="148"/>
      <c r="BD1044" s="9"/>
      <c r="BK1044" s="148"/>
    </row>
    <row r="1045" spans="24:63" ht="69.95" customHeight="1" x14ac:dyDescent="0.3">
      <c r="X1045" s="148"/>
      <c r="Y1045" s="148"/>
      <c r="BD1045" s="9"/>
      <c r="BK1045" s="148"/>
    </row>
    <row r="1046" spans="24:63" ht="69.95" customHeight="1" x14ac:dyDescent="0.3">
      <c r="X1046" s="148"/>
      <c r="Y1046" s="148"/>
      <c r="BD1046" s="9"/>
      <c r="BK1046" s="148"/>
    </row>
    <row r="1047" spans="24:63" ht="69.95" customHeight="1" x14ac:dyDescent="0.3">
      <c r="X1047" s="148"/>
      <c r="Y1047" s="148"/>
      <c r="BD1047" s="9"/>
      <c r="BK1047" s="148"/>
    </row>
    <row r="1048" spans="24:63" ht="69.95" customHeight="1" x14ac:dyDescent="0.3">
      <c r="X1048" s="148"/>
      <c r="Y1048" s="148"/>
      <c r="BD1048" s="9"/>
      <c r="BK1048" s="148"/>
    </row>
    <row r="1049" spans="24:63" ht="69.95" customHeight="1" x14ac:dyDescent="0.3">
      <c r="X1049" s="148"/>
      <c r="Y1049" s="148"/>
      <c r="BD1049" s="9"/>
      <c r="BK1049" s="148"/>
    </row>
    <row r="1050" spans="24:63" ht="69.95" customHeight="1" x14ac:dyDescent="0.3">
      <c r="X1050" s="148"/>
      <c r="Y1050" s="148"/>
      <c r="BD1050" s="9"/>
      <c r="BK1050" s="148"/>
    </row>
    <row r="1051" spans="24:63" ht="69.95" customHeight="1" x14ac:dyDescent="0.3">
      <c r="X1051" s="148"/>
      <c r="Y1051" s="148"/>
      <c r="BD1051" s="9"/>
      <c r="BK1051" s="148"/>
    </row>
    <row r="1052" spans="24:63" ht="69.95" customHeight="1" x14ac:dyDescent="0.3">
      <c r="X1052" s="148"/>
      <c r="Y1052" s="148"/>
      <c r="BD1052" s="9"/>
      <c r="BK1052" s="148"/>
    </row>
    <row r="1053" spans="24:63" ht="69.95" customHeight="1" x14ac:dyDescent="0.3">
      <c r="X1053" s="148"/>
      <c r="Y1053" s="148"/>
      <c r="BD1053" s="9"/>
      <c r="BK1053" s="148"/>
    </row>
    <row r="1054" spans="24:63" ht="69.95" customHeight="1" x14ac:dyDescent="0.3">
      <c r="X1054" s="148"/>
      <c r="Y1054" s="148"/>
      <c r="BD1054" s="9"/>
      <c r="BK1054" s="148"/>
    </row>
    <row r="1055" spans="24:63" ht="69.95" customHeight="1" x14ac:dyDescent="0.3">
      <c r="X1055" s="148"/>
      <c r="Y1055" s="148"/>
      <c r="BD1055" s="9"/>
      <c r="BK1055" s="148"/>
    </row>
    <row r="1056" spans="24:63" ht="69.95" customHeight="1" x14ac:dyDescent="0.3">
      <c r="X1056" s="148"/>
      <c r="Y1056" s="148"/>
      <c r="BD1056" s="9"/>
      <c r="BK1056" s="148"/>
    </row>
    <row r="1057" spans="24:63" ht="69.95" customHeight="1" x14ac:dyDescent="0.3">
      <c r="X1057" s="148"/>
      <c r="Y1057" s="148"/>
      <c r="BD1057" s="9"/>
      <c r="BK1057" s="148"/>
    </row>
    <row r="1058" spans="24:63" ht="69.95" customHeight="1" x14ac:dyDescent="0.3">
      <c r="X1058" s="148"/>
      <c r="Y1058" s="148"/>
      <c r="BD1058" s="9"/>
      <c r="BK1058" s="148"/>
    </row>
    <row r="1059" spans="24:63" ht="69.95" customHeight="1" x14ac:dyDescent="0.3">
      <c r="X1059" s="148"/>
      <c r="Y1059" s="148"/>
      <c r="BD1059" s="9"/>
      <c r="BK1059" s="148"/>
    </row>
    <row r="1060" spans="24:63" ht="69.95" customHeight="1" x14ac:dyDescent="0.3">
      <c r="X1060" s="148"/>
      <c r="Y1060" s="148"/>
      <c r="BD1060" s="9"/>
      <c r="BK1060" s="148"/>
    </row>
    <row r="1061" spans="24:63" ht="69.95" customHeight="1" x14ac:dyDescent="0.3">
      <c r="X1061" s="148"/>
      <c r="Y1061" s="148"/>
      <c r="BD1061" s="9"/>
      <c r="BK1061" s="148"/>
    </row>
    <row r="1062" spans="24:63" ht="69.95" customHeight="1" x14ac:dyDescent="0.3">
      <c r="X1062" s="148"/>
      <c r="Y1062" s="148"/>
      <c r="BD1062" s="9"/>
      <c r="BK1062" s="148"/>
    </row>
    <row r="1063" spans="24:63" ht="69.95" customHeight="1" x14ac:dyDescent="0.3">
      <c r="X1063" s="148"/>
      <c r="Y1063" s="148"/>
      <c r="BD1063" s="9"/>
      <c r="BK1063" s="148"/>
    </row>
    <row r="1064" spans="24:63" ht="69.95" customHeight="1" x14ac:dyDescent="0.3">
      <c r="X1064" s="148"/>
      <c r="Y1064" s="148"/>
      <c r="BD1064" s="9"/>
      <c r="BK1064" s="148"/>
    </row>
    <row r="1065" spans="24:63" ht="69.95" customHeight="1" x14ac:dyDescent="0.3">
      <c r="X1065" s="148"/>
      <c r="Y1065" s="148"/>
      <c r="BD1065" s="9"/>
      <c r="BK1065" s="148"/>
    </row>
    <row r="1066" spans="24:63" ht="69.95" customHeight="1" x14ac:dyDescent="0.3">
      <c r="X1066" s="148"/>
      <c r="Y1066" s="148"/>
      <c r="BD1066" s="9"/>
      <c r="BK1066" s="148"/>
    </row>
    <row r="1067" spans="24:63" ht="69.95" customHeight="1" x14ac:dyDescent="0.3">
      <c r="X1067" s="148"/>
      <c r="Y1067" s="148"/>
      <c r="BD1067" s="9"/>
      <c r="BK1067" s="148"/>
    </row>
    <row r="1068" spans="24:63" ht="69.95" customHeight="1" x14ac:dyDescent="0.3">
      <c r="X1068" s="148"/>
      <c r="Y1068" s="148"/>
      <c r="BD1068" s="9"/>
      <c r="BK1068" s="148"/>
    </row>
    <row r="1069" spans="24:63" ht="69.95" customHeight="1" x14ac:dyDescent="0.3">
      <c r="X1069" s="148"/>
      <c r="Y1069" s="148"/>
      <c r="BD1069" s="9"/>
      <c r="BK1069" s="148"/>
    </row>
    <row r="1070" spans="24:63" ht="69.95" customHeight="1" x14ac:dyDescent="0.3">
      <c r="X1070" s="148"/>
      <c r="Y1070" s="148"/>
      <c r="BD1070" s="9"/>
      <c r="BK1070" s="148"/>
    </row>
    <row r="1071" spans="24:63" ht="69.95" customHeight="1" x14ac:dyDescent="0.3">
      <c r="X1071" s="148"/>
      <c r="Y1071" s="148"/>
      <c r="BD1071" s="9"/>
      <c r="BK1071" s="148"/>
    </row>
    <row r="1072" spans="24:63" ht="69.95" customHeight="1" x14ac:dyDescent="0.3">
      <c r="X1072" s="148"/>
      <c r="Y1072" s="148"/>
      <c r="BD1072" s="9"/>
      <c r="BK1072" s="148"/>
    </row>
    <row r="1073" spans="24:63" ht="69.95" customHeight="1" x14ac:dyDescent="0.3">
      <c r="X1073" s="148"/>
      <c r="Y1073" s="148"/>
      <c r="BD1073" s="9"/>
      <c r="BK1073" s="148"/>
    </row>
    <row r="1074" spans="24:63" ht="69.95" customHeight="1" x14ac:dyDescent="0.3">
      <c r="X1074" s="148"/>
      <c r="Y1074" s="148"/>
      <c r="BD1074" s="9"/>
      <c r="BK1074" s="148"/>
    </row>
    <row r="1075" spans="24:63" ht="69.95" customHeight="1" x14ac:dyDescent="0.3">
      <c r="X1075" s="148"/>
      <c r="Y1075" s="148"/>
      <c r="BD1075" s="9"/>
      <c r="BK1075" s="148"/>
    </row>
    <row r="1076" spans="24:63" ht="69.95" customHeight="1" x14ac:dyDescent="0.3">
      <c r="X1076" s="148"/>
      <c r="Y1076" s="148"/>
      <c r="BD1076" s="9"/>
      <c r="BK1076" s="148"/>
    </row>
    <row r="1077" spans="24:63" ht="69.95" customHeight="1" x14ac:dyDescent="0.3">
      <c r="X1077" s="148"/>
      <c r="Y1077" s="148"/>
      <c r="BD1077" s="9"/>
      <c r="BK1077" s="148"/>
    </row>
    <row r="1078" spans="24:63" ht="69.95" customHeight="1" x14ac:dyDescent="0.3">
      <c r="X1078" s="148"/>
      <c r="Y1078" s="148"/>
      <c r="BD1078" s="9"/>
      <c r="BK1078" s="148"/>
    </row>
    <row r="1079" spans="24:63" ht="69.95" customHeight="1" x14ac:dyDescent="0.3">
      <c r="X1079" s="148"/>
      <c r="Y1079" s="148"/>
      <c r="BD1079" s="9"/>
      <c r="BK1079" s="148"/>
    </row>
    <row r="1080" spans="24:63" ht="69.95" customHeight="1" x14ac:dyDescent="0.3">
      <c r="X1080" s="148"/>
      <c r="Y1080" s="148"/>
      <c r="BD1080" s="9"/>
      <c r="BK1080" s="148"/>
    </row>
    <row r="1081" spans="24:63" ht="69.95" customHeight="1" x14ac:dyDescent="0.3">
      <c r="X1081" s="148"/>
      <c r="Y1081" s="148"/>
      <c r="BD1081" s="9"/>
      <c r="BK1081" s="148"/>
    </row>
    <row r="1082" spans="24:63" ht="69.95" customHeight="1" x14ac:dyDescent="0.3">
      <c r="X1082" s="148"/>
      <c r="Y1082" s="148"/>
      <c r="BD1082" s="9"/>
      <c r="BK1082" s="148"/>
    </row>
    <row r="1083" spans="24:63" ht="69.95" customHeight="1" x14ac:dyDescent="0.3">
      <c r="X1083" s="148"/>
      <c r="Y1083" s="148"/>
      <c r="BD1083" s="9"/>
      <c r="BK1083" s="148"/>
    </row>
    <row r="1084" spans="24:63" ht="69.95" customHeight="1" x14ac:dyDescent="0.3">
      <c r="X1084" s="148"/>
      <c r="Y1084" s="148"/>
      <c r="BD1084" s="9"/>
      <c r="BK1084" s="148"/>
    </row>
    <row r="1085" spans="24:63" ht="69.95" customHeight="1" x14ac:dyDescent="0.3">
      <c r="X1085" s="148"/>
      <c r="Y1085" s="148"/>
      <c r="BD1085" s="9"/>
      <c r="BK1085" s="148"/>
    </row>
    <row r="1086" spans="24:63" ht="69.95" customHeight="1" x14ac:dyDescent="0.3">
      <c r="X1086" s="148"/>
      <c r="Y1086" s="148"/>
      <c r="BD1086" s="9"/>
      <c r="BK1086" s="148"/>
    </row>
    <row r="1087" spans="24:63" ht="69.95" customHeight="1" x14ac:dyDescent="0.3">
      <c r="X1087" s="148"/>
      <c r="Y1087" s="148"/>
      <c r="BD1087" s="9"/>
      <c r="BK1087" s="148"/>
    </row>
    <row r="1088" spans="24:63" ht="69.95" customHeight="1" x14ac:dyDescent="0.3">
      <c r="X1088" s="148"/>
      <c r="Y1088" s="148"/>
      <c r="BD1088" s="9"/>
      <c r="BK1088" s="148"/>
    </row>
    <row r="1089" spans="24:63" ht="69.95" customHeight="1" x14ac:dyDescent="0.3">
      <c r="X1089" s="148"/>
      <c r="Y1089" s="148"/>
      <c r="BD1089" s="9"/>
      <c r="BK1089" s="148"/>
    </row>
    <row r="1090" spans="24:63" ht="69.95" customHeight="1" x14ac:dyDescent="0.3">
      <c r="X1090" s="148"/>
      <c r="Y1090" s="148"/>
      <c r="BD1090" s="9"/>
      <c r="BK1090" s="148"/>
    </row>
    <row r="1091" spans="24:63" ht="69.95" customHeight="1" x14ac:dyDescent="0.3">
      <c r="X1091" s="148"/>
      <c r="Y1091" s="148"/>
      <c r="BD1091" s="9"/>
      <c r="BK1091" s="148"/>
    </row>
    <row r="1092" spans="24:63" ht="69.95" customHeight="1" x14ac:dyDescent="0.3">
      <c r="X1092" s="148"/>
      <c r="Y1092" s="148"/>
      <c r="BD1092" s="9"/>
      <c r="BK1092" s="148"/>
    </row>
    <row r="1093" spans="24:63" ht="69.95" customHeight="1" x14ac:dyDescent="0.3">
      <c r="X1093" s="148"/>
      <c r="Y1093" s="148"/>
      <c r="BD1093" s="9"/>
      <c r="BK1093" s="148"/>
    </row>
    <row r="1094" spans="24:63" ht="69.95" customHeight="1" x14ac:dyDescent="0.3">
      <c r="X1094" s="148"/>
      <c r="Y1094" s="148"/>
      <c r="BD1094" s="9"/>
      <c r="BK1094" s="148"/>
    </row>
    <row r="1095" spans="24:63" ht="69.95" customHeight="1" x14ac:dyDescent="0.3">
      <c r="X1095" s="148"/>
      <c r="Y1095" s="148"/>
      <c r="BD1095" s="9"/>
      <c r="BK1095" s="148"/>
    </row>
    <row r="1096" spans="24:63" ht="69.95" customHeight="1" x14ac:dyDescent="0.3">
      <c r="X1096" s="148"/>
      <c r="Y1096" s="148"/>
      <c r="BD1096" s="9"/>
      <c r="BK1096" s="148"/>
    </row>
    <row r="1097" spans="24:63" ht="69.95" customHeight="1" x14ac:dyDescent="0.3">
      <c r="X1097" s="148"/>
      <c r="Y1097" s="148"/>
      <c r="BD1097" s="9"/>
      <c r="BK1097" s="148"/>
    </row>
    <row r="1098" spans="24:63" ht="69.95" customHeight="1" x14ac:dyDescent="0.3">
      <c r="X1098" s="148"/>
      <c r="Y1098" s="148"/>
      <c r="BD1098" s="9"/>
      <c r="BK1098" s="148"/>
    </row>
    <row r="1099" spans="24:63" ht="69.95" customHeight="1" x14ac:dyDescent="0.3">
      <c r="X1099" s="148"/>
      <c r="Y1099" s="148"/>
      <c r="BD1099" s="9"/>
      <c r="BK1099" s="148"/>
    </row>
    <row r="1100" spans="24:63" ht="69.95" customHeight="1" x14ac:dyDescent="0.3">
      <c r="X1100" s="148"/>
      <c r="Y1100" s="148"/>
      <c r="BD1100" s="9"/>
      <c r="BK1100" s="148"/>
    </row>
    <row r="1101" spans="24:63" ht="69.95" customHeight="1" x14ac:dyDescent="0.3">
      <c r="X1101" s="148"/>
      <c r="Y1101" s="148"/>
      <c r="BD1101" s="9"/>
      <c r="BK1101" s="148"/>
    </row>
    <row r="1102" spans="24:63" ht="69.95" customHeight="1" x14ac:dyDescent="0.3">
      <c r="X1102" s="148"/>
      <c r="Y1102" s="148"/>
      <c r="BD1102" s="9"/>
      <c r="BK1102" s="148"/>
    </row>
    <row r="1103" spans="24:63" ht="69.95" customHeight="1" x14ac:dyDescent="0.3">
      <c r="X1103" s="148"/>
      <c r="Y1103" s="148"/>
      <c r="BD1103" s="9"/>
      <c r="BK1103" s="148"/>
    </row>
    <row r="1104" spans="24:63" ht="69.95" customHeight="1" x14ac:dyDescent="0.3">
      <c r="X1104" s="148"/>
      <c r="Y1104" s="148"/>
      <c r="BD1104" s="9"/>
      <c r="BK1104" s="148"/>
    </row>
    <row r="1105" spans="24:63" ht="69.95" customHeight="1" x14ac:dyDescent="0.3">
      <c r="X1105" s="148"/>
      <c r="Y1105" s="148"/>
      <c r="BD1105" s="9"/>
      <c r="BK1105" s="148"/>
    </row>
    <row r="1106" spans="24:63" ht="69.95" customHeight="1" x14ac:dyDescent="0.3">
      <c r="X1106" s="148"/>
      <c r="Y1106" s="148"/>
      <c r="BD1106" s="9"/>
      <c r="BK1106" s="148"/>
    </row>
    <row r="1107" spans="24:63" ht="69.95" customHeight="1" x14ac:dyDescent="0.3">
      <c r="X1107" s="148"/>
      <c r="Y1107" s="148"/>
      <c r="BD1107" s="9"/>
      <c r="BK1107" s="148"/>
    </row>
    <row r="1108" spans="24:63" ht="69.95" customHeight="1" x14ac:dyDescent="0.3">
      <c r="X1108" s="148"/>
      <c r="Y1108" s="148"/>
      <c r="BD1108" s="9"/>
      <c r="BK1108" s="148"/>
    </row>
    <row r="1109" spans="24:63" ht="69.95" customHeight="1" x14ac:dyDescent="0.3">
      <c r="X1109" s="148"/>
      <c r="Y1109" s="148"/>
      <c r="BD1109" s="9"/>
      <c r="BK1109" s="148"/>
    </row>
    <row r="1110" spans="24:63" ht="69.95" customHeight="1" x14ac:dyDescent="0.3">
      <c r="X1110" s="148"/>
      <c r="Y1110" s="148"/>
      <c r="BD1110" s="9"/>
      <c r="BK1110" s="148"/>
    </row>
    <row r="1111" spans="24:63" ht="69.95" customHeight="1" x14ac:dyDescent="0.3">
      <c r="X1111" s="148"/>
      <c r="Y1111" s="148"/>
      <c r="BD1111" s="9"/>
      <c r="BK1111" s="148"/>
    </row>
    <row r="1112" spans="24:63" ht="69.95" customHeight="1" x14ac:dyDescent="0.3">
      <c r="X1112" s="148"/>
      <c r="Y1112" s="148"/>
      <c r="BD1112" s="9"/>
      <c r="BK1112" s="148"/>
    </row>
    <row r="1113" spans="24:63" ht="69.95" customHeight="1" x14ac:dyDescent="0.3">
      <c r="X1113" s="148"/>
      <c r="Y1113" s="148"/>
      <c r="BD1113" s="9"/>
      <c r="BK1113" s="148"/>
    </row>
    <row r="1114" spans="24:63" ht="69.95" customHeight="1" x14ac:dyDescent="0.3">
      <c r="X1114" s="148"/>
      <c r="Y1114" s="148"/>
      <c r="BD1114" s="9"/>
      <c r="BK1114" s="148"/>
    </row>
    <row r="1115" spans="24:63" ht="69.95" customHeight="1" x14ac:dyDescent="0.3">
      <c r="X1115" s="148"/>
      <c r="Y1115" s="148"/>
      <c r="BD1115" s="9"/>
      <c r="BK1115" s="148"/>
    </row>
    <row r="1116" spans="24:63" ht="69.95" customHeight="1" x14ac:dyDescent="0.3">
      <c r="X1116" s="148"/>
      <c r="Y1116" s="148"/>
      <c r="BD1116" s="9"/>
      <c r="BK1116" s="148"/>
    </row>
    <row r="1117" spans="24:63" ht="69.95" customHeight="1" x14ac:dyDescent="0.3">
      <c r="X1117" s="148"/>
      <c r="Y1117" s="148"/>
      <c r="BD1117" s="9"/>
      <c r="BK1117" s="148"/>
    </row>
    <row r="1118" spans="24:63" ht="69.95" customHeight="1" x14ac:dyDescent="0.3">
      <c r="X1118" s="148"/>
      <c r="Y1118" s="148"/>
      <c r="BD1118" s="9"/>
      <c r="BK1118" s="148"/>
    </row>
    <row r="1119" spans="24:63" ht="69.95" customHeight="1" x14ac:dyDescent="0.3">
      <c r="X1119" s="148"/>
      <c r="Y1119" s="148"/>
      <c r="BD1119" s="9"/>
      <c r="BK1119" s="148"/>
    </row>
    <row r="1120" spans="24:63" ht="69.95" customHeight="1" x14ac:dyDescent="0.3">
      <c r="X1120" s="148"/>
      <c r="Y1120" s="148"/>
      <c r="BD1120" s="9"/>
      <c r="BK1120" s="148"/>
    </row>
    <row r="1121" spans="24:63" ht="69.95" customHeight="1" x14ac:dyDescent="0.3">
      <c r="X1121" s="148"/>
      <c r="Y1121" s="148"/>
      <c r="BD1121" s="9"/>
      <c r="BK1121" s="148"/>
    </row>
    <row r="1122" spans="24:63" ht="69.95" customHeight="1" x14ac:dyDescent="0.3">
      <c r="X1122" s="148"/>
      <c r="Y1122" s="148"/>
      <c r="BD1122" s="9"/>
      <c r="BK1122" s="148"/>
    </row>
    <row r="1123" spans="24:63" ht="69.95" customHeight="1" x14ac:dyDescent="0.3">
      <c r="X1123" s="148"/>
      <c r="Y1123" s="148"/>
      <c r="BD1123" s="9"/>
      <c r="BK1123" s="148"/>
    </row>
    <row r="1124" spans="24:63" ht="69.95" customHeight="1" x14ac:dyDescent="0.3">
      <c r="X1124" s="148"/>
      <c r="Y1124" s="148"/>
      <c r="BD1124" s="9"/>
      <c r="BK1124" s="148"/>
    </row>
    <row r="1125" spans="24:63" ht="69.95" customHeight="1" x14ac:dyDescent="0.3">
      <c r="X1125" s="148"/>
      <c r="Y1125" s="148"/>
      <c r="BD1125" s="9"/>
      <c r="BK1125" s="148"/>
    </row>
    <row r="1126" spans="24:63" ht="69.95" customHeight="1" x14ac:dyDescent="0.3">
      <c r="X1126" s="148"/>
      <c r="Y1126" s="148"/>
      <c r="BD1126" s="9"/>
      <c r="BK1126" s="148"/>
    </row>
    <row r="1127" spans="24:63" ht="69.95" customHeight="1" x14ac:dyDescent="0.3">
      <c r="X1127" s="148"/>
      <c r="Y1127" s="148"/>
      <c r="BD1127" s="9"/>
      <c r="BK1127" s="148"/>
    </row>
    <row r="1128" spans="24:63" ht="69.95" customHeight="1" x14ac:dyDescent="0.3">
      <c r="X1128" s="148"/>
      <c r="Y1128" s="148"/>
      <c r="BD1128" s="9"/>
      <c r="BK1128" s="148"/>
    </row>
    <row r="1129" spans="24:63" ht="69.95" customHeight="1" x14ac:dyDescent="0.3">
      <c r="X1129" s="148"/>
      <c r="Y1129" s="148"/>
      <c r="BD1129" s="9"/>
      <c r="BK1129" s="148"/>
    </row>
    <row r="1130" spans="24:63" ht="69.95" customHeight="1" x14ac:dyDescent="0.3">
      <c r="X1130" s="148"/>
      <c r="Y1130" s="148"/>
      <c r="BD1130" s="9"/>
      <c r="BK1130" s="148"/>
    </row>
    <row r="1131" spans="24:63" ht="69.95" customHeight="1" x14ac:dyDescent="0.3">
      <c r="X1131" s="148"/>
      <c r="Y1131" s="148"/>
      <c r="BD1131" s="9"/>
      <c r="BK1131" s="148"/>
    </row>
    <row r="1132" spans="24:63" ht="69.95" customHeight="1" x14ac:dyDescent="0.3">
      <c r="X1132" s="148"/>
      <c r="Y1132" s="148"/>
      <c r="BD1132" s="9"/>
      <c r="BK1132" s="148"/>
    </row>
    <row r="1133" spans="24:63" ht="69.95" customHeight="1" x14ac:dyDescent="0.3">
      <c r="X1133" s="148"/>
      <c r="Y1133" s="148"/>
      <c r="BD1133" s="9"/>
      <c r="BK1133" s="148"/>
    </row>
    <row r="1134" spans="24:63" ht="69.95" customHeight="1" x14ac:dyDescent="0.3">
      <c r="X1134" s="148"/>
      <c r="Y1134" s="148"/>
      <c r="BD1134" s="9"/>
      <c r="BK1134" s="148"/>
    </row>
    <row r="1135" spans="24:63" ht="69.95" customHeight="1" x14ac:dyDescent="0.3">
      <c r="X1135" s="148"/>
      <c r="Y1135" s="148"/>
      <c r="BD1135" s="9"/>
      <c r="BK1135" s="148"/>
    </row>
    <row r="1136" spans="24:63" ht="69.95" customHeight="1" x14ac:dyDescent="0.3">
      <c r="X1136" s="148"/>
      <c r="Y1136" s="148"/>
      <c r="BD1136" s="9"/>
      <c r="BK1136" s="148"/>
    </row>
    <row r="1137" spans="24:63" ht="69.95" customHeight="1" x14ac:dyDescent="0.3">
      <c r="X1137" s="148"/>
      <c r="Y1137" s="148"/>
      <c r="BD1137" s="9"/>
      <c r="BK1137" s="148"/>
    </row>
    <row r="1138" spans="24:63" ht="69.95" customHeight="1" x14ac:dyDescent="0.3">
      <c r="X1138" s="148"/>
      <c r="Y1138" s="148"/>
      <c r="BD1138" s="9"/>
      <c r="BK1138" s="148"/>
    </row>
    <row r="1139" spans="24:63" ht="69.95" customHeight="1" x14ac:dyDescent="0.3">
      <c r="X1139" s="148"/>
      <c r="Y1139" s="148"/>
      <c r="BD1139" s="9"/>
      <c r="BK1139" s="148"/>
    </row>
    <row r="1140" spans="24:63" ht="69.95" customHeight="1" x14ac:dyDescent="0.3">
      <c r="X1140" s="148"/>
      <c r="Y1140" s="148"/>
      <c r="BD1140" s="9"/>
      <c r="BK1140" s="148"/>
    </row>
    <row r="1141" spans="24:63" ht="69.95" customHeight="1" x14ac:dyDescent="0.3">
      <c r="X1141" s="148"/>
      <c r="Y1141" s="148"/>
      <c r="BD1141" s="9"/>
      <c r="BK1141" s="148"/>
    </row>
    <row r="1142" spans="24:63" ht="69.95" customHeight="1" x14ac:dyDescent="0.3">
      <c r="X1142" s="148"/>
      <c r="Y1142" s="148"/>
      <c r="BD1142" s="9"/>
      <c r="BK1142" s="148"/>
    </row>
    <row r="1143" spans="24:63" ht="69.95" customHeight="1" x14ac:dyDescent="0.3">
      <c r="X1143" s="148"/>
      <c r="Y1143" s="148"/>
      <c r="BD1143" s="9"/>
      <c r="BK1143" s="148"/>
    </row>
    <row r="1144" spans="24:63" ht="69.95" customHeight="1" x14ac:dyDescent="0.3">
      <c r="X1144" s="148"/>
      <c r="Y1144" s="148"/>
      <c r="BD1144" s="9"/>
      <c r="BK1144" s="148"/>
    </row>
    <row r="1145" spans="24:63" ht="69.95" customHeight="1" x14ac:dyDescent="0.3">
      <c r="X1145" s="148"/>
      <c r="Y1145" s="148"/>
      <c r="BD1145" s="9"/>
      <c r="BK1145" s="148"/>
    </row>
    <row r="1146" spans="24:63" ht="69.95" customHeight="1" x14ac:dyDescent="0.3">
      <c r="X1146" s="148"/>
      <c r="Y1146" s="148"/>
      <c r="BD1146" s="9"/>
      <c r="BK1146" s="148"/>
    </row>
    <row r="1147" spans="24:63" ht="69.95" customHeight="1" x14ac:dyDescent="0.3">
      <c r="X1147" s="148"/>
      <c r="Y1147" s="148"/>
      <c r="BD1147" s="9"/>
      <c r="BK1147" s="148"/>
    </row>
    <row r="1148" spans="24:63" ht="69.95" customHeight="1" x14ac:dyDescent="0.3">
      <c r="X1148" s="148"/>
      <c r="Y1148" s="148"/>
      <c r="BD1148" s="9"/>
      <c r="BK1148" s="148"/>
    </row>
    <row r="1149" spans="24:63" ht="69.95" customHeight="1" x14ac:dyDescent="0.3">
      <c r="X1149" s="148"/>
      <c r="Y1149" s="148"/>
      <c r="BD1149" s="9"/>
      <c r="BK1149" s="148"/>
    </row>
    <row r="1150" spans="24:63" ht="69.95" customHeight="1" x14ac:dyDescent="0.3">
      <c r="X1150" s="148"/>
      <c r="Y1150" s="148"/>
      <c r="BD1150" s="9"/>
      <c r="BK1150" s="148"/>
    </row>
    <row r="1151" spans="24:63" ht="69.95" customHeight="1" x14ac:dyDescent="0.3">
      <c r="X1151" s="148"/>
      <c r="Y1151" s="148"/>
      <c r="BD1151" s="9"/>
      <c r="BK1151" s="148"/>
    </row>
    <row r="1152" spans="24:63" ht="69.95" customHeight="1" x14ac:dyDescent="0.3">
      <c r="X1152" s="148"/>
      <c r="Y1152" s="148"/>
      <c r="BD1152" s="9"/>
      <c r="BK1152" s="148"/>
    </row>
    <row r="1153" spans="24:63" ht="69.95" customHeight="1" x14ac:dyDescent="0.3">
      <c r="X1153" s="148"/>
      <c r="Y1153" s="148"/>
      <c r="BD1153" s="9"/>
      <c r="BK1153" s="148"/>
    </row>
    <row r="1154" spans="24:63" ht="69.95" customHeight="1" x14ac:dyDescent="0.3">
      <c r="X1154" s="148"/>
      <c r="Y1154" s="148"/>
      <c r="BD1154" s="9"/>
      <c r="BK1154" s="148"/>
    </row>
    <row r="1155" spans="24:63" ht="69.95" customHeight="1" x14ac:dyDescent="0.3">
      <c r="X1155" s="148"/>
      <c r="Y1155" s="148"/>
      <c r="BD1155" s="9"/>
      <c r="BK1155" s="148"/>
    </row>
    <row r="1156" spans="24:63" ht="69.95" customHeight="1" x14ac:dyDescent="0.3">
      <c r="X1156" s="148"/>
      <c r="Y1156" s="148"/>
      <c r="BD1156" s="9"/>
      <c r="BK1156" s="148"/>
    </row>
    <row r="1157" spans="24:63" ht="69.95" customHeight="1" x14ac:dyDescent="0.3">
      <c r="X1157" s="148"/>
      <c r="Y1157" s="148"/>
      <c r="BD1157" s="9"/>
      <c r="BK1157" s="148"/>
    </row>
    <row r="1158" spans="24:63" ht="69.95" customHeight="1" x14ac:dyDescent="0.3">
      <c r="X1158" s="148"/>
      <c r="Y1158" s="148"/>
      <c r="BD1158" s="9"/>
      <c r="BK1158" s="148"/>
    </row>
    <row r="1159" spans="24:63" ht="69.95" customHeight="1" x14ac:dyDescent="0.3">
      <c r="X1159" s="148"/>
      <c r="Y1159" s="148"/>
      <c r="BD1159" s="9"/>
      <c r="BK1159" s="148"/>
    </row>
    <row r="1160" spans="24:63" ht="69.95" customHeight="1" x14ac:dyDescent="0.3">
      <c r="X1160" s="148"/>
      <c r="Y1160" s="148"/>
      <c r="BD1160" s="9"/>
      <c r="BK1160" s="148"/>
    </row>
    <row r="1161" spans="24:63" ht="69.95" customHeight="1" x14ac:dyDescent="0.3">
      <c r="X1161" s="148"/>
      <c r="Y1161" s="148"/>
      <c r="BD1161" s="9"/>
      <c r="BK1161" s="148"/>
    </row>
    <row r="1162" spans="24:63" ht="69.95" customHeight="1" x14ac:dyDescent="0.3">
      <c r="X1162" s="148"/>
      <c r="Y1162" s="148"/>
      <c r="BD1162" s="9"/>
      <c r="BK1162" s="148"/>
    </row>
    <row r="1163" spans="24:63" ht="69.95" customHeight="1" x14ac:dyDescent="0.3">
      <c r="X1163" s="148"/>
      <c r="Y1163" s="148"/>
      <c r="BD1163" s="9"/>
      <c r="BK1163" s="148"/>
    </row>
    <row r="1164" spans="24:63" ht="69.95" customHeight="1" x14ac:dyDescent="0.3">
      <c r="X1164" s="148"/>
      <c r="Y1164" s="148"/>
      <c r="BD1164" s="9"/>
      <c r="BK1164" s="148"/>
    </row>
    <row r="1165" spans="24:63" ht="69.95" customHeight="1" x14ac:dyDescent="0.3">
      <c r="X1165" s="148"/>
      <c r="Y1165" s="148"/>
      <c r="BD1165" s="9"/>
      <c r="BK1165" s="148"/>
    </row>
    <row r="1166" spans="24:63" ht="69.95" customHeight="1" x14ac:dyDescent="0.3">
      <c r="X1166" s="148"/>
      <c r="Y1166" s="148"/>
      <c r="BD1166" s="9"/>
      <c r="BK1166" s="148"/>
    </row>
    <row r="1167" spans="24:63" ht="69.95" customHeight="1" x14ac:dyDescent="0.3">
      <c r="X1167" s="148"/>
      <c r="Y1167" s="148"/>
      <c r="BD1167" s="9"/>
      <c r="BK1167" s="148"/>
    </row>
    <row r="1168" spans="24:63" ht="69.95" customHeight="1" x14ac:dyDescent="0.3">
      <c r="X1168" s="148"/>
      <c r="Y1168" s="148"/>
      <c r="BD1168" s="9"/>
      <c r="BK1168" s="148"/>
    </row>
    <row r="1169" spans="24:63" ht="69.95" customHeight="1" x14ac:dyDescent="0.3">
      <c r="X1169" s="148"/>
      <c r="Y1169" s="148"/>
      <c r="BD1169" s="9"/>
      <c r="BK1169" s="148"/>
    </row>
    <row r="1170" spans="24:63" ht="69.95" customHeight="1" x14ac:dyDescent="0.3">
      <c r="X1170" s="148"/>
      <c r="Y1170" s="148"/>
      <c r="BD1170" s="9"/>
      <c r="BK1170" s="148"/>
    </row>
    <row r="1171" spans="24:63" ht="69.95" customHeight="1" x14ac:dyDescent="0.3">
      <c r="X1171" s="148"/>
      <c r="Y1171" s="148"/>
      <c r="BD1171" s="9"/>
      <c r="BK1171" s="148"/>
    </row>
    <row r="1172" spans="24:63" ht="69.95" customHeight="1" x14ac:dyDescent="0.3">
      <c r="X1172" s="148"/>
      <c r="Y1172" s="148"/>
      <c r="BD1172" s="9"/>
      <c r="BK1172" s="148"/>
    </row>
    <row r="1173" spans="24:63" ht="69.95" customHeight="1" x14ac:dyDescent="0.3">
      <c r="X1173" s="148"/>
      <c r="Y1173" s="148"/>
      <c r="BD1173" s="9"/>
      <c r="BK1173" s="148"/>
    </row>
    <row r="1174" spans="24:63" ht="69.95" customHeight="1" x14ac:dyDescent="0.3">
      <c r="X1174" s="148"/>
      <c r="Y1174" s="148"/>
      <c r="BD1174" s="9"/>
      <c r="BK1174" s="148"/>
    </row>
    <row r="1175" spans="24:63" ht="69.95" customHeight="1" x14ac:dyDescent="0.3">
      <c r="X1175" s="148"/>
      <c r="Y1175" s="148"/>
      <c r="BD1175" s="9"/>
      <c r="BK1175" s="148"/>
    </row>
    <row r="1176" spans="24:63" ht="69.95" customHeight="1" x14ac:dyDescent="0.3">
      <c r="X1176" s="148"/>
      <c r="Y1176" s="148"/>
      <c r="BD1176" s="9"/>
      <c r="BK1176" s="148"/>
    </row>
    <row r="1177" spans="24:63" ht="69.95" customHeight="1" x14ac:dyDescent="0.3">
      <c r="X1177" s="148"/>
      <c r="Y1177" s="148"/>
      <c r="BD1177" s="9"/>
      <c r="BK1177" s="148"/>
    </row>
    <row r="1178" spans="24:63" ht="69.95" customHeight="1" x14ac:dyDescent="0.3">
      <c r="X1178" s="148"/>
      <c r="Y1178" s="148"/>
      <c r="BD1178" s="9"/>
      <c r="BK1178" s="148"/>
    </row>
    <row r="1179" spans="24:63" ht="69.95" customHeight="1" x14ac:dyDescent="0.3">
      <c r="X1179" s="148"/>
      <c r="Y1179" s="148"/>
      <c r="BD1179" s="9"/>
      <c r="BK1179" s="148"/>
    </row>
    <row r="1180" spans="24:63" ht="69.95" customHeight="1" x14ac:dyDescent="0.3">
      <c r="X1180" s="148"/>
      <c r="Y1180" s="148"/>
      <c r="BD1180" s="9"/>
      <c r="BK1180" s="148"/>
    </row>
    <row r="1181" spans="24:63" ht="69.95" customHeight="1" x14ac:dyDescent="0.3">
      <c r="X1181" s="148"/>
      <c r="Y1181" s="148"/>
      <c r="BD1181" s="9"/>
      <c r="BK1181" s="148"/>
    </row>
    <row r="1182" spans="24:63" ht="69.95" customHeight="1" x14ac:dyDescent="0.3">
      <c r="X1182" s="148"/>
      <c r="Y1182" s="148"/>
      <c r="BD1182" s="9"/>
      <c r="BK1182" s="148"/>
    </row>
    <row r="1183" spans="24:63" ht="69.95" customHeight="1" x14ac:dyDescent="0.3">
      <c r="X1183" s="148"/>
      <c r="Y1183" s="148"/>
      <c r="BD1183" s="9"/>
      <c r="BK1183" s="148"/>
    </row>
    <row r="1184" spans="24:63" ht="69.95" customHeight="1" x14ac:dyDescent="0.3">
      <c r="X1184" s="148"/>
      <c r="Y1184" s="148"/>
      <c r="BD1184" s="9"/>
      <c r="BK1184" s="148"/>
    </row>
    <row r="1185" spans="24:63" ht="69.95" customHeight="1" x14ac:dyDescent="0.3">
      <c r="X1185" s="148"/>
      <c r="Y1185" s="148"/>
      <c r="BD1185" s="9"/>
      <c r="BK1185" s="148"/>
    </row>
    <row r="1186" spans="24:63" ht="69.95" customHeight="1" x14ac:dyDescent="0.3">
      <c r="X1186" s="148"/>
      <c r="Y1186" s="148"/>
      <c r="BD1186" s="9"/>
      <c r="BK1186" s="148"/>
    </row>
    <row r="1187" spans="24:63" ht="69.95" customHeight="1" x14ac:dyDescent="0.3">
      <c r="X1187" s="148"/>
      <c r="Y1187" s="148"/>
      <c r="BD1187" s="9"/>
      <c r="BK1187" s="148"/>
    </row>
    <row r="1188" spans="24:63" ht="69.95" customHeight="1" x14ac:dyDescent="0.3">
      <c r="X1188" s="148"/>
      <c r="Y1188" s="148"/>
      <c r="BD1188" s="9"/>
      <c r="BK1188" s="148"/>
    </row>
    <row r="1189" spans="24:63" ht="69.95" customHeight="1" x14ac:dyDescent="0.3">
      <c r="X1189" s="148"/>
      <c r="Y1189" s="148"/>
      <c r="BD1189" s="9"/>
      <c r="BK1189" s="148"/>
    </row>
    <row r="1190" spans="24:63" ht="69.95" customHeight="1" x14ac:dyDescent="0.3">
      <c r="X1190" s="148"/>
      <c r="Y1190" s="148"/>
      <c r="BD1190" s="9"/>
      <c r="BK1190" s="148"/>
    </row>
    <row r="1191" spans="24:63" ht="69.95" customHeight="1" x14ac:dyDescent="0.3">
      <c r="X1191" s="148"/>
      <c r="Y1191" s="148"/>
      <c r="BD1191" s="9"/>
      <c r="BK1191" s="148"/>
    </row>
    <row r="1192" spans="24:63" ht="69.95" customHeight="1" x14ac:dyDescent="0.3">
      <c r="X1192" s="148"/>
      <c r="Y1192" s="148"/>
      <c r="BD1192" s="9"/>
      <c r="BK1192" s="148"/>
    </row>
    <row r="1193" spans="24:63" ht="69.95" customHeight="1" x14ac:dyDescent="0.3">
      <c r="X1193" s="148"/>
      <c r="Y1193" s="148"/>
      <c r="BD1193" s="9"/>
      <c r="BK1193" s="148"/>
    </row>
    <row r="1194" spans="24:63" ht="69.95" customHeight="1" x14ac:dyDescent="0.3">
      <c r="X1194" s="148"/>
      <c r="Y1194" s="148"/>
      <c r="BD1194" s="9"/>
      <c r="BK1194" s="148"/>
    </row>
    <row r="1195" spans="24:63" ht="69.95" customHeight="1" x14ac:dyDescent="0.3">
      <c r="X1195" s="148"/>
      <c r="Y1195" s="148"/>
      <c r="BD1195" s="9"/>
      <c r="BK1195" s="148"/>
    </row>
    <row r="1196" spans="24:63" ht="69.95" customHeight="1" x14ac:dyDescent="0.3">
      <c r="X1196" s="148"/>
      <c r="Y1196" s="148"/>
      <c r="BD1196" s="9"/>
      <c r="BK1196" s="148"/>
    </row>
    <row r="1197" spans="24:63" ht="69.95" customHeight="1" x14ac:dyDescent="0.3">
      <c r="X1197" s="148"/>
      <c r="Y1197" s="148"/>
      <c r="BD1197" s="9"/>
      <c r="BK1197" s="148"/>
    </row>
    <row r="1198" spans="24:63" ht="69.95" customHeight="1" x14ac:dyDescent="0.3">
      <c r="X1198" s="148"/>
      <c r="Y1198" s="148"/>
      <c r="BD1198" s="9"/>
      <c r="BK1198" s="148"/>
    </row>
    <row r="1199" spans="24:63" ht="69.95" customHeight="1" x14ac:dyDescent="0.3">
      <c r="X1199" s="148"/>
      <c r="Y1199" s="148"/>
      <c r="BD1199" s="9"/>
      <c r="BK1199" s="148"/>
    </row>
    <row r="1200" spans="24:63" ht="69.95" customHeight="1" x14ac:dyDescent="0.3">
      <c r="X1200" s="148"/>
      <c r="Y1200" s="148"/>
      <c r="BD1200" s="9"/>
      <c r="BK1200" s="148"/>
    </row>
    <row r="1201" spans="24:63" ht="69.95" customHeight="1" x14ac:dyDescent="0.3">
      <c r="X1201" s="148"/>
      <c r="Y1201" s="148"/>
      <c r="BD1201" s="9"/>
      <c r="BK1201" s="148"/>
    </row>
    <row r="1202" spans="24:63" ht="69.95" customHeight="1" x14ac:dyDescent="0.3">
      <c r="X1202" s="148"/>
      <c r="Y1202" s="148"/>
      <c r="BD1202" s="9"/>
      <c r="BK1202" s="148"/>
    </row>
    <row r="1203" spans="24:63" ht="69.95" customHeight="1" x14ac:dyDescent="0.3">
      <c r="X1203" s="148"/>
      <c r="Y1203" s="148"/>
      <c r="BD1203" s="9"/>
      <c r="BK1203" s="148"/>
    </row>
    <row r="1204" spans="24:63" ht="69.95" customHeight="1" x14ac:dyDescent="0.3">
      <c r="X1204" s="148"/>
      <c r="Y1204" s="148"/>
      <c r="BD1204" s="9"/>
      <c r="BK1204" s="148"/>
    </row>
    <row r="1205" spans="24:63" ht="69.95" customHeight="1" x14ac:dyDescent="0.3">
      <c r="X1205" s="148"/>
      <c r="Y1205" s="148"/>
      <c r="BD1205" s="9"/>
      <c r="BK1205" s="148"/>
    </row>
    <row r="1206" spans="24:63" ht="69.95" customHeight="1" x14ac:dyDescent="0.3">
      <c r="X1206" s="148"/>
      <c r="Y1206" s="148"/>
      <c r="BD1206" s="9"/>
      <c r="BK1206" s="148"/>
    </row>
    <row r="1207" spans="24:63" ht="69.95" customHeight="1" x14ac:dyDescent="0.3">
      <c r="X1207" s="148"/>
      <c r="Y1207" s="148"/>
      <c r="BD1207" s="9"/>
      <c r="BK1207" s="148"/>
    </row>
    <row r="1208" spans="24:63" ht="69.95" customHeight="1" x14ac:dyDescent="0.3">
      <c r="X1208" s="148"/>
      <c r="Y1208" s="148"/>
      <c r="BD1208" s="9"/>
      <c r="BK1208" s="148"/>
    </row>
    <row r="1209" spans="24:63" ht="69.95" customHeight="1" x14ac:dyDescent="0.3">
      <c r="X1209" s="148"/>
      <c r="Y1209" s="148"/>
      <c r="BD1209" s="9"/>
      <c r="BK1209" s="148"/>
    </row>
    <row r="1210" spans="24:63" ht="69.95" customHeight="1" x14ac:dyDescent="0.3">
      <c r="X1210" s="148"/>
      <c r="Y1210" s="148"/>
      <c r="BD1210" s="9"/>
      <c r="BK1210" s="148"/>
    </row>
    <row r="1211" spans="24:63" ht="69.95" customHeight="1" x14ac:dyDescent="0.3">
      <c r="X1211" s="148"/>
      <c r="Y1211" s="148"/>
      <c r="BD1211" s="9"/>
      <c r="BK1211" s="148"/>
    </row>
    <row r="1212" spans="24:63" ht="69.95" customHeight="1" x14ac:dyDescent="0.3">
      <c r="X1212" s="148"/>
      <c r="Y1212" s="148"/>
      <c r="BD1212" s="9"/>
      <c r="BK1212" s="148"/>
    </row>
    <row r="1213" spans="24:63" ht="69.95" customHeight="1" x14ac:dyDescent="0.3">
      <c r="X1213" s="148"/>
      <c r="Y1213" s="148"/>
      <c r="BD1213" s="9"/>
      <c r="BK1213" s="148"/>
    </row>
    <row r="1214" spans="24:63" ht="69.95" customHeight="1" x14ac:dyDescent="0.3">
      <c r="X1214" s="148"/>
      <c r="Y1214" s="148"/>
      <c r="BD1214" s="9"/>
      <c r="BK1214" s="148"/>
    </row>
    <row r="1215" spans="24:63" ht="69.95" customHeight="1" x14ac:dyDescent="0.3">
      <c r="X1215" s="148"/>
      <c r="Y1215" s="148"/>
      <c r="BD1215" s="9"/>
      <c r="BK1215" s="148"/>
    </row>
    <row r="1216" spans="24:63" ht="69.95" customHeight="1" x14ac:dyDescent="0.3">
      <c r="X1216" s="148"/>
      <c r="Y1216" s="148"/>
      <c r="BD1216" s="9"/>
      <c r="BK1216" s="148"/>
    </row>
    <row r="1217" spans="24:63" ht="69.95" customHeight="1" x14ac:dyDescent="0.3">
      <c r="X1217" s="148"/>
      <c r="Y1217" s="148"/>
      <c r="BD1217" s="9"/>
      <c r="BK1217" s="148"/>
    </row>
    <row r="1218" spans="24:63" ht="69.95" customHeight="1" x14ac:dyDescent="0.3">
      <c r="X1218" s="148"/>
      <c r="Y1218" s="148"/>
      <c r="BD1218" s="9"/>
      <c r="BK1218" s="148"/>
    </row>
    <row r="1219" spans="24:63" ht="69.95" customHeight="1" x14ac:dyDescent="0.3">
      <c r="X1219" s="148"/>
      <c r="Y1219" s="148"/>
      <c r="BD1219" s="9"/>
      <c r="BK1219" s="148"/>
    </row>
    <row r="1220" spans="24:63" ht="69.95" customHeight="1" x14ac:dyDescent="0.3">
      <c r="X1220" s="148"/>
      <c r="Y1220" s="148"/>
      <c r="BD1220" s="9"/>
      <c r="BK1220" s="148"/>
    </row>
    <row r="1221" spans="24:63" ht="69.95" customHeight="1" x14ac:dyDescent="0.3">
      <c r="X1221" s="148"/>
      <c r="Y1221" s="148"/>
      <c r="BD1221" s="9"/>
      <c r="BK1221" s="148"/>
    </row>
    <row r="1222" spans="24:63" ht="69.95" customHeight="1" x14ac:dyDescent="0.3">
      <c r="X1222" s="148"/>
      <c r="Y1222" s="148"/>
      <c r="BD1222" s="9"/>
      <c r="BK1222" s="148"/>
    </row>
    <row r="1223" spans="24:63" ht="69.95" customHeight="1" x14ac:dyDescent="0.3">
      <c r="X1223" s="148"/>
      <c r="Y1223" s="148"/>
      <c r="BD1223" s="9"/>
      <c r="BK1223" s="148"/>
    </row>
    <row r="1224" spans="24:63" ht="69.95" customHeight="1" x14ac:dyDescent="0.3">
      <c r="X1224" s="148"/>
      <c r="Y1224" s="148"/>
      <c r="BD1224" s="9"/>
      <c r="BK1224" s="148"/>
    </row>
    <row r="1225" spans="24:63" ht="69.95" customHeight="1" x14ac:dyDescent="0.3">
      <c r="X1225" s="148"/>
      <c r="Y1225" s="148"/>
      <c r="BD1225" s="9"/>
      <c r="BK1225" s="148"/>
    </row>
    <row r="1226" spans="24:63" ht="69.95" customHeight="1" x14ac:dyDescent="0.3">
      <c r="X1226" s="148"/>
      <c r="Y1226" s="148"/>
      <c r="BD1226" s="9"/>
      <c r="BK1226" s="148"/>
    </row>
    <row r="1227" spans="24:63" ht="69.95" customHeight="1" x14ac:dyDescent="0.3">
      <c r="X1227" s="148"/>
      <c r="Y1227" s="148"/>
      <c r="BD1227" s="9"/>
      <c r="BK1227" s="148"/>
    </row>
    <row r="1228" spans="24:63" ht="69.95" customHeight="1" x14ac:dyDescent="0.3">
      <c r="X1228" s="148"/>
      <c r="Y1228" s="148"/>
      <c r="BD1228" s="9"/>
      <c r="BK1228" s="148"/>
    </row>
    <row r="1229" spans="24:63" ht="69.95" customHeight="1" x14ac:dyDescent="0.3">
      <c r="X1229" s="148"/>
      <c r="Y1229" s="148"/>
      <c r="BD1229" s="9"/>
      <c r="BK1229" s="148"/>
    </row>
    <row r="1230" spans="24:63" ht="69.95" customHeight="1" x14ac:dyDescent="0.3">
      <c r="X1230" s="148"/>
      <c r="Y1230" s="148"/>
      <c r="BD1230" s="9"/>
      <c r="BK1230" s="148"/>
    </row>
    <row r="1231" spans="24:63" ht="69.95" customHeight="1" x14ac:dyDescent="0.3">
      <c r="X1231" s="148"/>
      <c r="Y1231" s="148"/>
      <c r="BD1231" s="9"/>
      <c r="BK1231" s="148"/>
    </row>
    <row r="1232" spans="24:63" ht="69.95" customHeight="1" x14ac:dyDescent="0.3">
      <c r="X1232" s="148"/>
      <c r="Y1232" s="148"/>
      <c r="BD1232" s="9"/>
      <c r="BK1232" s="148"/>
    </row>
    <row r="1233" spans="24:63" ht="69.95" customHeight="1" x14ac:dyDescent="0.3">
      <c r="X1233" s="148"/>
      <c r="Y1233" s="148"/>
      <c r="BD1233" s="9"/>
      <c r="BK1233" s="148"/>
    </row>
    <row r="1234" spans="24:63" ht="69.95" customHeight="1" x14ac:dyDescent="0.3">
      <c r="X1234" s="148"/>
      <c r="Y1234" s="148"/>
      <c r="BD1234" s="9"/>
      <c r="BK1234" s="148"/>
    </row>
    <row r="1235" spans="24:63" ht="69.95" customHeight="1" x14ac:dyDescent="0.3">
      <c r="X1235" s="148"/>
      <c r="Y1235" s="148"/>
      <c r="BD1235" s="9"/>
      <c r="BK1235" s="148"/>
    </row>
    <row r="1236" spans="24:63" ht="69.95" customHeight="1" x14ac:dyDescent="0.3">
      <c r="X1236" s="148"/>
      <c r="Y1236" s="148"/>
      <c r="BD1236" s="9"/>
      <c r="BK1236" s="148"/>
    </row>
    <row r="1237" spans="24:63" ht="69.95" customHeight="1" x14ac:dyDescent="0.3">
      <c r="X1237" s="148"/>
      <c r="Y1237" s="148"/>
      <c r="BD1237" s="9"/>
      <c r="BK1237" s="148"/>
    </row>
    <row r="1238" spans="24:63" ht="69.95" customHeight="1" x14ac:dyDescent="0.3">
      <c r="X1238" s="148"/>
      <c r="Y1238" s="148"/>
      <c r="BD1238" s="9"/>
      <c r="BK1238" s="148"/>
    </row>
    <row r="1239" spans="24:63" ht="69.95" customHeight="1" x14ac:dyDescent="0.3">
      <c r="X1239" s="148"/>
      <c r="Y1239" s="148"/>
      <c r="BD1239" s="9"/>
      <c r="BK1239" s="148"/>
    </row>
    <row r="1240" spans="24:63" ht="69.95" customHeight="1" x14ac:dyDescent="0.3">
      <c r="X1240" s="148"/>
      <c r="Y1240" s="148"/>
      <c r="BD1240" s="9"/>
      <c r="BK1240" s="148"/>
    </row>
    <row r="1241" spans="24:63" ht="69.95" customHeight="1" x14ac:dyDescent="0.3">
      <c r="X1241" s="148"/>
      <c r="Y1241" s="148"/>
      <c r="BD1241" s="9"/>
      <c r="BK1241" s="148"/>
    </row>
    <row r="1242" spans="24:63" ht="69.95" customHeight="1" x14ac:dyDescent="0.3">
      <c r="X1242" s="148"/>
      <c r="Y1242" s="148"/>
      <c r="BD1242" s="9"/>
      <c r="BK1242" s="148"/>
    </row>
    <row r="1243" spans="24:63" ht="69.95" customHeight="1" x14ac:dyDescent="0.3">
      <c r="X1243" s="148"/>
      <c r="Y1243" s="148"/>
      <c r="BD1243" s="9"/>
      <c r="BK1243" s="148"/>
    </row>
    <row r="1244" spans="24:63" ht="69.95" customHeight="1" x14ac:dyDescent="0.3">
      <c r="X1244" s="148"/>
      <c r="Y1244" s="148"/>
      <c r="BD1244" s="9"/>
      <c r="BK1244" s="148"/>
    </row>
    <row r="1245" spans="24:63" ht="69.95" customHeight="1" x14ac:dyDescent="0.3">
      <c r="X1245" s="148"/>
      <c r="Y1245" s="148"/>
      <c r="BD1245" s="9"/>
      <c r="BK1245" s="148"/>
    </row>
    <row r="1246" spans="24:63" ht="69.95" customHeight="1" x14ac:dyDescent="0.3">
      <c r="X1246" s="148"/>
      <c r="Y1246" s="148"/>
      <c r="BD1246" s="9"/>
      <c r="BK1246" s="148"/>
    </row>
    <row r="1247" spans="24:63" ht="69.95" customHeight="1" x14ac:dyDescent="0.3">
      <c r="X1247" s="148"/>
      <c r="Y1247" s="148"/>
      <c r="BD1247" s="9"/>
      <c r="BK1247" s="148"/>
    </row>
    <row r="1248" spans="24:63" ht="69.95" customHeight="1" x14ac:dyDescent="0.3">
      <c r="X1248" s="148"/>
      <c r="Y1248" s="148"/>
      <c r="BD1248" s="9"/>
      <c r="BK1248" s="148"/>
    </row>
    <row r="1249" spans="24:63" ht="69.95" customHeight="1" x14ac:dyDescent="0.3">
      <c r="X1249" s="148"/>
      <c r="Y1249" s="148"/>
      <c r="BD1249" s="9"/>
      <c r="BK1249" s="148"/>
    </row>
    <row r="1250" spans="24:63" ht="69.95" customHeight="1" x14ac:dyDescent="0.3">
      <c r="X1250" s="148"/>
      <c r="Y1250" s="148"/>
      <c r="BD1250" s="9"/>
      <c r="BK1250" s="148"/>
    </row>
    <row r="1251" spans="24:63" ht="69.95" customHeight="1" x14ac:dyDescent="0.3">
      <c r="X1251" s="148"/>
      <c r="Y1251" s="148"/>
      <c r="BD1251" s="9"/>
      <c r="BK1251" s="148"/>
    </row>
    <row r="1252" spans="24:63" ht="69.95" customHeight="1" x14ac:dyDescent="0.3">
      <c r="X1252" s="148"/>
      <c r="Y1252" s="148"/>
      <c r="BD1252" s="9"/>
      <c r="BK1252" s="148"/>
    </row>
    <row r="1253" spans="24:63" ht="69.95" customHeight="1" x14ac:dyDescent="0.3">
      <c r="X1253" s="148"/>
      <c r="Y1253" s="148"/>
      <c r="BD1253" s="9"/>
      <c r="BK1253" s="148"/>
    </row>
    <row r="1254" spans="24:63" ht="69.95" customHeight="1" x14ac:dyDescent="0.3">
      <c r="X1254" s="148"/>
      <c r="Y1254" s="148"/>
      <c r="BD1254" s="9"/>
      <c r="BK1254" s="148"/>
    </row>
    <row r="1255" spans="24:63" ht="69.95" customHeight="1" x14ac:dyDescent="0.3">
      <c r="X1255" s="148"/>
      <c r="Y1255" s="148"/>
      <c r="BD1255" s="9"/>
      <c r="BK1255" s="148"/>
    </row>
    <row r="1256" spans="24:63" ht="69.95" customHeight="1" x14ac:dyDescent="0.3">
      <c r="X1256" s="148"/>
      <c r="Y1256" s="148"/>
      <c r="BD1256" s="9"/>
      <c r="BK1256" s="148"/>
    </row>
    <row r="1257" spans="24:63" ht="69.95" customHeight="1" x14ac:dyDescent="0.3">
      <c r="X1257" s="148"/>
      <c r="Y1257" s="148"/>
      <c r="BD1257" s="9"/>
      <c r="BK1257" s="148"/>
    </row>
    <row r="1258" spans="24:63" ht="69.95" customHeight="1" x14ac:dyDescent="0.3">
      <c r="X1258" s="148"/>
      <c r="Y1258" s="148"/>
      <c r="BD1258" s="9"/>
      <c r="BK1258" s="148"/>
    </row>
    <row r="1259" spans="24:63" ht="69.95" customHeight="1" x14ac:dyDescent="0.3">
      <c r="X1259" s="148"/>
      <c r="Y1259" s="148"/>
      <c r="BD1259" s="9"/>
      <c r="BK1259" s="148"/>
    </row>
    <row r="1260" spans="24:63" ht="69.95" customHeight="1" x14ac:dyDescent="0.3">
      <c r="X1260" s="148"/>
      <c r="Y1260" s="148"/>
      <c r="BD1260" s="9"/>
      <c r="BK1260" s="148"/>
    </row>
    <row r="1261" spans="24:63" ht="69.95" customHeight="1" x14ac:dyDescent="0.3">
      <c r="X1261" s="148"/>
      <c r="Y1261" s="148"/>
      <c r="BD1261" s="9"/>
      <c r="BK1261" s="148"/>
    </row>
    <row r="1262" spans="24:63" ht="69.95" customHeight="1" x14ac:dyDescent="0.3">
      <c r="X1262" s="148"/>
      <c r="Y1262" s="148"/>
      <c r="BD1262" s="9"/>
      <c r="BK1262" s="148"/>
    </row>
    <row r="1263" spans="24:63" ht="69.95" customHeight="1" x14ac:dyDescent="0.3">
      <c r="X1263" s="148"/>
      <c r="Y1263" s="148"/>
      <c r="BD1263" s="9"/>
      <c r="BK1263" s="148"/>
    </row>
    <row r="1264" spans="24:63" ht="69.95" customHeight="1" x14ac:dyDescent="0.3">
      <c r="X1264" s="148"/>
      <c r="Y1264" s="148"/>
      <c r="BD1264" s="9"/>
      <c r="BK1264" s="148"/>
    </row>
    <row r="1265" spans="24:63" ht="69.95" customHeight="1" x14ac:dyDescent="0.3">
      <c r="X1265" s="148"/>
      <c r="Y1265" s="148"/>
      <c r="BD1265" s="9"/>
      <c r="BK1265" s="148"/>
    </row>
    <row r="1266" spans="24:63" ht="69.95" customHeight="1" x14ac:dyDescent="0.3">
      <c r="X1266" s="148"/>
      <c r="Y1266" s="148"/>
      <c r="BD1266" s="9"/>
      <c r="BK1266" s="148"/>
    </row>
    <row r="1267" spans="24:63" ht="69.95" customHeight="1" x14ac:dyDescent="0.3">
      <c r="X1267" s="148"/>
      <c r="Y1267" s="148"/>
      <c r="BD1267" s="9"/>
      <c r="BK1267" s="148"/>
    </row>
    <row r="1268" spans="24:63" ht="69.95" customHeight="1" x14ac:dyDescent="0.3">
      <c r="X1268" s="148"/>
      <c r="Y1268" s="148"/>
      <c r="BD1268" s="9"/>
      <c r="BK1268" s="148"/>
    </row>
    <row r="1269" spans="24:63" ht="69.95" customHeight="1" x14ac:dyDescent="0.3">
      <c r="X1269" s="148"/>
      <c r="Y1269" s="148"/>
      <c r="BD1269" s="9"/>
      <c r="BK1269" s="148"/>
    </row>
    <row r="1270" spans="24:63" ht="69.95" customHeight="1" x14ac:dyDescent="0.3">
      <c r="X1270" s="148"/>
      <c r="Y1270" s="148"/>
      <c r="BD1270" s="9"/>
      <c r="BK1270" s="148"/>
    </row>
    <row r="1271" spans="24:63" ht="69.95" customHeight="1" x14ac:dyDescent="0.3">
      <c r="X1271" s="148"/>
      <c r="Y1271" s="148"/>
      <c r="BD1271" s="9"/>
      <c r="BK1271" s="148"/>
    </row>
    <row r="1272" spans="24:63" ht="69.95" customHeight="1" x14ac:dyDescent="0.3">
      <c r="X1272" s="148"/>
      <c r="Y1272" s="148"/>
      <c r="BD1272" s="9"/>
      <c r="BK1272" s="148"/>
    </row>
    <row r="1273" spans="24:63" ht="69.95" customHeight="1" x14ac:dyDescent="0.3">
      <c r="X1273" s="148"/>
      <c r="Y1273" s="148"/>
      <c r="BD1273" s="9"/>
      <c r="BK1273" s="148"/>
    </row>
    <row r="1274" spans="24:63" ht="69.95" customHeight="1" x14ac:dyDescent="0.3">
      <c r="X1274" s="148"/>
      <c r="Y1274" s="148"/>
      <c r="BD1274" s="9"/>
      <c r="BK1274" s="148"/>
    </row>
    <row r="1275" spans="24:63" ht="69.95" customHeight="1" x14ac:dyDescent="0.3">
      <c r="X1275" s="148"/>
      <c r="Y1275" s="148"/>
      <c r="BD1275" s="9"/>
      <c r="BK1275" s="148"/>
    </row>
    <row r="1276" spans="24:63" ht="69.95" customHeight="1" x14ac:dyDescent="0.3">
      <c r="X1276" s="148"/>
      <c r="Y1276" s="148"/>
      <c r="BD1276" s="9"/>
      <c r="BK1276" s="148"/>
    </row>
    <row r="1277" spans="24:63" ht="69.95" customHeight="1" x14ac:dyDescent="0.3">
      <c r="X1277" s="148"/>
      <c r="Y1277" s="148"/>
      <c r="BD1277" s="9"/>
      <c r="BK1277" s="148"/>
    </row>
    <row r="1278" spans="24:63" ht="69.95" customHeight="1" x14ac:dyDescent="0.3">
      <c r="X1278" s="148"/>
      <c r="Y1278" s="148"/>
      <c r="BD1278" s="9"/>
      <c r="BK1278" s="148"/>
    </row>
    <row r="1279" spans="24:63" ht="69.95" customHeight="1" x14ac:dyDescent="0.3">
      <c r="X1279" s="148"/>
      <c r="Y1279" s="148"/>
      <c r="BD1279" s="9"/>
      <c r="BK1279" s="148"/>
    </row>
    <row r="1280" spans="24:63" ht="69.95" customHeight="1" x14ac:dyDescent="0.3">
      <c r="X1280" s="148"/>
      <c r="Y1280" s="148"/>
      <c r="BD1280" s="9"/>
      <c r="BK1280" s="148"/>
    </row>
    <row r="1281" spans="24:63" ht="69.95" customHeight="1" x14ac:dyDescent="0.3">
      <c r="X1281" s="148"/>
      <c r="Y1281" s="148"/>
      <c r="BD1281" s="9"/>
      <c r="BK1281" s="148"/>
    </row>
    <row r="1282" spans="24:63" ht="69.95" customHeight="1" x14ac:dyDescent="0.3">
      <c r="X1282" s="148"/>
      <c r="Y1282" s="148"/>
      <c r="BD1282" s="9"/>
      <c r="BK1282" s="148"/>
    </row>
    <row r="1283" spans="24:63" ht="69.95" customHeight="1" x14ac:dyDescent="0.3">
      <c r="X1283" s="148"/>
      <c r="Y1283" s="148"/>
      <c r="BD1283" s="9"/>
      <c r="BK1283" s="148"/>
    </row>
    <row r="1284" spans="24:63" ht="69.95" customHeight="1" x14ac:dyDescent="0.3">
      <c r="X1284" s="148"/>
      <c r="Y1284" s="148"/>
      <c r="BD1284" s="9"/>
      <c r="BK1284" s="148"/>
    </row>
    <row r="1285" spans="24:63" ht="69.95" customHeight="1" x14ac:dyDescent="0.3">
      <c r="X1285" s="148"/>
      <c r="Y1285" s="148"/>
      <c r="BD1285" s="9"/>
      <c r="BK1285" s="148"/>
    </row>
    <row r="1286" spans="24:63" ht="69.95" customHeight="1" x14ac:dyDescent="0.3">
      <c r="X1286" s="148"/>
      <c r="Y1286" s="148"/>
      <c r="BD1286" s="9"/>
      <c r="BK1286" s="148"/>
    </row>
    <row r="1287" spans="24:63" ht="69.95" customHeight="1" x14ac:dyDescent="0.3">
      <c r="X1287" s="148"/>
      <c r="Y1287" s="148"/>
      <c r="BD1287" s="9"/>
      <c r="BK1287" s="148"/>
    </row>
    <row r="1288" spans="24:63" ht="69.95" customHeight="1" x14ac:dyDescent="0.3">
      <c r="X1288" s="148"/>
      <c r="Y1288" s="148"/>
      <c r="BD1288" s="9"/>
      <c r="BK1288" s="148"/>
    </row>
    <row r="1289" spans="24:63" ht="69.95" customHeight="1" x14ac:dyDescent="0.3">
      <c r="X1289" s="148"/>
      <c r="Y1289" s="148"/>
      <c r="BD1289" s="9"/>
      <c r="BK1289" s="148"/>
    </row>
    <row r="1290" spans="24:63" ht="69.95" customHeight="1" x14ac:dyDescent="0.3">
      <c r="X1290" s="148"/>
      <c r="Y1290" s="148"/>
      <c r="BD1290" s="9"/>
      <c r="BK1290" s="148"/>
    </row>
    <row r="1291" spans="24:63" ht="69.95" customHeight="1" x14ac:dyDescent="0.3">
      <c r="X1291" s="148"/>
      <c r="Y1291" s="148"/>
      <c r="BD1291" s="9"/>
      <c r="BK1291" s="148"/>
    </row>
    <row r="1292" spans="24:63" ht="69.95" customHeight="1" x14ac:dyDescent="0.3">
      <c r="X1292" s="148"/>
      <c r="Y1292" s="148"/>
      <c r="BD1292" s="9"/>
      <c r="BK1292" s="148"/>
    </row>
    <row r="1293" spans="24:63" ht="69.95" customHeight="1" x14ac:dyDescent="0.3">
      <c r="X1293" s="148"/>
      <c r="Y1293" s="148"/>
      <c r="BD1293" s="9"/>
      <c r="BK1293" s="148"/>
    </row>
    <row r="1294" spans="24:63" ht="69.95" customHeight="1" x14ac:dyDescent="0.3">
      <c r="X1294" s="148"/>
      <c r="Y1294" s="148"/>
      <c r="BD1294" s="9"/>
      <c r="BK1294" s="148"/>
    </row>
    <row r="1295" spans="24:63" ht="69.95" customHeight="1" x14ac:dyDescent="0.3">
      <c r="X1295" s="148"/>
      <c r="Y1295" s="148"/>
      <c r="BD1295" s="9"/>
      <c r="BK1295" s="148"/>
    </row>
    <row r="1296" spans="24:63" ht="69.95" customHeight="1" x14ac:dyDescent="0.3">
      <c r="X1296" s="148"/>
      <c r="Y1296" s="148"/>
      <c r="BD1296" s="9"/>
      <c r="BK1296" s="148"/>
    </row>
    <row r="1297" spans="24:63" ht="69.95" customHeight="1" x14ac:dyDescent="0.3">
      <c r="X1297" s="148"/>
      <c r="Y1297" s="148"/>
      <c r="BD1297" s="9"/>
      <c r="BK1297" s="148"/>
    </row>
    <row r="1298" spans="24:63" ht="69.95" customHeight="1" x14ac:dyDescent="0.3">
      <c r="X1298" s="148"/>
      <c r="Y1298" s="148"/>
      <c r="BD1298" s="9"/>
      <c r="BK1298" s="148"/>
    </row>
    <row r="1299" spans="24:63" ht="69.95" customHeight="1" x14ac:dyDescent="0.3">
      <c r="X1299" s="148"/>
      <c r="Y1299" s="148"/>
      <c r="BD1299" s="9"/>
      <c r="BK1299" s="148"/>
    </row>
    <row r="1300" spans="24:63" ht="69.95" customHeight="1" x14ac:dyDescent="0.3">
      <c r="X1300" s="148"/>
      <c r="Y1300" s="148"/>
      <c r="BD1300" s="9"/>
      <c r="BK1300" s="148"/>
    </row>
    <row r="1301" spans="24:63" ht="69.95" customHeight="1" x14ac:dyDescent="0.3">
      <c r="X1301" s="148"/>
      <c r="Y1301" s="148"/>
      <c r="BD1301" s="9"/>
      <c r="BK1301" s="148"/>
    </row>
    <row r="1302" spans="24:63" ht="69.95" customHeight="1" x14ac:dyDescent="0.3">
      <c r="X1302" s="148"/>
      <c r="Y1302" s="148"/>
      <c r="BD1302" s="9"/>
      <c r="BK1302" s="148"/>
    </row>
    <row r="1303" spans="24:63" ht="69.95" customHeight="1" x14ac:dyDescent="0.3">
      <c r="X1303" s="148"/>
      <c r="Y1303" s="148"/>
      <c r="BD1303" s="9"/>
      <c r="BK1303" s="148"/>
    </row>
    <row r="1304" spans="24:63" ht="69.95" customHeight="1" x14ac:dyDescent="0.3">
      <c r="X1304" s="148"/>
      <c r="Y1304" s="148"/>
      <c r="BD1304" s="9"/>
      <c r="BK1304" s="148"/>
    </row>
    <row r="1305" spans="24:63" ht="69.95" customHeight="1" x14ac:dyDescent="0.3">
      <c r="X1305" s="148"/>
      <c r="Y1305" s="148"/>
      <c r="BD1305" s="9"/>
      <c r="BK1305" s="148"/>
    </row>
    <row r="1306" spans="24:63" ht="69.95" customHeight="1" x14ac:dyDescent="0.3">
      <c r="X1306" s="148"/>
      <c r="Y1306" s="148"/>
      <c r="BD1306" s="9"/>
      <c r="BK1306" s="148"/>
    </row>
    <row r="1307" spans="24:63" ht="69.95" customHeight="1" x14ac:dyDescent="0.3">
      <c r="X1307" s="148"/>
      <c r="Y1307" s="148"/>
      <c r="BD1307" s="9"/>
      <c r="BK1307" s="148"/>
    </row>
    <row r="1308" spans="24:63" ht="69.95" customHeight="1" x14ac:dyDescent="0.3">
      <c r="X1308" s="148"/>
      <c r="Y1308" s="148"/>
      <c r="BD1308" s="9"/>
      <c r="BK1308" s="148"/>
    </row>
    <row r="1309" spans="24:63" ht="69.95" customHeight="1" x14ac:dyDescent="0.3">
      <c r="X1309" s="148"/>
      <c r="Y1309" s="148"/>
      <c r="BD1309" s="9"/>
      <c r="BK1309" s="148"/>
    </row>
    <row r="1310" spans="24:63" ht="69.95" customHeight="1" x14ac:dyDescent="0.3">
      <c r="X1310" s="148"/>
      <c r="Y1310" s="148"/>
      <c r="BD1310" s="9"/>
      <c r="BK1310" s="148"/>
    </row>
    <row r="1311" spans="24:63" ht="69.95" customHeight="1" x14ac:dyDescent="0.3">
      <c r="X1311" s="148"/>
      <c r="Y1311" s="148"/>
      <c r="BD1311" s="9"/>
      <c r="BK1311" s="148"/>
    </row>
    <row r="1312" spans="24:63" ht="69.95" customHeight="1" x14ac:dyDescent="0.3">
      <c r="X1312" s="148"/>
      <c r="Y1312" s="148"/>
      <c r="BD1312" s="9"/>
      <c r="BK1312" s="148"/>
    </row>
    <row r="1313" spans="24:63" ht="69.95" customHeight="1" x14ac:dyDescent="0.3">
      <c r="X1313" s="148"/>
      <c r="Y1313" s="148"/>
      <c r="BD1313" s="9"/>
      <c r="BK1313" s="148"/>
    </row>
    <row r="1314" spans="24:63" ht="69.95" customHeight="1" x14ac:dyDescent="0.3">
      <c r="X1314" s="148"/>
      <c r="Y1314" s="148"/>
      <c r="BD1314" s="9"/>
      <c r="BK1314" s="148"/>
    </row>
    <row r="1315" spans="24:63" ht="69.95" customHeight="1" x14ac:dyDescent="0.3">
      <c r="X1315" s="148"/>
      <c r="Y1315" s="148"/>
      <c r="BD1315" s="9"/>
      <c r="BK1315" s="148"/>
    </row>
    <row r="1316" spans="24:63" ht="69.95" customHeight="1" x14ac:dyDescent="0.3">
      <c r="X1316" s="148"/>
      <c r="Y1316" s="148"/>
      <c r="BD1316" s="9"/>
      <c r="BK1316" s="148"/>
    </row>
    <row r="1317" spans="24:63" ht="69.95" customHeight="1" x14ac:dyDescent="0.3">
      <c r="X1317" s="148"/>
      <c r="Y1317" s="148"/>
      <c r="BD1317" s="9"/>
      <c r="BK1317" s="148"/>
    </row>
    <row r="1318" spans="24:63" ht="69.95" customHeight="1" x14ac:dyDescent="0.3">
      <c r="X1318" s="148"/>
      <c r="Y1318" s="148"/>
      <c r="BD1318" s="9"/>
      <c r="BK1318" s="148"/>
    </row>
    <row r="1319" spans="24:63" ht="69.95" customHeight="1" x14ac:dyDescent="0.3">
      <c r="X1319" s="148"/>
      <c r="Y1319" s="148"/>
      <c r="BD1319" s="9"/>
      <c r="BK1319" s="148"/>
    </row>
    <row r="1320" spans="24:63" ht="69.95" customHeight="1" x14ac:dyDescent="0.3">
      <c r="X1320" s="148"/>
      <c r="Y1320" s="148"/>
      <c r="BD1320" s="9"/>
      <c r="BK1320" s="148"/>
    </row>
    <row r="1321" spans="24:63" ht="69.95" customHeight="1" x14ac:dyDescent="0.3">
      <c r="X1321" s="148"/>
      <c r="Y1321" s="148"/>
      <c r="BD1321" s="9"/>
      <c r="BK1321" s="148"/>
    </row>
    <row r="1322" spans="24:63" ht="69.95" customHeight="1" x14ac:dyDescent="0.3">
      <c r="X1322" s="148"/>
      <c r="Y1322" s="148"/>
      <c r="BD1322" s="9"/>
      <c r="BK1322" s="148"/>
    </row>
    <row r="1323" spans="24:63" ht="69.95" customHeight="1" x14ac:dyDescent="0.3">
      <c r="X1323" s="148"/>
      <c r="Y1323" s="148"/>
      <c r="BD1323" s="9"/>
      <c r="BK1323" s="148"/>
    </row>
    <row r="1324" spans="24:63" ht="69.95" customHeight="1" x14ac:dyDescent="0.3">
      <c r="X1324" s="148"/>
      <c r="Y1324" s="148"/>
      <c r="BD1324" s="9"/>
      <c r="BK1324" s="148"/>
    </row>
    <row r="1325" spans="24:63" ht="69.95" customHeight="1" x14ac:dyDescent="0.3">
      <c r="X1325" s="148"/>
      <c r="Y1325" s="148"/>
      <c r="BD1325" s="9"/>
      <c r="BK1325" s="148"/>
    </row>
    <row r="1326" spans="24:63" ht="69.95" customHeight="1" x14ac:dyDescent="0.3">
      <c r="X1326" s="148"/>
      <c r="Y1326" s="148"/>
      <c r="BD1326" s="9"/>
      <c r="BK1326" s="148"/>
    </row>
    <row r="1327" spans="24:63" ht="69.95" customHeight="1" x14ac:dyDescent="0.3">
      <c r="X1327" s="148"/>
      <c r="Y1327" s="148"/>
      <c r="BD1327" s="9"/>
      <c r="BK1327" s="148"/>
    </row>
    <row r="1328" spans="24:63" ht="69.95" customHeight="1" x14ac:dyDescent="0.3">
      <c r="X1328" s="148"/>
      <c r="Y1328" s="148"/>
      <c r="BD1328" s="9"/>
      <c r="BK1328" s="148"/>
    </row>
    <row r="1329" spans="24:63" ht="69.95" customHeight="1" x14ac:dyDescent="0.3">
      <c r="X1329" s="148"/>
      <c r="Y1329" s="148"/>
      <c r="BD1329" s="9"/>
      <c r="BK1329" s="148"/>
    </row>
    <row r="1330" spans="24:63" ht="69.95" customHeight="1" x14ac:dyDescent="0.3">
      <c r="X1330" s="148"/>
      <c r="Y1330" s="148"/>
      <c r="BD1330" s="9"/>
      <c r="BK1330" s="148"/>
    </row>
    <row r="1331" spans="24:63" ht="69.95" customHeight="1" x14ac:dyDescent="0.3">
      <c r="X1331" s="148"/>
      <c r="Y1331" s="148"/>
      <c r="BD1331" s="9"/>
      <c r="BK1331" s="148"/>
    </row>
    <row r="1332" spans="24:63" ht="69.95" customHeight="1" x14ac:dyDescent="0.3">
      <c r="X1332" s="148"/>
      <c r="Y1332" s="148"/>
      <c r="BD1332" s="9"/>
      <c r="BK1332" s="148"/>
    </row>
    <row r="1333" spans="24:63" ht="69.95" customHeight="1" x14ac:dyDescent="0.3">
      <c r="X1333" s="148"/>
      <c r="Y1333" s="148"/>
      <c r="BD1333" s="9"/>
      <c r="BK1333" s="148"/>
    </row>
    <row r="1334" spans="24:63" ht="69.95" customHeight="1" x14ac:dyDescent="0.3">
      <c r="X1334" s="148"/>
      <c r="Y1334" s="148"/>
      <c r="BD1334" s="9"/>
      <c r="BK1334" s="148"/>
    </row>
    <row r="1335" spans="24:63" ht="69.95" customHeight="1" x14ac:dyDescent="0.3">
      <c r="X1335" s="148"/>
      <c r="Y1335" s="148"/>
      <c r="BD1335" s="9"/>
      <c r="BK1335" s="148"/>
    </row>
    <row r="1336" spans="24:63" ht="69.95" customHeight="1" x14ac:dyDescent="0.3">
      <c r="X1336" s="148"/>
      <c r="Y1336" s="148"/>
      <c r="BD1336" s="9"/>
      <c r="BK1336" s="148"/>
    </row>
    <row r="1337" spans="24:63" ht="69.95" customHeight="1" x14ac:dyDescent="0.3">
      <c r="X1337" s="148"/>
      <c r="Y1337" s="148"/>
      <c r="BD1337" s="9"/>
      <c r="BK1337" s="148"/>
    </row>
    <row r="1338" spans="24:63" ht="69.95" customHeight="1" x14ac:dyDescent="0.3">
      <c r="X1338" s="148"/>
      <c r="Y1338" s="148"/>
      <c r="BD1338" s="9"/>
      <c r="BK1338" s="148"/>
    </row>
    <row r="1339" spans="24:63" ht="69.95" customHeight="1" x14ac:dyDescent="0.3">
      <c r="X1339" s="148"/>
      <c r="Y1339" s="148"/>
      <c r="BD1339" s="9"/>
      <c r="BK1339" s="148"/>
    </row>
    <row r="1340" spans="24:63" ht="69.95" customHeight="1" x14ac:dyDescent="0.3">
      <c r="X1340" s="148"/>
      <c r="Y1340" s="148"/>
      <c r="BD1340" s="9"/>
      <c r="BK1340" s="148"/>
    </row>
    <row r="1341" spans="24:63" ht="69.95" customHeight="1" x14ac:dyDescent="0.3">
      <c r="X1341" s="148"/>
      <c r="Y1341" s="148"/>
      <c r="BD1341" s="9"/>
      <c r="BK1341" s="148"/>
    </row>
    <row r="1342" spans="24:63" ht="69.95" customHeight="1" x14ac:dyDescent="0.3">
      <c r="X1342" s="148"/>
      <c r="Y1342" s="148"/>
      <c r="BD1342" s="9"/>
      <c r="BK1342" s="148"/>
    </row>
    <row r="1343" spans="24:63" ht="69.95" customHeight="1" x14ac:dyDescent="0.3">
      <c r="X1343" s="148"/>
      <c r="Y1343" s="148"/>
      <c r="BD1343" s="9"/>
      <c r="BK1343" s="148"/>
    </row>
    <row r="1344" spans="24:63" ht="69.95" customHeight="1" x14ac:dyDescent="0.3">
      <c r="X1344" s="148"/>
      <c r="Y1344" s="148"/>
      <c r="BD1344" s="9"/>
      <c r="BK1344" s="148"/>
    </row>
    <row r="1345" spans="24:63" ht="69.95" customHeight="1" x14ac:dyDescent="0.3">
      <c r="X1345" s="148"/>
      <c r="Y1345" s="148"/>
      <c r="BD1345" s="9"/>
      <c r="BK1345" s="148"/>
    </row>
    <row r="1346" spans="24:63" ht="69.95" customHeight="1" x14ac:dyDescent="0.3">
      <c r="X1346" s="148"/>
      <c r="Y1346" s="148"/>
      <c r="BD1346" s="9"/>
      <c r="BK1346" s="148"/>
    </row>
    <row r="1347" spans="24:63" ht="69.95" customHeight="1" x14ac:dyDescent="0.3">
      <c r="X1347" s="148"/>
      <c r="Y1347" s="148"/>
      <c r="BD1347" s="9"/>
      <c r="BK1347" s="148"/>
    </row>
    <row r="1348" spans="24:63" ht="69.95" customHeight="1" x14ac:dyDescent="0.3">
      <c r="X1348" s="148"/>
      <c r="Y1348" s="148"/>
      <c r="BD1348" s="9"/>
      <c r="BK1348" s="148"/>
    </row>
    <row r="1349" spans="24:63" ht="69.95" customHeight="1" x14ac:dyDescent="0.3">
      <c r="X1349" s="148"/>
      <c r="Y1349" s="148"/>
      <c r="BD1349" s="9"/>
      <c r="BK1349" s="148"/>
    </row>
    <row r="1350" spans="24:63" ht="69.95" customHeight="1" x14ac:dyDescent="0.3">
      <c r="X1350" s="148"/>
      <c r="Y1350" s="148"/>
      <c r="BD1350" s="9"/>
      <c r="BK1350" s="148"/>
    </row>
    <row r="1351" spans="24:63" ht="69.95" customHeight="1" x14ac:dyDescent="0.3">
      <c r="X1351" s="148"/>
      <c r="Y1351" s="148"/>
      <c r="BD1351" s="9"/>
      <c r="BK1351" s="148"/>
    </row>
    <row r="1352" spans="24:63" ht="69.95" customHeight="1" x14ac:dyDescent="0.3">
      <c r="X1352" s="148"/>
      <c r="Y1352" s="148"/>
      <c r="BD1352" s="9"/>
      <c r="BK1352" s="148"/>
    </row>
    <row r="1353" spans="24:63" ht="69.95" customHeight="1" x14ac:dyDescent="0.3">
      <c r="X1353" s="148"/>
      <c r="Y1353" s="148"/>
      <c r="BD1353" s="9"/>
      <c r="BK1353" s="148"/>
    </row>
    <row r="1354" spans="24:63" ht="69.95" customHeight="1" x14ac:dyDescent="0.3">
      <c r="X1354" s="148"/>
      <c r="Y1354" s="148"/>
      <c r="BD1354" s="9"/>
      <c r="BK1354" s="148"/>
    </row>
    <row r="1355" spans="24:63" ht="69.95" customHeight="1" x14ac:dyDescent="0.3">
      <c r="X1355" s="148"/>
      <c r="Y1355" s="148"/>
      <c r="BD1355" s="9"/>
      <c r="BK1355" s="148"/>
    </row>
    <row r="1356" spans="24:63" ht="69.95" customHeight="1" x14ac:dyDescent="0.3">
      <c r="X1356" s="148"/>
      <c r="Y1356" s="148"/>
      <c r="BD1356" s="9"/>
      <c r="BK1356" s="148"/>
    </row>
    <row r="1357" spans="24:63" ht="69.95" customHeight="1" x14ac:dyDescent="0.3">
      <c r="X1357" s="148"/>
      <c r="Y1357" s="148"/>
      <c r="BD1357" s="9"/>
      <c r="BK1357" s="148"/>
    </row>
    <row r="1358" spans="24:63" ht="69.95" customHeight="1" x14ac:dyDescent="0.3">
      <c r="X1358" s="148"/>
      <c r="Y1358" s="148"/>
      <c r="BD1358" s="9"/>
      <c r="BK1358" s="148"/>
    </row>
    <row r="1359" spans="24:63" ht="69.95" customHeight="1" x14ac:dyDescent="0.3">
      <c r="X1359" s="148"/>
      <c r="Y1359" s="148"/>
      <c r="BD1359" s="9"/>
      <c r="BK1359" s="148"/>
    </row>
    <row r="1360" spans="24:63" ht="69.95" customHeight="1" x14ac:dyDescent="0.3">
      <c r="X1360" s="148"/>
      <c r="Y1360" s="148"/>
      <c r="BD1360" s="9"/>
      <c r="BK1360" s="148"/>
    </row>
    <row r="1361" spans="24:63" ht="69.95" customHeight="1" x14ac:dyDescent="0.3">
      <c r="X1361" s="148"/>
      <c r="Y1361" s="148"/>
      <c r="BD1361" s="9"/>
      <c r="BK1361" s="148"/>
    </row>
    <row r="1362" spans="24:63" ht="69.95" customHeight="1" x14ac:dyDescent="0.3">
      <c r="X1362" s="148"/>
      <c r="Y1362" s="148"/>
      <c r="BD1362" s="9"/>
      <c r="BK1362" s="148"/>
    </row>
    <row r="1363" spans="24:63" ht="69.95" customHeight="1" x14ac:dyDescent="0.3">
      <c r="X1363" s="148"/>
      <c r="Y1363" s="148"/>
      <c r="BD1363" s="9"/>
      <c r="BK1363" s="148"/>
    </row>
    <row r="1364" spans="24:63" ht="69.95" customHeight="1" x14ac:dyDescent="0.3">
      <c r="X1364" s="148"/>
      <c r="Y1364" s="148"/>
      <c r="BD1364" s="9"/>
      <c r="BK1364" s="148"/>
    </row>
    <row r="1365" spans="24:63" ht="69.95" customHeight="1" x14ac:dyDescent="0.3">
      <c r="X1365" s="148"/>
      <c r="Y1365" s="148"/>
      <c r="BD1365" s="9"/>
      <c r="BK1365" s="148"/>
    </row>
    <row r="1366" spans="24:63" ht="69.95" customHeight="1" x14ac:dyDescent="0.3">
      <c r="X1366" s="148"/>
      <c r="Y1366" s="148"/>
      <c r="BD1366" s="9"/>
      <c r="BK1366" s="148"/>
    </row>
    <row r="1367" spans="24:63" ht="69.95" customHeight="1" x14ac:dyDescent="0.3">
      <c r="X1367" s="148"/>
      <c r="Y1367" s="148"/>
      <c r="BD1367" s="9"/>
      <c r="BK1367" s="148"/>
    </row>
    <row r="1368" spans="24:63" ht="69.95" customHeight="1" x14ac:dyDescent="0.3">
      <c r="X1368" s="148"/>
      <c r="Y1368" s="148"/>
      <c r="BD1368" s="9"/>
      <c r="BK1368" s="148"/>
    </row>
    <row r="1369" spans="24:63" ht="69.95" customHeight="1" x14ac:dyDescent="0.3">
      <c r="X1369" s="148"/>
      <c r="Y1369" s="148"/>
      <c r="BD1369" s="9"/>
      <c r="BK1369" s="148"/>
    </row>
    <row r="1370" spans="24:63" ht="69.95" customHeight="1" x14ac:dyDescent="0.3">
      <c r="X1370" s="148"/>
      <c r="Y1370" s="148"/>
      <c r="BD1370" s="9"/>
      <c r="BK1370" s="148"/>
    </row>
    <row r="1371" spans="24:63" ht="69.95" customHeight="1" x14ac:dyDescent="0.3">
      <c r="X1371" s="148"/>
      <c r="Y1371" s="148"/>
      <c r="BD1371" s="9"/>
      <c r="BK1371" s="148"/>
    </row>
    <row r="1372" spans="24:63" ht="69.95" customHeight="1" x14ac:dyDescent="0.3">
      <c r="X1372" s="148"/>
      <c r="Y1372" s="148"/>
      <c r="BD1372" s="9"/>
      <c r="BK1372" s="148"/>
    </row>
    <row r="1373" spans="24:63" ht="69.95" customHeight="1" x14ac:dyDescent="0.3">
      <c r="X1373" s="148"/>
      <c r="Y1373" s="148"/>
      <c r="BD1373" s="9"/>
      <c r="BK1373" s="148"/>
    </row>
    <row r="1374" spans="24:63" ht="69.95" customHeight="1" x14ac:dyDescent="0.3">
      <c r="X1374" s="148"/>
      <c r="Y1374" s="148"/>
      <c r="BD1374" s="9"/>
      <c r="BK1374" s="148"/>
    </row>
    <row r="1375" spans="24:63" ht="69.95" customHeight="1" x14ac:dyDescent="0.3">
      <c r="X1375" s="148"/>
      <c r="Y1375" s="148"/>
      <c r="BD1375" s="9"/>
      <c r="BK1375" s="148"/>
    </row>
    <row r="1376" spans="24:63" ht="69.95" customHeight="1" x14ac:dyDescent="0.3">
      <c r="X1376" s="148"/>
      <c r="Y1376" s="148"/>
      <c r="BD1376" s="9"/>
      <c r="BK1376" s="148"/>
    </row>
    <row r="1377" spans="24:63" ht="69.95" customHeight="1" x14ac:dyDescent="0.3">
      <c r="X1377" s="148"/>
      <c r="Y1377" s="148"/>
      <c r="BD1377" s="9"/>
      <c r="BK1377" s="148"/>
    </row>
    <row r="1378" spans="24:63" ht="69.95" customHeight="1" x14ac:dyDescent="0.3">
      <c r="X1378" s="148"/>
      <c r="Y1378" s="148"/>
      <c r="BD1378" s="9"/>
      <c r="BK1378" s="148"/>
    </row>
    <row r="1379" spans="24:63" ht="69.95" customHeight="1" x14ac:dyDescent="0.3">
      <c r="X1379" s="148"/>
      <c r="Y1379" s="148"/>
      <c r="BD1379" s="9"/>
      <c r="BK1379" s="148"/>
    </row>
    <row r="1380" spans="24:63" ht="69.95" customHeight="1" x14ac:dyDescent="0.3">
      <c r="X1380" s="148"/>
      <c r="Y1380" s="148"/>
      <c r="BD1380" s="9"/>
      <c r="BK1380" s="148"/>
    </row>
    <row r="1381" spans="24:63" ht="69.95" customHeight="1" x14ac:dyDescent="0.3">
      <c r="X1381" s="148"/>
      <c r="Y1381" s="148"/>
      <c r="BD1381" s="9"/>
      <c r="BK1381" s="148"/>
    </row>
    <row r="1382" spans="24:63" ht="69.95" customHeight="1" x14ac:dyDescent="0.3">
      <c r="X1382" s="148"/>
      <c r="Y1382" s="148"/>
      <c r="BD1382" s="9"/>
      <c r="BK1382" s="148"/>
    </row>
    <row r="1383" spans="24:63" ht="69.95" customHeight="1" x14ac:dyDescent="0.3">
      <c r="X1383" s="148"/>
      <c r="Y1383" s="148"/>
      <c r="BD1383" s="9"/>
      <c r="BK1383" s="148"/>
    </row>
    <row r="1384" spans="24:63" ht="69.95" customHeight="1" x14ac:dyDescent="0.3">
      <c r="X1384" s="148"/>
      <c r="Y1384" s="148"/>
      <c r="BD1384" s="9"/>
      <c r="BK1384" s="148"/>
    </row>
    <row r="1385" spans="24:63" ht="69.95" customHeight="1" x14ac:dyDescent="0.3">
      <c r="X1385" s="148"/>
      <c r="Y1385" s="148"/>
      <c r="BD1385" s="9"/>
      <c r="BK1385" s="148"/>
    </row>
    <row r="1386" spans="24:63" ht="69.95" customHeight="1" x14ac:dyDescent="0.3">
      <c r="X1386" s="148"/>
      <c r="Y1386" s="148"/>
      <c r="BD1386" s="9"/>
      <c r="BK1386" s="148"/>
    </row>
    <row r="1387" spans="24:63" ht="69.95" customHeight="1" x14ac:dyDescent="0.3">
      <c r="X1387" s="148"/>
      <c r="Y1387" s="148"/>
      <c r="BD1387" s="9"/>
      <c r="BK1387" s="148"/>
    </row>
    <row r="1388" spans="24:63" ht="69.95" customHeight="1" x14ac:dyDescent="0.3">
      <c r="X1388" s="148"/>
      <c r="Y1388" s="148"/>
      <c r="BD1388" s="9"/>
      <c r="BK1388" s="148"/>
    </row>
    <row r="1389" spans="24:63" ht="69.95" customHeight="1" x14ac:dyDescent="0.3">
      <c r="X1389" s="148"/>
      <c r="Y1389" s="148"/>
      <c r="BD1389" s="9"/>
      <c r="BK1389" s="148"/>
    </row>
    <row r="1390" spans="24:63" ht="69.95" customHeight="1" x14ac:dyDescent="0.3">
      <c r="X1390" s="148"/>
      <c r="Y1390" s="148"/>
      <c r="BD1390" s="9"/>
      <c r="BK1390" s="148"/>
    </row>
    <row r="1391" spans="24:63" ht="69.95" customHeight="1" x14ac:dyDescent="0.3">
      <c r="X1391" s="148"/>
      <c r="Y1391" s="148"/>
      <c r="BD1391" s="9"/>
      <c r="BK1391" s="148"/>
    </row>
    <row r="1392" spans="24:63" ht="69.95" customHeight="1" x14ac:dyDescent="0.3">
      <c r="X1392" s="148"/>
      <c r="Y1392" s="148"/>
      <c r="BD1392" s="9"/>
      <c r="BK1392" s="148"/>
    </row>
    <row r="1393" spans="24:63" ht="69.95" customHeight="1" x14ac:dyDescent="0.3">
      <c r="X1393" s="148"/>
      <c r="Y1393" s="148"/>
      <c r="BD1393" s="9"/>
      <c r="BK1393" s="148"/>
    </row>
    <row r="1394" spans="24:63" ht="69.95" customHeight="1" x14ac:dyDescent="0.3">
      <c r="X1394" s="148"/>
      <c r="Y1394" s="148"/>
      <c r="BD1394" s="9"/>
      <c r="BK1394" s="148"/>
    </row>
    <row r="1395" spans="24:63" ht="69.95" customHeight="1" x14ac:dyDescent="0.3">
      <c r="X1395" s="148"/>
      <c r="Y1395" s="148"/>
      <c r="BD1395" s="9"/>
      <c r="BK1395" s="148"/>
    </row>
    <row r="1396" spans="24:63" ht="69.95" customHeight="1" x14ac:dyDescent="0.3">
      <c r="X1396" s="148"/>
      <c r="Y1396" s="148"/>
      <c r="BD1396" s="9"/>
      <c r="BK1396" s="148"/>
    </row>
    <row r="1397" spans="24:63" ht="69.95" customHeight="1" x14ac:dyDescent="0.3">
      <c r="X1397" s="148"/>
      <c r="Y1397" s="148"/>
      <c r="BD1397" s="9"/>
      <c r="BK1397" s="148"/>
    </row>
    <row r="1398" spans="24:63" ht="69.95" customHeight="1" x14ac:dyDescent="0.3">
      <c r="X1398" s="148"/>
      <c r="Y1398" s="148"/>
      <c r="BD1398" s="9"/>
      <c r="BK1398" s="148"/>
    </row>
    <row r="1399" spans="24:63" ht="69.95" customHeight="1" x14ac:dyDescent="0.3">
      <c r="X1399" s="148"/>
      <c r="Y1399" s="148"/>
      <c r="BD1399" s="9"/>
      <c r="BK1399" s="148"/>
    </row>
    <row r="1400" spans="24:63" ht="69.95" customHeight="1" x14ac:dyDescent="0.3">
      <c r="X1400" s="148"/>
      <c r="Y1400" s="148"/>
      <c r="BD1400" s="9"/>
      <c r="BK1400" s="148"/>
    </row>
    <row r="1401" spans="24:63" ht="69.95" customHeight="1" x14ac:dyDescent="0.3">
      <c r="X1401" s="148"/>
      <c r="Y1401" s="148"/>
      <c r="BD1401" s="9"/>
      <c r="BK1401" s="148"/>
    </row>
    <row r="1402" spans="24:63" ht="69.95" customHeight="1" x14ac:dyDescent="0.3">
      <c r="X1402" s="148"/>
      <c r="Y1402" s="148"/>
      <c r="BD1402" s="9"/>
      <c r="BK1402" s="148"/>
    </row>
    <row r="1403" spans="24:63" ht="69.95" customHeight="1" x14ac:dyDescent="0.3">
      <c r="X1403" s="148"/>
      <c r="Y1403" s="148"/>
      <c r="BD1403" s="9"/>
      <c r="BK1403" s="148"/>
    </row>
    <row r="1404" spans="24:63" ht="69.95" customHeight="1" x14ac:dyDescent="0.3">
      <c r="X1404" s="148"/>
      <c r="Y1404" s="148"/>
      <c r="BD1404" s="9"/>
      <c r="BK1404" s="148"/>
    </row>
    <row r="1405" spans="24:63" ht="69.95" customHeight="1" x14ac:dyDescent="0.3">
      <c r="X1405" s="148"/>
      <c r="Y1405" s="148"/>
      <c r="BD1405" s="9"/>
      <c r="BK1405" s="148"/>
    </row>
    <row r="1406" spans="24:63" ht="69.95" customHeight="1" x14ac:dyDescent="0.3">
      <c r="X1406" s="148"/>
      <c r="Y1406" s="148"/>
      <c r="BD1406" s="9"/>
      <c r="BK1406" s="148"/>
    </row>
    <row r="1407" spans="24:63" ht="69.95" customHeight="1" x14ac:dyDescent="0.3">
      <c r="X1407" s="148"/>
      <c r="Y1407" s="148"/>
      <c r="BD1407" s="9"/>
      <c r="BK1407" s="148"/>
    </row>
    <row r="1408" spans="24:63" ht="69.95" customHeight="1" x14ac:dyDescent="0.3">
      <c r="X1408" s="148"/>
      <c r="Y1408" s="148"/>
      <c r="BD1408" s="9"/>
      <c r="BK1408" s="148"/>
    </row>
    <row r="1409" spans="24:63" ht="69.95" customHeight="1" x14ac:dyDescent="0.3">
      <c r="X1409" s="148"/>
      <c r="Y1409" s="148"/>
      <c r="BD1409" s="9"/>
      <c r="BK1409" s="148"/>
    </row>
    <row r="1410" spans="24:63" ht="69.95" customHeight="1" x14ac:dyDescent="0.3">
      <c r="X1410" s="148"/>
      <c r="Y1410" s="148"/>
      <c r="BD1410" s="9"/>
      <c r="BK1410" s="148"/>
    </row>
    <row r="1411" spans="24:63" ht="69.95" customHeight="1" x14ac:dyDescent="0.3">
      <c r="X1411" s="148"/>
      <c r="Y1411" s="148"/>
      <c r="BD1411" s="9"/>
      <c r="BK1411" s="148"/>
    </row>
    <row r="1412" spans="24:63" ht="69.95" customHeight="1" x14ac:dyDescent="0.3">
      <c r="X1412" s="148"/>
      <c r="Y1412" s="148"/>
      <c r="BD1412" s="9"/>
      <c r="BK1412" s="148"/>
    </row>
    <row r="1413" spans="24:63" ht="69.95" customHeight="1" x14ac:dyDescent="0.3">
      <c r="X1413" s="148"/>
      <c r="Y1413" s="148"/>
      <c r="BD1413" s="9"/>
      <c r="BK1413" s="148"/>
    </row>
    <row r="1414" spans="24:63" ht="69.95" customHeight="1" x14ac:dyDescent="0.3">
      <c r="X1414" s="148"/>
      <c r="Y1414" s="148"/>
      <c r="BD1414" s="9"/>
      <c r="BK1414" s="148"/>
    </row>
    <row r="1415" spans="24:63" ht="69.95" customHeight="1" x14ac:dyDescent="0.3">
      <c r="X1415" s="148"/>
      <c r="Y1415" s="148"/>
      <c r="BD1415" s="9"/>
      <c r="BK1415" s="148"/>
    </row>
    <row r="1416" spans="24:63" ht="69.95" customHeight="1" x14ac:dyDescent="0.3">
      <c r="X1416" s="148"/>
      <c r="Y1416" s="148"/>
      <c r="BD1416" s="9"/>
      <c r="BK1416" s="148"/>
    </row>
    <row r="1417" spans="24:63" ht="69.95" customHeight="1" x14ac:dyDescent="0.3">
      <c r="X1417" s="148"/>
      <c r="Y1417" s="148"/>
      <c r="BD1417" s="9"/>
      <c r="BK1417" s="148"/>
    </row>
    <row r="1418" spans="24:63" ht="69.95" customHeight="1" x14ac:dyDescent="0.3">
      <c r="X1418" s="148"/>
      <c r="Y1418" s="148"/>
      <c r="BD1418" s="9"/>
      <c r="BK1418" s="148"/>
    </row>
    <row r="1419" spans="24:63" ht="69.95" customHeight="1" x14ac:dyDescent="0.3">
      <c r="X1419" s="148"/>
      <c r="Y1419" s="148"/>
      <c r="BD1419" s="9"/>
      <c r="BK1419" s="148"/>
    </row>
    <row r="1420" spans="24:63" ht="69.95" customHeight="1" x14ac:dyDescent="0.3">
      <c r="X1420" s="148"/>
      <c r="Y1420" s="148"/>
      <c r="BD1420" s="9"/>
      <c r="BK1420" s="148"/>
    </row>
    <row r="1421" spans="24:63" ht="69.95" customHeight="1" x14ac:dyDescent="0.3">
      <c r="X1421" s="148"/>
      <c r="Y1421" s="148"/>
      <c r="BD1421" s="9"/>
      <c r="BK1421" s="148"/>
    </row>
    <row r="1422" spans="24:63" ht="69.95" customHeight="1" x14ac:dyDescent="0.3">
      <c r="X1422" s="148"/>
      <c r="Y1422" s="148"/>
      <c r="BD1422" s="9"/>
      <c r="BK1422" s="148"/>
    </row>
    <row r="1423" spans="24:63" ht="69.95" customHeight="1" x14ac:dyDescent="0.3">
      <c r="X1423" s="148"/>
      <c r="Y1423" s="148"/>
      <c r="BD1423" s="9"/>
      <c r="BK1423" s="148"/>
    </row>
    <row r="1424" spans="24:63" ht="69.95" customHeight="1" x14ac:dyDescent="0.3">
      <c r="X1424" s="148"/>
      <c r="Y1424" s="148"/>
      <c r="BD1424" s="9"/>
      <c r="BK1424" s="148"/>
    </row>
    <row r="1425" spans="24:63" ht="69.95" customHeight="1" x14ac:dyDescent="0.3">
      <c r="X1425" s="148"/>
      <c r="Y1425" s="148"/>
      <c r="BD1425" s="9"/>
      <c r="BK1425" s="148"/>
    </row>
    <row r="1426" spans="24:63" ht="69.95" customHeight="1" x14ac:dyDescent="0.3">
      <c r="X1426" s="148"/>
      <c r="Y1426" s="148"/>
      <c r="BD1426" s="9"/>
      <c r="BK1426" s="148"/>
    </row>
    <row r="1427" spans="24:63" ht="69.95" customHeight="1" x14ac:dyDescent="0.3">
      <c r="X1427" s="148"/>
      <c r="Y1427" s="148"/>
      <c r="BD1427" s="9"/>
      <c r="BK1427" s="148"/>
    </row>
    <row r="1428" spans="24:63" ht="69.95" customHeight="1" x14ac:dyDescent="0.3">
      <c r="X1428" s="148"/>
      <c r="Y1428" s="148"/>
      <c r="BD1428" s="9"/>
      <c r="BK1428" s="148"/>
    </row>
    <row r="1429" spans="24:63" ht="69.95" customHeight="1" x14ac:dyDescent="0.3">
      <c r="X1429" s="148"/>
      <c r="Y1429" s="148"/>
      <c r="BD1429" s="9"/>
      <c r="BK1429" s="148"/>
    </row>
    <row r="1430" spans="24:63" ht="69.95" customHeight="1" x14ac:dyDescent="0.3">
      <c r="X1430" s="148"/>
      <c r="Y1430" s="148"/>
      <c r="BD1430" s="9"/>
      <c r="BK1430" s="148"/>
    </row>
    <row r="1431" spans="24:63" ht="69.95" customHeight="1" x14ac:dyDescent="0.3">
      <c r="X1431" s="148"/>
      <c r="Y1431" s="148"/>
      <c r="BD1431" s="9"/>
      <c r="BK1431" s="148"/>
    </row>
    <row r="1432" spans="24:63" ht="69.95" customHeight="1" x14ac:dyDescent="0.3">
      <c r="X1432" s="148"/>
      <c r="Y1432" s="148"/>
      <c r="BD1432" s="9"/>
      <c r="BK1432" s="148"/>
    </row>
    <row r="1433" spans="24:63" ht="69.95" customHeight="1" x14ac:dyDescent="0.3">
      <c r="X1433" s="148"/>
      <c r="Y1433" s="148"/>
      <c r="BD1433" s="9"/>
      <c r="BK1433" s="148"/>
    </row>
    <row r="1434" spans="24:63" ht="69.95" customHeight="1" x14ac:dyDescent="0.3">
      <c r="X1434" s="148"/>
      <c r="Y1434" s="148"/>
      <c r="BD1434" s="9"/>
      <c r="BK1434" s="148"/>
    </row>
    <row r="1435" spans="24:63" ht="69.95" customHeight="1" x14ac:dyDescent="0.3">
      <c r="X1435" s="148"/>
      <c r="Y1435" s="148"/>
      <c r="BD1435" s="9"/>
      <c r="BK1435" s="148"/>
    </row>
    <row r="1436" spans="24:63" ht="69.95" customHeight="1" x14ac:dyDescent="0.3">
      <c r="X1436" s="148"/>
      <c r="Y1436" s="148"/>
      <c r="BD1436" s="9"/>
      <c r="BK1436" s="148"/>
    </row>
    <row r="1437" spans="24:63" ht="69.95" customHeight="1" x14ac:dyDescent="0.3">
      <c r="X1437" s="148"/>
      <c r="Y1437" s="148"/>
      <c r="BD1437" s="9"/>
      <c r="BK1437" s="148"/>
    </row>
    <row r="1438" spans="24:63" ht="69.95" customHeight="1" x14ac:dyDescent="0.3">
      <c r="X1438" s="148"/>
      <c r="Y1438" s="148"/>
      <c r="BD1438" s="9"/>
      <c r="BK1438" s="148"/>
    </row>
    <row r="1439" spans="24:63" ht="69.95" customHeight="1" x14ac:dyDescent="0.3">
      <c r="X1439" s="148"/>
      <c r="Y1439" s="148"/>
      <c r="BD1439" s="9"/>
      <c r="BK1439" s="148"/>
    </row>
    <row r="1440" spans="24:63" ht="69.95" customHeight="1" x14ac:dyDescent="0.3">
      <c r="X1440" s="148"/>
      <c r="Y1440" s="148"/>
      <c r="BD1440" s="9"/>
      <c r="BK1440" s="148"/>
    </row>
    <row r="1441" spans="24:63" ht="69.95" customHeight="1" x14ac:dyDescent="0.3">
      <c r="X1441" s="148"/>
      <c r="Y1441" s="148"/>
      <c r="BD1441" s="9"/>
      <c r="BK1441" s="148"/>
    </row>
    <row r="1442" spans="24:63" ht="69.95" customHeight="1" x14ac:dyDescent="0.3">
      <c r="X1442" s="148"/>
      <c r="Y1442" s="148"/>
      <c r="BD1442" s="9"/>
      <c r="BK1442" s="148"/>
    </row>
    <row r="1443" spans="24:63" ht="69.95" customHeight="1" x14ac:dyDescent="0.3">
      <c r="X1443" s="148"/>
      <c r="Y1443" s="148"/>
      <c r="BD1443" s="9"/>
      <c r="BK1443" s="148"/>
    </row>
    <row r="1444" spans="24:63" ht="69.95" customHeight="1" x14ac:dyDescent="0.3">
      <c r="X1444" s="148"/>
      <c r="Y1444" s="148"/>
      <c r="BD1444" s="9"/>
      <c r="BK1444" s="148"/>
    </row>
    <row r="1445" spans="24:63" ht="69.95" customHeight="1" x14ac:dyDescent="0.3">
      <c r="X1445" s="148"/>
      <c r="Y1445" s="148"/>
      <c r="BD1445" s="9"/>
      <c r="BK1445" s="148"/>
    </row>
    <row r="1446" spans="24:63" ht="69.95" customHeight="1" x14ac:dyDescent="0.3">
      <c r="X1446" s="148"/>
      <c r="Y1446" s="148"/>
      <c r="BD1446" s="9"/>
      <c r="BK1446" s="148"/>
    </row>
    <row r="1447" spans="24:63" ht="69.95" customHeight="1" x14ac:dyDescent="0.3">
      <c r="X1447" s="148"/>
      <c r="Y1447" s="148"/>
      <c r="BD1447" s="9"/>
      <c r="BK1447" s="148"/>
    </row>
    <row r="1448" spans="24:63" ht="69.95" customHeight="1" x14ac:dyDescent="0.3">
      <c r="X1448" s="148"/>
      <c r="Y1448" s="148"/>
      <c r="BD1448" s="9"/>
      <c r="BK1448" s="148"/>
    </row>
    <row r="1449" spans="24:63" ht="69.95" customHeight="1" x14ac:dyDescent="0.3">
      <c r="X1449" s="148"/>
      <c r="Y1449" s="148"/>
      <c r="BD1449" s="9"/>
      <c r="BK1449" s="148"/>
    </row>
    <row r="1450" spans="24:63" ht="69.95" customHeight="1" x14ac:dyDescent="0.3">
      <c r="X1450" s="148"/>
      <c r="Y1450" s="148"/>
      <c r="BD1450" s="9"/>
      <c r="BK1450" s="148"/>
    </row>
    <row r="1451" spans="24:63" ht="69.95" customHeight="1" x14ac:dyDescent="0.3">
      <c r="X1451" s="148"/>
      <c r="Y1451" s="148"/>
      <c r="BD1451" s="9"/>
      <c r="BK1451" s="148"/>
    </row>
    <row r="1452" spans="24:63" ht="69.95" customHeight="1" x14ac:dyDescent="0.3">
      <c r="X1452" s="148"/>
      <c r="Y1452" s="148"/>
      <c r="BD1452" s="9"/>
      <c r="BK1452" s="148"/>
    </row>
    <row r="1453" spans="24:63" ht="69.95" customHeight="1" x14ac:dyDescent="0.3">
      <c r="X1453" s="148"/>
      <c r="Y1453" s="148"/>
      <c r="BD1453" s="9"/>
      <c r="BK1453" s="148"/>
    </row>
    <row r="1454" spans="24:63" ht="69.95" customHeight="1" x14ac:dyDescent="0.3">
      <c r="X1454" s="148"/>
      <c r="Y1454" s="148"/>
      <c r="BD1454" s="9"/>
      <c r="BK1454" s="148"/>
    </row>
    <row r="1455" spans="24:63" ht="69.95" customHeight="1" x14ac:dyDescent="0.3">
      <c r="X1455" s="148"/>
      <c r="Y1455" s="148"/>
      <c r="BD1455" s="9"/>
      <c r="BK1455" s="148"/>
    </row>
    <row r="1456" spans="24:63" ht="69.95" customHeight="1" x14ac:dyDescent="0.3">
      <c r="X1456" s="148"/>
      <c r="Y1456" s="148"/>
      <c r="BD1456" s="9"/>
      <c r="BK1456" s="148"/>
    </row>
    <row r="1457" spans="24:63" ht="69.95" customHeight="1" x14ac:dyDescent="0.3">
      <c r="X1457" s="148"/>
      <c r="Y1457" s="148"/>
      <c r="BD1457" s="9"/>
      <c r="BK1457" s="148"/>
    </row>
    <row r="1458" spans="24:63" ht="69.95" customHeight="1" x14ac:dyDescent="0.3">
      <c r="X1458" s="148"/>
      <c r="Y1458" s="148"/>
      <c r="BD1458" s="9"/>
      <c r="BK1458" s="148"/>
    </row>
    <row r="1459" spans="24:63" ht="69.95" customHeight="1" x14ac:dyDescent="0.3">
      <c r="X1459" s="148"/>
      <c r="Y1459" s="148"/>
      <c r="BD1459" s="9"/>
      <c r="BK1459" s="148"/>
    </row>
    <row r="1460" spans="24:63" ht="69.95" customHeight="1" x14ac:dyDescent="0.3">
      <c r="X1460" s="148"/>
      <c r="Y1460" s="148"/>
      <c r="BD1460" s="9"/>
      <c r="BK1460" s="148"/>
    </row>
    <row r="1461" spans="24:63" ht="69.95" customHeight="1" x14ac:dyDescent="0.3">
      <c r="X1461" s="148"/>
      <c r="Y1461" s="148"/>
      <c r="BD1461" s="9"/>
      <c r="BK1461" s="148"/>
    </row>
    <row r="1462" spans="24:63" ht="69.95" customHeight="1" x14ac:dyDescent="0.3">
      <c r="X1462" s="148"/>
      <c r="Y1462" s="148"/>
      <c r="BD1462" s="9"/>
      <c r="BK1462" s="148"/>
    </row>
    <row r="1463" spans="24:63" ht="69.95" customHeight="1" x14ac:dyDescent="0.3">
      <c r="X1463" s="148"/>
      <c r="Y1463" s="148"/>
      <c r="BD1463" s="9"/>
      <c r="BK1463" s="148"/>
    </row>
    <row r="1464" spans="24:63" ht="69.95" customHeight="1" x14ac:dyDescent="0.3">
      <c r="X1464" s="148"/>
      <c r="Y1464" s="148"/>
      <c r="BD1464" s="9"/>
      <c r="BK1464" s="148"/>
    </row>
    <row r="1465" spans="24:63" ht="69.95" customHeight="1" x14ac:dyDescent="0.3">
      <c r="X1465" s="148"/>
      <c r="Y1465" s="148"/>
      <c r="BD1465" s="9"/>
      <c r="BK1465" s="148"/>
    </row>
    <row r="1466" spans="24:63" ht="69.95" customHeight="1" x14ac:dyDescent="0.3">
      <c r="X1466" s="148"/>
      <c r="Y1466" s="148"/>
      <c r="BD1466" s="9"/>
      <c r="BK1466" s="148"/>
    </row>
    <row r="1467" spans="24:63" ht="69.95" customHeight="1" x14ac:dyDescent="0.3">
      <c r="X1467" s="148"/>
      <c r="Y1467" s="148"/>
      <c r="BD1467" s="9"/>
      <c r="BK1467" s="148"/>
    </row>
    <row r="1468" spans="24:63" ht="69.95" customHeight="1" x14ac:dyDescent="0.3">
      <c r="X1468" s="148"/>
      <c r="Y1468" s="148"/>
      <c r="BD1468" s="9"/>
      <c r="BK1468" s="148"/>
    </row>
    <row r="1469" spans="24:63" ht="69.95" customHeight="1" x14ac:dyDescent="0.3">
      <c r="X1469" s="148"/>
      <c r="Y1469" s="148"/>
      <c r="BD1469" s="9"/>
      <c r="BK1469" s="148"/>
    </row>
    <row r="1470" spans="24:63" ht="69.95" customHeight="1" x14ac:dyDescent="0.3">
      <c r="X1470" s="148"/>
      <c r="Y1470" s="148"/>
      <c r="BD1470" s="9"/>
      <c r="BK1470" s="148"/>
    </row>
    <row r="1471" spans="24:63" ht="69.95" customHeight="1" x14ac:dyDescent="0.3">
      <c r="X1471" s="148"/>
      <c r="Y1471" s="148"/>
      <c r="BD1471" s="9"/>
      <c r="BK1471" s="148"/>
    </row>
    <row r="1472" spans="24:63" ht="69.95" customHeight="1" x14ac:dyDescent="0.3">
      <c r="X1472" s="148"/>
      <c r="Y1472" s="148"/>
      <c r="BD1472" s="9"/>
      <c r="BK1472" s="148"/>
    </row>
    <row r="1473" spans="24:63" ht="69.95" customHeight="1" x14ac:dyDescent="0.3">
      <c r="X1473" s="148"/>
      <c r="Y1473" s="148"/>
      <c r="BD1473" s="9"/>
      <c r="BK1473" s="148"/>
    </row>
    <row r="1474" spans="24:63" ht="69.95" customHeight="1" x14ac:dyDescent="0.3">
      <c r="X1474" s="148"/>
      <c r="Y1474" s="148"/>
      <c r="BD1474" s="9"/>
      <c r="BK1474" s="148"/>
    </row>
    <row r="1475" spans="24:63" ht="69.95" customHeight="1" x14ac:dyDescent="0.3">
      <c r="X1475" s="148"/>
      <c r="Y1475" s="148"/>
      <c r="BD1475" s="9"/>
      <c r="BK1475" s="148"/>
    </row>
    <row r="1476" spans="24:63" ht="69.95" customHeight="1" x14ac:dyDescent="0.3">
      <c r="X1476" s="148"/>
      <c r="Y1476" s="148"/>
      <c r="BD1476" s="9"/>
      <c r="BK1476" s="148"/>
    </row>
    <row r="1477" spans="24:63" ht="69.95" customHeight="1" x14ac:dyDescent="0.3">
      <c r="X1477" s="148"/>
      <c r="Y1477" s="148"/>
      <c r="BD1477" s="9"/>
      <c r="BK1477" s="148"/>
    </row>
    <row r="1478" spans="24:63" ht="69.95" customHeight="1" x14ac:dyDescent="0.3">
      <c r="X1478" s="148"/>
      <c r="Y1478" s="148"/>
      <c r="BD1478" s="9"/>
      <c r="BK1478" s="148"/>
    </row>
    <row r="1479" spans="24:63" ht="69.95" customHeight="1" x14ac:dyDescent="0.3">
      <c r="X1479" s="148"/>
      <c r="Y1479" s="148"/>
      <c r="BD1479" s="9"/>
      <c r="BK1479" s="148"/>
    </row>
    <row r="1480" spans="24:63" ht="69.95" customHeight="1" x14ac:dyDescent="0.3">
      <c r="X1480" s="148"/>
      <c r="Y1480" s="148"/>
      <c r="BD1480" s="9"/>
      <c r="BK1480" s="148"/>
    </row>
    <row r="1481" spans="24:63" ht="69.95" customHeight="1" x14ac:dyDescent="0.3">
      <c r="X1481" s="148"/>
      <c r="Y1481" s="148"/>
      <c r="BD1481" s="9"/>
      <c r="BK1481" s="148"/>
    </row>
    <row r="1482" spans="24:63" ht="69.95" customHeight="1" x14ac:dyDescent="0.3">
      <c r="X1482" s="148"/>
      <c r="Y1482" s="148"/>
      <c r="BD1482" s="9"/>
      <c r="BK1482" s="148"/>
    </row>
    <row r="1483" spans="24:63" ht="69.95" customHeight="1" x14ac:dyDescent="0.3">
      <c r="X1483" s="148"/>
      <c r="Y1483" s="148"/>
      <c r="BD1483" s="9"/>
      <c r="BK1483" s="148"/>
    </row>
    <row r="1484" spans="24:63" ht="69.95" customHeight="1" x14ac:dyDescent="0.3">
      <c r="X1484" s="148"/>
      <c r="Y1484" s="148"/>
      <c r="BD1484" s="9"/>
      <c r="BK1484" s="148"/>
    </row>
    <row r="1485" spans="24:63" ht="69.95" customHeight="1" x14ac:dyDescent="0.3">
      <c r="X1485" s="148"/>
      <c r="Y1485" s="148"/>
      <c r="BD1485" s="9"/>
      <c r="BK1485" s="148"/>
    </row>
    <row r="1486" spans="24:63" ht="69.95" customHeight="1" x14ac:dyDescent="0.3">
      <c r="X1486" s="148"/>
      <c r="Y1486" s="148"/>
      <c r="BD1486" s="9"/>
      <c r="BK1486" s="148"/>
    </row>
    <row r="1487" spans="24:63" ht="69.95" customHeight="1" x14ac:dyDescent="0.3">
      <c r="X1487" s="148"/>
      <c r="Y1487" s="148"/>
      <c r="BD1487" s="9"/>
      <c r="BK1487" s="148"/>
    </row>
    <row r="1488" spans="24:63" ht="69.95" customHeight="1" x14ac:dyDescent="0.3">
      <c r="X1488" s="148"/>
      <c r="Y1488" s="148"/>
      <c r="BD1488" s="9"/>
      <c r="BK1488" s="148"/>
    </row>
    <row r="1489" spans="24:63" ht="69.95" customHeight="1" x14ac:dyDescent="0.3">
      <c r="X1489" s="148"/>
      <c r="Y1489" s="148"/>
      <c r="BD1489" s="9"/>
      <c r="BK1489" s="148"/>
    </row>
    <row r="1490" spans="24:63" ht="69.95" customHeight="1" x14ac:dyDescent="0.3">
      <c r="X1490" s="148"/>
      <c r="Y1490" s="148"/>
      <c r="BD1490" s="9"/>
      <c r="BK1490" s="148"/>
    </row>
    <row r="1491" spans="24:63" ht="69.95" customHeight="1" x14ac:dyDescent="0.3">
      <c r="X1491" s="148"/>
      <c r="Y1491" s="148"/>
      <c r="BD1491" s="9"/>
      <c r="BK1491" s="148"/>
    </row>
    <row r="1492" spans="24:63" ht="69.95" customHeight="1" x14ac:dyDescent="0.3">
      <c r="X1492" s="148"/>
      <c r="Y1492" s="148"/>
      <c r="BD1492" s="9"/>
      <c r="BK1492" s="148"/>
    </row>
    <row r="1493" spans="24:63" ht="69.95" customHeight="1" x14ac:dyDescent="0.3">
      <c r="X1493" s="148"/>
      <c r="Y1493" s="148"/>
      <c r="BD1493" s="9"/>
      <c r="BK1493" s="148"/>
    </row>
    <row r="1494" spans="24:63" ht="69.95" customHeight="1" x14ac:dyDescent="0.3">
      <c r="X1494" s="148"/>
      <c r="Y1494" s="148"/>
      <c r="BD1494" s="9"/>
      <c r="BK1494" s="148"/>
    </row>
    <row r="1495" spans="24:63" ht="69.95" customHeight="1" x14ac:dyDescent="0.3">
      <c r="X1495" s="148"/>
      <c r="Y1495" s="148"/>
      <c r="BD1495" s="9"/>
      <c r="BK1495" s="148"/>
    </row>
    <row r="1496" spans="24:63" ht="69.95" customHeight="1" x14ac:dyDescent="0.3">
      <c r="X1496" s="148"/>
      <c r="Y1496" s="148"/>
      <c r="BD1496" s="9"/>
      <c r="BK1496" s="148"/>
    </row>
    <row r="1497" spans="24:63" ht="69.95" customHeight="1" x14ac:dyDescent="0.3">
      <c r="X1497" s="148"/>
      <c r="Y1497" s="148"/>
      <c r="BD1497" s="9"/>
      <c r="BK1497" s="148"/>
    </row>
    <row r="1498" spans="24:63" ht="69.95" customHeight="1" x14ac:dyDescent="0.3">
      <c r="X1498" s="148"/>
      <c r="Y1498" s="148"/>
      <c r="BD1498" s="9"/>
      <c r="BK1498" s="148"/>
    </row>
    <row r="1499" spans="24:63" ht="69.95" customHeight="1" x14ac:dyDescent="0.3">
      <c r="X1499" s="148"/>
      <c r="Y1499" s="148"/>
      <c r="BD1499" s="9"/>
      <c r="BK1499" s="148"/>
    </row>
    <row r="1500" spans="24:63" ht="69.95" customHeight="1" x14ac:dyDescent="0.3">
      <c r="X1500" s="148"/>
      <c r="Y1500" s="148"/>
      <c r="BD1500" s="9"/>
      <c r="BK1500" s="148"/>
    </row>
    <row r="1501" spans="24:63" ht="69.95" customHeight="1" x14ac:dyDescent="0.3">
      <c r="X1501" s="148"/>
      <c r="Y1501" s="148"/>
      <c r="BD1501" s="9"/>
      <c r="BK1501" s="148"/>
    </row>
    <row r="1502" spans="24:63" ht="69.95" customHeight="1" x14ac:dyDescent="0.3">
      <c r="X1502" s="148"/>
      <c r="Y1502" s="148"/>
      <c r="BD1502" s="9"/>
      <c r="BK1502" s="148"/>
    </row>
    <row r="1503" spans="24:63" ht="69.95" customHeight="1" x14ac:dyDescent="0.3">
      <c r="X1503" s="148"/>
      <c r="Y1503" s="148"/>
      <c r="BD1503" s="9"/>
      <c r="BK1503" s="148"/>
    </row>
    <row r="1504" spans="24:63" ht="69.95" customHeight="1" x14ac:dyDescent="0.3">
      <c r="X1504" s="148"/>
      <c r="Y1504" s="148"/>
      <c r="BD1504" s="9"/>
      <c r="BK1504" s="148"/>
    </row>
    <row r="1505" spans="24:63" ht="69.95" customHeight="1" x14ac:dyDescent="0.3">
      <c r="X1505" s="148"/>
      <c r="Y1505" s="148"/>
      <c r="BD1505" s="9"/>
      <c r="BK1505" s="148"/>
    </row>
    <row r="1506" spans="24:63" ht="69.95" customHeight="1" x14ac:dyDescent="0.3">
      <c r="X1506" s="148"/>
      <c r="Y1506" s="148"/>
      <c r="BD1506" s="9"/>
      <c r="BK1506" s="148"/>
    </row>
    <row r="1507" spans="24:63" ht="69.95" customHeight="1" x14ac:dyDescent="0.3">
      <c r="X1507" s="148"/>
      <c r="Y1507" s="148"/>
      <c r="BD1507" s="9"/>
      <c r="BK1507" s="148"/>
    </row>
    <row r="1508" spans="24:63" ht="69.95" customHeight="1" x14ac:dyDescent="0.3">
      <c r="X1508" s="148"/>
      <c r="Y1508" s="148"/>
      <c r="BD1508" s="9"/>
      <c r="BK1508" s="148"/>
    </row>
    <row r="1509" spans="24:63" ht="69.95" customHeight="1" x14ac:dyDescent="0.3">
      <c r="X1509" s="148"/>
      <c r="Y1509" s="148"/>
      <c r="BD1509" s="9"/>
      <c r="BK1509" s="148"/>
    </row>
    <row r="1510" spans="24:63" ht="69.95" customHeight="1" x14ac:dyDescent="0.3">
      <c r="X1510" s="148"/>
      <c r="Y1510" s="148"/>
      <c r="BD1510" s="9"/>
      <c r="BK1510" s="148"/>
    </row>
    <row r="1511" spans="24:63" ht="69.95" customHeight="1" x14ac:dyDescent="0.3">
      <c r="X1511" s="148"/>
      <c r="Y1511" s="148"/>
      <c r="BD1511" s="9"/>
      <c r="BK1511" s="148"/>
    </row>
    <row r="1512" spans="24:63" ht="69.95" customHeight="1" x14ac:dyDescent="0.3">
      <c r="X1512" s="148"/>
      <c r="Y1512" s="148"/>
      <c r="BD1512" s="9"/>
      <c r="BK1512" s="148"/>
    </row>
    <row r="1513" spans="24:63" ht="69.95" customHeight="1" x14ac:dyDescent="0.3">
      <c r="X1513" s="148"/>
      <c r="Y1513" s="148"/>
      <c r="BD1513" s="9"/>
      <c r="BK1513" s="148"/>
    </row>
    <row r="1514" spans="24:63" ht="69.95" customHeight="1" x14ac:dyDescent="0.3">
      <c r="X1514" s="148"/>
      <c r="Y1514" s="148"/>
      <c r="BD1514" s="9"/>
      <c r="BK1514" s="148"/>
    </row>
    <row r="1515" spans="24:63" ht="69.95" customHeight="1" x14ac:dyDescent="0.3">
      <c r="X1515" s="148"/>
      <c r="Y1515" s="148"/>
      <c r="BD1515" s="9"/>
      <c r="BK1515" s="148"/>
    </row>
    <row r="1516" spans="24:63" ht="69.95" customHeight="1" x14ac:dyDescent="0.3">
      <c r="X1516" s="148"/>
      <c r="Y1516" s="148"/>
      <c r="BD1516" s="9"/>
      <c r="BK1516" s="148"/>
    </row>
    <row r="1517" spans="24:63" ht="69.95" customHeight="1" x14ac:dyDescent="0.3">
      <c r="X1517" s="148"/>
      <c r="Y1517" s="148"/>
      <c r="BD1517" s="9"/>
      <c r="BK1517" s="148"/>
    </row>
    <row r="1518" spans="24:63" ht="69.95" customHeight="1" x14ac:dyDescent="0.3">
      <c r="X1518" s="148"/>
      <c r="Y1518" s="148"/>
      <c r="BD1518" s="9"/>
      <c r="BK1518" s="148"/>
    </row>
    <row r="1519" spans="24:63" ht="69.95" customHeight="1" x14ac:dyDescent="0.3">
      <c r="X1519" s="148"/>
      <c r="Y1519" s="148"/>
      <c r="BD1519" s="9"/>
      <c r="BK1519" s="148"/>
    </row>
    <row r="1520" spans="24:63" ht="69.95" customHeight="1" x14ac:dyDescent="0.3">
      <c r="X1520" s="148"/>
      <c r="Y1520" s="148"/>
      <c r="BD1520" s="9"/>
      <c r="BK1520" s="148"/>
    </row>
    <row r="1521" spans="24:63" ht="69.95" customHeight="1" x14ac:dyDescent="0.3">
      <c r="X1521" s="148"/>
      <c r="Y1521" s="148"/>
      <c r="BD1521" s="9"/>
      <c r="BK1521" s="148"/>
    </row>
    <row r="1522" spans="24:63" ht="69.95" customHeight="1" x14ac:dyDescent="0.3">
      <c r="X1522" s="148"/>
      <c r="Y1522" s="148"/>
      <c r="BD1522" s="9"/>
      <c r="BK1522" s="148"/>
    </row>
    <row r="1523" spans="24:63" ht="69.95" customHeight="1" x14ac:dyDescent="0.3">
      <c r="X1523" s="148"/>
      <c r="Y1523" s="148"/>
      <c r="BD1523" s="9"/>
      <c r="BK1523" s="148"/>
    </row>
    <row r="1524" spans="24:63" ht="69.95" customHeight="1" x14ac:dyDescent="0.3">
      <c r="X1524" s="148"/>
      <c r="Y1524" s="148"/>
      <c r="BD1524" s="9"/>
      <c r="BK1524" s="148"/>
    </row>
    <row r="1525" spans="24:63" ht="69.95" customHeight="1" x14ac:dyDescent="0.3">
      <c r="X1525" s="148"/>
      <c r="Y1525" s="148"/>
      <c r="BD1525" s="9"/>
      <c r="BK1525" s="148"/>
    </row>
    <row r="1526" spans="24:63" ht="69.95" customHeight="1" x14ac:dyDescent="0.3">
      <c r="X1526" s="148"/>
      <c r="Y1526" s="148"/>
      <c r="BD1526" s="9"/>
      <c r="BK1526" s="148"/>
    </row>
    <row r="1527" spans="24:63" ht="69.95" customHeight="1" x14ac:dyDescent="0.3">
      <c r="X1527" s="148"/>
      <c r="Y1527" s="148"/>
      <c r="BD1527" s="9"/>
      <c r="BK1527" s="148"/>
    </row>
    <row r="1528" spans="24:63" ht="69.95" customHeight="1" x14ac:dyDescent="0.3">
      <c r="X1528" s="148"/>
      <c r="Y1528" s="148"/>
      <c r="BD1528" s="9"/>
      <c r="BK1528" s="148"/>
    </row>
    <row r="1529" spans="24:63" ht="69.95" customHeight="1" x14ac:dyDescent="0.3">
      <c r="X1529" s="148"/>
      <c r="Y1529" s="148"/>
      <c r="BD1529" s="9"/>
      <c r="BK1529" s="148"/>
    </row>
    <row r="1530" spans="24:63" ht="69.95" customHeight="1" x14ac:dyDescent="0.3">
      <c r="X1530" s="148"/>
      <c r="Y1530" s="148"/>
      <c r="BD1530" s="9"/>
      <c r="BK1530" s="148"/>
    </row>
    <row r="1531" spans="24:63" ht="69.95" customHeight="1" x14ac:dyDescent="0.3">
      <c r="X1531" s="148"/>
      <c r="Y1531" s="148"/>
      <c r="BD1531" s="9"/>
      <c r="BK1531" s="148"/>
    </row>
    <row r="1532" spans="24:63" ht="69.95" customHeight="1" x14ac:dyDescent="0.3">
      <c r="X1532" s="148"/>
      <c r="Y1532" s="148"/>
      <c r="BD1532" s="9"/>
      <c r="BK1532" s="148"/>
    </row>
    <row r="1533" spans="24:63" ht="69.95" customHeight="1" x14ac:dyDescent="0.3">
      <c r="X1533" s="148"/>
      <c r="Y1533" s="148"/>
      <c r="BD1533" s="9"/>
      <c r="BK1533" s="148"/>
    </row>
    <row r="1534" spans="24:63" ht="69.95" customHeight="1" x14ac:dyDescent="0.3">
      <c r="X1534" s="148"/>
      <c r="Y1534" s="148"/>
      <c r="BD1534" s="9"/>
      <c r="BK1534" s="148"/>
    </row>
    <row r="1535" spans="24:63" ht="69.95" customHeight="1" x14ac:dyDescent="0.3">
      <c r="X1535" s="148"/>
      <c r="Y1535" s="148"/>
      <c r="BD1535" s="9"/>
      <c r="BK1535" s="148"/>
    </row>
    <row r="1536" spans="24:63" ht="69.95" customHeight="1" x14ac:dyDescent="0.3">
      <c r="X1536" s="148"/>
      <c r="Y1536" s="148"/>
      <c r="BD1536" s="9"/>
      <c r="BK1536" s="148"/>
    </row>
    <row r="1537" spans="24:63" ht="69.95" customHeight="1" x14ac:dyDescent="0.3">
      <c r="X1537" s="148"/>
      <c r="Y1537" s="148"/>
      <c r="BD1537" s="9"/>
      <c r="BK1537" s="148"/>
    </row>
    <row r="1538" spans="24:63" ht="69.95" customHeight="1" x14ac:dyDescent="0.3">
      <c r="X1538" s="148"/>
      <c r="Y1538" s="148"/>
      <c r="BD1538" s="9"/>
      <c r="BK1538" s="148"/>
    </row>
    <row r="1539" spans="24:63" ht="69.95" customHeight="1" x14ac:dyDescent="0.3">
      <c r="X1539" s="148"/>
      <c r="Y1539" s="148"/>
      <c r="BD1539" s="9"/>
      <c r="BK1539" s="148"/>
    </row>
    <row r="1540" spans="24:63" ht="69.95" customHeight="1" x14ac:dyDescent="0.3">
      <c r="X1540" s="148"/>
      <c r="Y1540" s="148"/>
      <c r="BD1540" s="9"/>
      <c r="BK1540" s="148"/>
    </row>
    <row r="1541" spans="24:63" ht="69.95" customHeight="1" x14ac:dyDescent="0.3">
      <c r="X1541" s="148"/>
      <c r="Y1541" s="148"/>
      <c r="BD1541" s="9"/>
      <c r="BK1541" s="148"/>
    </row>
    <row r="1542" spans="24:63" ht="69.95" customHeight="1" x14ac:dyDescent="0.3">
      <c r="X1542" s="148"/>
      <c r="Y1542" s="148"/>
      <c r="BD1542" s="9"/>
      <c r="BK1542" s="148"/>
    </row>
    <row r="1543" spans="24:63" ht="69.95" customHeight="1" x14ac:dyDescent="0.3">
      <c r="X1543" s="148"/>
      <c r="Y1543" s="148"/>
      <c r="BD1543" s="9"/>
      <c r="BK1543" s="148"/>
    </row>
    <row r="1544" spans="24:63" ht="69.95" customHeight="1" x14ac:dyDescent="0.3">
      <c r="X1544" s="148"/>
      <c r="Y1544" s="148"/>
      <c r="BD1544" s="9"/>
      <c r="BK1544" s="148"/>
    </row>
    <row r="1545" spans="24:63" ht="69.95" customHeight="1" x14ac:dyDescent="0.3">
      <c r="X1545" s="148"/>
      <c r="Y1545" s="148"/>
      <c r="BD1545" s="9"/>
      <c r="BK1545" s="148"/>
    </row>
    <row r="1546" spans="24:63" ht="69.95" customHeight="1" x14ac:dyDescent="0.3">
      <c r="X1546" s="148"/>
      <c r="Y1546" s="148"/>
      <c r="BD1546" s="9"/>
      <c r="BK1546" s="148"/>
    </row>
    <row r="1547" spans="24:63" ht="69.95" customHeight="1" x14ac:dyDescent="0.3">
      <c r="X1547" s="148"/>
      <c r="Y1547" s="148"/>
      <c r="BD1547" s="9"/>
      <c r="BK1547" s="148"/>
    </row>
    <row r="1548" spans="24:63" ht="69.95" customHeight="1" x14ac:dyDescent="0.3">
      <c r="X1548" s="148"/>
      <c r="Y1548" s="148"/>
      <c r="BD1548" s="9"/>
      <c r="BK1548" s="148"/>
    </row>
    <row r="1549" spans="24:63" ht="69.95" customHeight="1" x14ac:dyDescent="0.3">
      <c r="X1549" s="148"/>
      <c r="Y1549" s="148"/>
      <c r="BD1549" s="9"/>
      <c r="BK1549" s="148"/>
    </row>
    <row r="1550" spans="24:63" ht="69.95" customHeight="1" x14ac:dyDescent="0.3">
      <c r="X1550" s="148"/>
      <c r="Y1550" s="148"/>
      <c r="BD1550" s="9"/>
      <c r="BK1550" s="148"/>
    </row>
    <row r="1551" spans="24:63" ht="69.95" customHeight="1" x14ac:dyDescent="0.3">
      <c r="X1551" s="148"/>
      <c r="Y1551" s="148"/>
      <c r="BD1551" s="9"/>
      <c r="BK1551" s="148"/>
    </row>
    <row r="1552" spans="24:63" ht="69.95" customHeight="1" x14ac:dyDescent="0.3">
      <c r="X1552" s="148"/>
      <c r="Y1552" s="148"/>
      <c r="BD1552" s="9"/>
      <c r="BK1552" s="148"/>
    </row>
    <row r="1553" spans="24:63" ht="69.95" customHeight="1" x14ac:dyDescent="0.3">
      <c r="X1553" s="148"/>
      <c r="Y1553" s="148"/>
      <c r="BD1553" s="9"/>
      <c r="BK1553" s="148"/>
    </row>
    <row r="1554" spans="24:63" ht="69.95" customHeight="1" x14ac:dyDescent="0.3">
      <c r="X1554" s="148"/>
      <c r="Y1554" s="148"/>
      <c r="BD1554" s="9"/>
      <c r="BK1554" s="148"/>
    </row>
    <row r="1555" spans="24:63" ht="69.95" customHeight="1" x14ac:dyDescent="0.3">
      <c r="X1555" s="148"/>
      <c r="Y1555" s="148"/>
      <c r="BD1555" s="9"/>
      <c r="BK1555" s="148"/>
    </row>
    <row r="1556" spans="24:63" ht="69.95" customHeight="1" x14ac:dyDescent="0.3">
      <c r="X1556" s="148"/>
      <c r="Y1556" s="148"/>
      <c r="BD1556" s="9"/>
      <c r="BK1556" s="148"/>
    </row>
    <row r="1557" spans="24:63" ht="69.95" customHeight="1" x14ac:dyDescent="0.3">
      <c r="X1557" s="148"/>
      <c r="Y1557" s="148"/>
      <c r="BD1557" s="9"/>
      <c r="BK1557" s="148"/>
    </row>
    <row r="1558" spans="24:63" ht="69.95" customHeight="1" x14ac:dyDescent="0.3">
      <c r="X1558" s="148"/>
      <c r="Y1558" s="148"/>
      <c r="BD1558" s="9"/>
      <c r="BK1558" s="148"/>
    </row>
    <row r="1559" spans="24:63" ht="69.95" customHeight="1" x14ac:dyDescent="0.3">
      <c r="X1559" s="148"/>
      <c r="Y1559" s="148"/>
      <c r="BD1559" s="9"/>
      <c r="BK1559" s="148"/>
    </row>
    <row r="1560" spans="24:63" ht="69.95" customHeight="1" x14ac:dyDescent="0.3">
      <c r="X1560" s="148"/>
      <c r="Y1560" s="148"/>
      <c r="BD1560" s="9"/>
      <c r="BK1560" s="148"/>
    </row>
    <row r="1561" spans="24:63" ht="69.95" customHeight="1" x14ac:dyDescent="0.3">
      <c r="X1561" s="148"/>
      <c r="Y1561" s="148"/>
      <c r="BD1561" s="9"/>
      <c r="BK1561" s="148"/>
    </row>
    <row r="1562" spans="24:63" ht="69.95" customHeight="1" x14ac:dyDescent="0.3">
      <c r="X1562" s="148"/>
      <c r="Y1562" s="148"/>
      <c r="BD1562" s="9"/>
      <c r="BK1562" s="148"/>
    </row>
    <row r="1563" spans="24:63" ht="69.95" customHeight="1" x14ac:dyDescent="0.3">
      <c r="X1563" s="148"/>
      <c r="Y1563" s="148"/>
      <c r="BD1563" s="9"/>
      <c r="BK1563" s="148"/>
    </row>
    <row r="1564" spans="24:63" ht="69.95" customHeight="1" x14ac:dyDescent="0.3">
      <c r="X1564" s="148"/>
      <c r="Y1564" s="148"/>
      <c r="BD1564" s="9"/>
      <c r="BK1564" s="148"/>
    </row>
    <row r="1565" spans="24:63" ht="69.95" customHeight="1" x14ac:dyDescent="0.3">
      <c r="X1565" s="148"/>
      <c r="Y1565" s="148"/>
      <c r="BD1565" s="9"/>
      <c r="BK1565" s="148"/>
    </row>
    <row r="1566" spans="24:63" ht="69.95" customHeight="1" x14ac:dyDescent="0.3">
      <c r="X1566" s="148"/>
      <c r="Y1566" s="148"/>
      <c r="BD1566" s="9"/>
      <c r="BK1566" s="148"/>
    </row>
    <row r="1567" spans="24:63" ht="69.95" customHeight="1" x14ac:dyDescent="0.3">
      <c r="X1567" s="148"/>
      <c r="Y1567" s="148"/>
      <c r="BD1567" s="9"/>
      <c r="BK1567" s="148"/>
    </row>
    <row r="1568" spans="24:63" ht="69.95" customHeight="1" x14ac:dyDescent="0.3">
      <c r="X1568" s="148"/>
      <c r="Y1568" s="148"/>
      <c r="BD1568" s="9"/>
      <c r="BK1568" s="148"/>
    </row>
    <row r="1569" spans="24:63" ht="69.95" customHeight="1" x14ac:dyDescent="0.3">
      <c r="X1569" s="148"/>
      <c r="Y1569" s="148"/>
      <c r="BD1569" s="9"/>
      <c r="BK1569" s="148"/>
    </row>
    <row r="1570" spans="24:63" ht="69.95" customHeight="1" x14ac:dyDescent="0.3">
      <c r="X1570" s="148"/>
      <c r="Y1570" s="148"/>
      <c r="BD1570" s="9"/>
      <c r="BK1570" s="148"/>
    </row>
    <row r="1571" spans="24:63" ht="69.95" customHeight="1" x14ac:dyDescent="0.3">
      <c r="X1571" s="148"/>
      <c r="Y1571" s="148"/>
      <c r="BD1571" s="9"/>
      <c r="BK1571" s="148"/>
    </row>
    <row r="1572" spans="24:63" ht="69.95" customHeight="1" x14ac:dyDescent="0.3">
      <c r="X1572" s="148"/>
      <c r="Y1572" s="148"/>
      <c r="BD1572" s="9"/>
      <c r="BK1572" s="148"/>
    </row>
    <row r="1573" spans="24:63" ht="69.95" customHeight="1" x14ac:dyDescent="0.3">
      <c r="X1573" s="148"/>
      <c r="Y1573" s="148"/>
      <c r="BD1573" s="9"/>
      <c r="BK1573" s="148"/>
    </row>
    <row r="1574" spans="24:63" ht="69.95" customHeight="1" x14ac:dyDescent="0.3">
      <c r="X1574" s="148"/>
      <c r="Y1574" s="148"/>
      <c r="BD1574" s="9"/>
      <c r="BK1574" s="148"/>
    </row>
    <row r="1575" spans="24:63" ht="69.95" customHeight="1" x14ac:dyDescent="0.3">
      <c r="X1575" s="148"/>
      <c r="Y1575" s="148"/>
      <c r="BD1575" s="9"/>
      <c r="BK1575" s="148"/>
    </row>
    <row r="1576" spans="24:63" ht="69.95" customHeight="1" x14ac:dyDescent="0.3">
      <c r="X1576" s="148"/>
      <c r="Y1576" s="148"/>
      <c r="BD1576" s="9"/>
      <c r="BK1576" s="148"/>
    </row>
    <row r="1577" spans="24:63" ht="69.95" customHeight="1" x14ac:dyDescent="0.3">
      <c r="X1577" s="148"/>
      <c r="Y1577" s="148"/>
      <c r="BD1577" s="9"/>
      <c r="BK1577" s="148"/>
    </row>
    <row r="1578" spans="24:63" ht="69.95" customHeight="1" x14ac:dyDescent="0.3">
      <c r="X1578" s="148"/>
      <c r="Y1578" s="148"/>
      <c r="BD1578" s="9"/>
      <c r="BK1578" s="148"/>
    </row>
    <row r="1579" spans="24:63" ht="69.95" customHeight="1" x14ac:dyDescent="0.3">
      <c r="X1579" s="148"/>
      <c r="Y1579" s="148"/>
      <c r="BD1579" s="9"/>
      <c r="BK1579" s="148"/>
    </row>
    <row r="1580" spans="24:63" ht="69.95" customHeight="1" x14ac:dyDescent="0.3">
      <c r="X1580" s="148"/>
      <c r="Y1580" s="148"/>
      <c r="BD1580" s="9"/>
      <c r="BK1580" s="148"/>
    </row>
    <row r="1581" spans="24:63" ht="69.95" customHeight="1" x14ac:dyDescent="0.3">
      <c r="X1581" s="148"/>
      <c r="Y1581" s="148"/>
      <c r="BD1581" s="9"/>
      <c r="BK1581" s="148"/>
    </row>
    <row r="1582" spans="24:63" ht="69.95" customHeight="1" x14ac:dyDescent="0.3">
      <c r="X1582" s="148"/>
      <c r="Y1582" s="148"/>
      <c r="BD1582" s="9"/>
      <c r="BK1582" s="148"/>
    </row>
    <row r="1583" spans="24:63" ht="69.95" customHeight="1" x14ac:dyDescent="0.3">
      <c r="X1583" s="148"/>
      <c r="Y1583" s="148"/>
      <c r="BD1583" s="9"/>
      <c r="BK1583" s="148"/>
    </row>
    <row r="1584" spans="24:63" ht="69.95" customHeight="1" x14ac:dyDescent="0.3">
      <c r="X1584" s="148"/>
      <c r="Y1584" s="148"/>
      <c r="BD1584" s="9"/>
      <c r="BK1584" s="148"/>
    </row>
    <row r="1585" spans="24:63" ht="69.95" customHeight="1" x14ac:dyDescent="0.3">
      <c r="X1585" s="148"/>
      <c r="Y1585" s="148"/>
      <c r="BD1585" s="9"/>
      <c r="BK1585" s="148"/>
    </row>
    <row r="1586" spans="24:63" ht="69.95" customHeight="1" x14ac:dyDescent="0.3">
      <c r="X1586" s="148"/>
      <c r="Y1586" s="148"/>
      <c r="BD1586" s="9"/>
      <c r="BK1586" s="148"/>
    </row>
    <row r="1587" spans="24:63" ht="69.95" customHeight="1" x14ac:dyDescent="0.3">
      <c r="X1587" s="148"/>
      <c r="Y1587" s="148"/>
      <c r="BD1587" s="9"/>
      <c r="BK1587" s="148"/>
    </row>
    <row r="1588" spans="24:63" ht="69.95" customHeight="1" x14ac:dyDescent="0.3">
      <c r="X1588" s="148"/>
      <c r="Y1588" s="148"/>
      <c r="BD1588" s="9"/>
      <c r="BK1588" s="148"/>
    </row>
    <row r="1589" spans="24:63" ht="69.95" customHeight="1" x14ac:dyDescent="0.3">
      <c r="X1589" s="148"/>
      <c r="Y1589" s="148"/>
      <c r="BD1589" s="9"/>
      <c r="BK1589" s="148"/>
    </row>
    <row r="1590" spans="24:63" ht="69.95" customHeight="1" x14ac:dyDescent="0.3">
      <c r="X1590" s="148"/>
      <c r="Y1590" s="148"/>
      <c r="BD1590" s="9"/>
      <c r="BK1590" s="148"/>
    </row>
    <row r="1591" spans="24:63" ht="69.95" customHeight="1" x14ac:dyDescent="0.3">
      <c r="X1591" s="148"/>
      <c r="Y1591" s="148"/>
      <c r="BD1591" s="9"/>
      <c r="BK1591" s="148"/>
    </row>
    <row r="1592" spans="24:63" ht="69.95" customHeight="1" x14ac:dyDescent="0.3">
      <c r="X1592" s="148"/>
      <c r="Y1592" s="148"/>
      <c r="BD1592" s="9"/>
      <c r="BK1592" s="148"/>
    </row>
    <row r="1593" spans="24:63" ht="69.95" customHeight="1" x14ac:dyDescent="0.3">
      <c r="X1593" s="148"/>
      <c r="Y1593" s="148"/>
      <c r="BD1593" s="9"/>
      <c r="BK1593" s="148"/>
    </row>
    <row r="1594" spans="24:63" ht="69.95" customHeight="1" x14ac:dyDescent="0.3">
      <c r="X1594" s="148"/>
      <c r="Y1594" s="148"/>
      <c r="BD1594" s="9"/>
      <c r="BK1594" s="148"/>
    </row>
    <row r="1595" spans="24:63" ht="69.95" customHeight="1" x14ac:dyDescent="0.3">
      <c r="X1595" s="148"/>
      <c r="Y1595" s="148"/>
      <c r="BD1595" s="9"/>
      <c r="BK1595" s="148"/>
    </row>
    <row r="1596" spans="24:63" ht="69.95" customHeight="1" x14ac:dyDescent="0.3">
      <c r="X1596" s="148"/>
      <c r="Y1596" s="148"/>
      <c r="BD1596" s="9"/>
      <c r="BK1596" s="148"/>
    </row>
    <row r="1597" spans="24:63" ht="69.95" customHeight="1" x14ac:dyDescent="0.3">
      <c r="X1597" s="148"/>
      <c r="Y1597" s="148"/>
      <c r="BD1597" s="9"/>
      <c r="BK1597" s="148"/>
    </row>
    <row r="1598" spans="24:63" ht="69.95" customHeight="1" x14ac:dyDescent="0.3">
      <c r="X1598" s="148"/>
      <c r="Y1598" s="148"/>
      <c r="BD1598" s="9"/>
      <c r="BK1598" s="148"/>
    </row>
    <row r="1599" spans="24:63" ht="69.95" customHeight="1" x14ac:dyDescent="0.3">
      <c r="X1599" s="148"/>
      <c r="Y1599" s="148"/>
      <c r="BD1599" s="9"/>
      <c r="BK1599" s="148"/>
    </row>
    <row r="1600" spans="24:63" ht="69.95" customHeight="1" x14ac:dyDescent="0.3">
      <c r="X1600" s="148"/>
      <c r="Y1600" s="148"/>
      <c r="BD1600" s="9"/>
      <c r="BK1600" s="148"/>
    </row>
    <row r="1601" spans="24:63" ht="69.95" customHeight="1" x14ac:dyDescent="0.3">
      <c r="X1601" s="148"/>
      <c r="Y1601" s="148"/>
      <c r="BD1601" s="9"/>
      <c r="BK1601" s="148"/>
    </row>
    <row r="1602" spans="24:63" ht="69.95" customHeight="1" x14ac:dyDescent="0.3">
      <c r="X1602" s="148"/>
      <c r="Y1602" s="148"/>
      <c r="BD1602" s="9"/>
      <c r="BK1602" s="148"/>
    </row>
    <row r="1603" spans="24:63" ht="69.95" customHeight="1" x14ac:dyDescent="0.3">
      <c r="X1603" s="148"/>
      <c r="Y1603" s="148"/>
      <c r="BD1603" s="9"/>
      <c r="BK1603" s="148"/>
    </row>
    <row r="1604" spans="24:63" ht="69.95" customHeight="1" x14ac:dyDescent="0.3">
      <c r="X1604" s="148"/>
      <c r="Y1604" s="148"/>
      <c r="BD1604" s="9"/>
      <c r="BK1604" s="148"/>
    </row>
    <row r="1605" spans="24:63" ht="69.95" customHeight="1" x14ac:dyDescent="0.3">
      <c r="X1605" s="148"/>
      <c r="Y1605" s="148"/>
      <c r="BD1605" s="9"/>
      <c r="BK1605" s="148"/>
    </row>
    <row r="1606" spans="24:63" ht="69.95" customHeight="1" x14ac:dyDescent="0.3">
      <c r="X1606" s="148"/>
      <c r="Y1606" s="148"/>
      <c r="BD1606" s="9"/>
      <c r="BK1606" s="148"/>
    </row>
    <row r="1607" spans="24:63" ht="69.95" customHeight="1" x14ac:dyDescent="0.3">
      <c r="X1607" s="148"/>
      <c r="Y1607" s="148"/>
      <c r="BD1607" s="9"/>
      <c r="BK1607" s="148"/>
    </row>
    <row r="1608" spans="24:63" ht="69.95" customHeight="1" x14ac:dyDescent="0.3">
      <c r="X1608" s="148"/>
      <c r="Y1608" s="148"/>
      <c r="BD1608" s="9"/>
      <c r="BK1608" s="148"/>
    </row>
    <row r="1609" spans="24:63" ht="69.95" customHeight="1" x14ac:dyDescent="0.3">
      <c r="X1609" s="148"/>
      <c r="Y1609" s="148"/>
      <c r="BD1609" s="9"/>
      <c r="BK1609" s="148"/>
    </row>
    <row r="1610" spans="24:63" ht="69.95" customHeight="1" x14ac:dyDescent="0.3">
      <c r="X1610" s="148"/>
      <c r="Y1610" s="148"/>
      <c r="BD1610" s="9"/>
      <c r="BK1610" s="148"/>
    </row>
    <row r="1611" spans="24:63" ht="69.95" customHeight="1" x14ac:dyDescent="0.3">
      <c r="X1611" s="148"/>
      <c r="Y1611" s="148"/>
      <c r="BD1611" s="9"/>
      <c r="BK1611" s="148"/>
    </row>
    <row r="1612" spans="24:63" ht="69.95" customHeight="1" x14ac:dyDescent="0.3">
      <c r="X1612" s="148"/>
      <c r="Y1612" s="148"/>
      <c r="BD1612" s="9"/>
      <c r="BK1612" s="148"/>
    </row>
    <row r="1613" spans="24:63" ht="69.95" customHeight="1" x14ac:dyDescent="0.3">
      <c r="X1613" s="148"/>
      <c r="Y1613" s="148"/>
      <c r="BD1613" s="9"/>
      <c r="BK1613" s="148"/>
    </row>
    <row r="1614" spans="24:63" ht="69.95" customHeight="1" x14ac:dyDescent="0.3">
      <c r="X1614" s="148"/>
      <c r="Y1614" s="148"/>
      <c r="BD1614" s="9"/>
      <c r="BK1614" s="148"/>
    </row>
    <row r="1615" spans="24:63" ht="69.95" customHeight="1" x14ac:dyDescent="0.3">
      <c r="X1615" s="148"/>
      <c r="Y1615" s="148"/>
      <c r="BD1615" s="9"/>
      <c r="BK1615" s="148"/>
    </row>
    <row r="1616" spans="24:63" ht="69.95" customHeight="1" x14ac:dyDescent="0.3">
      <c r="X1616" s="148"/>
      <c r="Y1616" s="148"/>
      <c r="BD1616" s="9"/>
      <c r="BK1616" s="148"/>
    </row>
    <row r="1617" spans="24:63" ht="69.95" customHeight="1" x14ac:dyDescent="0.3">
      <c r="X1617" s="148"/>
      <c r="Y1617" s="148"/>
      <c r="BD1617" s="9"/>
      <c r="BK1617" s="148"/>
    </row>
    <row r="1618" spans="24:63" ht="69.95" customHeight="1" x14ac:dyDescent="0.3">
      <c r="X1618" s="148"/>
      <c r="Y1618" s="148"/>
      <c r="BD1618" s="9"/>
      <c r="BK1618" s="148"/>
    </row>
    <row r="1619" spans="24:63" ht="69.95" customHeight="1" x14ac:dyDescent="0.3">
      <c r="X1619" s="148"/>
      <c r="Y1619" s="148"/>
      <c r="BD1619" s="9"/>
      <c r="BK1619" s="148"/>
    </row>
    <row r="1620" spans="24:63" ht="69.95" customHeight="1" x14ac:dyDescent="0.3">
      <c r="X1620" s="148"/>
      <c r="Y1620" s="148"/>
      <c r="BD1620" s="9"/>
      <c r="BK1620" s="148"/>
    </row>
    <row r="1621" spans="24:63" ht="69.95" customHeight="1" x14ac:dyDescent="0.3">
      <c r="X1621" s="148"/>
      <c r="Y1621" s="148"/>
      <c r="BD1621" s="9"/>
      <c r="BK1621" s="148"/>
    </row>
    <row r="1622" spans="24:63" ht="69.95" customHeight="1" x14ac:dyDescent="0.3">
      <c r="X1622" s="148"/>
      <c r="Y1622" s="148"/>
      <c r="BD1622" s="9"/>
      <c r="BK1622" s="148"/>
    </row>
    <row r="1623" spans="24:63" ht="69.95" customHeight="1" x14ac:dyDescent="0.3">
      <c r="X1623" s="148"/>
      <c r="Y1623" s="148"/>
      <c r="BD1623" s="9"/>
      <c r="BK1623" s="148"/>
    </row>
    <row r="1624" spans="24:63" ht="69.95" customHeight="1" x14ac:dyDescent="0.3">
      <c r="X1624" s="148"/>
      <c r="Y1624" s="148"/>
      <c r="BD1624" s="9"/>
      <c r="BK1624" s="148"/>
    </row>
    <row r="1625" spans="24:63" ht="69.95" customHeight="1" x14ac:dyDescent="0.3">
      <c r="X1625" s="148"/>
      <c r="Y1625" s="148"/>
      <c r="BD1625" s="9"/>
      <c r="BK1625" s="148"/>
    </row>
    <row r="1626" spans="24:63" ht="69.95" customHeight="1" x14ac:dyDescent="0.3">
      <c r="X1626" s="148"/>
      <c r="Y1626" s="148"/>
      <c r="BD1626" s="9"/>
      <c r="BK1626" s="148"/>
    </row>
    <row r="1627" spans="24:63" ht="69.95" customHeight="1" x14ac:dyDescent="0.3">
      <c r="X1627" s="148"/>
      <c r="Y1627" s="148"/>
      <c r="BD1627" s="9"/>
      <c r="BK1627" s="148"/>
    </row>
    <row r="1628" spans="24:63" ht="69.95" customHeight="1" x14ac:dyDescent="0.3">
      <c r="X1628" s="148"/>
      <c r="Y1628" s="148"/>
      <c r="BD1628" s="9"/>
      <c r="BK1628" s="148"/>
    </row>
    <row r="1629" spans="24:63" ht="69.95" customHeight="1" x14ac:dyDescent="0.3">
      <c r="X1629" s="148"/>
      <c r="Y1629" s="148"/>
      <c r="BD1629" s="9"/>
      <c r="BK1629" s="148"/>
    </row>
    <row r="1630" spans="24:63" ht="69.95" customHeight="1" x14ac:dyDescent="0.3">
      <c r="X1630" s="148"/>
      <c r="Y1630" s="148"/>
      <c r="BD1630" s="9"/>
      <c r="BK1630" s="148"/>
    </row>
    <row r="1631" spans="24:63" ht="69.95" customHeight="1" x14ac:dyDescent="0.3">
      <c r="X1631" s="148"/>
      <c r="Y1631" s="148"/>
      <c r="BD1631" s="9"/>
      <c r="BK1631" s="148"/>
    </row>
    <row r="1632" spans="24:63" ht="69.95" customHeight="1" x14ac:dyDescent="0.3">
      <c r="X1632" s="148"/>
      <c r="Y1632" s="148"/>
      <c r="BD1632" s="9"/>
      <c r="BK1632" s="148"/>
    </row>
    <row r="1633" spans="24:63" ht="69.95" customHeight="1" x14ac:dyDescent="0.3">
      <c r="X1633" s="148"/>
      <c r="Y1633" s="148"/>
      <c r="BD1633" s="9"/>
      <c r="BK1633" s="148"/>
    </row>
    <row r="1634" spans="24:63" ht="69.95" customHeight="1" x14ac:dyDescent="0.3">
      <c r="X1634" s="148"/>
      <c r="Y1634" s="148"/>
      <c r="BD1634" s="9"/>
      <c r="BK1634" s="148"/>
    </row>
    <row r="1635" spans="24:63" ht="69.95" customHeight="1" x14ac:dyDescent="0.3">
      <c r="X1635" s="148"/>
      <c r="Y1635" s="148"/>
      <c r="BD1635" s="9"/>
      <c r="BK1635" s="148"/>
    </row>
    <row r="1636" spans="24:63" ht="69.95" customHeight="1" x14ac:dyDescent="0.3">
      <c r="X1636" s="148"/>
      <c r="Y1636" s="148"/>
      <c r="BD1636" s="9"/>
      <c r="BK1636" s="148"/>
    </row>
    <row r="1637" spans="24:63" ht="69.95" customHeight="1" x14ac:dyDescent="0.3">
      <c r="X1637" s="148"/>
      <c r="Y1637" s="148"/>
      <c r="BD1637" s="9"/>
      <c r="BK1637" s="148"/>
    </row>
    <row r="1638" spans="24:63" ht="69.95" customHeight="1" x14ac:dyDescent="0.3">
      <c r="X1638" s="148"/>
      <c r="Y1638" s="148"/>
      <c r="BD1638" s="9"/>
      <c r="BK1638" s="148"/>
    </row>
    <row r="1639" spans="24:63" ht="69.95" customHeight="1" x14ac:dyDescent="0.3">
      <c r="X1639" s="148"/>
      <c r="Y1639" s="148"/>
      <c r="BD1639" s="9"/>
      <c r="BK1639" s="148"/>
    </row>
    <row r="1640" spans="24:63" ht="69.95" customHeight="1" x14ac:dyDescent="0.3">
      <c r="X1640" s="148"/>
      <c r="Y1640" s="148"/>
      <c r="BD1640" s="9"/>
      <c r="BK1640" s="148"/>
    </row>
    <row r="1641" spans="24:63" ht="69.95" customHeight="1" x14ac:dyDescent="0.3">
      <c r="X1641" s="148"/>
      <c r="Y1641" s="148"/>
      <c r="BD1641" s="9"/>
      <c r="BK1641" s="148"/>
    </row>
    <row r="1642" spans="24:63" ht="69.95" customHeight="1" x14ac:dyDescent="0.3">
      <c r="X1642" s="148"/>
      <c r="Y1642" s="148"/>
      <c r="BD1642" s="9"/>
      <c r="BK1642" s="148"/>
    </row>
    <row r="1643" spans="24:63" ht="69.95" customHeight="1" x14ac:dyDescent="0.3">
      <c r="X1643" s="148"/>
      <c r="Y1643" s="148"/>
      <c r="BD1643" s="9"/>
      <c r="BK1643" s="148"/>
    </row>
    <row r="1644" spans="24:63" ht="69.95" customHeight="1" x14ac:dyDescent="0.3">
      <c r="X1644" s="148"/>
      <c r="Y1644" s="148"/>
      <c r="BD1644" s="9"/>
      <c r="BK1644" s="148"/>
    </row>
    <row r="1645" spans="24:63" ht="69.95" customHeight="1" x14ac:dyDescent="0.3">
      <c r="X1645" s="148"/>
      <c r="Y1645" s="148"/>
      <c r="BD1645" s="9"/>
      <c r="BK1645" s="148"/>
    </row>
    <row r="1646" spans="24:63" ht="69.95" customHeight="1" x14ac:dyDescent="0.3">
      <c r="X1646" s="148"/>
      <c r="Y1646" s="148"/>
      <c r="BD1646" s="9"/>
      <c r="BK1646" s="148"/>
    </row>
    <row r="1647" spans="24:63" ht="69.95" customHeight="1" x14ac:dyDescent="0.3">
      <c r="X1647" s="148"/>
      <c r="Y1647" s="148"/>
      <c r="BD1647" s="9"/>
      <c r="BK1647" s="148"/>
    </row>
    <row r="1648" spans="24:63" ht="69.95" customHeight="1" x14ac:dyDescent="0.3">
      <c r="X1648" s="148"/>
      <c r="Y1648" s="148"/>
      <c r="BD1648" s="9"/>
      <c r="BK1648" s="148"/>
    </row>
    <row r="1649" spans="24:63" ht="69.95" customHeight="1" x14ac:dyDescent="0.3">
      <c r="X1649" s="148"/>
      <c r="Y1649" s="148"/>
      <c r="BD1649" s="9"/>
      <c r="BK1649" s="148"/>
    </row>
    <row r="1650" spans="24:63" ht="69.95" customHeight="1" x14ac:dyDescent="0.3">
      <c r="X1650" s="148"/>
      <c r="Y1650" s="148"/>
      <c r="BD1650" s="9"/>
      <c r="BK1650" s="148"/>
    </row>
    <row r="1651" spans="24:63" ht="69.95" customHeight="1" x14ac:dyDescent="0.3">
      <c r="X1651" s="148"/>
      <c r="Y1651" s="148"/>
      <c r="BD1651" s="9"/>
      <c r="BK1651" s="148"/>
    </row>
    <row r="1652" spans="24:63" ht="69.95" customHeight="1" x14ac:dyDescent="0.3">
      <c r="X1652" s="148"/>
      <c r="Y1652" s="148"/>
      <c r="BD1652" s="9"/>
      <c r="BK1652" s="148"/>
    </row>
    <row r="1653" spans="24:63" ht="69.95" customHeight="1" x14ac:dyDescent="0.3">
      <c r="X1653" s="148"/>
      <c r="Y1653" s="148"/>
      <c r="BD1653" s="9"/>
      <c r="BK1653" s="148"/>
    </row>
    <row r="1654" spans="24:63" ht="69.95" customHeight="1" x14ac:dyDescent="0.3">
      <c r="X1654" s="148"/>
      <c r="Y1654" s="148"/>
      <c r="BD1654" s="9"/>
      <c r="BK1654" s="148"/>
    </row>
    <row r="1655" spans="24:63" ht="69.95" customHeight="1" x14ac:dyDescent="0.3">
      <c r="X1655" s="148"/>
      <c r="Y1655" s="148"/>
      <c r="BD1655" s="9"/>
      <c r="BK1655" s="148"/>
    </row>
    <row r="1656" spans="24:63" ht="69.95" customHeight="1" x14ac:dyDescent="0.3">
      <c r="X1656" s="148"/>
      <c r="Y1656" s="148"/>
      <c r="BD1656" s="9"/>
      <c r="BK1656" s="148"/>
    </row>
    <row r="1657" spans="24:63" ht="69.95" customHeight="1" x14ac:dyDescent="0.3">
      <c r="X1657" s="148"/>
      <c r="Y1657" s="148"/>
      <c r="BD1657" s="9"/>
      <c r="BK1657" s="148"/>
    </row>
    <row r="1658" spans="24:63" ht="69.95" customHeight="1" x14ac:dyDescent="0.3">
      <c r="X1658" s="148"/>
      <c r="Y1658" s="148"/>
      <c r="BD1658" s="9"/>
      <c r="BK1658" s="148"/>
    </row>
    <row r="1659" spans="24:63" ht="69.95" customHeight="1" x14ac:dyDescent="0.3">
      <c r="X1659" s="148"/>
      <c r="Y1659" s="148"/>
      <c r="BD1659" s="9"/>
      <c r="BK1659" s="148"/>
    </row>
    <row r="1660" spans="24:63" ht="69.95" customHeight="1" x14ac:dyDescent="0.3">
      <c r="X1660" s="148"/>
      <c r="Y1660" s="148"/>
      <c r="BD1660" s="9"/>
      <c r="BK1660" s="148"/>
    </row>
    <row r="1661" spans="24:63" ht="69.95" customHeight="1" x14ac:dyDescent="0.3">
      <c r="X1661" s="148"/>
      <c r="Y1661" s="148"/>
      <c r="BD1661" s="9"/>
      <c r="BK1661" s="148"/>
    </row>
    <row r="1662" spans="24:63" ht="69.95" customHeight="1" x14ac:dyDescent="0.3">
      <c r="X1662" s="148"/>
      <c r="Y1662" s="148"/>
      <c r="BD1662" s="9"/>
      <c r="BK1662" s="148"/>
    </row>
    <row r="1663" spans="24:63" ht="69.95" customHeight="1" x14ac:dyDescent="0.3">
      <c r="X1663" s="148"/>
      <c r="Y1663" s="148"/>
      <c r="BD1663" s="9"/>
      <c r="BK1663" s="148"/>
    </row>
    <row r="1664" spans="24:63" ht="69.95" customHeight="1" x14ac:dyDescent="0.3">
      <c r="X1664" s="148"/>
      <c r="Y1664" s="148"/>
      <c r="BD1664" s="9"/>
      <c r="BK1664" s="148"/>
    </row>
    <row r="1665" spans="24:63" ht="69.95" customHeight="1" x14ac:dyDescent="0.3">
      <c r="X1665" s="148"/>
      <c r="Y1665" s="148"/>
      <c r="BD1665" s="9"/>
      <c r="BK1665" s="148"/>
    </row>
    <row r="1666" spans="24:63" ht="69.95" customHeight="1" x14ac:dyDescent="0.3">
      <c r="X1666" s="148"/>
      <c r="Y1666" s="148"/>
      <c r="BD1666" s="9"/>
      <c r="BK1666" s="148"/>
    </row>
    <row r="1667" spans="24:63" ht="69.95" customHeight="1" x14ac:dyDescent="0.3">
      <c r="X1667" s="148"/>
      <c r="Y1667" s="148"/>
      <c r="BD1667" s="9"/>
      <c r="BK1667" s="148"/>
    </row>
    <row r="1668" spans="24:63" ht="69.95" customHeight="1" x14ac:dyDescent="0.3">
      <c r="X1668" s="148"/>
      <c r="Y1668" s="148"/>
      <c r="BD1668" s="9"/>
      <c r="BK1668" s="148"/>
    </row>
    <row r="1669" spans="24:63" ht="69.95" customHeight="1" x14ac:dyDescent="0.3">
      <c r="X1669" s="148"/>
      <c r="Y1669" s="148"/>
      <c r="BD1669" s="9"/>
      <c r="BK1669" s="148"/>
    </row>
    <row r="1670" spans="24:63" ht="69.95" customHeight="1" x14ac:dyDescent="0.3">
      <c r="X1670" s="148"/>
      <c r="Y1670" s="148"/>
      <c r="BD1670" s="9"/>
      <c r="BK1670" s="148"/>
    </row>
    <row r="1671" spans="24:63" ht="69.95" customHeight="1" x14ac:dyDescent="0.3">
      <c r="X1671" s="148"/>
      <c r="Y1671" s="148"/>
      <c r="BD1671" s="9"/>
      <c r="BK1671" s="148"/>
    </row>
    <row r="1672" spans="24:63" ht="69.95" customHeight="1" x14ac:dyDescent="0.3">
      <c r="X1672" s="148"/>
      <c r="Y1672" s="148"/>
      <c r="BD1672" s="9"/>
      <c r="BK1672" s="148"/>
    </row>
    <row r="1673" spans="24:63" ht="69.95" customHeight="1" x14ac:dyDescent="0.3">
      <c r="X1673" s="148"/>
      <c r="Y1673" s="148"/>
      <c r="BD1673" s="9"/>
      <c r="BK1673" s="148"/>
    </row>
    <row r="1674" spans="24:63" ht="69.95" customHeight="1" x14ac:dyDescent="0.3">
      <c r="X1674" s="148"/>
      <c r="Y1674" s="148"/>
      <c r="BD1674" s="9"/>
      <c r="BK1674" s="148"/>
    </row>
    <row r="1675" spans="24:63" ht="69.95" customHeight="1" x14ac:dyDescent="0.3">
      <c r="X1675" s="148"/>
      <c r="Y1675" s="148"/>
      <c r="BD1675" s="9"/>
      <c r="BK1675" s="148"/>
    </row>
    <row r="1676" spans="24:63" ht="69.95" customHeight="1" x14ac:dyDescent="0.3">
      <c r="X1676" s="148"/>
      <c r="Y1676" s="148"/>
      <c r="BD1676" s="9"/>
      <c r="BK1676" s="148"/>
    </row>
    <row r="1677" spans="24:63" ht="69.95" customHeight="1" x14ac:dyDescent="0.3">
      <c r="X1677" s="148"/>
      <c r="Y1677" s="148"/>
      <c r="BD1677" s="9"/>
      <c r="BK1677" s="148"/>
    </row>
    <row r="1678" spans="24:63" ht="69.95" customHeight="1" x14ac:dyDescent="0.3">
      <c r="X1678" s="148"/>
      <c r="Y1678" s="148"/>
      <c r="BD1678" s="9"/>
      <c r="BK1678" s="148"/>
    </row>
    <row r="1679" spans="24:63" ht="69.95" customHeight="1" x14ac:dyDescent="0.3">
      <c r="X1679" s="148"/>
      <c r="Y1679" s="148"/>
      <c r="BD1679" s="9"/>
      <c r="BK1679" s="148"/>
    </row>
    <row r="1680" spans="24:63" ht="69.95" customHeight="1" x14ac:dyDescent="0.3">
      <c r="X1680" s="148"/>
      <c r="Y1680" s="148"/>
      <c r="BD1680" s="9"/>
      <c r="BK1680" s="148"/>
    </row>
    <row r="1681" spans="24:63" ht="69.95" customHeight="1" x14ac:dyDescent="0.3">
      <c r="X1681" s="148"/>
      <c r="Y1681" s="148"/>
      <c r="BD1681" s="9"/>
      <c r="BK1681" s="148"/>
    </row>
    <row r="1682" spans="24:63" ht="69.95" customHeight="1" x14ac:dyDescent="0.3">
      <c r="X1682" s="148"/>
      <c r="Y1682" s="148"/>
      <c r="BD1682" s="9"/>
      <c r="BK1682" s="148"/>
    </row>
    <row r="1683" spans="24:63" ht="69.95" customHeight="1" x14ac:dyDescent="0.3">
      <c r="X1683" s="148"/>
      <c r="Y1683" s="148"/>
      <c r="BD1683" s="9"/>
      <c r="BK1683" s="148"/>
    </row>
    <row r="1684" spans="24:63" ht="69.95" customHeight="1" x14ac:dyDescent="0.3">
      <c r="X1684" s="148"/>
      <c r="Y1684" s="148"/>
      <c r="BD1684" s="9"/>
      <c r="BK1684" s="148"/>
    </row>
    <row r="1685" spans="24:63" ht="69.95" customHeight="1" x14ac:dyDescent="0.3">
      <c r="X1685" s="148"/>
      <c r="Y1685" s="148"/>
      <c r="BD1685" s="9"/>
      <c r="BK1685" s="148"/>
    </row>
    <row r="1686" spans="24:63" ht="69.95" customHeight="1" x14ac:dyDescent="0.3">
      <c r="X1686" s="148"/>
      <c r="Y1686" s="148"/>
      <c r="BD1686" s="9"/>
      <c r="BK1686" s="148"/>
    </row>
    <row r="1687" spans="24:63" ht="69.95" customHeight="1" x14ac:dyDescent="0.3">
      <c r="X1687" s="148"/>
      <c r="Y1687" s="148"/>
      <c r="BD1687" s="9"/>
      <c r="BK1687" s="148"/>
    </row>
    <row r="1688" spans="24:63" ht="69.95" customHeight="1" x14ac:dyDescent="0.3">
      <c r="X1688" s="148"/>
      <c r="Y1688" s="148"/>
      <c r="BD1688" s="9"/>
      <c r="BK1688" s="148"/>
    </row>
    <row r="1689" spans="24:63" ht="69.95" customHeight="1" x14ac:dyDescent="0.3">
      <c r="X1689" s="148"/>
      <c r="Y1689" s="148"/>
      <c r="BD1689" s="9"/>
      <c r="BK1689" s="148"/>
    </row>
    <row r="1690" spans="24:63" ht="69.95" customHeight="1" x14ac:dyDescent="0.3">
      <c r="X1690" s="148"/>
      <c r="Y1690" s="148"/>
      <c r="BD1690" s="9"/>
      <c r="BK1690" s="148"/>
    </row>
    <row r="1691" spans="24:63" ht="69.95" customHeight="1" x14ac:dyDescent="0.3">
      <c r="X1691" s="148"/>
      <c r="Y1691" s="148"/>
      <c r="BD1691" s="9"/>
      <c r="BK1691" s="148"/>
    </row>
    <row r="1692" spans="24:63" ht="69.95" customHeight="1" x14ac:dyDescent="0.3">
      <c r="X1692" s="148"/>
      <c r="Y1692" s="148"/>
      <c r="BD1692" s="9"/>
      <c r="BK1692" s="148"/>
    </row>
    <row r="1693" spans="24:63" ht="69.95" customHeight="1" x14ac:dyDescent="0.3">
      <c r="X1693" s="148"/>
      <c r="Y1693" s="148"/>
      <c r="BD1693" s="9"/>
      <c r="BK1693" s="148"/>
    </row>
    <row r="1694" spans="24:63" ht="69.95" customHeight="1" x14ac:dyDescent="0.3">
      <c r="X1694" s="148"/>
      <c r="Y1694" s="148"/>
      <c r="BD1694" s="9"/>
      <c r="BK1694" s="148"/>
    </row>
    <row r="1695" spans="24:63" ht="69.95" customHeight="1" x14ac:dyDescent="0.3">
      <c r="X1695" s="148"/>
      <c r="Y1695" s="148"/>
      <c r="BD1695" s="9"/>
      <c r="BK1695" s="148"/>
    </row>
    <row r="1696" spans="24:63" ht="69.95" customHeight="1" x14ac:dyDescent="0.3">
      <c r="X1696" s="148"/>
      <c r="Y1696" s="148"/>
      <c r="BD1696" s="9"/>
      <c r="BK1696" s="148"/>
    </row>
    <row r="1697" spans="24:63" ht="69.95" customHeight="1" x14ac:dyDescent="0.3">
      <c r="X1697" s="148"/>
      <c r="Y1697" s="148"/>
      <c r="BD1697" s="9"/>
      <c r="BK1697" s="148"/>
    </row>
    <row r="1698" spans="24:63" ht="69.95" customHeight="1" x14ac:dyDescent="0.3">
      <c r="X1698" s="148"/>
      <c r="Y1698" s="148"/>
      <c r="BD1698" s="9"/>
      <c r="BK1698" s="148"/>
    </row>
    <row r="1699" spans="24:63" ht="69.95" customHeight="1" x14ac:dyDescent="0.3">
      <c r="X1699" s="148"/>
      <c r="Y1699" s="148"/>
      <c r="BD1699" s="9"/>
      <c r="BK1699" s="148"/>
    </row>
    <row r="1700" spans="24:63" ht="69.95" customHeight="1" x14ac:dyDescent="0.3">
      <c r="X1700" s="148"/>
      <c r="Y1700" s="148"/>
      <c r="BD1700" s="9"/>
      <c r="BK1700" s="148"/>
    </row>
    <row r="1701" spans="24:63" ht="69.95" customHeight="1" x14ac:dyDescent="0.3">
      <c r="X1701" s="148"/>
      <c r="Y1701" s="148"/>
      <c r="BD1701" s="9"/>
      <c r="BK1701" s="148"/>
    </row>
    <row r="1702" spans="24:63" ht="69.95" customHeight="1" x14ac:dyDescent="0.3">
      <c r="X1702" s="148"/>
      <c r="Y1702" s="148"/>
      <c r="BD1702" s="9"/>
      <c r="BK1702" s="148"/>
    </row>
    <row r="1703" spans="24:63" ht="69.95" customHeight="1" x14ac:dyDescent="0.3">
      <c r="X1703" s="148"/>
      <c r="Y1703" s="148"/>
      <c r="BD1703" s="9"/>
      <c r="BK1703" s="148"/>
    </row>
    <row r="1704" spans="24:63" ht="69.95" customHeight="1" x14ac:dyDescent="0.3">
      <c r="X1704" s="148"/>
      <c r="Y1704" s="148"/>
      <c r="BD1704" s="9"/>
      <c r="BK1704" s="148"/>
    </row>
    <row r="1705" spans="24:63" ht="69.95" customHeight="1" x14ac:dyDescent="0.3">
      <c r="X1705" s="148"/>
      <c r="Y1705" s="148"/>
      <c r="BD1705" s="9"/>
      <c r="BK1705" s="148"/>
    </row>
    <row r="1706" spans="24:63" ht="69.95" customHeight="1" x14ac:dyDescent="0.3">
      <c r="X1706" s="148"/>
      <c r="Y1706" s="148"/>
      <c r="BD1706" s="9"/>
      <c r="BK1706" s="148"/>
    </row>
    <row r="1707" spans="24:63" ht="69.95" customHeight="1" x14ac:dyDescent="0.3">
      <c r="X1707" s="148"/>
      <c r="Y1707" s="148"/>
      <c r="BD1707" s="9"/>
      <c r="BK1707" s="148"/>
    </row>
    <row r="1708" spans="24:63" ht="69.95" customHeight="1" x14ac:dyDescent="0.3">
      <c r="X1708" s="148"/>
      <c r="Y1708" s="148"/>
      <c r="BD1708" s="9"/>
      <c r="BK1708" s="148"/>
    </row>
    <row r="1709" spans="24:63" ht="69.95" customHeight="1" x14ac:dyDescent="0.3">
      <c r="X1709" s="148"/>
      <c r="Y1709" s="148"/>
      <c r="BD1709" s="9"/>
      <c r="BK1709" s="148"/>
    </row>
    <row r="1710" spans="24:63" ht="69.95" customHeight="1" x14ac:dyDescent="0.3">
      <c r="X1710" s="148"/>
      <c r="Y1710" s="148"/>
      <c r="BD1710" s="9"/>
      <c r="BK1710" s="148"/>
    </row>
    <row r="1711" spans="24:63" ht="69.95" customHeight="1" x14ac:dyDescent="0.3">
      <c r="X1711" s="148"/>
      <c r="Y1711" s="148"/>
      <c r="BD1711" s="9"/>
      <c r="BK1711" s="148"/>
    </row>
    <row r="1712" spans="24:63" ht="69.95" customHeight="1" x14ac:dyDescent="0.3">
      <c r="X1712" s="148"/>
      <c r="Y1712" s="148"/>
      <c r="BD1712" s="9"/>
      <c r="BK1712" s="148"/>
    </row>
    <row r="1713" spans="24:63" ht="69.95" customHeight="1" x14ac:dyDescent="0.3">
      <c r="X1713" s="148"/>
      <c r="Y1713" s="148"/>
      <c r="BD1713" s="9"/>
      <c r="BK1713" s="148"/>
    </row>
    <row r="1714" spans="24:63" ht="69.95" customHeight="1" x14ac:dyDescent="0.3">
      <c r="X1714" s="148"/>
      <c r="Y1714" s="148"/>
      <c r="BD1714" s="9"/>
      <c r="BK1714" s="148"/>
    </row>
    <row r="1715" spans="24:63" ht="69.95" customHeight="1" x14ac:dyDescent="0.3">
      <c r="X1715" s="148"/>
      <c r="Y1715" s="148"/>
      <c r="BD1715" s="9"/>
      <c r="BK1715" s="148"/>
    </row>
    <row r="1716" spans="24:63" ht="69.95" customHeight="1" x14ac:dyDescent="0.3">
      <c r="X1716" s="148"/>
      <c r="Y1716" s="148"/>
      <c r="BD1716" s="9"/>
      <c r="BK1716" s="148"/>
    </row>
    <row r="1717" spans="24:63" ht="69.95" customHeight="1" x14ac:dyDescent="0.3">
      <c r="X1717" s="148"/>
      <c r="Y1717" s="148"/>
      <c r="BD1717" s="9"/>
      <c r="BK1717" s="148"/>
    </row>
    <row r="1718" spans="24:63" ht="69.95" customHeight="1" x14ac:dyDescent="0.3">
      <c r="X1718" s="148"/>
      <c r="Y1718" s="148"/>
      <c r="BD1718" s="9"/>
      <c r="BK1718" s="148"/>
    </row>
    <row r="1719" spans="24:63" ht="69.95" customHeight="1" x14ac:dyDescent="0.3">
      <c r="X1719" s="148"/>
      <c r="Y1719" s="148"/>
      <c r="BD1719" s="9"/>
      <c r="BK1719" s="148"/>
    </row>
    <row r="1720" spans="24:63" ht="69.95" customHeight="1" x14ac:dyDescent="0.3">
      <c r="X1720" s="148"/>
      <c r="Y1720" s="148"/>
      <c r="BD1720" s="9"/>
      <c r="BK1720" s="148"/>
    </row>
    <row r="1721" spans="24:63" ht="69.95" customHeight="1" x14ac:dyDescent="0.3">
      <c r="X1721" s="148"/>
      <c r="Y1721" s="148"/>
      <c r="BD1721" s="9"/>
      <c r="BK1721" s="148"/>
    </row>
    <row r="1722" spans="24:63" ht="69.95" customHeight="1" x14ac:dyDescent="0.3">
      <c r="X1722" s="148"/>
      <c r="Y1722" s="148"/>
      <c r="BD1722" s="9"/>
      <c r="BK1722" s="148"/>
    </row>
    <row r="1723" spans="24:63" ht="69.95" customHeight="1" x14ac:dyDescent="0.3">
      <c r="X1723" s="148"/>
      <c r="Y1723" s="148"/>
      <c r="BD1723" s="9"/>
      <c r="BK1723" s="148"/>
    </row>
    <row r="1724" spans="24:63" ht="69.95" customHeight="1" x14ac:dyDescent="0.3">
      <c r="X1724" s="148"/>
      <c r="Y1724" s="148"/>
      <c r="BD1724" s="9"/>
      <c r="BK1724" s="148"/>
    </row>
    <row r="1725" spans="24:63" ht="69.95" customHeight="1" x14ac:dyDescent="0.3">
      <c r="X1725" s="148"/>
      <c r="Y1725" s="148"/>
      <c r="BD1725" s="9"/>
      <c r="BK1725" s="148"/>
    </row>
    <row r="1726" spans="24:63" ht="69.95" customHeight="1" x14ac:dyDescent="0.3">
      <c r="X1726" s="148"/>
      <c r="Y1726" s="148"/>
      <c r="BD1726" s="9"/>
      <c r="BK1726" s="148"/>
    </row>
    <row r="1727" spans="24:63" ht="69.95" customHeight="1" x14ac:dyDescent="0.3">
      <c r="X1727" s="148"/>
      <c r="Y1727" s="148"/>
      <c r="BD1727" s="9"/>
      <c r="BK1727" s="148"/>
    </row>
    <row r="1728" spans="24:63" ht="69.95" customHeight="1" x14ac:dyDescent="0.3">
      <c r="X1728" s="148"/>
      <c r="Y1728" s="148"/>
      <c r="BD1728" s="9"/>
      <c r="BK1728" s="148"/>
    </row>
    <row r="1729" spans="24:63" ht="69.95" customHeight="1" x14ac:dyDescent="0.3">
      <c r="X1729" s="148"/>
      <c r="Y1729" s="148"/>
      <c r="BD1729" s="9"/>
      <c r="BK1729" s="148"/>
    </row>
    <row r="1730" spans="24:63" ht="69.95" customHeight="1" x14ac:dyDescent="0.3">
      <c r="X1730" s="148"/>
      <c r="Y1730" s="148"/>
      <c r="BD1730" s="9"/>
      <c r="BK1730" s="148"/>
    </row>
    <row r="1731" spans="24:63" ht="69.95" customHeight="1" x14ac:dyDescent="0.3">
      <c r="X1731" s="148"/>
      <c r="Y1731" s="148"/>
      <c r="BD1731" s="9"/>
      <c r="BK1731" s="148"/>
    </row>
    <row r="1732" spans="24:63" ht="69.95" customHeight="1" x14ac:dyDescent="0.3">
      <c r="X1732" s="148"/>
      <c r="Y1732" s="148"/>
      <c r="BD1732" s="9"/>
      <c r="BK1732" s="148"/>
    </row>
    <row r="1733" spans="24:63" ht="69.95" customHeight="1" x14ac:dyDescent="0.3">
      <c r="X1733" s="148"/>
      <c r="Y1733" s="148"/>
      <c r="BD1733" s="9"/>
      <c r="BK1733" s="148"/>
    </row>
    <row r="1734" spans="24:63" ht="69.95" customHeight="1" x14ac:dyDescent="0.3">
      <c r="X1734" s="148"/>
      <c r="Y1734" s="148"/>
      <c r="BD1734" s="9"/>
      <c r="BK1734" s="148"/>
    </row>
    <row r="1735" spans="24:63" ht="69.95" customHeight="1" x14ac:dyDescent="0.3">
      <c r="X1735" s="148"/>
      <c r="Y1735" s="148"/>
      <c r="BD1735" s="9"/>
      <c r="BK1735" s="148"/>
    </row>
    <row r="1736" spans="24:63" ht="69.95" customHeight="1" x14ac:dyDescent="0.3">
      <c r="X1736" s="148"/>
      <c r="Y1736" s="148"/>
      <c r="BD1736" s="9"/>
      <c r="BK1736" s="148"/>
    </row>
    <row r="1737" spans="24:63" ht="69.95" customHeight="1" x14ac:dyDescent="0.3">
      <c r="X1737" s="148"/>
      <c r="Y1737" s="148"/>
      <c r="BD1737" s="9"/>
      <c r="BK1737" s="148"/>
    </row>
    <row r="1738" spans="24:63" ht="69.95" customHeight="1" x14ac:dyDescent="0.3">
      <c r="X1738" s="148"/>
      <c r="Y1738" s="148"/>
      <c r="BD1738" s="9"/>
      <c r="BK1738" s="148"/>
    </row>
    <row r="1739" spans="24:63" ht="69.95" customHeight="1" x14ac:dyDescent="0.3">
      <c r="X1739" s="148"/>
      <c r="Y1739" s="148"/>
      <c r="BD1739" s="9"/>
      <c r="BK1739" s="148"/>
    </row>
    <row r="1740" spans="24:63" ht="69.95" customHeight="1" x14ac:dyDescent="0.3">
      <c r="X1740" s="148"/>
      <c r="Y1740" s="148"/>
      <c r="BD1740" s="9"/>
      <c r="BK1740" s="148"/>
    </row>
    <row r="1741" spans="24:63" ht="69.95" customHeight="1" x14ac:dyDescent="0.3">
      <c r="X1741" s="148"/>
      <c r="Y1741" s="148"/>
      <c r="BD1741" s="9"/>
      <c r="BK1741" s="148"/>
    </row>
    <row r="1742" spans="24:63" ht="69.95" customHeight="1" x14ac:dyDescent="0.3">
      <c r="X1742" s="148"/>
      <c r="Y1742" s="148"/>
      <c r="BD1742" s="9"/>
      <c r="BK1742" s="148"/>
    </row>
    <row r="1743" spans="24:63" ht="69.95" customHeight="1" x14ac:dyDescent="0.3">
      <c r="X1743" s="148"/>
      <c r="Y1743" s="148"/>
      <c r="BD1743" s="9"/>
      <c r="BK1743" s="148"/>
    </row>
    <row r="1744" spans="24:63" ht="69.95" customHeight="1" x14ac:dyDescent="0.3">
      <c r="X1744" s="148"/>
      <c r="Y1744" s="148"/>
      <c r="BD1744" s="9"/>
      <c r="BK1744" s="148"/>
    </row>
    <row r="1745" spans="24:63" ht="69.95" customHeight="1" x14ac:dyDescent="0.3">
      <c r="X1745" s="148"/>
      <c r="Y1745" s="148"/>
      <c r="BD1745" s="9"/>
      <c r="BK1745" s="148"/>
    </row>
    <row r="1746" spans="24:63" ht="69.95" customHeight="1" x14ac:dyDescent="0.3">
      <c r="X1746" s="148"/>
      <c r="Y1746" s="148"/>
      <c r="BD1746" s="9"/>
      <c r="BK1746" s="148"/>
    </row>
    <row r="1747" spans="24:63" ht="69.95" customHeight="1" x14ac:dyDescent="0.3">
      <c r="X1747" s="148"/>
      <c r="Y1747" s="148"/>
      <c r="BD1747" s="9"/>
      <c r="BK1747" s="148"/>
    </row>
    <row r="1748" spans="24:63" ht="69.95" customHeight="1" x14ac:dyDescent="0.3">
      <c r="X1748" s="148"/>
      <c r="Y1748" s="148"/>
      <c r="BD1748" s="9"/>
      <c r="BK1748" s="148"/>
    </row>
    <row r="1749" spans="24:63" ht="69.95" customHeight="1" x14ac:dyDescent="0.3">
      <c r="X1749" s="148"/>
      <c r="Y1749" s="148"/>
      <c r="BD1749" s="9"/>
      <c r="BK1749" s="148"/>
    </row>
    <row r="1750" spans="24:63" ht="69.95" customHeight="1" x14ac:dyDescent="0.3">
      <c r="X1750" s="148"/>
      <c r="Y1750" s="148"/>
      <c r="BD1750" s="9"/>
      <c r="BK1750" s="148"/>
    </row>
    <row r="1751" spans="24:63" ht="69.95" customHeight="1" x14ac:dyDescent="0.3">
      <c r="X1751" s="148"/>
      <c r="Y1751" s="148"/>
      <c r="BD1751" s="9"/>
      <c r="BK1751" s="148"/>
    </row>
    <row r="1752" spans="24:63" ht="69.95" customHeight="1" x14ac:dyDescent="0.3">
      <c r="X1752" s="148"/>
      <c r="Y1752" s="148"/>
      <c r="BD1752" s="9"/>
      <c r="BK1752" s="148"/>
    </row>
    <row r="1753" spans="24:63" ht="69.95" customHeight="1" x14ac:dyDescent="0.3">
      <c r="X1753" s="148"/>
      <c r="Y1753" s="148"/>
      <c r="BD1753" s="9"/>
      <c r="BK1753" s="148"/>
    </row>
    <row r="1754" spans="24:63" ht="69.95" customHeight="1" x14ac:dyDescent="0.3">
      <c r="X1754" s="148"/>
      <c r="Y1754" s="148"/>
      <c r="BD1754" s="9"/>
      <c r="BK1754" s="148"/>
    </row>
    <row r="1755" spans="24:63" ht="69.95" customHeight="1" x14ac:dyDescent="0.3">
      <c r="X1755" s="148"/>
      <c r="Y1755" s="148"/>
      <c r="BD1755" s="9"/>
      <c r="BK1755" s="148"/>
    </row>
    <row r="1756" spans="24:63" ht="69.95" customHeight="1" x14ac:dyDescent="0.3">
      <c r="X1756" s="148"/>
      <c r="Y1756" s="148"/>
      <c r="BD1756" s="9"/>
      <c r="BK1756" s="148"/>
    </row>
    <row r="1757" spans="24:63" ht="69.95" customHeight="1" x14ac:dyDescent="0.3">
      <c r="X1757" s="148"/>
      <c r="Y1757" s="148"/>
      <c r="BD1757" s="9"/>
      <c r="BK1757" s="148"/>
    </row>
    <row r="1758" spans="24:63" ht="69.95" customHeight="1" x14ac:dyDescent="0.3">
      <c r="X1758" s="148"/>
      <c r="Y1758" s="148"/>
      <c r="BD1758" s="9"/>
      <c r="BK1758" s="148"/>
    </row>
    <row r="1759" spans="24:63" ht="69.95" customHeight="1" x14ac:dyDescent="0.3">
      <c r="X1759" s="148"/>
      <c r="Y1759" s="148"/>
      <c r="BD1759" s="9"/>
      <c r="BK1759" s="148"/>
    </row>
    <row r="1760" spans="24:63" ht="69.95" customHeight="1" x14ac:dyDescent="0.3">
      <c r="X1760" s="148"/>
      <c r="Y1760" s="148"/>
      <c r="BD1760" s="9"/>
      <c r="BK1760" s="148"/>
    </row>
    <row r="1761" spans="24:63" ht="69.95" customHeight="1" x14ac:dyDescent="0.3">
      <c r="X1761" s="148"/>
      <c r="Y1761" s="148"/>
      <c r="BD1761" s="9"/>
      <c r="BK1761" s="148"/>
    </row>
    <row r="1762" spans="24:63" ht="69.95" customHeight="1" x14ac:dyDescent="0.3">
      <c r="X1762" s="148"/>
      <c r="Y1762" s="148"/>
      <c r="BD1762" s="9"/>
      <c r="BK1762" s="148"/>
    </row>
    <row r="1763" spans="24:63" ht="69.95" customHeight="1" x14ac:dyDescent="0.3">
      <c r="X1763" s="148"/>
      <c r="Y1763" s="148"/>
      <c r="BD1763" s="9"/>
      <c r="BK1763" s="148"/>
    </row>
    <row r="1764" spans="24:63" ht="69.95" customHeight="1" x14ac:dyDescent="0.3">
      <c r="X1764" s="148"/>
      <c r="Y1764" s="148"/>
      <c r="BD1764" s="9"/>
      <c r="BK1764" s="148"/>
    </row>
    <row r="1765" spans="24:63" ht="69.95" customHeight="1" x14ac:dyDescent="0.3">
      <c r="X1765" s="148"/>
      <c r="Y1765" s="148"/>
      <c r="BD1765" s="9"/>
      <c r="BK1765" s="148"/>
    </row>
    <row r="1766" spans="24:63" ht="69.95" customHeight="1" x14ac:dyDescent="0.3">
      <c r="X1766" s="148"/>
      <c r="Y1766" s="148"/>
      <c r="BD1766" s="9"/>
      <c r="BK1766" s="148"/>
    </row>
    <row r="1767" spans="24:63" ht="69.95" customHeight="1" x14ac:dyDescent="0.3">
      <c r="X1767" s="148"/>
      <c r="Y1767" s="148"/>
      <c r="BD1767" s="9"/>
      <c r="BK1767" s="148"/>
    </row>
    <row r="1768" spans="24:63" ht="69.95" customHeight="1" x14ac:dyDescent="0.3">
      <c r="X1768" s="148"/>
      <c r="Y1768" s="148"/>
      <c r="BD1768" s="9"/>
      <c r="BK1768" s="148"/>
    </row>
    <row r="1769" spans="24:63" ht="69.95" customHeight="1" x14ac:dyDescent="0.3">
      <c r="X1769" s="148"/>
      <c r="Y1769" s="148"/>
      <c r="BD1769" s="9"/>
      <c r="BK1769" s="148"/>
    </row>
    <row r="1770" spans="24:63" ht="69.95" customHeight="1" x14ac:dyDescent="0.3">
      <c r="X1770" s="148"/>
      <c r="Y1770" s="148"/>
      <c r="BD1770" s="9"/>
      <c r="BK1770" s="148"/>
    </row>
    <row r="1771" spans="24:63" ht="69.95" customHeight="1" x14ac:dyDescent="0.3">
      <c r="X1771" s="148"/>
      <c r="Y1771" s="148"/>
      <c r="BD1771" s="9"/>
      <c r="BK1771" s="148"/>
    </row>
    <row r="1772" spans="24:63" ht="69.95" customHeight="1" x14ac:dyDescent="0.3">
      <c r="X1772" s="148"/>
      <c r="Y1772" s="148"/>
      <c r="BD1772" s="9"/>
      <c r="BK1772" s="148"/>
    </row>
    <row r="1773" spans="24:63" ht="69.95" customHeight="1" x14ac:dyDescent="0.3">
      <c r="X1773" s="148"/>
      <c r="Y1773" s="148"/>
      <c r="BD1773" s="9"/>
      <c r="BK1773" s="148"/>
    </row>
    <row r="1774" spans="24:63" ht="69.95" customHeight="1" x14ac:dyDescent="0.3">
      <c r="X1774" s="148"/>
      <c r="Y1774" s="148"/>
      <c r="BD1774" s="9"/>
      <c r="BK1774" s="148"/>
    </row>
    <row r="1775" spans="24:63" ht="69.95" customHeight="1" x14ac:dyDescent="0.3">
      <c r="X1775" s="148"/>
      <c r="Y1775" s="148"/>
      <c r="BD1775" s="9"/>
      <c r="BK1775" s="148"/>
    </row>
    <row r="1776" spans="24:63" ht="69.95" customHeight="1" x14ac:dyDescent="0.3">
      <c r="X1776" s="148"/>
      <c r="Y1776" s="148"/>
      <c r="BD1776" s="9"/>
      <c r="BK1776" s="148"/>
    </row>
    <row r="1777" spans="24:63" ht="69.95" customHeight="1" x14ac:dyDescent="0.3">
      <c r="X1777" s="148"/>
      <c r="Y1777" s="148"/>
      <c r="BD1777" s="9"/>
      <c r="BK1777" s="148"/>
    </row>
    <row r="1778" spans="24:63" ht="69.95" customHeight="1" x14ac:dyDescent="0.3">
      <c r="X1778" s="148"/>
      <c r="Y1778" s="148"/>
      <c r="BD1778" s="9"/>
      <c r="BK1778" s="148"/>
    </row>
    <row r="1779" spans="24:63" ht="69.95" customHeight="1" x14ac:dyDescent="0.3">
      <c r="X1779" s="148"/>
      <c r="Y1779" s="148"/>
      <c r="BD1779" s="9"/>
      <c r="BK1779" s="148"/>
    </row>
    <row r="1780" spans="24:63" ht="69.95" customHeight="1" x14ac:dyDescent="0.3">
      <c r="X1780" s="148"/>
      <c r="Y1780" s="148"/>
      <c r="BD1780" s="9"/>
      <c r="BK1780" s="148"/>
    </row>
    <row r="1781" spans="24:63" ht="69.95" customHeight="1" x14ac:dyDescent="0.3">
      <c r="X1781" s="148"/>
      <c r="Y1781" s="148"/>
      <c r="BD1781" s="9"/>
      <c r="BK1781" s="148"/>
    </row>
    <row r="1782" spans="24:63" ht="69.95" customHeight="1" x14ac:dyDescent="0.3">
      <c r="X1782" s="148"/>
      <c r="Y1782" s="148"/>
      <c r="BD1782" s="9"/>
      <c r="BK1782" s="148"/>
    </row>
    <row r="1783" spans="24:63" ht="69.95" customHeight="1" x14ac:dyDescent="0.3">
      <c r="X1783" s="148"/>
      <c r="Y1783" s="148"/>
      <c r="BD1783" s="9"/>
      <c r="BK1783" s="148"/>
    </row>
    <row r="1784" spans="24:63" ht="69.95" customHeight="1" x14ac:dyDescent="0.3">
      <c r="X1784" s="148"/>
      <c r="Y1784" s="148"/>
      <c r="BD1784" s="9"/>
      <c r="BK1784" s="148"/>
    </row>
    <row r="1785" spans="24:63" ht="69.95" customHeight="1" x14ac:dyDescent="0.3">
      <c r="X1785" s="148"/>
      <c r="Y1785" s="148"/>
      <c r="BD1785" s="9"/>
      <c r="BK1785" s="148"/>
    </row>
    <row r="1786" spans="24:63" ht="69.95" customHeight="1" x14ac:dyDescent="0.3">
      <c r="X1786" s="148"/>
      <c r="Y1786" s="148"/>
      <c r="BD1786" s="9"/>
      <c r="BK1786" s="148"/>
    </row>
    <row r="1787" spans="24:63" ht="69.95" customHeight="1" x14ac:dyDescent="0.3">
      <c r="X1787" s="148"/>
      <c r="Y1787" s="148"/>
      <c r="BD1787" s="9"/>
      <c r="BK1787" s="148"/>
    </row>
    <row r="1788" spans="24:63" ht="69.95" customHeight="1" x14ac:dyDescent="0.3">
      <c r="X1788" s="148"/>
      <c r="Y1788" s="148"/>
      <c r="BD1788" s="9"/>
      <c r="BK1788" s="148"/>
    </row>
    <row r="1789" spans="24:63" ht="69.95" customHeight="1" x14ac:dyDescent="0.3">
      <c r="X1789" s="148"/>
      <c r="Y1789" s="148"/>
      <c r="BD1789" s="9"/>
      <c r="BK1789" s="148"/>
    </row>
    <row r="1790" spans="24:63" ht="69.95" customHeight="1" x14ac:dyDescent="0.3">
      <c r="X1790" s="148"/>
      <c r="Y1790" s="148"/>
      <c r="BD1790" s="9"/>
      <c r="BK1790" s="148"/>
    </row>
    <row r="1791" spans="24:63" ht="69.95" customHeight="1" x14ac:dyDescent="0.3">
      <c r="X1791" s="148"/>
      <c r="Y1791" s="148"/>
      <c r="BD1791" s="9"/>
      <c r="BK1791" s="148"/>
    </row>
    <row r="1792" spans="24:63" ht="69.95" customHeight="1" x14ac:dyDescent="0.3">
      <c r="X1792" s="148"/>
      <c r="Y1792" s="148"/>
      <c r="BD1792" s="9"/>
      <c r="BK1792" s="148"/>
    </row>
    <row r="1793" spans="24:63" ht="69.95" customHeight="1" x14ac:dyDescent="0.3">
      <c r="X1793" s="148"/>
      <c r="Y1793" s="148"/>
      <c r="BD1793" s="9"/>
      <c r="BK1793" s="148"/>
    </row>
    <row r="1794" spans="24:63" ht="69.95" customHeight="1" x14ac:dyDescent="0.3">
      <c r="X1794" s="148"/>
      <c r="Y1794" s="148"/>
      <c r="BD1794" s="9"/>
      <c r="BK1794" s="148"/>
    </row>
    <row r="1795" spans="24:63" ht="69.95" customHeight="1" x14ac:dyDescent="0.3">
      <c r="X1795" s="148"/>
      <c r="Y1795" s="148"/>
      <c r="BD1795" s="9"/>
      <c r="BK1795" s="148"/>
    </row>
    <row r="1796" spans="24:63" ht="69.95" customHeight="1" x14ac:dyDescent="0.3">
      <c r="X1796" s="148"/>
      <c r="Y1796" s="148"/>
      <c r="BD1796" s="9"/>
      <c r="BK1796" s="148"/>
    </row>
    <row r="1797" spans="24:63" ht="69.95" customHeight="1" x14ac:dyDescent="0.3">
      <c r="X1797" s="148"/>
      <c r="Y1797" s="148"/>
      <c r="BD1797" s="9"/>
      <c r="BK1797" s="148"/>
    </row>
    <row r="1798" spans="24:63" ht="69.95" customHeight="1" x14ac:dyDescent="0.3">
      <c r="X1798" s="148"/>
      <c r="Y1798" s="148"/>
      <c r="BD1798" s="9"/>
      <c r="BK1798" s="148"/>
    </row>
    <row r="1799" spans="24:63" ht="69.95" customHeight="1" x14ac:dyDescent="0.3">
      <c r="X1799" s="148"/>
      <c r="Y1799" s="148"/>
      <c r="BD1799" s="9"/>
      <c r="BK1799" s="148"/>
    </row>
    <row r="1800" spans="24:63" ht="69.95" customHeight="1" x14ac:dyDescent="0.3">
      <c r="X1800" s="148"/>
      <c r="Y1800" s="148"/>
      <c r="BD1800" s="9"/>
      <c r="BK1800" s="148"/>
    </row>
    <row r="1801" spans="24:63" ht="69.95" customHeight="1" x14ac:dyDescent="0.3">
      <c r="X1801" s="148"/>
      <c r="Y1801" s="148"/>
      <c r="BD1801" s="9"/>
      <c r="BK1801" s="148"/>
    </row>
    <row r="1802" spans="24:63" ht="69.95" customHeight="1" x14ac:dyDescent="0.3">
      <c r="X1802" s="148"/>
      <c r="Y1802" s="148"/>
      <c r="BD1802" s="9"/>
      <c r="BK1802" s="148"/>
    </row>
    <row r="1803" spans="24:63" ht="69.95" customHeight="1" x14ac:dyDescent="0.3">
      <c r="X1803" s="148"/>
      <c r="Y1803" s="148"/>
      <c r="BD1803" s="9"/>
      <c r="BK1803" s="148"/>
    </row>
    <row r="1804" spans="24:63" ht="69.95" customHeight="1" x14ac:dyDescent="0.3">
      <c r="X1804" s="148"/>
      <c r="Y1804" s="148"/>
      <c r="BD1804" s="9"/>
      <c r="BK1804" s="148"/>
    </row>
    <row r="1805" spans="24:63" ht="69.95" customHeight="1" x14ac:dyDescent="0.3">
      <c r="X1805" s="148"/>
      <c r="Y1805" s="148"/>
      <c r="BD1805" s="9"/>
      <c r="BK1805" s="148"/>
    </row>
    <row r="1806" spans="24:63" ht="69.95" customHeight="1" x14ac:dyDescent="0.3">
      <c r="X1806" s="148"/>
      <c r="Y1806" s="148"/>
      <c r="BD1806" s="9"/>
      <c r="BK1806" s="148"/>
    </row>
    <row r="1807" spans="24:63" ht="69.95" customHeight="1" x14ac:dyDescent="0.3">
      <c r="X1807" s="148"/>
      <c r="Y1807" s="148"/>
      <c r="BD1807" s="9"/>
      <c r="BK1807" s="148"/>
    </row>
    <row r="1808" spans="24:63" ht="69.95" customHeight="1" x14ac:dyDescent="0.3">
      <c r="X1808" s="148"/>
      <c r="Y1808" s="148"/>
      <c r="BD1808" s="9"/>
      <c r="BK1808" s="148"/>
    </row>
    <row r="1809" spans="24:63" ht="69.95" customHeight="1" x14ac:dyDescent="0.3">
      <c r="X1809" s="148"/>
      <c r="Y1809" s="148"/>
      <c r="BD1809" s="9"/>
      <c r="BK1809" s="148"/>
    </row>
    <row r="1810" spans="24:63" ht="69.95" customHeight="1" x14ac:dyDescent="0.3">
      <c r="X1810" s="148"/>
      <c r="Y1810" s="148"/>
      <c r="BD1810" s="9"/>
      <c r="BK1810" s="148"/>
    </row>
    <row r="1811" spans="24:63" ht="69.95" customHeight="1" x14ac:dyDescent="0.3">
      <c r="X1811" s="148"/>
      <c r="Y1811" s="148"/>
      <c r="BD1811" s="9"/>
      <c r="BK1811" s="148"/>
    </row>
    <row r="1812" spans="24:63" ht="69.95" customHeight="1" x14ac:dyDescent="0.3">
      <c r="X1812" s="148"/>
      <c r="Y1812" s="148"/>
      <c r="BD1812" s="9"/>
      <c r="BK1812" s="148"/>
    </row>
    <row r="1813" spans="24:63" ht="69.95" customHeight="1" x14ac:dyDescent="0.3">
      <c r="X1813" s="148"/>
      <c r="Y1813" s="148"/>
      <c r="BD1813" s="9"/>
      <c r="BK1813" s="148"/>
    </row>
    <row r="1814" spans="24:63" ht="69.95" customHeight="1" x14ac:dyDescent="0.3">
      <c r="X1814" s="148"/>
      <c r="Y1814" s="148"/>
      <c r="BD1814" s="9"/>
      <c r="BK1814" s="148"/>
    </row>
    <row r="1815" spans="24:63" ht="69.95" customHeight="1" x14ac:dyDescent="0.3">
      <c r="X1815" s="148"/>
      <c r="Y1815" s="148"/>
      <c r="BD1815" s="9"/>
      <c r="BK1815" s="148"/>
    </row>
    <row r="1816" spans="24:63" ht="69.95" customHeight="1" x14ac:dyDescent="0.3">
      <c r="X1816" s="148"/>
      <c r="Y1816" s="148"/>
      <c r="BD1816" s="9"/>
      <c r="BK1816" s="148"/>
    </row>
    <row r="1817" spans="24:63" ht="69.95" customHeight="1" x14ac:dyDescent="0.3">
      <c r="X1817" s="148"/>
      <c r="Y1817" s="148"/>
      <c r="BD1817" s="9"/>
      <c r="BK1817" s="148"/>
    </row>
    <row r="1818" spans="24:63" ht="69.95" customHeight="1" x14ac:dyDescent="0.3">
      <c r="X1818" s="148"/>
      <c r="Y1818" s="148"/>
      <c r="BD1818" s="9"/>
      <c r="BK1818" s="148"/>
    </row>
    <row r="1819" spans="24:63" ht="69.95" customHeight="1" x14ac:dyDescent="0.3">
      <c r="X1819" s="148"/>
      <c r="Y1819" s="148"/>
      <c r="BD1819" s="9"/>
      <c r="BK1819" s="148"/>
    </row>
    <row r="1820" spans="24:63" ht="69.95" customHeight="1" x14ac:dyDescent="0.3">
      <c r="X1820" s="148"/>
      <c r="Y1820" s="148"/>
      <c r="BD1820" s="9"/>
      <c r="BK1820" s="148"/>
    </row>
    <row r="1821" spans="24:63" ht="69.95" customHeight="1" x14ac:dyDescent="0.3">
      <c r="X1821" s="148"/>
      <c r="Y1821" s="148"/>
      <c r="BD1821" s="9"/>
      <c r="BK1821" s="148"/>
    </row>
    <row r="1822" spans="24:63" ht="69.95" customHeight="1" x14ac:dyDescent="0.3">
      <c r="X1822" s="148"/>
      <c r="Y1822" s="148"/>
      <c r="BD1822" s="9"/>
      <c r="BK1822" s="148"/>
    </row>
    <row r="1823" spans="24:63" ht="69.95" customHeight="1" x14ac:dyDescent="0.3">
      <c r="X1823" s="148"/>
      <c r="Y1823" s="148"/>
      <c r="BD1823" s="9"/>
      <c r="BK1823" s="148"/>
    </row>
    <row r="1824" spans="24:63" ht="69.95" customHeight="1" x14ac:dyDescent="0.3">
      <c r="X1824" s="148"/>
      <c r="Y1824" s="148"/>
      <c r="BD1824" s="9"/>
      <c r="BK1824" s="148"/>
    </row>
    <row r="1825" spans="24:63" ht="69.95" customHeight="1" x14ac:dyDescent="0.3">
      <c r="X1825" s="148"/>
      <c r="Y1825" s="148"/>
      <c r="BD1825" s="9"/>
      <c r="BK1825" s="148"/>
    </row>
    <row r="1826" spans="24:63" ht="69.95" customHeight="1" x14ac:dyDescent="0.3">
      <c r="X1826" s="148"/>
      <c r="Y1826" s="148"/>
      <c r="BD1826" s="9"/>
      <c r="BK1826" s="148"/>
    </row>
    <row r="1827" spans="24:63" ht="69.95" customHeight="1" x14ac:dyDescent="0.3">
      <c r="X1827" s="148"/>
      <c r="Y1827" s="148"/>
      <c r="BD1827" s="9"/>
      <c r="BK1827" s="148"/>
    </row>
    <row r="1828" spans="24:63" ht="69.95" customHeight="1" x14ac:dyDescent="0.3">
      <c r="X1828" s="148"/>
      <c r="Y1828" s="148"/>
      <c r="BD1828" s="9"/>
      <c r="BK1828" s="148"/>
    </row>
    <row r="1829" spans="24:63" ht="69.95" customHeight="1" x14ac:dyDescent="0.3">
      <c r="X1829" s="148"/>
      <c r="Y1829" s="148"/>
      <c r="BD1829" s="9"/>
      <c r="BK1829" s="148"/>
    </row>
    <row r="1830" spans="24:63" ht="69.95" customHeight="1" x14ac:dyDescent="0.3">
      <c r="X1830" s="148"/>
      <c r="Y1830" s="148"/>
      <c r="BD1830" s="9"/>
      <c r="BK1830" s="148"/>
    </row>
    <row r="1831" spans="24:63" ht="69.95" customHeight="1" x14ac:dyDescent="0.3">
      <c r="X1831" s="148"/>
      <c r="Y1831" s="148"/>
      <c r="BD1831" s="9"/>
      <c r="BK1831" s="148"/>
    </row>
    <row r="1832" spans="24:63" ht="69.95" customHeight="1" x14ac:dyDescent="0.3">
      <c r="X1832" s="148"/>
      <c r="Y1832" s="148"/>
      <c r="BD1832" s="9"/>
      <c r="BK1832" s="148"/>
    </row>
    <row r="1833" spans="24:63" ht="69.95" customHeight="1" x14ac:dyDescent="0.3">
      <c r="X1833" s="148"/>
      <c r="Y1833" s="148"/>
      <c r="BD1833" s="9"/>
      <c r="BK1833" s="148"/>
    </row>
    <row r="1834" spans="24:63" ht="69.95" customHeight="1" x14ac:dyDescent="0.3">
      <c r="X1834" s="148"/>
      <c r="Y1834" s="148"/>
      <c r="BD1834" s="9"/>
      <c r="BK1834" s="148"/>
    </row>
    <row r="1835" spans="24:63" ht="69.95" customHeight="1" x14ac:dyDescent="0.3">
      <c r="X1835" s="148"/>
      <c r="Y1835" s="148"/>
      <c r="BD1835" s="9"/>
      <c r="BK1835" s="148"/>
    </row>
    <row r="1836" spans="24:63" ht="69.95" customHeight="1" x14ac:dyDescent="0.3">
      <c r="X1836" s="148"/>
      <c r="Y1836" s="148"/>
      <c r="BD1836" s="9"/>
      <c r="BK1836" s="148"/>
    </row>
    <row r="1837" spans="24:63" ht="69.95" customHeight="1" x14ac:dyDescent="0.3">
      <c r="X1837" s="148"/>
      <c r="Y1837" s="148"/>
      <c r="BD1837" s="9"/>
      <c r="BK1837" s="148"/>
    </row>
    <row r="1838" spans="24:63" ht="69.95" customHeight="1" x14ac:dyDescent="0.3">
      <c r="X1838" s="148"/>
      <c r="Y1838" s="148"/>
      <c r="BD1838" s="9"/>
      <c r="BK1838" s="148"/>
    </row>
    <row r="1839" spans="24:63" ht="69.95" customHeight="1" x14ac:dyDescent="0.3">
      <c r="X1839" s="148"/>
      <c r="Y1839" s="148"/>
      <c r="BD1839" s="9"/>
      <c r="BK1839" s="148"/>
    </row>
    <row r="1840" spans="24:63" ht="69.95" customHeight="1" x14ac:dyDescent="0.3">
      <c r="X1840" s="148"/>
      <c r="Y1840" s="148"/>
      <c r="BD1840" s="9"/>
      <c r="BK1840" s="148"/>
    </row>
    <row r="1841" spans="24:63" ht="69.95" customHeight="1" x14ac:dyDescent="0.3">
      <c r="X1841" s="148"/>
      <c r="Y1841" s="148"/>
      <c r="BD1841" s="9"/>
      <c r="BK1841" s="148"/>
    </row>
    <row r="1842" spans="24:63" ht="69.95" customHeight="1" x14ac:dyDescent="0.3">
      <c r="X1842" s="148"/>
      <c r="Y1842" s="148"/>
      <c r="BD1842" s="9"/>
      <c r="BK1842" s="148"/>
    </row>
    <row r="1843" spans="24:63" ht="69.95" customHeight="1" x14ac:dyDescent="0.3">
      <c r="X1843" s="148"/>
      <c r="Y1843" s="148"/>
      <c r="BD1843" s="9"/>
      <c r="BK1843" s="148"/>
    </row>
    <row r="1844" spans="24:63" ht="69.95" customHeight="1" x14ac:dyDescent="0.3">
      <c r="X1844" s="148"/>
      <c r="Y1844" s="148"/>
      <c r="BD1844" s="9"/>
      <c r="BK1844" s="148"/>
    </row>
    <row r="1845" spans="24:63" ht="69.95" customHeight="1" x14ac:dyDescent="0.3">
      <c r="X1845" s="148"/>
      <c r="Y1845" s="148"/>
      <c r="BD1845" s="9"/>
      <c r="BK1845" s="148"/>
    </row>
    <row r="1846" spans="24:63" ht="69.95" customHeight="1" x14ac:dyDescent="0.3">
      <c r="X1846" s="148"/>
      <c r="Y1846" s="148"/>
      <c r="BD1846" s="9"/>
      <c r="BK1846" s="148"/>
    </row>
    <row r="1847" spans="24:63" ht="69.95" customHeight="1" x14ac:dyDescent="0.3">
      <c r="X1847" s="148"/>
      <c r="Y1847" s="148"/>
      <c r="BD1847" s="9"/>
      <c r="BK1847" s="148"/>
    </row>
    <row r="1848" spans="24:63" ht="69.95" customHeight="1" x14ac:dyDescent="0.3">
      <c r="X1848" s="148"/>
      <c r="Y1848" s="148"/>
      <c r="BD1848" s="9"/>
      <c r="BK1848" s="148"/>
    </row>
    <row r="1849" spans="24:63" ht="69.95" customHeight="1" x14ac:dyDescent="0.3">
      <c r="X1849" s="148"/>
      <c r="Y1849" s="148"/>
      <c r="BD1849" s="9"/>
      <c r="BK1849" s="148"/>
    </row>
    <row r="1850" spans="24:63" ht="69.95" customHeight="1" x14ac:dyDescent="0.3">
      <c r="X1850" s="148"/>
      <c r="Y1850" s="148"/>
      <c r="BD1850" s="9"/>
      <c r="BK1850" s="148"/>
    </row>
    <row r="1851" spans="24:63" ht="69.95" customHeight="1" x14ac:dyDescent="0.3">
      <c r="X1851" s="148"/>
      <c r="Y1851" s="148"/>
      <c r="BD1851" s="9"/>
      <c r="BK1851" s="148"/>
    </row>
    <row r="1852" spans="24:63" ht="69.95" customHeight="1" x14ac:dyDescent="0.3">
      <c r="X1852" s="148"/>
      <c r="Y1852" s="148"/>
      <c r="BD1852" s="9"/>
      <c r="BK1852" s="148"/>
    </row>
    <row r="1853" spans="24:63" ht="69.95" customHeight="1" x14ac:dyDescent="0.3">
      <c r="X1853" s="148"/>
      <c r="Y1853" s="148"/>
      <c r="BD1853" s="9"/>
      <c r="BK1853" s="148"/>
    </row>
    <row r="1854" spans="24:63" ht="69.95" customHeight="1" x14ac:dyDescent="0.3">
      <c r="X1854" s="148"/>
      <c r="Y1854" s="148"/>
      <c r="BD1854" s="9"/>
      <c r="BK1854" s="148"/>
    </row>
    <row r="1855" spans="24:63" ht="69.95" customHeight="1" x14ac:dyDescent="0.3">
      <c r="X1855" s="148"/>
      <c r="Y1855" s="148"/>
      <c r="BD1855" s="9"/>
      <c r="BK1855" s="148"/>
    </row>
    <row r="1856" spans="24:63" ht="69.95" customHeight="1" x14ac:dyDescent="0.3">
      <c r="X1856" s="148"/>
      <c r="Y1856" s="148"/>
      <c r="BD1856" s="9"/>
      <c r="BK1856" s="148"/>
    </row>
    <row r="1857" spans="24:63" ht="69.95" customHeight="1" x14ac:dyDescent="0.3">
      <c r="X1857" s="148"/>
      <c r="Y1857" s="148"/>
      <c r="BD1857" s="9"/>
      <c r="BK1857" s="148"/>
    </row>
    <row r="1858" spans="24:63" ht="69.95" customHeight="1" x14ac:dyDescent="0.3">
      <c r="X1858" s="148"/>
      <c r="Y1858" s="148"/>
      <c r="BD1858" s="9"/>
      <c r="BK1858" s="148"/>
    </row>
    <row r="1859" spans="24:63" ht="69.95" customHeight="1" x14ac:dyDescent="0.3">
      <c r="X1859" s="148"/>
      <c r="Y1859" s="148"/>
      <c r="BD1859" s="9"/>
      <c r="BK1859" s="148"/>
    </row>
    <row r="1860" spans="24:63" ht="69.95" customHeight="1" x14ac:dyDescent="0.3">
      <c r="X1860" s="148"/>
      <c r="Y1860" s="148"/>
      <c r="BD1860" s="9"/>
      <c r="BK1860" s="148"/>
    </row>
    <row r="1861" spans="24:63" ht="69.95" customHeight="1" x14ac:dyDescent="0.3">
      <c r="X1861" s="148"/>
      <c r="Y1861" s="148"/>
      <c r="BD1861" s="9"/>
      <c r="BK1861" s="148"/>
    </row>
    <row r="1862" spans="24:63" ht="69.95" customHeight="1" x14ac:dyDescent="0.3">
      <c r="X1862" s="148"/>
      <c r="Y1862" s="148"/>
      <c r="BD1862" s="9"/>
      <c r="BK1862" s="148"/>
    </row>
    <row r="1863" spans="24:63" ht="69.95" customHeight="1" x14ac:dyDescent="0.3">
      <c r="X1863" s="148"/>
      <c r="Y1863" s="148"/>
      <c r="BD1863" s="9"/>
      <c r="BK1863" s="148"/>
    </row>
    <row r="1864" spans="24:63" ht="69.95" customHeight="1" x14ac:dyDescent="0.3">
      <c r="X1864" s="148"/>
      <c r="Y1864" s="148"/>
      <c r="BD1864" s="9"/>
      <c r="BK1864" s="148"/>
    </row>
    <row r="1865" spans="24:63" ht="69.95" customHeight="1" x14ac:dyDescent="0.3">
      <c r="X1865" s="148"/>
      <c r="Y1865" s="148"/>
      <c r="BD1865" s="9"/>
    </row>
    <row r="1866" spans="24:63" ht="69.95" customHeight="1" x14ac:dyDescent="0.3">
      <c r="X1866" s="148"/>
      <c r="Y1866" s="148"/>
    </row>
  </sheetData>
  <autoFilter ref="B12:AD135" xr:uid="{00000000-0009-0000-0000-000002000000}">
    <filterColumn colId="23" showButton="0"/>
    <filterColumn colId="24" showButton="0"/>
    <filterColumn colId="25" showButton="0"/>
    <filterColumn colId="26" showButton="0"/>
    <filterColumn colId="27" showButton="0"/>
  </autoFilter>
  <mergeCells count="364">
    <mergeCell ref="A2:D2"/>
    <mergeCell ref="A3:D3"/>
    <mergeCell ref="E2:Z3"/>
    <mergeCell ref="E1:Z1"/>
    <mergeCell ref="A10:A12"/>
    <mergeCell ref="AH10:AI12"/>
    <mergeCell ref="AA1:AC1"/>
    <mergeCell ref="AD1:AF1"/>
    <mergeCell ref="AB2:AC2"/>
    <mergeCell ref="AE2:AF2"/>
    <mergeCell ref="AB3:AC3"/>
    <mergeCell ref="C11:C12"/>
    <mergeCell ref="D11:D12"/>
    <mergeCell ref="E11:F12"/>
    <mergeCell ref="G11:G12"/>
    <mergeCell ref="H11:I11"/>
    <mergeCell ref="AE3:AF3"/>
    <mergeCell ref="B10:B12"/>
    <mergeCell ref="C10:G10"/>
    <mergeCell ref="H10:U10"/>
    <mergeCell ref="V10:V12"/>
    <mergeCell ref="W10:W12"/>
    <mergeCell ref="X10:X12"/>
    <mergeCell ref="Y10:Y12"/>
    <mergeCell ref="Z10:Z12"/>
    <mergeCell ref="AA10:AF12"/>
    <mergeCell ref="J11:K11"/>
    <mergeCell ref="L11:M11"/>
    <mergeCell ref="N11:O11"/>
    <mergeCell ref="P11:Q11"/>
    <mergeCell ref="R11:S11"/>
    <mergeCell ref="T11:U11"/>
    <mergeCell ref="AK10:AP10"/>
    <mergeCell ref="AR10:AS11"/>
    <mergeCell ref="AY11:AY12"/>
    <mergeCell ref="BB11:BB12"/>
    <mergeCell ref="BC11:BC12"/>
    <mergeCell ref="BD11:BD12"/>
    <mergeCell ref="BE11:BE12"/>
    <mergeCell ref="BF11:BF12"/>
    <mergeCell ref="AK11:AM11"/>
    <mergeCell ref="AN11:AP11"/>
    <mergeCell ref="AU11:AU12"/>
    <mergeCell ref="AV11:AV12"/>
    <mergeCell ref="AW11:AW12"/>
    <mergeCell ref="AX11:AX12"/>
    <mergeCell ref="AU10:AY10"/>
    <mergeCell ref="BB10:BF10"/>
    <mergeCell ref="E16:F16"/>
    <mergeCell ref="AA16:AF16"/>
    <mergeCell ref="E17:F17"/>
    <mergeCell ref="AA17:AF17"/>
    <mergeCell ref="E18:F18"/>
    <mergeCell ref="AA18:AF18"/>
    <mergeCell ref="E13:F13"/>
    <mergeCell ref="AA13:AF13"/>
    <mergeCell ref="E14:F14"/>
    <mergeCell ref="AA14:AF14"/>
    <mergeCell ref="E15:F15"/>
    <mergeCell ref="AA15:AF15"/>
    <mergeCell ref="E22:F22"/>
    <mergeCell ref="AA22:AF22"/>
    <mergeCell ref="E23:F23"/>
    <mergeCell ref="AA23:AF23"/>
    <mergeCell ref="E24:F24"/>
    <mergeCell ref="AA24:AF24"/>
    <mergeCell ref="E19:F19"/>
    <mergeCell ref="AA19:AF19"/>
    <mergeCell ref="E20:F20"/>
    <mergeCell ref="AA20:AF20"/>
    <mergeCell ref="E21:F21"/>
    <mergeCell ref="AA21:AF21"/>
    <mergeCell ref="E28:F28"/>
    <mergeCell ref="AA28:AF28"/>
    <mergeCell ref="E29:F29"/>
    <mergeCell ref="AA29:AF29"/>
    <mergeCell ref="E30:F30"/>
    <mergeCell ref="AA30:AF30"/>
    <mergeCell ref="E25:F25"/>
    <mergeCell ref="AA25:AF25"/>
    <mergeCell ref="E26:F26"/>
    <mergeCell ref="AA26:AF26"/>
    <mergeCell ref="E27:F27"/>
    <mergeCell ref="AA27:AF27"/>
    <mergeCell ref="E34:F34"/>
    <mergeCell ref="AA34:AF34"/>
    <mergeCell ref="E35:F35"/>
    <mergeCell ref="AA35:AF35"/>
    <mergeCell ref="E36:F36"/>
    <mergeCell ref="AA36:AF36"/>
    <mergeCell ref="E31:F31"/>
    <mergeCell ref="AA31:AF31"/>
    <mergeCell ref="E32:F32"/>
    <mergeCell ref="AA32:AF32"/>
    <mergeCell ref="E33:F33"/>
    <mergeCell ref="AA33:AF33"/>
    <mergeCell ref="E40:F40"/>
    <mergeCell ref="AA40:AF40"/>
    <mergeCell ref="E41:F41"/>
    <mergeCell ref="AA41:AF41"/>
    <mergeCell ref="E42:F42"/>
    <mergeCell ref="AA42:AF42"/>
    <mergeCell ref="E37:F37"/>
    <mergeCell ref="AA37:AF37"/>
    <mergeCell ref="E38:F38"/>
    <mergeCell ref="AA38:AF38"/>
    <mergeCell ref="E39:F39"/>
    <mergeCell ref="AA39:AF39"/>
    <mergeCell ref="E46:F46"/>
    <mergeCell ref="AA46:AF46"/>
    <mergeCell ref="E47:F47"/>
    <mergeCell ref="AA47:AF47"/>
    <mergeCell ref="E48:F48"/>
    <mergeCell ref="AA48:AF48"/>
    <mergeCell ref="E43:F43"/>
    <mergeCell ref="AA43:AF43"/>
    <mergeCell ref="E44:F44"/>
    <mergeCell ref="AA44:AF44"/>
    <mergeCell ref="E45:F45"/>
    <mergeCell ref="AA45:AF45"/>
    <mergeCell ref="E52:F52"/>
    <mergeCell ref="AA52:AF52"/>
    <mergeCell ref="E53:F53"/>
    <mergeCell ref="AA53:AF53"/>
    <mergeCell ref="E54:F54"/>
    <mergeCell ref="AA54:AF54"/>
    <mergeCell ref="E49:F49"/>
    <mergeCell ref="AA49:AF49"/>
    <mergeCell ref="E50:F50"/>
    <mergeCell ref="AA50:AF50"/>
    <mergeCell ref="E51:F51"/>
    <mergeCell ref="AA51:AF51"/>
    <mergeCell ref="E58:F58"/>
    <mergeCell ref="AA58:AF58"/>
    <mergeCell ref="E59:F59"/>
    <mergeCell ref="AA59:AF59"/>
    <mergeCell ref="E60:F60"/>
    <mergeCell ref="AA60:AF60"/>
    <mergeCell ref="E55:F55"/>
    <mergeCell ref="AA55:AF55"/>
    <mergeCell ref="E56:F56"/>
    <mergeCell ref="AA56:AF56"/>
    <mergeCell ref="E57:F57"/>
    <mergeCell ref="AA57:AF57"/>
    <mergeCell ref="E64:F64"/>
    <mergeCell ref="AA64:AF64"/>
    <mergeCell ref="E65:F65"/>
    <mergeCell ref="AA65:AF65"/>
    <mergeCell ref="E66:F66"/>
    <mergeCell ref="AA66:AF66"/>
    <mergeCell ref="E61:F61"/>
    <mergeCell ref="AA61:AF61"/>
    <mergeCell ref="E62:F62"/>
    <mergeCell ref="AA62:AF62"/>
    <mergeCell ref="E63:F63"/>
    <mergeCell ref="AA63:AF63"/>
    <mergeCell ref="E70:F70"/>
    <mergeCell ref="AA70:AF70"/>
    <mergeCell ref="E71:F71"/>
    <mergeCell ref="AA71:AF71"/>
    <mergeCell ref="E72:F72"/>
    <mergeCell ref="AA72:AF72"/>
    <mergeCell ref="E67:F67"/>
    <mergeCell ref="AA67:AF67"/>
    <mergeCell ref="E68:F68"/>
    <mergeCell ref="AA68:AF68"/>
    <mergeCell ref="E69:F69"/>
    <mergeCell ref="AA69:AF69"/>
    <mergeCell ref="E76:F76"/>
    <mergeCell ref="AA76:AF76"/>
    <mergeCell ref="E77:F77"/>
    <mergeCell ref="AA77:AF77"/>
    <mergeCell ref="E78:F78"/>
    <mergeCell ref="AA78:AF78"/>
    <mergeCell ref="E73:F73"/>
    <mergeCell ref="AA73:AF73"/>
    <mergeCell ref="E74:F74"/>
    <mergeCell ref="AA74:AF74"/>
    <mergeCell ref="E75:F75"/>
    <mergeCell ref="AA75:AF75"/>
    <mergeCell ref="E82:F82"/>
    <mergeCell ref="AA82:AF82"/>
    <mergeCell ref="E83:F83"/>
    <mergeCell ref="AA83:AF83"/>
    <mergeCell ref="E84:F84"/>
    <mergeCell ref="AA84:AF84"/>
    <mergeCell ref="E79:F79"/>
    <mergeCell ref="AA79:AF79"/>
    <mergeCell ref="E80:F80"/>
    <mergeCell ref="AA80:AF80"/>
    <mergeCell ref="E81:F81"/>
    <mergeCell ref="AA81:AF81"/>
    <mergeCell ref="E85:F85"/>
    <mergeCell ref="AA85:AF85"/>
    <mergeCell ref="E86:F86"/>
    <mergeCell ref="AA86:AF86"/>
    <mergeCell ref="B87:B88"/>
    <mergeCell ref="C87:C88"/>
    <mergeCell ref="D87:D88"/>
    <mergeCell ref="E87:F88"/>
    <mergeCell ref="G87:G88"/>
    <mergeCell ref="H87:H88"/>
    <mergeCell ref="BA87:FI88"/>
    <mergeCell ref="E89:F89"/>
    <mergeCell ref="AA89:AF89"/>
    <mergeCell ref="AR87:AR88"/>
    <mergeCell ref="AS87:AS88"/>
    <mergeCell ref="AT87:AT88"/>
    <mergeCell ref="AU87:AU88"/>
    <mergeCell ref="AV87:AV88"/>
    <mergeCell ref="AW87:AW88"/>
    <mergeCell ref="AL87:AL88"/>
    <mergeCell ref="AM87:AM88"/>
    <mergeCell ref="AN87:AN88"/>
    <mergeCell ref="AO87:AO88"/>
    <mergeCell ref="AP87:AP88"/>
    <mergeCell ref="AQ87:AQ88"/>
    <mergeCell ref="AA87:AF88"/>
    <mergeCell ref="AG87:AG88"/>
    <mergeCell ref="AH87:AH88"/>
    <mergeCell ref="AI87:AI88"/>
    <mergeCell ref="AJ87:AJ88"/>
    <mergeCell ref="AK87:AK88"/>
    <mergeCell ref="U87:U88"/>
    <mergeCell ref="V87:V88"/>
    <mergeCell ref="W87:W88"/>
    <mergeCell ref="E90:F90"/>
    <mergeCell ref="AA90:AF90"/>
    <mergeCell ref="E91:F91"/>
    <mergeCell ref="AA91:AF91"/>
    <mergeCell ref="E92:F92"/>
    <mergeCell ref="AA92:AF92"/>
    <mergeCell ref="AX87:AX88"/>
    <mergeCell ref="AY87:AY88"/>
    <mergeCell ref="AZ87:AZ88"/>
    <mergeCell ref="X87:X88"/>
    <mergeCell ref="Y87:Y88"/>
    <mergeCell ref="Z87:Z88"/>
    <mergeCell ref="O87:O88"/>
    <mergeCell ref="P87:P88"/>
    <mergeCell ref="Q87:Q88"/>
    <mergeCell ref="R87:R88"/>
    <mergeCell ref="S87:S88"/>
    <mergeCell ref="T87:T88"/>
    <mergeCell ref="I87:I88"/>
    <mergeCell ref="J87:J88"/>
    <mergeCell ref="K87:K88"/>
    <mergeCell ref="L87:L88"/>
    <mergeCell ref="M87:M88"/>
    <mergeCell ref="N87:N88"/>
    <mergeCell ref="E96:F96"/>
    <mergeCell ref="AA96:AF96"/>
    <mergeCell ref="E97:F97"/>
    <mergeCell ref="AA97:AF97"/>
    <mergeCell ref="E98:F98"/>
    <mergeCell ref="AA98:AF98"/>
    <mergeCell ref="E93:F93"/>
    <mergeCell ref="AA93:AF93"/>
    <mergeCell ref="E94:F94"/>
    <mergeCell ref="AA94:AF94"/>
    <mergeCell ref="E95:F95"/>
    <mergeCell ref="AA95:AF95"/>
    <mergeCell ref="E102:F102"/>
    <mergeCell ref="AA102:AF102"/>
    <mergeCell ref="E103:F103"/>
    <mergeCell ref="AA103:AF103"/>
    <mergeCell ref="E104:F104"/>
    <mergeCell ref="AA104:AF104"/>
    <mergeCell ref="E99:F99"/>
    <mergeCell ref="AA99:AF99"/>
    <mergeCell ref="E100:F100"/>
    <mergeCell ref="AA100:AF100"/>
    <mergeCell ref="E101:F101"/>
    <mergeCell ref="AA101:AF101"/>
    <mergeCell ref="E108:F108"/>
    <mergeCell ref="AA108:AF108"/>
    <mergeCell ref="E109:F109"/>
    <mergeCell ref="AA109:AF109"/>
    <mergeCell ref="E110:F110"/>
    <mergeCell ref="AA110:AF110"/>
    <mergeCell ref="E105:F105"/>
    <mergeCell ref="AA105:AF105"/>
    <mergeCell ref="E106:F106"/>
    <mergeCell ref="AA106:AF106"/>
    <mergeCell ref="E107:F107"/>
    <mergeCell ref="AA107:AF107"/>
    <mergeCell ref="E114:F114"/>
    <mergeCell ref="AA114:AF114"/>
    <mergeCell ref="E115:F115"/>
    <mergeCell ref="AA115:AF115"/>
    <mergeCell ref="E116:F116"/>
    <mergeCell ref="AA116:AF116"/>
    <mergeCell ref="E111:F111"/>
    <mergeCell ref="AA111:AF111"/>
    <mergeCell ref="E112:F112"/>
    <mergeCell ref="AA112:AF112"/>
    <mergeCell ref="E113:F113"/>
    <mergeCell ref="AA113:AF113"/>
    <mergeCell ref="E120:F120"/>
    <mergeCell ref="AA120:AF120"/>
    <mergeCell ref="E121:F121"/>
    <mergeCell ref="AA121:AF121"/>
    <mergeCell ref="E122:F122"/>
    <mergeCell ref="AA122:AF122"/>
    <mergeCell ref="E117:F117"/>
    <mergeCell ref="AA117:AF117"/>
    <mergeCell ref="E118:F118"/>
    <mergeCell ref="AA118:AF118"/>
    <mergeCell ref="E119:F119"/>
    <mergeCell ref="AA119:AF119"/>
    <mergeCell ref="E126:F126"/>
    <mergeCell ref="AA126:AF126"/>
    <mergeCell ref="E127:F127"/>
    <mergeCell ref="AA127:AF127"/>
    <mergeCell ref="E128:F128"/>
    <mergeCell ref="AA128:AF128"/>
    <mergeCell ref="E123:F123"/>
    <mergeCell ref="AA123:AF123"/>
    <mergeCell ref="E124:F124"/>
    <mergeCell ref="AA124:AF124"/>
    <mergeCell ref="E125:F125"/>
    <mergeCell ref="AA125:AF125"/>
    <mergeCell ref="E132:F132"/>
    <mergeCell ref="AA132:AF132"/>
    <mergeCell ref="E133:F133"/>
    <mergeCell ref="AA133:AF133"/>
    <mergeCell ref="E134:F134"/>
    <mergeCell ref="AA134:AF134"/>
    <mergeCell ref="E129:F129"/>
    <mergeCell ref="AA129:AF129"/>
    <mergeCell ref="E130:F130"/>
    <mergeCell ref="AA130:AF130"/>
    <mergeCell ref="E131:F131"/>
    <mergeCell ref="AA131:AF131"/>
    <mergeCell ref="AH138:AI138"/>
    <mergeCell ref="AK138:AL138"/>
    <mergeCell ref="AN138:AO138"/>
    <mergeCell ref="AU138:AW138"/>
    <mergeCell ref="AX138:AY138"/>
    <mergeCell ref="E139:F139"/>
    <mergeCell ref="E135:F135"/>
    <mergeCell ref="AA135:AF135"/>
    <mergeCell ref="E136:F136"/>
    <mergeCell ref="E137:F137"/>
    <mergeCell ref="E138:F138"/>
    <mergeCell ref="Y138:Z138"/>
    <mergeCell ref="V168:W168"/>
    <mergeCell ref="H140:I140"/>
    <mergeCell ref="F141:G142"/>
    <mergeCell ref="F140:G140"/>
    <mergeCell ref="R140:S140"/>
    <mergeCell ref="P140:Q140"/>
    <mergeCell ref="S168:T168"/>
    <mergeCell ref="E170:E172"/>
    <mergeCell ref="E168:F169"/>
    <mergeCell ref="G168:H168"/>
    <mergeCell ref="I168:J168"/>
    <mergeCell ref="K168:L168"/>
    <mergeCell ref="M168:N168"/>
    <mergeCell ref="O168:P168"/>
    <mergeCell ref="Q168:R168"/>
    <mergeCell ref="N140:O140"/>
    <mergeCell ref="L140:M140"/>
    <mergeCell ref="J140:K140"/>
  </mergeCells>
  <conditionalFormatting sqref="Z13:Z135">
    <cfRule type="cellIs" dxfId="31" priority="1" operator="equal">
      <formula>"?"</formula>
    </cfRule>
    <cfRule type="cellIs" dxfId="30" priority="2" operator="equal">
      <formula>"Sortie / P"</formula>
    </cfRule>
    <cfRule type="cellIs" dxfId="29" priority="3" operator="equal">
      <formula>"S/O"</formula>
    </cfRule>
    <cfRule type="cellIs" dxfId="28" priority="4" operator="equal">
      <formula>"non"</formula>
    </cfRule>
    <cfRule type="cellIs" dxfId="27" priority="5" operator="equal">
      <formula>"oui"</formula>
    </cfRule>
  </conditionalFormatting>
  <dataValidations count="5">
    <dataValidation type="list" allowBlank="1" showInputMessage="1" showErrorMessage="1" sqref="Z13:Z135" xr:uid="{8E73CD09-0E40-400E-A503-D8EE94DA0CF6}">
      <formula1>$BF$13:$BF$18</formula1>
    </dataValidation>
    <dataValidation type="list" allowBlank="1" showInputMessage="1" showErrorMessage="1" sqref="G89:G135 G13:G87" xr:uid="{4E3B1156-A2B8-4817-BA3E-C9363BD2852F}">
      <formula1>$BB$13:$BB$15</formula1>
    </dataValidation>
    <dataValidation type="list" allowBlank="1" showInputMessage="1" showErrorMessage="1" sqref="Y13:Y135" xr:uid="{12C82252-5341-43FA-9CFE-348282BD57A2}">
      <formula1>$BE$13:$BE$18</formula1>
    </dataValidation>
    <dataValidation type="list" allowBlank="1" showInputMessage="1" showErrorMessage="1" sqref="X13:X135" xr:uid="{58B2FB32-686C-4455-BD6B-EA05138D340C}">
      <formula1>$BD$13:$BD$17</formula1>
    </dataValidation>
    <dataValidation type="list" allowBlank="1" showInputMessage="1" showErrorMessage="1" sqref="W13:W135" xr:uid="{5C62B61A-5863-4188-909F-D1438CCA6A5E}">
      <formula1>$BC$13:$BC$17</formula1>
    </dataValidation>
  </dataValidations>
  <printOptions horizontalCentered="1" verticalCentered="1"/>
  <pageMargins left="0.39370078740157483" right="0.39370078740157483" top="0.19685039370078741" bottom="0.19685039370078741" header="0.31496062992125984" footer="0.31496062992125984"/>
  <pageSetup scale="10" orientation="landscape"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0">
    <pageSetUpPr fitToPage="1"/>
  </sheetPr>
  <dimension ref="A1:AB155"/>
  <sheetViews>
    <sheetView zoomScale="70" zoomScaleNormal="70" workbookViewId="0">
      <pane ySplit="12" topLeftCell="A13" activePane="bottomLeft" state="frozenSplit"/>
      <selection pane="bottomLeft" activeCell="J13" sqref="J13:M136"/>
    </sheetView>
  </sheetViews>
  <sheetFormatPr baseColWidth="10" defaultRowHeight="14.25" x14ac:dyDescent="0.2"/>
  <cols>
    <col min="1" max="1" width="4.7109375" style="548" customWidth="1"/>
    <col min="2" max="2" width="11.42578125" style="9"/>
    <col min="3" max="3" width="10.42578125" style="9" hidden="1" customWidth="1"/>
    <col min="4" max="4" width="12.85546875" style="9" customWidth="1"/>
    <col min="5" max="5" width="13.7109375" style="9" customWidth="1"/>
    <col min="6" max="6" width="14.28515625" style="9" customWidth="1"/>
    <col min="7" max="7" width="37.7109375" style="14" customWidth="1"/>
    <col min="8" max="8" width="31.42578125" style="9" customWidth="1"/>
    <col min="9" max="9" width="26.5703125" style="9" customWidth="1"/>
    <col min="10" max="12" width="11.7109375" style="223" customWidth="1"/>
    <col min="13" max="13" width="12.28515625" style="223" customWidth="1"/>
    <col min="14" max="14" width="16.5703125" style="9" customWidth="1"/>
    <col min="15" max="15" width="14.7109375" style="9" customWidth="1"/>
    <col min="16" max="17" width="22.7109375" style="9" customWidth="1"/>
    <col min="18" max="18" width="14.7109375" style="9" bestFit="1" customWidth="1"/>
    <col min="19" max="22" width="11.42578125" style="9"/>
    <col min="23" max="23" width="15.42578125" style="9" customWidth="1"/>
    <col min="24" max="24" width="13.140625" style="9" customWidth="1"/>
    <col min="25" max="16384" width="11.42578125" style="9"/>
  </cols>
  <sheetData>
    <row r="1" spans="1:28" ht="108" customHeight="1" thickBot="1" x14ac:dyDescent="0.25">
      <c r="A1" s="1536"/>
      <c r="B1" s="1537"/>
      <c r="C1" s="1537"/>
      <c r="D1" s="1537"/>
      <c r="E1" s="1537"/>
      <c r="F1" s="1538"/>
      <c r="G1" s="1463" t="s">
        <v>470</v>
      </c>
      <c r="H1" s="1464"/>
      <c r="I1" s="1464"/>
      <c r="J1" s="1464"/>
      <c r="K1" s="1464"/>
      <c r="L1" s="1465"/>
      <c r="M1" s="1526"/>
      <c r="N1" s="1527"/>
      <c r="O1" s="1528"/>
      <c r="P1" s="1156"/>
      <c r="Q1" s="1157"/>
    </row>
    <row r="2" spans="1:28" ht="24" customHeight="1" x14ac:dyDescent="0.2">
      <c r="A2" s="1533" t="s">
        <v>2936</v>
      </c>
      <c r="B2" s="1534"/>
      <c r="C2" s="1534"/>
      <c r="D2" s="1534"/>
      <c r="E2" s="1534"/>
      <c r="F2" s="1535"/>
      <c r="G2" s="1529" t="s">
        <v>582</v>
      </c>
      <c r="H2" s="1530"/>
      <c r="I2" s="1530"/>
      <c r="J2" s="1530"/>
      <c r="K2" s="1530"/>
      <c r="L2" s="1530"/>
      <c r="M2" s="1524"/>
      <c r="N2" s="1524"/>
      <c r="O2" s="1525"/>
      <c r="P2" s="1518"/>
      <c r="Q2" s="1519"/>
    </row>
    <row r="3" spans="1:28" ht="24" customHeight="1" thickBot="1" x14ac:dyDescent="0.25">
      <c r="A3" s="1285" t="s">
        <v>472</v>
      </c>
      <c r="B3" s="1286"/>
      <c r="C3" s="1286"/>
      <c r="D3" s="1286"/>
      <c r="E3" s="1286"/>
      <c r="F3" s="1287"/>
      <c r="G3" s="1531"/>
      <c r="H3" s="1532"/>
      <c r="I3" s="1532"/>
      <c r="J3" s="1532"/>
      <c r="K3" s="1532"/>
      <c r="L3" s="1532"/>
      <c r="M3" s="1522"/>
      <c r="N3" s="1522"/>
      <c r="O3" s="1523"/>
      <c r="P3" s="1520"/>
      <c r="Q3" s="1521"/>
    </row>
    <row r="4" spans="1:28" ht="15" x14ac:dyDescent="0.2">
      <c r="G4" s="791" t="s">
        <v>2134</v>
      </c>
      <c r="J4" s="792"/>
      <c r="L4" s="790" t="s">
        <v>2135</v>
      </c>
    </row>
    <row r="5" spans="1:28" s="66" customFormat="1" ht="18" x14ac:dyDescent="0.25">
      <c r="A5" s="67"/>
      <c r="B5" s="67"/>
      <c r="C5" s="67"/>
      <c r="D5" s="67"/>
      <c r="E5" s="67"/>
      <c r="F5" s="67"/>
      <c r="G5" s="702"/>
      <c r="H5" s="529"/>
      <c r="I5" s="68"/>
      <c r="J5" s="146"/>
      <c r="K5" s="146"/>
      <c r="L5" s="146"/>
      <c r="M5" s="237"/>
      <c r="N5" s="40"/>
      <c r="O5" s="40"/>
      <c r="P5" s="67"/>
      <c r="Q5" s="67"/>
      <c r="R5" s="67"/>
      <c r="S5" s="67"/>
      <c r="T5" s="67"/>
      <c r="U5" s="67"/>
      <c r="V5" s="67"/>
      <c r="W5" s="67"/>
      <c r="Y5" s="606"/>
      <c r="Z5" s="572"/>
      <c r="AB5" s="582"/>
    </row>
    <row r="6" spans="1:28" s="66" customFormat="1" ht="18" x14ac:dyDescent="0.25">
      <c r="A6" s="67"/>
      <c r="B6" s="726"/>
      <c r="C6" s="726"/>
      <c r="D6" s="727" t="s">
        <v>2143</v>
      </c>
      <c r="E6" s="67"/>
      <c r="F6" s="67"/>
      <c r="G6" s="702"/>
      <c r="H6" s="529"/>
      <c r="I6" s="68"/>
      <c r="J6" s="217"/>
      <c r="K6" s="146" t="s">
        <v>2130</v>
      </c>
      <c r="L6" s="146"/>
      <c r="M6" s="237"/>
      <c r="N6" s="40"/>
      <c r="O6" s="40"/>
      <c r="P6" s="67"/>
      <c r="Q6" s="67"/>
      <c r="R6" s="67"/>
      <c r="S6" s="67"/>
      <c r="T6" s="67"/>
      <c r="U6" s="67"/>
      <c r="V6" s="67"/>
      <c r="W6" s="67"/>
      <c r="Y6" s="606"/>
      <c r="Z6" s="572"/>
      <c r="AB6" s="582"/>
    </row>
    <row r="7" spans="1:28" s="66" customFormat="1" ht="18" x14ac:dyDescent="0.25">
      <c r="A7" s="67"/>
      <c r="B7" s="321"/>
      <c r="C7" s="321"/>
      <c r="D7" s="727" t="s">
        <v>2128</v>
      </c>
      <c r="E7" s="67"/>
      <c r="F7" s="67"/>
      <c r="G7" s="702"/>
      <c r="H7" s="529"/>
      <c r="I7" s="68"/>
      <c r="J7" s="146"/>
      <c r="K7" s="146"/>
      <c r="L7" s="146"/>
      <c r="M7" s="237"/>
      <c r="N7" s="40"/>
      <c r="O7" s="40"/>
      <c r="P7" s="67"/>
      <c r="Q7" s="67"/>
      <c r="R7" s="67"/>
      <c r="S7" s="67"/>
      <c r="T7" s="67"/>
      <c r="U7" s="67"/>
      <c r="V7" s="67"/>
      <c r="W7" s="67"/>
      <c r="Y7" s="606"/>
      <c r="Z7" s="572"/>
      <c r="AB7" s="582"/>
    </row>
    <row r="8" spans="1:28" s="66" customFormat="1" ht="18" x14ac:dyDescent="0.25">
      <c r="A8" s="67"/>
      <c r="B8" s="310"/>
      <c r="C8" s="310"/>
      <c r="D8" s="727" t="s">
        <v>2129</v>
      </c>
      <c r="E8" s="67"/>
      <c r="F8" s="67"/>
      <c r="G8" s="702"/>
      <c r="H8" s="529"/>
      <c r="I8" s="68"/>
      <c r="J8" s="146"/>
      <c r="K8" s="146"/>
      <c r="L8" s="146"/>
      <c r="M8" s="237"/>
      <c r="N8" s="40"/>
      <c r="O8" s="40"/>
      <c r="P8" s="67"/>
      <c r="Q8" s="67"/>
      <c r="R8" s="67"/>
      <c r="S8" s="67"/>
      <c r="T8" s="67"/>
      <c r="U8" s="67"/>
      <c r="V8" s="67"/>
      <c r="W8" s="67"/>
      <c r="Y8" s="606"/>
      <c r="Z8" s="572"/>
      <c r="AB8" s="582"/>
    </row>
    <row r="9" spans="1:28" s="66" customFormat="1" ht="18.75" thickBot="1" x14ac:dyDescent="0.3">
      <c r="A9" s="67"/>
      <c r="B9" s="67"/>
      <c r="C9" s="67"/>
      <c r="D9" s="67"/>
      <c r="E9" s="67"/>
      <c r="F9" s="67"/>
      <c r="G9" s="702"/>
      <c r="H9" s="529"/>
      <c r="I9" s="68"/>
      <c r="J9" s="146"/>
      <c r="K9" s="146"/>
      <c r="L9" s="146"/>
      <c r="M9" s="237"/>
      <c r="N9" s="40"/>
      <c r="O9" s="40"/>
      <c r="P9" s="67"/>
      <c r="Q9" s="67"/>
      <c r="R9" s="67"/>
      <c r="S9" s="67"/>
      <c r="T9" s="67"/>
      <c r="U9" s="67"/>
      <c r="V9" s="67"/>
      <c r="W9" s="67"/>
      <c r="Y9" s="606"/>
      <c r="Z9" s="572"/>
      <c r="AB9" s="582"/>
    </row>
    <row r="10" spans="1:28" ht="43.5" customHeight="1" x14ac:dyDescent="0.2">
      <c r="A10" s="1539" t="str">
        <f>'Invt Machines'!A10:A12</f>
        <v>N° de lignes</v>
      </c>
      <c r="B10" s="1515" t="s">
        <v>456</v>
      </c>
      <c r="C10" s="1516"/>
      <c r="D10" s="1516"/>
      <c r="E10" s="1516"/>
      <c r="F10" s="1516"/>
      <c r="G10" s="1516"/>
      <c r="H10" s="1516"/>
      <c r="I10" s="1517"/>
      <c r="J10" s="1512" t="s">
        <v>580</v>
      </c>
      <c r="K10" s="1513"/>
      <c r="L10" s="1513"/>
      <c r="M10" s="1514"/>
      <c r="N10" s="1547" t="s">
        <v>833</v>
      </c>
      <c r="O10" s="1516"/>
      <c r="P10" s="1516"/>
      <c r="Q10" s="1548"/>
    </row>
    <row r="11" spans="1:28" ht="15" customHeight="1" x14ac:dyDescent="0.2">
      <c r="A11" s="1540"/>
      <c r="B11" s="1509" t="s">
        <v>431</v>
      </c>
      <c r="C11" s="1510"/>
      <c r="D11" s="1511"/>
      <c r="E11" s="1507" t="s">
        <v>0</v>
      </c>
      <c r="F11" s="1507" t="s">
        <v>513</v>
      </c>
      <c r="G11" s="1543" t="s">
        <v>405</v>
      </c>
      <c r="H11" s="1507" t="s">
        <v>459</v>
      </c>
      <c r="I11" s="1507" t="s">
        <v>355</v>
      </c>
      <c r="J11" s="1541"/>
      <c r="K11" s="1541"/>
      <c r="L11" s="1541"/>
      <c r="M11" s="1507"/>
      <c r="N11" s="1507" t="s">
        <v>836</v>
      </c>
      <c r="O11" s="1507" t="s">
        <v>834</v>
      </c>
      <c r="P11" s="1507" t="s">
        <v>835</v>
      </c>
      <c r="Q11" s="1545" t="s">
        <v>837</v>
      </c>
    </row>
    <row r="12" spans="1:28" ht="45.75" customHeight="1" x14ac:dyDescent="0.2">
      <c r="A12" s="1540"/>
      <c r="B12" s="765" t="s">
        <v>921</v>
      </c>
      <c r="C12" s="766"/>
      <c r="D12" s="767" t="s">
        <v>2133</v>
      </c>
      <c r="E12" s="1508"/>
      <c r="F12" s="1508"/>
      <c r="G12" s="1544"/>
      <c r="H12" s="1508"/>
      <c r="I12" s="1508"/>
      <c r="J12" s="1542"/>
      <c r="K12" s="1542"/>
      <c r="L12" s="1542"/>
      <c r="M12" s="1508"/>
      <c r="N12" s="1508"/>
      <c r="O12" s="1508"/>
      <c r="P12" s="1508"/>
      <c r="Q12" s="1546"/>
    </row>
    <row r="13" spans="1:28" ht="30" customHeight="1" x14ac:dyDescent="0.2">
      <c r="A13" s="763">
        <f>IF('Invt Machines'!A13="","",'Invt Machines'!A13)</f>
        <v>1</v>
      </c>
      <c r="B13" s="102" t="str">
        <f>IF('Invt Machines'!B13="","",'Invt Machines'!B13)</f>
        <v>Channel</v>
      </c>
      <c r="C13" s="96">
        <v>11</v>
      </c>
      <c r="D13" s="95">
        <f>IF('Invt Machines'!D13="","",'Invt Machines'!D13)</f>
        <v>16</v>
      </c>
      <c r="E13" s="96" t="str">
        <f>IF('Invt Machines'!E13="","",'Invt Machines'!E13)</f>
        <v>PE500</v>
      </c>
      <c r="F13" s="96">
        <f>IF('Invt Machines'!F13="","",'Invt Machines'!F13)</f>
        <v>3187547</v>
      </c>
      <c r="G13" s="188" t="str">
        <f>IF('Invt Machines'!G13="","",'Invt Machines'!G13)</f>
        <v>ARMAY BOREY</v>
      </c>
      <c r="H13" s="96" t="str">
        <f>IF('Invt Machines'!H13="","",'Invt Machines'!H13)</f>
        <v>ARMAY BOREY</v>
      </c>
      <c r="I13" s="100" t="str">
        <f>IF('Invt Machines'!I13="","",'Invt Machines'!I13)</f>
        <v>Perceuse</v>
      </c>
      <c r="J13" s="724"/>
      <c r="K13" s="724"/>
      <c r="L13" s="724"/>
      <c r="M13" s="724"/>
      <c r="N13" s="116" t="str">
        <f>IF('Invt Machines'!X13="","",'Invt Machines'!X13)</f>
        <v/>
      </c>
      <c r="O13" s="96" t="str">
        <f>IF('Invt Machines'!Y13="","",'Invt Machines'!Y13)</f>
        <v/>
      </c>
      <c r="P13" s="549" t="str">
        <f>IF('Invt Machines'!AC13="","",'Invt Machines'!AC13)</f>
        <v/>
      </c>
      <c r="Q13" s="131" t="str">
        <f>IF('Invt Machines'!AD13="","",'Invt Machines'!AD13)</f>
        <v/>
      </c>
      <c r="W13" s="9" t="str">
        <f>IF(K13=66,1,"non")</f>
        <v>non</v>
      </c>
      <c r="X13" s="9" t="str">
        <f>IF(L13=500,1,"non")</f>
        <v>non</v>
      </c>
      <c r="Z13" s="9">
        <f>IF(K13=66,1,0)</f>
        <v>0</v>
      </c>
      <c r="AA13" s="9">
        <f>IF(K13=500,1,0)</f>
        <v>0</v>
      </c>
    </row>
    <row r="14" spans="1:28" ht="30" customHeight="1" x14ac:dyDescent="0.2">
      <c r="A14" s="763">
        <f>IF('Invt Machines'!A14="","",'Invt Machines'!A14)</f>
        <v>2</v>
      </c>
      <c r="B14" s="102" t="str">
        <f>IF('Invt Machines'!B14="","",'Invt Machines'!B14)</f>
        <v>Channel</v>
      </c>
      <c r="C14" s="96">
        <v>11</v>
      </c>
      <c r="D14" s="95">
        <f>IF('Invt Machines'!D14="","",'Invt Machines'!D14)</f>
        <v>16</v>
      </c>
      <c r="E14" s="96">
        <f>IF('Invt Machines'!E14="","",'Invt Machines'!E14)</f>
        <v>742</v>
      </c>
      <c r="F14" s="114" t="str">
        <f>IF('Invt Machines'!F14="","",'Invt Machines'!F14)</f>
        <v/>
      </c>
      <c r="G14" s="188" t="str">
        <f>IF('Invt Machines'!G14="","",'Invt Machines'!G14)</f>
        <v>MONTAGE C11 N° 118</v>
      </c>
      <c r="H14" s="96" t="str">
        <f>IF('Invt Machines'!H14="","",'Invt Machines'!H14)</f>
        <v>RKS</v>
      </c>
      <c r="I14" s="100" t="str">
        <f>IF('Invt Machines'!I14="","",'Invt Machines'!I14)</f>
        <v>Table de montage</v>
      </c>
      <c r="J14" s="724"/>
      <c r="K14" s="724"/>
      <c r="L14" s="724"/>
      <c r="M14" s="724"/>
      <c r="N14" s="116" t="str">
        <f>IF('Invt Machines'!X14="","",'Invt Machines'!X14)</f>
        <v/>
      </c>
      <c r="O14" s="96" t="str">
        <f>IF('Invt Machines'!Y14="","",'Invt Machines'!Y14)</f>
        <v/>
      </c>
      <c r="P14" s="549" t="str">
        <f>IF('Invt Machines'!AC14="","",'Invt Machines'!AC14)</f>
        <v/>
      </c>
      <c r="Q14" s="131" t="str">
        <f>IF('Invt Machines'!AD14="","",'Invt Machines'!AD14)</f>
        <v/>
      </c>
      <c r="Z14" s="9">
        <f t="shared" ref="Z14:Z77" si="0">IF(K14=66,1,0)</f>
        <v>0</v>
      </c>
      <c r="AA14" s="9">
        <f t="shared" ref="AA14:AA77" si="1">IF(K14=500,1,0)</f>
        <v>0</v>
      </c>
    </row>
    <row r="15" spans="1:28" ht="30" customHeight="1" x14ac:dyDescent="0.2">
      <c r="A15" s="763">
        <f>IF('Invt Machines'!A15="","",'Invt Machines'!A15)</f>
        <v>3</v>
      </c>
      <c r="B15" s="141" t="str">
        <f>IF('Invt Machines'!B15="","",'Invt Machines'!B15)</f>
        <v>Channel</v>
      </c>
      <c r="C15" s="96">
        <v>11</v>
      </c>
      <c r="D15" s="96">
        <f>IF('Invt Machines'!D15="","",'Invt Machines'!D15)</f>
        <v>16</v>
      </c>
      <c r="E15" s="96">
        <f>IF('Invt Machines'!E15="","",'Invt Machines'!E15)</f>
        <v>742</v>
      </c>
      <c r="F15" s="114" t="str">
        <f>IF('Invt Machines'!F15="","",'Invt Machines'!F15)</f>
        <v/>
      </c>
      <c r="G15" s="188" t="str">
        <f>IF('Invt Machines'!G15="","",'Invt Machines'!G15)</f>
        <v>MONTAGE C11 N° 126</v>
      </c>
      <c r="H15" s="96" t="str">
        <f>IF('Invt Machines'!H15="","",'Invt Machines'!H15)</f>
        <v>RKS</v>
      </c>
      <c r="I15" s="100" t="str">
        <f>IF('Invt Machines'!I15="","",'Invt Machines'!I15)</f>
        <v>Table de montage</v>
      </c>
      <c r="J15" s="217"/>
      <c r="K15" s="387"/>
      <c r="L15" s="219"/>
      <c r="M15" s="217"/>
      <c r="N15" s="187">
        <f>IF('Invt Machines'!X15="","",'Invt Machines'!X15)</f>
        <v>42786</v>
      </c>
      <c r="O15" s="100" t="str">
        <f>IF('Invt Machines'!Y15="","",'Invt Machines'!Y15)</f>
        <v>ACANTHE</v>
      </c>
      <c r="P15" s="549" t="str">
        <f>IF('Invt Machines'!AC15="","",'Invt Machines'!AC15)</f>
        <v>Rapport B9655001-1801 R001</v>
      </c>
      <c r="Q15" s="115" t="str">
        <f>IF('Invt Machines'!AD15="","",'Invt Machines'!AD15)</f>
        <v/>
      </c>
      <c r="R15" s="197"/>
      <c r="Z15" s="9">
        <f t="shared" si="0"/>
        <v>0</v>
      </c>
      <c r="AA15" s="9">
        <f t="shared" si="1"/>
        <v>0</v>
      </c>
    </row>
    <row r="16" spans="1:28" ht="30" customHeight="1" x14ac:dyDescent="0.2">
      <c r="A16" s="763">
        <f>IF('Invt Machines'!A16="","",'Invt Machines'!A16)</f>
        <v>4</v>
      </c>
      <c r="B16" s="768" t="str">
        <f>IF('Invt Machines'!B16="","",'Invt Machines'!B16)</f>
        <v>Channel</v>
      </c>
      <c r="C16" s="769">
        <v>11</v>
      </c>
      <c r="D16" s="769">
        <f>IF('Invt Machines'!D16="","",'Invt Machines'!D16)</f>
        <v>16</v>
      </c>
      <c r="E16" s="769">
        <f>IF('Invt Machines'!E16="","",'Invt Machines'!E16)</f>
        <v>252</v>
      </c>
      <c r="F16" s="769">
        <f>IF('Invt Machines'!F16="","",'Invt Machines'!F16)</f>
        <v>3187603</v>
      </c>
      <c r="G16" s="770" t="str">
        <f>IF('Invt Machines'!G16="","",'Invt Machines'!G16)</f>
        <v>TFF100</v>
      </c>
      <c r="H16" s="769" t="str">
        <f>IF('Invt Machines'!H16="","",'Invt Machines'!H16)</f>
        <v>BERTHIEZ</v>
      </c>
      <c r="I16" s="771" t="str">
        <f>IF('Invt Machines'!I16="","",'Invt Machines'!I16)</f>
        <v>Tour</v>
      </c>
      <c r="J16" s="214"/>
      <c r="K16" s="214"/>
      <c r="L16" s="214"/>
      <c r="M16" s="214"/>
      <c r="N16" s="754" t="str">
        <f>IF('Invt Machines'!X16="","",'Invt Machines'!X16)</f>
        <v/>
      </c>
      <c r="O16" s="125" t="str">
        <f>IF('Invt Machines'!Y16="","",'Invt Machines'!Y16)</f>
        <v/>
      </c>
      <c r="P16" s="755" t="str">
        <f>IF('Invt Machines'!AC16="","",'Invt Machines'!AC16)</f>
        <v/>
      </c>
      <c r="Q16" s="756" t="str">
        <f>IF('Invt Machines'!AD16="","",'Invt Machines'!AD16)</f>
        <v/>
      </c>
      <c r="S16" s="201"/>
      <c r="Z16" s="9">
        <f t="shared" si="0"/>
        <v>0</v>
      </c>
      <c r="AA16" s="9">
        <f t="shared" si="1"/>
        <v>0</v>
      </c>
    </row>
    <row r="17" spans="1:27" ht="30" customHeight="1" x14ac:dyDescent="0.2">
      <c r="A17" s="763">
        <f>IF('Invt Machines'!A17="","",'Invt Machines'!A17)</f>
        <v>5</v>
      </c>
      <c r="B17" s="768" t="str">
        <f>IF('Invt Machines'!B17="","",'Invt Machines'!B17)</f>
        <v>Channel</v>
      </c>
      <c r="C17" s="769">
        <v>11</v>
      </c>
      <c r="D17" s="769">
        <f>IF('Invt Machines'!D17="","",'Invt Machines'!D17)</f>
        <v>16</v>
      </c>
      <c r="E17" s="769">
        <f>IF('Invt Machines'!E17="","",'Invt Machines'!E17)</f>
        <v>3322</v>
      </c>
      <c r="F17" s="769">
        <f>IF('Invt Machines'!F17="","",'Invt Machines'!F17)</f>
        <v>3187667</v>
      </c>
      <c r="G17" s="770" t="str">
        <f>IF('Invt Machines'!G17="","",'Invt Machines'!G17)</f>
        <v>UNIPORT</v>
      </c>
      <c r="H17" s="769" t="str">
        <f>IF('Invt Machines'!H17="","",'Invt Machines'!H17)</f>
        <v>UNISIGN</v>
      </c>
      <c r="I17" s="771" t="str">
        <f>IF('Invt Machines'!I17="","",'Invt Machines'!I17)</f>
        <v>Perceuse</v>
      </c>
      <c r="J17" s="214"/>
      <c r="K17" s="214"/>
      <c r="L17" s="214"/>
      <c r="M17" s="214"/>
      <c r="N17" s="754" t="str">
        <f>IF('Invt Machines'!X17="","",'Invt Machines'!X17)</f>
        <v/>
      </c>
      <c r="O17" s="125" t="str">
        <f>IF('Invt Machines'!Y17="","",'Invt Machines'!Y17)</f>
        <v/>
      </c>
      <c r="P17" s="755" t="str">
        <f>IF('Invt Machines'!AC17="","",'Invt Machines'!AC17)</f>
        <v/>
      </c>
      <c r="Q17" s="756" t="str">
        <f>IF('Invt Machines'!AD17="","",'Invt Machines'!AD17)</f>
        <v/>
      </c>
      <c r="Z17" s="9">
        <f t="shared" si="0"/>
        <v>0</v>
      </c>
      <c r="AA17" s="9">
        <f t="shared" si="1"/>
        <v>0</v>
      </c>
    </row>
    <row r="18" spans="1:27" ht="30" customHeight="1" x14ac:dyDescent="0.2">
      <c r="A18" s="763">
        <f>IF('Invt Machines'!A18="","",'Invt Machines'!A18)</f>
        <v>6</v>
      </c>
      <c r="B18" s="141" t="str">
        <f>IF('Invt Machines'!B18="","",'Invt Machines'!B18)</f>
        <v>Channel</v>
      </c>
      <c r="C18" s="96">
        <v>11</v>
      </c>
      <c r="D18" s="96">
        <f>IF('Invt Machines'!D18="","",'Invt Machines'!D18)</f>
        <v>16</v>
      </c>
      <c r="E18" s="96">
        <f>IF('Invt Machines'!E18="","",'Invt Machines'!E18)</f>
        <v>353</v>
      </c>
      <c r="F18" s="114" t="str">
        <f>IF('Invt Machines'!F18="","",'Invt Machines'!F18)</f>
        <v/>
      </c>
      <c r="G18" s="188" t="str">
        <f>IF('Invt Machines'!G18="","",'Invt Machines'!G18)</f>
        <v>FOUR SAT</v>
      </c>
      <c r="H18" s="96" t="str">
        <f>IF('Invt Machines'!H18="","",'Invt Machines'!H18)</f>
        <v>SAT</v>
      </c>
      <c r="I18" s="100" t="str">
        <f>IF('Invt Machines'!I18="","",'Invt Machines'!I18)</f>
        <v>Four</v>
      </c>
      <c r="J18" s="724"/>
      <c r="K18" s="724"/>
      <c r="L18" s="724"/>
      <c r="M18" s="724"/>
      <c r="N18" s="116">
        <f>IF('Invt Machines'!X18="","",'Invt Machines'!X18)</f>
        <v>42787</v>
      </c>
      <c r="O18" s="96" t="str">
        <f>IF('Invt Machines'!Y18="","",'Invt Machines'!Y18)</f>
        <v>ACANTHE</v>
      </c>
      <c r="P18" s="553" t="str">
        <f>IF('Invt Machines'!AC18="","",'Invt Machines'!AC18)</f>
        <v/>
      </c>
      <c r="Q18" s="115" t="str">
        <f>IF('Invt Machines'!AD18="","",'Invt Machines'!AD18)</f>
        <v/>
      </c>
      <c r="Z18" s="9">
        <f t="shared" si="0"/>
        <v>0</v>
      </c>
      <c r="AA18" s="9">
        <f t="shared" si="1"/>
        <v>0</v>
      </c>
    </row>
    <row r="19" spans="1:27" ht="30" customHeight="1" x14ac:dyDescent="0.2">
      <c r="A19" s="763">
        <f>IF('Invt Machines'!A19="","",'Invt Machines'!A19)</f>
        <v>7</v>
      </c>
      <c r="B19" s="309" t="str">
        <f>IF('Invt Machines'!B19="","",'Invt Machines'!B19)</f>
        <v>Channel</v>
      </c>
      <c r="C19" s="310">
        <v>11</v>
      </c>
      <c r="D19" s="310">
        <f>IF('Invt Machines'!D19="","",'Invt Machines'!D19)</f>
        <v>16</v>
      </c>
      <c r="E19" s="310">
        <f>IF('Invt Machines'!E19="","",'Invt Machines'!E19)</f>
        <v>401</v>
      </c>
      <c r="F19" s="310">
        <f>IF('Invt Machines'!F19="","",'Invt Machines'!F19)</f>
        <v>3186779</v>
      </c>
      <c r="G19" s="329" t="str">
        <f>IF('Invt Machines'!G19="","",'Invt Machines'!G19)</f>
        <v>L1500</v>
      </c>
      <c r="H19" s="310" t="str">
        <f>IF('Invt Machines'!H19="","",'Invt Machines'!H19)</f>
        <v>LIEBHERR</v>
      </c>
      <c r="I19" s="313" t="str">
        <f>IF('Invt Machines'!I19="","",'Invt Machines'!I19)</f>
        <v>Tailleuse</v>
      </c>
      <c r="J19" s="330"/>
      <c r="K19" s="330"/>
      <c r="L19" s="330"/>
      <c r="M19" s="330"/>
      <c r="N19" s="317" t="str">
        <f>IF('Invt Machines'!X19="","",'Invt Machines'!X19)</f>
        <v/>
      </c>
      <c r="O19" s="310" t="str">
        <f>IF('Invt Machines'!Y19="","",'Invt Machines'!Y19)</f>
        <v/>
      </c>
      <c r="P19" s="550" t="str">
        <f>IF('Invt Machines'!AC19="","",'Invt Machines'!AC19)</f>
        <v/>
      </c>
      <c r="Q19" s="315" t="str">
        <f>IF('Invt Machines'!AD19="","",'Invt Machines'!AD19)</f>
        <v/>
      </c>
      <c r="S19" s="267"/>
      <c r="Z19" s="9">
        <f t="shared" si="0"/>
        <v>0</v>
      </c>
      <c r="AA19" s="9">
        <f t="shared" si="1"/>
        <v>0</v>
      </c>
    </row>
    <row r="20" spans="1:27" ht="30" customHeight="1" x14ac:dyDescent="0.2">
      <c r="A20" s="763">
        <f>IF('Invt Machines'!A20="","",'Invt Machines'!A20)</f>
        <v>8</v>
      </c>
      <c r="B20" s="299" t="str">
        <f>IF('Invt Machines'!B20="","",'Invt Machines'!B20)</f>
        <v>Channel</v>
      </c>
      <c r="C20" s="321">
        <v>13</v>
      </c>
      <c r="D20" s="321">
        <f>IF('Invt Machines'!D20="","",'Invt Machines'!D20)</f>
        <v>16</v>
      </c>
      <c r="E20" s="300">
        <f>IF('Invt Machines'!E20="","",'Invt Machines'!E20)</f>
        <v>712</v>
      </c>
      <c r="F20" s="321" t="str">
        <f>IF('Invt Machines'!F20="","",'Invt Machines'!F20)</f>
        <v/>
      </c>
      <c r="G20" s="331" t="str">
        <f>IF('Invt Machines'!G20="","",'Invt Machines'!G20)</f>
        <v>MONTAGE C13 N° 135</v>
      </c>
      <c r="H20" s="321" t="str">
        <f>IF('Invt Machines'!H20="","",'Invt Machines'!H20)</f>
        <v>SKF</v>
      </c>
      <c r="I20" s="322" t="str">
        <f>IF('Invt Machines'!I20="","",'Invt Machines'!I20)</f>
        <v>Table de montage</v>
      </c>
      <c r="J20" s="219"/>
      <c r="K20" s="387"/>
      <c r="L20" s="219"/>
      <c r="M20" s="219"/>
      <c r="N20" s="324" t="str">
        <f>IF('Invt Machines'!X20="","",'Invt Machines'!X20)</f>
        <v>21//02/2017</v>
      </c>
      <c r="O20" s="321" t="str">
        <f>IF('Invt Machines'!Y20="","",'Invt Machines'!Y20)</f>
        <v>ACANTHE</v>
      </c>
      <c r="P20" s="761" t="str">
        <f>IF('Invt Machines'!AC20="","",'Invt Machines'!AC20)</f>
        <v/>
      </c>
      <c r="Q20" s="327" t="str">
        <f>IF('Invt Machines'!AD20="","",'Invt Machines'!AD20)</f>
        <v/>
      </c>
      <c r="R20" s="197"/>
      <c r="Z20" s="9">
        <f t="shared" si="0"/>
        <v>0</v>
      </c>
      <c r="AA20" s="9">
        <f t="shared" si="1"/>
        <v>0</v>
      </c>
    </row>
    <row r="21" spans="1:27" ht="30" customHeight="1" x14ac:dyDescent="0.2">
      <c r="A21" s="763">
        <f>IF('Invt Machines'!A21="","",'Invt Machines'!A21)</f>
        <v>9</v>
      </c>
      <c r="B21" s="309" t="str">
        <f>IF('Invt Machines'!B21="","",'Invt Machines'!B21)</f>
        <v>Channel</v>
      </c>
      <c r="C21" s="310">
        <v>13</v>
      </c>
      <c r="D21" s="310">
        <f>IF('Invt Machines'!D21="","",'Invt Machines'!D21)</f>
        <v>16</v>
      </c>
      <c r="E21" s="310">
        <f>IF('Invt Machines'!E21="","",'Invt Machines'!E21)</f>
        <v>311</v>
      </c>
      <c r="F21" s="310">
        <f>IF('Invt Machines'!F21="","",'Invt Machines'!F21)</f>
        <v>3188515</v>
      </c>
      <c r="G21" s="329" t="str">
        <f>IF('Invt Machines'!G21="","",'Invt Machines'!G21)</f>
        <v>EMA piste</v>
      </c>
      <c r="H21" s="310" t="str">
        <f>IF('Invt Machines'!H21="","",'Invt Machines'!H21)</f>
        <v>EMA</v>
      </c>
      <c r="I21" s="313" t="str">
        <f>IF('Invt Machines'!I21="","",'Invt Machines'!I21)</f>
        <v>Trempe piste</v>
      </c>
      <c r="J21" s="464"/>
      <c r="K21" s="464"/>
      <c r="L21" s="464"/>
      <c r="M21" s="464"/>
      <c r="N21" s="317" t="str">
        <f>IF('Invt Machines'!X21="","",'Invt Machines'!X21)</f>
        <v/>
      </c>
      <c r="O21" s="310" t="str">
        <f>IF('Invt Machines'!Y21="","",'Invt Machines'!Y21)</f>
        <v/>
      </c>
      <c r="P21" s="554" t="str">
        <f>IF('Invt Machines'!AC21="","",'Invt Machines'!AC21)</f>
        <v/>
      </c>
      <c r="Q21" s="315" t="str">
        <f>IF('Invt Machines'!AD21="","",'Invt Machines'!AD21)</f>
        <v/>
      </c>
      <c r="S21" s="201"/>
      <c r="Z21" s="9">
        <f t="shared" si="0"/>
        <v>0</v>
      </c>
      <c r="AA21" s="9">
        <f t="shared" si="1"/>
        <v>0</v>
      </c>
    </row>
    <row r="22" spans="1:27" ht="30" customHeight="1" x14ac:dyDescent="0.2">
      <c r="A22" s="763">
        <f>IF('Invt Machines'!A22="","",'Invt Machines'!A22)</f>
        <v>10</v>
      </c>
      <c r="B22" s="141" t="str">
        <f>IF('Invt Machines'!B22="","",'Invt Machines'!B22)</f>
        <v>Channel</v>
      </c>
      <c r="C22" s="96">
        <v>13</v>
      </c>
      <c r="D22" s="96">
        <f>IF('Invt Machines'!D22="","",'Invt Machines'!D22)</f>
        <v>16</v>
      </c>
      <c r="E22" s="96" t="str">
        <f>IF('Invt Machines'!E22="","",'Invt Machines'!E22)</f>
        <v>313</v>
      </c>
      <c r="F22" s="114">
        <f>IF('Invt Machines'!F22="","",'Invt Machines'!F22)</f>
        <v>3188323</v>
      </c>
      <c r="G22" s="188" t="str">
        <f>IF('Invt Machines'!G22="","",'Invt Machines'!G22)</f>
        <v>EMA  Denture</v>
      </c>
      <c r="H22" s="96" t="str">
        <f>IF('Invt Machines'!H22="","",'Invt Machines'!H22)</f>
        <v>EMA</v>
      </c>
      <c r="I22" s="100" t="str">
        <f>IF('Invt Machines'!I22="","",'Invt Machines'!I22)</f>
        <v>Trempe denture</v>
      </c>
      <c r="J22" s="724"/>
      <c r="K22" s="724"/>
      <c r="L22" s="724"/>
      <c r="M22" s="724"/>
      <c r="N22" s="116">
        <f>IF('Invt Machines'!X22="","",'Invt Machines'!X22)</f>
        <v>42916</v>
      </c>
      <c r="O22" s="96" t="str">
        <f>IF('Invt Machines'!Y22="","",'Invt Machines'!Y22)</f>
        <v>ACANTHE</v>
      </c>
      <c r="P22" s="553" t="str">
        <f>IF('Invt Machines'!AC22="","",'Invt Machines'!AC22)</f>
        <v/>
      </c>
      <c r="Q22" s="115" t="str">
        <f>IF('Invt Machines'!AD22="","",'Invt Machines'!AD22)</f>
        <v/>
      </c>
      <c r="S22" s="201"/>
      <c r="Z22" s="9">
        <f t="shared" si="0"/>
        <v>0</v>
      </c>
      <c r="AA22" s="9">
        <f t="shared" si="1"/>
        <v>0</v>
      </c>
    </row>
    <row r="23" spans="1:27" ht="30" customHeight="1" x14ac:dyDescent="0.2">
      <c r="A23" s="763">
        <f>IF('Invt Machines'!A23="","",'Invt Machines'!A23)</f>
        <v>11</v>
      </c>
      <c r="B23" s="102" t="str">
        <f>IF('Invt Machines'!B23="","",'Invt Machines'!B23)</f>
        <v>Channel</v>
      </c>
      <c r="C23" s="96">
        <v>16</v>
      </c>
      <c r="D23" s="96">
        <f>IF('Invt Machines'!D23="","",'Invt Machines'!D23)</f>
        <v>16</v>
      </c>
      <c r="E23" s="96">
        <f>IF('Invt Machines'!E23="","",'Invt Machines'!E23)</f>
        <v>316</v>
      </c>
      <c r="F23" s="114">
        <f>IF('Invt Machines'!F23="","",'Invt Machines'!F23)</f>
        <v>3188075</v>
      </c>
      <c r="G23" s="188" t="str">
        <f>IF('Invt Machines'!G23="","",'Invt Machines'!G23)</f>
        <v>EMA Denture</v>
      </c>
      <c r="H23" s="96" t="str">
        <f>IF('Invt Machines'!H23="","",'Invt Machines'!H23)</f>
        <v>EMA</v>
      </c>
      <c r="I23" s="100" t="str">
        <f>IF('Invt Machines'!I23="","",'Invt Machines'!I23)</f>
        <v>Trempe denture</v>
      </c>
      <c r="J23" s="724"/>
      <c r="K23" s="724"/>
      <c r="L23" s="724"/>
      <c r="M23" s="724"/>
      <c r="N23" s="118" t="str">
        <f>IF('Invt Machines'!X23="","",'Invt Machines'!X23)</f>
        <v/>
      </c>
      <c r="O23" s="95" t="str">
        <f>IF('Invt Machines'!Y23="","",'Invt Machines'!Y23)</f>
        <v/>
      </c>
      <c r="P23" s="551" t="str">
        <f>IF('Invt Machines'!AC23="","",'Invt Machines'!AC23)</f>
        <v/>
      </c>
      <c r="Q23" s="122" t="str">
        <f>IF('Invt Machines'!AD23="","",'Invt Machines'!AD23)</f>
        <v/>
      </c>
      <c r="Z23" s="9">
        <f t="shared" si="0"/>
        <v>0</v>
      </c>
      <c r="AA23" s="9">
        <f t="shared" si="1"/>
        <v>0</v>
      </c>
    </row>
    <row r="24" spans="1:27" ht="30" customHeight="1" x14ac:dyDescent="0.2">
      <c r="A24" s="763">
        <f>IF('Invt Machines'!A24="","",'Invt Machines'!A24)</f>
        <v>12</v>
      </c>
      <c r="B24" s="102" t="str">
        <f>IF('Invt Machines'!B24="","",'Invt Machines'!B24)</f>
        <v>Channel</v>
      </c>
      <c r="C24" s="96">
        <v>16</v>
      </c>
      <c r="D24" s="95">
        <f>IF('Invt Machines'!D24="","",'Invt Machines'!D24)</f>
        <v>16</v>
      </c>
      <c r="E24" s="96">
        <f>IF('Invt Machines'!E24="","",'Invt Machines'!E24)</f>
        <v>412</v>
      </c>
      <c r="F24" s="114">
        <f>IF('Invt Machines'!F24="","",'Invt Machines'!F24)</f>
        <v>3187827</v>
      </c>
      <c r="G24" s="188" t="str">
        <f>IF('Invt Machines'!G24="","",'Invt Machines'!G24)</f>
        <v>L2000</v>
      </c>
      <c r="H24" s="96" t="str">
        <f>IF('Invt Machines'!H24="","",'Invt Machines'!H24)</f>
        <v>LIEBHERR</v>
      </c>
      <c r="I24" s="100" t="str">
        <f>IF('Invt Machines'!I24="","",'Invt Machines'!I24)</f>
        <v>Tailleuse</v>
      </c>
      <c r="J24" s="724"/>
      <c r="K24" s="724"/>
      <c r="L24" s="724"/>
      <c r="M24" s="724"/>
      <c r="N24" s="118" t="str">
        <f>IF('Invt Machines'!X24="","",'Invt Machines'!X24)</f>
        <v/>
      </c>
      <c r="O24" s="95" t="str">
        <f>IF('Invt Machines'!Y24="","",'Invt Machines'!Y24)</f>
        <v/>
      </c>
      <c r="P24" s="551" t="str">
        <f>IF('Invt Machines'!AC24="","",'Invt Machines'!AC24)</f>
        <v/>
      </c>
      <c r="Q24" s="122" t="str">
        <f>IF('Invt Machines'!AD24="","",'Invt Machines'!AD24)</f>
        <v/>
      </c>
      <c r="Z24" s="9">
        <f t="shared" si="0"/>
        <v>0</v>
      </c>
      <c r="AA24" s="9">
        <f t="shared" si="1"/>
        <v>0</v>
      </c>
    </row>
    <row r="25" spans="1:27" ht="30" customHeight="1" x14ac:dyDescent="0.2">
      <c r="A25" s="763">
        <f>IF('Invt Machines'!A25="","",'Invt Machines'!A25)</f>
        <v>13</v>
      </c>
      <c r="B25" s="141" t="str">
        <f>IF('Invt Machines'!B25="","",'Invt Machines'!B25)</f>
        <v>Channel</v>
      </c>
      <c r="C25" s="96">
        <v>16</v>
      </c>
      <c r="D25" s="96">
        <f>IF('Invt Machines'!D25="","",'Invt Machines'!D25)</f>
        <v>16</v>
      </c>
      <c r="E25" s="96" t="str">
        <f>IF('Invt Machines'!E25="","",'Invt Machines'!E25)</f>
        <v>413</v>
      </c>
      <c r="F25" s="114">
        <f>IF('Invt Machines'!F25="","",'Invt Machines'!F25)</f>
        <v>3187259</v>
      </c>
      <c r="G25" s="188" t="str">
        <f>IF('Invt Machines'!G25="","",'Invt Machines'!G25)</f>
        <v>LS2000</v>
      </c>
      <c r="H25" s="96" t="str">
        <f>IF('Invt Machines'!H25="","",'Invt Machines'!H25)</f>
        <v>LIEBHERR</v>
      </c>
      <c r="I25" s="100" t="str">
        <f>IF('Invt Machines'!I25="","",'Invt Machines'!I25)</f>
        <v>Tailleuse</v>
      </c>
      <c r="J25" s="724"/>
      <c r="K25" s="724"/>
      <c r="L25" s="724"/>
      <c r="M25" s="724"/>
      <c r="N25" s="116">
        <f>IF('Invt Machines'!X25="","",'Invt Machines'!X25)</f>
        <v>42915</v>
      </c>
      <c r="O25" s="96" t="str">
        <f>IF('Invt Machines'!Y25="","",'Invt Machines'!Y25)</f>
        <v>ACANTHE</v>
      </c>
      <c r="P25" s="551" t="str">
        <f>IF('Invt Machines'!AC25="","",'Invt Machines'!AC25)</f>
        <v/>
      </c>
      <c r="Q25" s="115" t="str">
        <f>IF('Invt Machines'!AD25="","",'Invt Machines'!AD25)</f>
        <v/>
      </c>
      <c r="Z25" s="9">
        <f t="shared" si="0"/>
        <v>0</v>
      </c>
      <c r="AA25" s="9">
        <f t="shared" si="1"/>
        <v>0</v>
      </c>
    </row>
    <row r="26" spans="1:27" ht="30" customHeight="1" x14ac:dyDescent="0.2">
      <c r="A26" s="763">
        <f>IF('Invt Machines'!A26="","",'Invt Machines'!A26)</f>
        <v>14</v>
      </c>
      <c r="B26" s="102" t="str">
        <f>IF('Invt Machines'!B26="","",'Invt Machines'!B26)</f>
        <v>Channel</v>
      </c>
      <c r="C26" s="96">
        <v>13</v>
      </c>
      <c r="D26" s="96">
        <f>IF('Invt Machines'!D26="","",'Invt Machines'!D26)</f>
        <v>16</v>
      </c>
      <c r="E26" s="96">
        <f>IF('Invt Machines'!E26="","",'Invt Machines'!E26)</f>
        <v>3270</v>
      </c>
      <c r="F26" s="114">
        <f>IF('Invt Machines'!F26="","",'Invt Machines'!F26)</f>
        <v>3187755</v>
      </c>
      <c r="G26" s="188" t="str">
        <f>IF('Invt Machines'!G26="","",'Invt Machines'!G26)</f>
        <v>SCHIESS CN</v>
      </c>
      <c r="H26" s="100" t="str">
        <f>IF('Invt Machines'!H26="","",'Invt Machines'!H26)</f>
        <v>SCHIESS</v>
      </c>
      <c r="I26" s="100" t="str">
        <f>IF('Invt Machines'!I26="","",'Invt Machines'!I26)</f>
        <v>Tailleuse</v>
      </c>
      <c r="J26" s="724"/>
      <c r="K26" s="724"/>
      <c r="L26" s="724"/>
      <c r="M26" s="724"/>
      <c r="N26" s="118" t="str">
        <f>IF('Invt Machines'!X26="","",'Invt Machines'!X26)</f>
        <v/>
      </c>
      <c r="O26" s="95" t="str">
        <f>IF('Invt Machines'!Y26="","",'Invt Machines'!Y26)</f>
        <v/>
      </c>
      <c r="P26" s="551" t="str">
        <f>IF('Invt Machines'!AC26="","",'Invt Machines'!AC26)</f>
        <v/>
      </c>
      <c r="Q26" s="122" t="str">
        <f>IF('Invt Machines'!AD26="","",'Invt Machines'!AD26)</f>
        <v/>
      </c>
      <c r="Z26" s="9">
        <f t="shared" si="0"/>
        <v>0</v>
      </c>
      <c r="AA26" s="9">
        <f t="shared" si="1"/>
        <v>0</v>
      </c>
    </row>
    <row r="27" spans="1:27" ht="30" customHeight="1" x14ac:dyDescent="0.2">
      <c r="A27" s="763">
        <f>IF('Invt Machines'!A27="","",'Invt Machines'!A27)</f>
        <v>15</v>
      </c>
      <c r="B27" s="102" t="str">
        <f>IF('Invt Machines'!B27="","",'Invt Machines'!B27)</f>
        <v>Channel</v>
      </c>
      <c r="C27" s="96">
        <v>16</v>
      </c>
      <c r="D27" s="96">
        <f>IF('Invt Machines'!D27="","",'Invt Machines'!D27)</f>
        <v>16</v>
      </c>
      <c r="E27" s="96">
        <f>IF('Invt Machines'!E27="","",'Invt Machines'!E27)</f>
        <v>3069</v>
      </c>
      <c r="F27" s="114">
        <f>IF('Invt Machines'!F27="","",'Invt Machines'!F27)</f>
        <v>3188595</v>
      </c>
      <c r="G27" s="188" t="str">
        <f>IF('Invt Machines'!G27="","",'Invt Machines'!G27)</f>
        <v>AC15</v>
      </c>
      <c r="H27" s="96" t="str">
        <f>IF('Invt Machines'!H27="","",'Invt Machines'!H27)</f>
        <v>PIETRO CARNAGHI</v>
      </c>
      <c r="I27" s="100" t="str">
        <f>IF('Invt Machines'!I27="","",'Invt Machines'!I27)</f>
        <v>Tour vertical / perceuse</v>
      </c>
      <c r="J27" s="724"/>
      <c r="K27" s="724"/>
      <c r="L27" s="724"/>
      <c r="M27" s="724"/>
      <c r="N27" s="116" t="str">
        <f>IF('Invt Machines'!X27="","",'Invt Machines'!X27)</f>
        <v/>
      </c>
      <c r="O27" s="95" t="str">
        <f>IF('Invt Machines'!Y27="","",'Invt Machines'!Y27)</f>
        <v/>
      </c>
      <c r="P27" s="551" t="str">
        <f>IF('Invt Machines'!AC27="","",'Invt Machines'!AC27)</f>
        <v/>
      </c>
      <c r="Q27" s="122" t="str">
        <f>IF('Invt Machines'!AD27="","",'Invt Machines'!AD27)</f>
        <v/>
      </c>
      <c r="Z27" s="9">
        <f t="shared" si="0"/>
        <v>0</v>
      </c>
      <c r="AA27" s="9">
        <f t="shared" si="1"/>
        <v>0</v>
      </c>
    </row>
    <row r="28" spans="1:27" ht="30" customHeight="1" x14ac:dyDescent="0.2">
      <c r="A28" s="763">
        <f>IF('Invt Machines'!A28="","",'Invt Machines'!A28)</f>
        <v>16</v>
      </c>
      <c r="B28" s="141" t="str">
        <f>IF('Invt Machines'!B28="","",'Invt Machines'!B28)</f>
        <v>Channel</v>
      </c>
      <c r="C28" s="96">
        <v>13</v>
      </c>
      <c r="D28" s="96">
        <f>IF('Invt Machines'!D28="","",'Invt Machines'!D28)</f>
        <v>16</v>
      </c>
      <c r="E28" s="96" t="str">
        <f>IF('Invt Machines'!E28="","",'Invt Machines'!E28)</f>
        <v>73</v>
      </c>
      <c r="F28" s="114">
        <f>IF('Invt Machines'!F28="","",'Invt Machines'!F28)</f>
        <v>3188147</v>
      </c>
      <c r="G28" s="188" t="str">
        <f>IF('Invt Machines'!G28="","",'Invt Machines'!G28)</f>
        <v>AC20</v>
      </c>
      <c r="H28" s="96" t="str">
        <f>IF('Invt Machines'!H28="","",'Invt Machines'!H28)</f>
        <v>PIETRO CARNAGHI</v>
      </c>
      <c r="I28" s="100" t="str">
        <f>IF('Invt Machines'!I28="","",'Invt Machines'!I28)</f>
        <v>Tour vertical / perceuse</v>
      </c>
      <c r="J28" s="724"/>
      <c r="K28" s="724"/>
      <c r="L28" s="724"/>
      <c r="M28" s="724"/>
      <c r="N28" s="116">
        <f>IF('Invt Machines'!X28="","",'Invt Machines'!X28)</f>
        <v>42916</v>
      </c>
      <c r="O28" s="96" t="str">
        <f>IF('Invt Machines'!Y28="","",'Invt Machines'!Y28)</f>
        <v>ACANTHE</v>
      </c>
      <c r="P28" s="553" t="str">
        <f>IF('Invt Machines'!AC28="","",'Invt Machines'!AC28)</f>
        <v>En attente du rapport</v>
      </c>
      <c r="Q28" s="115" t="str">
        <f>IF('Invt Machines'!AD28="","",'Invt Machines'!AD28)</f>
        <v/>
      </c>
      <c r="Z28" s="9">
        <f t="shared" si="0"/>
        <v>0</v>
      </c>
      <c r="AA28" s="9">
        <f t="shared" si="1"/>
        <v>0</v>
      </c>
    </row>
    <row r="29" spans="1:27" ht="30" customHeight="1" x14ac:dyDescent="0.2">
      <c r="A29" s="763">
        <f>IF('Invt Machines'!A29="","",'Invt Machines'!A29)</f>
        <v>17</v>
      </c>
      <c r="B29" s="102" t="str">
        <f>IF('Invt Machines'!B29="","",'Invt Machines'!B29)</f>
        <v>Channel</v>
      </c>
      <c r="C29" s="96">
        <v>16</v>
      </c>
      <c r="D29" s="96">
        <f>IF('Invt Machines'!D29="","",'Invt Machines'!D29)</f>
        <v>16</v>
      </c>
      <c r="E29" s="96" t="str">
        <f>IF('Invt Machines'!E29="","",'Invt Machines'!E29)</f>
        <v>3116</v>
      </c>
      <c r="F29" s="114">
        <f>IF('Invt Machines'!F29="","",'Invt Machines'!F29)</f>
        <v>3188603</v>
      </c>
      <c r="G29" s="188" t="str">
        <f>IF('Invt Machines'!G29="","",'Invt Machines'!G29)</f>
        <v>AC20</v>
      </c>
      <c r="H29" s="96" t="str">
        <f>IF('Invt Machines'!H29="","",'Invt Machines'!H29)</f>
        <v>PIETRO CARNAGHI</v>
      </c>
      <c r="I29" s="100" t="str">
        <f>IF('Invt Machines'!I29="","",'Invt Machines'!I29)</f>
        <v>Tour vertical / perceuse</v>
      </c>
      <c r="J29" s="217"/>
      <c r="K29" s="387"/>
      <c r="L29" s="219"/>
      <c r="M29" s="217"/>
      <c r="N29" s="116">
        <f>IF('Invt Machines'!X29="","",'Invt Machines'!X29)</f>
        <v>42912</v>
      </c>
      <c r="O29" s="95" t="str">
        <f>IF('Invt Machines'!Y29="","",'Invt Machines'!Y29)</f>
        <v>ACANTHE</v>
      </c>
      <c r="P29" s="551" t="str">
        <f>IF('Invt Machines'!AC29="","",'Invt Machines'!AC29)</f>
        <v>Rapport B9655001-1801 R002 V1</v>
      </c>
      <c r="Q29" s="94" t="str">
        <f>IF('Invt Machines'!AD29="","",'Invt Machines'!AD29)</f>
        <v/>
      </c>
      <c r="R29" s="197"/>
      <c r="Z29" s="9">
        <f t="shared" si="0"/>
        <v>0</v>
      </c>
      <c r="AA29" s="9">
        <f t="shared" si="1"/>
        <v>0</v>
      </c>
    </row>
    <row r="30" spans="1:27" ht="30" customHeight="1" x14ac:dyDescent="0.2">
      <c r="A30" s="763">
        <f>IF('Invt Machines'!A30="","",'Invt Machines'!A30)</f>
        <v>18</v>
      </c>
      <c r="B30" s="141" t="str">
        <f>IF('Invt Machines'!B30="","",'Invt Machines'!B30)</f>
        <v>Channel</v>
      </c>
      <c r="C30" s="96">
        <v>13</v>
      </c>
      <c r="D30" s="96">
        <f>IF('Invt Machines'!D30="","",'Invt Machines'!D30)</f>
        <v>16</v>
      </c>
      <c r="E30" s="96">
        <f>IF('Invt Machines'!E30="","",'Invt Machines'!E30)</f>
        <v>3265</v>
      </c>
      <c r="F30" s="114">
        <f>IF('Invt Machines'!F30="","",'Invt Machines'!F30)</f>
        <v>3187643</v>
      </c>
      <c r="G30" s="188" t="str">
        <f>IF('Invt Machines'!G30="","",'Invt Machines'!G30)</f>
        <v>AC20</v>
      </c>
      <c r="H30" s="96" t="str">
        <f>IF('Invt Machines'!H30="","",'Invt Machines'!H30)</f>
        <v>PIETRO CARNAGHI</v>
      </c>
      <c r="I30" s="100" t="str">
        <f>IF('Invt Machines'!I30="","",'Invt Machines'!I30)</f>
        <v>Tour vertical / perceuse</v>
      </c>
      <c r="J30" s="724"/>
      <c r="K30" s="724"/>
      <c r="L30" s="724"/>
      <c r="M30" s="724"/>
      <c r="N30" s="116" t="str">
        <f>IF('Invt Machines'!X30="","",'Invt Machines'!X30)</f>
        <v/>
      </c>
      <c r="O30" s="96" t="str">
        <f>IF('Invt Machines'!Y30="","",'Invt Machines'!Y30)</f>
        <v/>
      </c>
      <c r="P30" s="551" t="str">
        <f>IF('Invt Machines'!AC30="","",'Invt Machines'!AC30)</f>
        <v/>
      </c>
      <c r="Q30" s="131" t="str">
        <f>IF('Invt Machines'!AD30="","",'Invt Machines'!AD30)</f>
        <v/>
      </c>
      <c r="Z30" s="9">
        <f t="shared" si="0"/>
        <v>0</v>
      </c>
      <c r="AA30" s="9">
        <f t="shared" si="1"/>
        <v>0</v>
      </c>
    </row>
    <row r="31" spans="1:27" ht="30" customHeight="1" x14ac:dyDescent="0.2">
      <c r="A31" s="763">
        <f>IF('Invt Machines'!A31="","",'Invt Machines'!A31)</f>
        <v>19</v>
      </c>
      <c r="B31" s="309" t="str">
        <f>IF('Invt Machines'!B31="","",'Invt Machines'!B31)</f>
        <v>Channel</v>
      </c>
      <c r="C31" s="310">
        <v>13</v>
      </c>
      <c r="D31" s="310">
        <f>IF('Invt Machines'!D31="","",'Invt Machines'!D31)</f>
        <v>16</v>
      </c>
      <c r="E31" s="310">
        <f>IF('Invt Machines'!E31="","",'Invt Machines'!E31)</f>
        <v>702</v>
      </c>
      <c r="F31" s="310" t="str">
        <f>IF('Invt Machines'!F31="","",'Invt Machines'!F31)</f>
        <v/>
      </c>
      <c r="G31" s="329" t="str">
        <f>IF('Invt Machines'!G31="","",'Invt Machines'!G31)</f>
        <v>MACHINE A LAVER</v>
      </c>
      <c r="H31" s="310" t="str">
        <f>IF('Invt Machines'!H31="","",'Invt Machines'!H31)</f>
        <v>SEMAME</v>
      </c>
      <c r="I31" s="313" t="str">
        <f>IF('Invt Machines'!I31="","",'Invt Machines'!I31)</f>
        <v>Machine à laver</v>
      </c>
      <c r="J31" s="464"/>
      <c r="K31" s="464"/>
      <c r="L31" s="464"/>
      <c r="M31" s="464"/>
      <c r="N31" s="317" t="str">
        <f>IF('Invt Machines'!X31="","",'Invt Machines'!X31)</f>
        <v/>
      </c>
      <c r="O31" s="310" t="str">
        <f>IF('Invt Machines'!Y31="","",'Invt Machines'!Y31)</f>
        <v/>
      </c>
      <c r="P31" s="552" t="str">
        <f>IF('Invt Machines'!AC31="","",'Invt Machines'!AC31)</f>
        <v/>
      </c>
      <c r="Q31" s="315" t="str">
        <f>IF('Invt Machines'!AD31="","",'Invt Machines'!AD31)</f>
        <v/>
      </c>
      <c r="S31" s="201"/>
      <c r="Z31" s="9">
        <f t="shared" si="0"/>
        <v>0</v>
      </c>
      <c r="AA31" s="9">
        <f t="shared" si="1"/>
        <v>0</v>
      </c>
    </row>
    <row r="32" spans="1:27" ht="30" customHeight="1" x14ac:dyDescent="0.2">
      <c r="A32" s="763">
        <f>IF('Invt Machines'!A32="","",'Invt Machines'!A32)</f>
        <v>20</v>
      </c>
      <c r="B32" s="102" t="str">
        <f>IF('Invt Machines'!B32="","",'Invt Machines'!B32)</f>
        <v>Channel</v>
      </c>
      <c r="C32" s="96">
        <v>13</v>
      </c>
      <c r="D32" s="96">
        <f>IF('Invt Machines'!D32="","",'Invt Machines'!D32)</f>
        <v>16</v>
      </c>
      <c r="E32" s="96">
        <f>IF('Invt Machines'!E32="","",'Invt Machines'!E32)</f>
        <v>712</v>
      </c>
      <c r="F32" s="114">
        <f>IF('Invt Machines'!F32="","",'Invt Machines'!F32)</f>
        <v>3195827</v>
      </c>
      <c r="G32" s="188" t="str">
        <f>IF('Invt Machines'!G32="","",'Invt Machines'!G32)</f>
        <v>MONTAGE C13 N° 134</v>
      </c>
      <c r="H32" s="96" t="str">
        <f>IF('Invt Machines'!H32="","",'Invt Machines'!H32)</f>
        <v>AS2i</v>
      </c>
      <c r="I32" s="100" t="str">
        <f>IF('Invt Machines'!I32="","",'Invt Machines'!I32)</f>
        <v>Table de montage</v>
      </c>
      <c r="J32" s="724"/>
      <c r="K32" s="724"/>
      <c r="L32" s="724"/>
      <c r="M32" s="724"/>
      <c r="N32" s="116" t="str">
        <f>IF('Invt Machines'!X32="","",'Invt Machines'!X32)</f>
        <v/>
      </c>
      <c r="O32" s="96" t="str">
        <f>IF('Invt Machines'!Y32="","",'Invt Machines'!Y32)</f>
        <v/>
      </c>
      <c r="P32" s="553" t="str">
        <f>IF('Invt Machines'!AC32="","",'Invt Machines'!AC32)</f>
        <v/>
      </c>
      <c r="Q32" s="115" t="str">
        <f>IF('Invt Machines'!AD32="","",'Invt Machines'!AD32)</f>
        <v/>
      </c>
      <c r="Z32" s="9">
        <f t="shared" si="0"/>
        <v>0</v>
      </c>
      <c r="AA32" s="9">
        <f t="shared" si="1"/>
        <v>0</v>
      </c>
    </row>
    <row r="33" spans="1:27" ht="30" customHeight="1" x14ac:dyDescent="0.2">
      <c r="A33" s="763">
        <f>IF('Invt Machines'!A33="","",'Invt Machines'!A33)</f>
        <v>21</v>
      </c>
      <c r="B33" s="743" t="str">
        <f>IF('Invt Machines'!B33="","",'Invt Machines'!B33)</f>
        <v>Channel</v>
      </c>
      <c r="C33" s="744">
        <v>13</v>
      </c>
      <c r="D33" s="744">
        <f>IF('Invt Machines'!D33="","",'Invt Machines'!D33)</f>
        <v>16</v>
      </c>
      <c r="E33" s="753" t="str">
        <f>IF('Invt Machines'!E33="","",'Invt Machines'!E33)</f>
        <v>0014.1</v>
      </c>
      <c r="F33" s="745" t="str">
        <f>IF('Invt Machines'!F33="","",'Invt Machines'!F33)</f>
        <v/>
      </c>
      <c r="G33" s="746" t="str">
        <f>IF('Invt Machines'!G33="","",'Invt Machines'!G33)</f>
        <v>POSTE EBAVURAGE</v>
      </c>
      <c r="H33" s="744" t="str">
        <f>IF('Invt Machines'!H33="","",'Invt Machines'!H33)</f>
        <v>?</v>
      </c>
      <c r="I33" s="747" t="str">
        <f>IF('Invt Machines'!I33="","",'Invt Machines'!I33)</f>
        <v>Ebavurage</v>
      </c>
      <c r="J33" s="739"/>
      <c r="K33" s="739"/>
      <c r="L33" s="739"/>
      <c r="M33" s="739"/>
      <c r="N33" s="748" t="str">
        <f>IF('Invt Machines'!X33="","",'Invt Machines'!X33)</f>
        <v/>
      </c>
      <c r="O33" s="744" t="str">
        <f>IF('Invt Machines'!Y33="","",'Invt Machines'!Y33)</f>
        <v/>
      </c>
      <c r="P33" s="749" t="str">
        <f>IF('Invt Machines'!AC33="","",'Invt Machines'!AC33)</f>
        <v/>
      </c>
      <c r="Q33" s="750" t="str">
        <f>IF('Invt Machines'!AD33="","",'Invt Machines'!AD33)</f>
        <v/>
      </c>
      <c r="Z33" s="9">
        <f t="shared" si="0"/>
        <v>0</v>
      </c>
      <c r="AA33" s="9">
        <f t="shared" si="1"/>
        <v>0</v>
      </c>
    </row>
    <row r="34" spans="1:27" ht="30" customHeight="1" x14ac:dyDescent="0.2">
      <c r="A34" s="763">
        <f>IF('Invt Machines'!A34="","",'Invt Machines'!A34)</f>
        <v>22</v>
      </c>
      <c r="B34" s="102" t="str">
        <f>IF('Invt Machines'!B34="","",'Invt Machines'!B34)</f>
        <v>Channel</v>
      </c>
      <c r="C34" s="96">
        <v>13</v>
      </c>
      <c r="D34" s="96">
        <f>IF('Invt Machines'!D34="","",'Invt Machines'!D34)</f>
        <v>16</v>
      </c>
      <c r="E34" s="129" t="str">
        <f>IF('Invt Machines'!E34="","",'Invt Machines'!E34)</f>
        <v>013</v>
      </c>
      <c r="F34" s="114" t="str">
        <f>IF('Invt Machines'!F34="","",'Invt Machines'!F34)</f>
        <v/>
      </c>
      <c r="G34" s="188" t="str">
        <f>IF('Invt Machines'!G34="","",'Invt Machines'!G34)</f>
        <v>POSTE DE REDRESSAGE</v>
      </c>
      <c r="H34" s="96" t="str">
        <f>IF('Invt Machines'!H34="","",'Invt Machines'!H34)</f>
        <v>SKF</v>
      </c>
      <c r="I34" s="100" t="str">
        <f>IF('Invt Machines'!I34="","",'Invt Machines'!I34)</f>
        <v>Redressage</v>
      </c>
      <c r="J34" s="724"/>
      <c r="K34" s="724"/>
      <c r="L34" s="724"/>
      <c r="M34" s="724"/>
      <c r="N34" s="116" t="str">
        <f>IF('Invt Machines'!X34="","",'Invt Machines'!X34)</f>
        <v/>
      </c>
      <c r="O34" s="96" t="str">
        <f>IF('Invt Machines'!Y34="","",'Invt Machines'!Y34)</f>
        <v/>
      </c>
      <c r="P34" s="553" t="str">
        <f>IF('Invt Machines'!AC34="","",'Invt Machines'!AC34)</f>
        <v/>
      </c>
      <c r="Q34" s="115" t="str">
        <f>IF('Invt Machines'!AD34="","",'Invt Machines'!AD34)</f>
        <v/>
      </c>
      <c r="Z34" s="9">
        <f t="shared" si="0"/>
        <v>0</v>
      </c>
      <c r="AA34" s="9">
        <f t="shared" si="1"/>
        <v>0</v>
      </c>
    </row>
    <row r="35" spans="1:27" ht="30" customHeight="1" x14ac:dyDescent="0.2">
      <c r="A35" s="763">
        <f>IF('Invt Machines'!A35="","",'Invt Machines'!A35)</f>
        <v>23</v>
      </c>
      <c r="B35" s="309" t="str">
        <f>IF('Invt Machines'!B35="","",'Invt Machines'!B35)</f>
        <v>Channel</v>
      </c>
      <c r="C35" s="310">
        <v>16</v>
      </c>
      <c r="D35" s="310">
        <f>IF('Invt Machines'!D35="","",'Invt Machines'!D35)</f>
        <v>16</v>
      </c>
      <c r="E35" s="310">
        <f>IF('Invt Machines'!E35="","",'Invt Machines'!E35)</f>
        <v>585</v>
      </c>
      <c r="F35" s="310" t="str">
        <f>IF('Invt Machines'!F35="","",'Invt Machines'!F35)</f>
        <v/>
      </c>
      <c r="G35" s="329" t="str">
        <f>IF('Invt Machines'!G35="","",'Invt Machines'!G35)</f>
        <v>BRAS TARAUDEUR</v>
      </c>
      <c r="H35" s="310" t="str">
        <f>IF('Invt Machines'!H35="","",'Invt Machines'!H35)</f>
        <v>POWERTOOLS</v>
      </c>
      <c r="I35" s="313" t="str">
        <f>IF('Invt Machines'!I35="","",'Invt Machines'!I35)</f>
        <v>Bras taraudeur</v>
      </c>
      <c r="J35" s="464"/>
      <c r="K35" s="464"/>
      <c r="L35" s="464"/>
      <c r="M35" s="464"/>
      <c r="N35" s="317" t="str">
        <f>IF('Invt Machines'!X35="","",'Invt Machines'!X35)</f>
        <v/>
      </c>
      <c r="O35" s="310" t="str">
        <f>IF('Invt Machines'!Y35="","",'Invt Machines'!Y35)</f>
        <v/>
      </c>
      <c r="P35" s="554" t="str">
        <f>IF('Invt Machines'!AC35="","",'Invt Machines'!AC35)</f>
        <v/>
      </c>
      <c r="Q35" s="320" t="str">
        <f>IF('Invt Machines'!AD35="","",'Invt Machines'!AD35)</f>
        <v/>
      </c>
      <c r="S35" s="465"/>
      <c r="Z35" s="9">
        <f t="shared" si="0"/>
        <v>0</v>
      </c>
      <c r="AA35" s="9">
        <f t="shared" si="1"/>
        <v>0</v>
      </c>
    </row>
    <row r="36" spans="1:27" ht="30" customHeight="1" x14ac:dyDescent="0.2">
      <c r="A36" s="763">
        <f>IF('Invt Machines'!A36="","",'Invt Machines'!A36)</f>
        <v>24</v>
      </c>
      <c r="B36" s="309" t="str">
        <f>IF('Invt Machines'!B36="","",'Invt Machines'!B36)</f>
        <v>Channel</v>
      </c>
      <c r="C36" s="310">
        <v>16</v>
      </c>
      <c r="D36" s="310">
        <f>IF('Invt Machines'!D36="","",'Invt Machines'!D36)</f>
        <v>16</v>
      </c>
      <c r="E36" s="310">
        <f>IF('Invt Machines'!E36="","",'Invt Machines'!E36)</f>
        <v>561</v>
      </c>
      <c r="F36" s="310">
        <f>IF('Invt Machines'!F36="","",'Invt Machines'!F36)</f>
        <v>3186763</v>
      </c>
      <c r="G36" s="329" t="str">
        <f>IF('Invt Machines'!G36="","",'Invt Machines'!G36)</f>
        <v>CHOMIENNE</v>
      </c>
      <c r="H36" s="310" t="str">
        <f>IF('Invt Machines'!H36="","",'Invt Machines'!H36)</f>
        <v>CHOMIENNE</v>
      </c>
      <c r="I36" s="313" t="str">
        <f>IF('Invt Machines'!I36="","",'Invt Machines'!I36)</f>
        <v>Perceuse</v>
      </c>
      <c r="J36" s="464"/>
      <c r="K36" s="464"/>
      <c r="L36" s="464"/>
      <c r="M36" s="464"/>
      <c r="N36" s="317" t="str">
        <f>IF('Invt Machines'!X36="","",'Invt Machines'!X36)</f>
        <v/>
      </c>
      <c r="O36" s="310" t="str">
        <f>IF('Invt Machines'!Y36="","",'Invt Machines'!Y36)</f>
        <v/>
      </c>
      <c r="P36" s="552" t="str">
        <f>IF('Invt Machines'!AC36="","",'Invt Machines'!AC36)</f>
        <v/>
      </c>
      <c r="Q36" s="315" t="str">
        <f>IF('Invt Machines'!AD36="","",'Invt Machines'!AD36)</f>
        <v/>
      </c>
      <c r="S36" s="332"/>
      <c r="Z36" s="9">
        <f t="shared" si="0"/>
        <v>0</v>
      </c>
      <c r="AA36" s="9">
        <f t="shared" si="1"/>
        <v>0</v>
      </c>
    </row>
    <row r="37" spans="1:27" ht="30" customHeight="1" x14ac:dyDescent="0.2">
      <c r="A37" s="763">
        <f>IF('Invt Machines'!A37="","",'Invt Machines'!A37)</f>
        <v>25</v>
      </c>
      <c r="B37" s="102" t="str">
        <f>IF('Invt Machines'!B37="","",'Invt Machines'!B37)</f>
        <v>Channel</v>
      </c>
      <c r="C37" s="96">
        <v>16</v>
      </c>
      <c r="D37" s="95">
        <f>IF('Invt Machines'!D37="","",'Invt Machines'!D37)</f>
        <v>16</v>
      </c>
      <c r="E37" s="96">
        <f>IF('Invt Machines'!E37="","",'Invt Machines'!E37)</f>
        <v>7221</v>
      </c>
      <c r="F37" s="114" t="str">
        <f>IF('Invt Machines'!F37="","",'Invt Machines'!F37)</f>
        <v/>
      </c>
      <c r="G37" s="188" t="str">
        <f>IF('Invt Machines'!G37="","",'Invt Machines'!G37)</f>
        <v>CINTREUSE JONCS</v>
      </c>
      <c r="H37" s="96" t="str">
        <f>IF('Invt Machines'!H37="","",'Invt Machines'!H37)</f>
        <v>?</v>
      </c>
      <c r="I37" s="100" t="str">
        <f>IF('Invt Machines'!I37="","",'Invt Machines'!I37)</f>
        <v>Cintreuse</v>
      </c>
      <c r="J37" s="724"/>
      <c r="K37" s="724"/>
      <c r="L37" s="724"/>
      <c r="M37" s="724"/>
      <c r="N37" s="116">
        <f>IF('Invt Machines'!X37="","",'Invt Machines'!X37)</f>
        <v>43382</v>
      </c>
      <c r="O37" s="96" t="str">
        <f>IF('Invt Machines'!Y37="","",'Invt Machines'!Y37)</f>
        <v>DEKRA</v>
      </c>
      <c r="P37" s="551" t="str">
        <f>IF('Invt Machines'!AC37="","",'Invt Machines'!AC37)</f>
        <v/>
      </c>
      <c r="Q37" s="131" t="str">
        <f>IF('Invt Machines'!AD37="","",'Invt Machines'!AD37)</f>
        <v/>
      </c>
      <c r="Z37" s="9">
        <f t="shared" si="0"/>
        <v>0</v>
      </c>
      <c r="AA37" s="9">
        <f t="shared" si="1"/>
        <v>0</v>
      </c>
    </row>
    <row r="38" spans="1:27" ht="30" customHeight="1" x14ac:dyDescent="0.2">
      <c r="A38" s="763">
        <f>IF('Invt Machines'!A38="","",'Invt Machines'!A38)</f>
        <v>26</v>
      </c>
      <c r="B38" s="102" t="str">
        <f>IF('Invt Machines'!B38="","",'Invt Machines'!B38)</f>
        <v>Channel</v>
      </c>
      <c r="C38" s="96">
        <v>16</v>
      </c>
      <c r="D38" s="95">
        <f>IF('Invt Machines'!D38="","",'Invt Machines'!D38)</f>
        <v>16</v>
      </c>
      <c r="E38" s="96" t="str">
        <f>IF('Invt Machines'!E38="","",'Invt Machines'!E38)</f>
        <v>048</v>
      </c>
      <c r="F38" s="114" t="str">
        <f>IF('Invt Machines'!F38="","",'Invt Machines'!F38)</f>
        <v/>
      </c>
      <c r="G38" s="188" t="str">
        <f>IF('Invt Machines'!G38="","",'Invt Machines'!G38)</f>
        <v>TRONCONNEUSE JONCS</v>
      </c>
      <c r="H38" s="96" t="str">
        <f>IF('Invt Machines'!H38="","",'Invt Machines'!H38)</f>
        <v>SIDAMO</v>
      </c>
      <c r="I38" s="100" t="str">
        <f>IF('Invt Machines'!I38="","",'Invt Machines'!I38)</f>
        <v>Tronçonneuse</v>
      </c>
      <c r="J38" s="724"/>
      <c r="K38" s="724"/>
      <c r="L38" s="724"/>
      <c r="M38" s="724"/>
      <c r="N38" s="116" t="str">
        <f>IF('Invt Machines'!X38="","",'Invt Machines'!X38)</f>
        <v/>
      </c>
      <c r="O38" s="96" t="str">
        <f>IF('Invt Machines'!Y38="","",'Invt Machines'!Y38)</f>
        <v/>
      </c>
      <c r="P38" s="551" t="str">
        <f>IF('Invt Machines'!AC38="","",'Invt Machines'!AC38)</f>
        <v/>
      </c>
      <c r="Q38" s="131" t="str">
        <f>IF('Invt Machines'!AD38="","",'Invt Machines'!AD38)</f>
        <v/>
      </c>
      <c r="Z38" s="9">
        <f t="shared" si="0"/>
        <v>0</v>
      </c>
      <c r="AA38" s="9">
        <f t="shared" si="1"/>
        <v>0</v>
      </c>
    </row>
    <row r="39" spans="1:27" ht="30" customHeight="1" x14ac:dyDescent="0.2">
      <c r="A39" s="763">
        <f>IF('Invt Machines'!A39="","",'Invt Machines'!A39)</f>
        <v>27</v>
      </c>
      <c r="B39" s="102" t="str">
        <f>IF('Invt Machines'!B39="","",'Invt Machines'!B39)</f>
        <v>Channel</v>
      </c>
      <c r="C39" s="96">
        <v>16</v>
      </c>
      <c r="D39" s="95">
        <f>IF('Invt Machines'!D39="","",'Invt Machines'!D39)</f>
        <v>16</v>
      </c>
      <c r="E39" s="96">
        <f>IF('Invt Machines'!E39="","",'Invt Machines'!E39)</f>
        <v>70288</v>
      </c>
      <c r="F39" s="114" t="str">
        <f>IF('Invt Machines'!F39="","",'Invt Machines'!F39)</f>
        <v/>
      </c>
      <c r="G39" s="188" t="str">
        <f>IF('Invt Machines'!G39="","",'Invt Machines'!G39)</f>
        <v>PERCEUSE A COLONNE (PM17) JONCS</v>
      </c>
      <c r="H39" s="96" t="str">
        <f>IF('Invt Machines'!H39="","",'Invt Machines'!H39)</f>
        <v>CINCINNATI MILACRON</v>
      </c>
      <c r="I39" s="100" t="str">
        <f>IF('Invt Machines'!I39="","",'Invt Machines'!I39)</f>
        <v>Perceuse</v>
      </c>
      <c r="J39" s="724"/>
      <c r="K39" s="724"/>
      <c r="L39" s="724"/>
      <c r="M39" s="724"/>
      <c r="N39" s="116">
        <f>IF('Invt Machines'!X39="","",'Invt Machines'!X39)</f>
        <v>43383</v>
      </c>
      <c r="O39" s="96" t="str">
        <f>IF('Invt Machines'!Y39="","",'Invt Machines'!Y39)</f>
        <v>DEKRA</v>
      </c>
      <c r="P39" s="551" t="str">
        <f>IF('Invt Machines'!AC39="","",'Invt Machines'!AC39)</f>
        <v/>
      </c>
      <c r="Q39" s="131" t="str">
        <f>IF('Invt Machines'!AD39="","",'Invt Machines'!AD39)</f>
        <v/>
      </c>
      <c r="Z39" s="9">
        <f t="shared" si="0"/>
        <v>0</v>
      </c>
      <c r="AA39" s="9">
        <f t="shared" si="1"/>
        <v>0</v>
      </c>
    </row>
    <row r="40" spans="1:27" ht="30" customHeight="1" x14ac:dyDescent="0.2">
      <c r="A40" s="763">
        <f>IF('Invt Machines'!A40="","",'Invt Machines'!A40)</f>
        <v>28</v>
      </c>
      <c r="B40" s="743" t="str">
        <f>IF('Invt Machines'!B40="","",'Invt Machines'!B40)</f>
        <v>Channel</v>
      </c>
      <c r="C40" s="1552">
        <v>16</v>
      </c>
      <c r="D40" s="744">
        <f>IF('Invt Machines'!D40="","",'Invt Machines'!D40)</f>
        <v>16</v>
      </c>
      <c r="E40" s="744" t="str">
        <f>IF('Invt Machines'!E40="","",'Invt Machines'!E40)</f>
        <v/>
      </c>
      <c r="F40" s="745" t="str">
        <f>IF('Invt Machines'!F40="","",'Invt Machines'!F40)</f>
        <v/>
      </c>
      <c r="G40" s="746" t="str">
        <f>IF('Invt Machines'!G40="","",'Invt Machines'!G40)</f>
        <v>GENERATEUR D'IMPLUSION
(G100/G0-0,2-20) JONCS</v>
      </c>
      <c r="H40" s="1552" t="str">
        <f>IF('Invt Machines'!H40="","",'Invt Machines'!H40)</f>
        <v>JOLKE</v>
      </c>
      <c r="I40" s="1554" t="str">
        <f>IF('Invt Machines'!I40="","",'Invt Machines'!I40)</f>
        <v>Soudeuse Sac VCI</v>
      </c>
      <c r="J40" s="739"/>
      <c r="K40" s="739"/>
      <c r="L40" s="739"/>
      <c r="M40" s="739"/>
      <c r="N40" s="748" t="str">
        <f>IF('Invt Machines'!X40="","",'Invt Machines'!X40)</f>
        <v/>
      </c>
      <c r="O40" s="744" t="str">
        <f>IF('Invt Machines'!Y40="","",'Invt Machines'!Y40)</f>
        <v/>
      </c>
      <c r="P40" s="751" t="str">
        <f>IF('Invt Machines'!AC40="","",'Invt Machines'!AC40)</f>
        <v/>
      </c>
      <c r="Q40" s="752" t="str">
        <f>IF('Invt Machines'!AD40="","",'Invt Machines'!AD40)</f>
        <v/>
      </c>
      <c r="Z40" s="9">
        <f t="shared" si="0"/>
        <v>0</v>
      </c>
      <c r="AA40" s="9">
        <f t="shared" si="1"/>
        <v>0</v>
      </c>
    </row>
    <row r="41" spans="1:27" ht="30" customHeight="1" x14ac:dyDescent="0.2">
      <c r="A41" s="763">
        <f>IF('Invt Machines'!A41="","",'Invt Machines'!A41)</f>
        <v>29</v>
      </c>
      <c r="B41" s="743" t="str">
        <f>IF('Invt Machines'!B41="","",'Invt Machines'!B41)</f>
        <v>Channel</v>
      </c>
      <c r="C41" s="1553"/>
      <c r="D41" s="744">
        <f>IF('Invt Machines'!D41="","",'Invt Machines'!D41)</f>
        <v>16</v>
      </c>
      <c r="E41" s="744" t="str">
        <f>IF('Invt Machines'!E41="","",'Invt Machines'!E41)</f>
        <v/>
      </c>
      <c r="F41" s="745" t="str">
        <f>IF('Invt Machines'!F41="","",'Invt Machines'!F41)</f>
        <v/>
      </c>
      <c r="G41" s="746" t="str">
        <f>IF('Invt Machines'!G41="","",'Invt Machines'!G41)</f>
        <v>PINCE A SCELLER (SZ 280) JONCS</v>
      </c>
      <c r="H41" s="1553" t="str">
        <f>IF('Invt Machines'!H41="","",'Invt Machines'!H41)</f>
        <v>JOLKE</v>
      </c>
      <c r="I41" s="1555" t="str">
        <f>IF('Invt Machines'!I41="","",'Invt Machines'!I41)</f>
        <v>Soudeuse Sac VCI</v>
      </c>
      <c r="J41" s="739"/>
      <c r="K41" s="739"/>
      <c r="L41" s="739"/>
      <c r="M41" s="739"/>
      <c r="N41" s="748" t="str">
        <f>IF('Invt Machines'!X41="","",'Invt Machines'!X41)</f>
        <v/>
      </c>
      <c r="O41" s="744" t="str">
        <f>IF('Invt Machines'!Y41="","",'Invt Machines'!Y41)</f>
        <v/>
      </c>
      <c r="P41" s="751" t="str">
        <f>IF('Invt Machines'!AC41="","",'Invt Machines'!AC41)</f>
        <v/>
      </c>
      <c r="Q41" s="752" t="str">
        <f>IF('Invt Machines'!AD41="","",'Invt Machines'!AD41)</f>
        <v/>
      </c>
      <c r="Z41" s="9">
        <f t="shared" si="0"/>
        <v>0</v>
      </c>
      <c r="AA41" s="9">
        <f t="shared" si="1"/>
        <v>0</v>
      </c>
    </row>
    <row r="42" spans="1:27" ht="30" customHeight="1" x14ac:dyDescent="0.2">
      <c r="A42" s="763">
        <f>IF('Invt Machines'!A42="","",'Invt Machines'!A42)</f>
        <v>30</v>
      </c>
      <c r="B42" s="102" t="str">
        <f>IF('Invt Machines'!B42="","",'Invt Machines'!B42)</f>
        <v>Channel</v>
      </c>
      <c r="C42" s="96">
        <v>16</v>
      </c>
      <c r="D42" s="95">
        <f>IF('Invt Machines'!D42="","",'Invt Machines'!D42)</f>
        <v>16</v>
      </c>
      <c r="E42" s="96" t="str">
        <f>IF('Invt Machines'!E42="","",'Invt Machines'!E42)</f>
        <v/>
      </c>
      <c r="F42" s="114" t="str">
        <f>IF('Invt Machines'!F42="","",'Invt Machines'!F42)</f>
        <v/>
      </c>
      <c r="G42" s="188" t="str">
        <f>IF('Invt Machines'!G42="","",'Invt Machines'!G42)</f>
        <v>MEULEUSE D'ANGLE JONCS
(MODELE GWS13-125 CI)</v>
      </c>
      <c r="H42" s="96" t="str">
        <f>IF('Invt Machines'!H42="","",'Invt Machines'!H42)</f>
        <v>BOSH</v>
      </c>
      <c r="I42" s="100" t="str">
        <f>IF('Invt Machines'!I42="","",'Invt Machines'!I42)</f>
        <v>Meuleuse</v>
      </c>
      <c r="J42" s="724"/>
      <c r="K42" s="724"/>
      <c r="L42" s="724"/>
      <c r="M42" s="724"/>
      <c r="N42" s="116" t="str">
        <f>IF('Invt Machines'!X42="","",'Invt Machines'!X42)</f>
        <v/>
      </c>
      <c r="O42" s="96" t="str">
        <f>IF('Invt Machines'!Y42="","",'Invt Machines'!Y42)</f>
        <v/>
      </c>
      <c r="P42" s="551" t="str">
        <f>IF('Invt Machines'!AC42="","",'Invt Machines'!AC42)</f>
        <v/>
      </c>
      <c r="Q42" s="131" t="str">
        <f>IF('Invt Machines'!AD42="","",'Invt Machines'!AD42)</f>
        <v/>
      </c>
      <c r="Z42" s="9">
        <f t="shared" si="0"/>
        <v>0</v>
      </c>
      <c r="AA42" s="9">
        <f t="shared" si="1"/>
        <v>0</v>
      </c>
    </row>
    <row r="43" spans="1:27" ht="30" customHeight="1" x14ac:dyDescent="0.2">
      <c r="A43" s="763">
        <f>IF('Invt Machines'!A43="","",'Invt Machines'!A43)</f>
        <v>31</v>
      </c>
      <c r="B43" s="102" t="str">
        <f>IF('Invt Machines'!B43="","",'Invt Machines'!B43)</f>
        <v>Channel</v>
      </c>
      <c r="C43" s="96">
        <v>16</v>
      </c>
      <c r="D43" s="95">
        <f>IF('Invt Machines'!D43="","",'Invt Machines'!D43)</f>
        <v>16</v>
      </c>
      <c r="E43" s="96" t="str">
        <f>IF('Invt Machines'!E43="","",'Invt Machines'!E43)</f>
        <v/>
      </c>
      <c r="F43" s="114" t="str">
        <f>IF('Invt Machines'!F43="","",'Invt Machines'!F43)</f>
        <v/>
      </c>
      <c r="G43" s="188" t="str">
        <f>IF('Invt Machines'!G43="","",'Invt Machines'!G43)</f>
        <v>DISQUEUSE D'EXTREMITE FINITION JONCS</v>
      </c>
      <c r="H43" s="96" t="str">
        <f>IF('Invt Machines'!H43="","",'Invt Machines'!H43)</f>
        <v>SIEMENS</v>
      </c>
      <c r="I43" s="100" t="str">
        <f>IF('Invt Machines'!I43="","",'Invt Machines'!I43)</f>
        <v>Disqueuse</v>
      </c>
      <c r="J43" s="724"/>
      <c r="K43" s="724"/>
      <c r="L43" s="724"/>
      <c r="M43" s="724"/>
      <c r="N43" s="116" t="str">
        <f>IF('Invt Machines'!X43="","",'Invt Machines'!X43)</f>
        <v/>
      </c>
      <c r="O43" s="96" t="str">
        <f>IF('Invt Machines'!Y43="","",'Invt Machines'!Y43)</f>
        <v/>
      </c>
      <c r="P43" s="551" t="str">
        <f>IF('Invt Machines'!AC43="","",'Invt Machines'!AC43)</f>
        <v/>
      </c>
      <c r="Q43" s="131" t="str">
        <f>IF('Invt Machines'!AD43="","",'Invt Machines'!AD43)</f>
        <v/>
      </c>
      <c r="Z43" s="9">
        <f t="shared" si="0"/>
        <v>0</v>
      </c>
      <c r="AA43" s="9">
        <f t="shared" si="1"/>
        <v>0</v>
      </c>
    </row>
    <row r="44" spans="1:27" s="296" customFormat="1" ht="42.75" x14ac:dyDescent="0.2">
      <c r="A44" s="763">
        <f>IF('Invt Machines'!A44="","",'Invt Machines'!A44)</f>
        <v>32</v>
      </c>
      <c r="B44" s="102" t="str">
        <f>IF('Invt Machines'!B44="","",'Invt Machines'!B44)</f>
        <v>Channel</v>
      </c>
      <c r="C44" s="96">
        <v>16</v>
      </c>
      <c r="D44" s="95">
        <f>IF('Invt Machines'!D44="","",'Invt Machines'!D44)</f>
        <v>16</v>
      </c>
      <c r="E44" s="96" t="str">
        <f>IF('Invt Machines'!E44="","",'Invt Machines'!E44)</f>
        <v/>
      </c>
      <c r="F44" s="114" t="str">
        <f>IF('Invt Machines'!F44="","",'Invt Machines'!F44)</f>
        <v/>
      </c>
      <c r="G44" s="188" t="str">
        <f>IF('Invt Machines'!G44="","",'Invt Machines'!G44)</f>
        <v>FRAISEUSE EXTREMITE FINITION JONCS
(MODELE GGS28LC)</v>
      </c>
      <c r="H44" s="96" t="str">
        <f>IF('Invt Machines'!H44="","",'Invt Machines'!H44)</f>
        <v>BOSH</v>
      </c>
      <c r="I44" s="96" t="str">
        <f>IF('Invt Machines'!I44="","",'Invt Machines'!I44)</f>
        <v>Fraiseuse</v>
      </c>
      <c r="J44" s="724"/>
      <c r="K44" s="724"/>
      <c r="L44" s="724"/>
      <c r="M44" s="724"/>
      <c r="N44" s="116" t="str">
        <f>IF('Invt Machines'!X44="","",'Invt Machines'!X44)</f>
        <v/>
      </c>
      <c r="O44" s="96" t="str">
        <f>IF('Invt Machines'!Y44="","",'Invt Machines'!Y44)</f>
        <v/>
      </c>
      <c r="P44" s="551" t="str">
        <f>IF('Invt Machines'!AC44="","",'Invt Machines'!AC44)</f>
        <v/>
      </c>
      <c r="Q44" s="131" t="str">
        <f>IF('Invt Machines'!AD44="","",'Invt Machines'!AD44)</f>
        <v/>
      </c>
      <c r="Z44" s="9">
        <f t="shared" si="0"/>
        <v>0</v>
      </c>
      <c r="AA44" s="9">
        <f t="shared" si="1"/>
        <v>0</v>
      </c>
    </row>
    <row r="45" spans="1:27" ht="30" customHeight="1" x14ac:dyDescent="0.2">
      <c r="A45" s="763">
        <f>IF('Invt Machines'!A45="","",'Invt Machines'!A45)</f>
        <v>33</v>
      </c>
      <c r="B45" s="102" t="str">
        <f>IF('Invt Machines'!B45="","",'Invt Machines'!B45)</f>
        <v>Channel</v>
      </c>
      <c r="C45" s="96">
        <v>16</v>
      </c>
      <c r="D45" s="95">
        <f>IF('Invt Machines'!D45="","",'Invt Machines'!D45)</f>
        <v>16</v>
      </c>
      <c r="E45" s="96" t="str">
        <f>IF('Invt Machines'!E45="","",'Invt Machines'!E45)</f>
        <v/>
      </c>
      <c r="F45" s="114" t="str">
        <f>IF('Invt Machines'!F45="","",'Invt Machines'!F45)</f>
        <v/>
      </c>
      <c r="G45" s="188" t="str">
        <f>IF('Invt Machines'!G45="","",'Invt Machines'!G45)</f>
        <v>MEULEUSE D'EXTREMITE FINITION JONCS</v>
      </c>
      <c r="H45" s="100" t="str">
        <f>IF('Invt Machines'!H45="","",'Invt Machines'!H45)</f>
        <v>ETABLISSEMENT G. RENAULT</v>
      </c>
      <c r="I45" s="100" t="str">
        <f>IF('Invt Machines'!I45="","",'Invt Machines'!I45)</f>
        <v>Meuleuse</v>
      </c>
      <c r="J45" s="724"/>
      <c r="K45" s="724"/>
      <c r="L45" s="724"/>
      <c r="M45" s="724"/>
      <c r="N45" s="116" t="str">
        <f>IF('Invt Machines'!X45="","",'Invt Machines'!X45)</f>
        <v/>
      </c>
      <c r="O45" s="96" t="str">
        <f>IF('Invt Machines'!Y45="","",'Invt Machines'!Y45)</f>
        <v/>
      </c>
      <c r="P45" s="551" t="str">
        <f>IF('Invt Machines'!AC45="","",'Invt Machines'!AC45)</f>
        <v/>
      </c>
      <c r="Q45" s="131" t="str">
        <f>IF('Invt Machines'!AD45="","",'Invt Machines'!AD45)</f>
        <v/>
      </c>
      <c r="Z45" s="9">
        <f t="shared" si="0"/>
        <v>0</v>
      </c>
      <c r="AA45" s="9">
        <f t="shared" si="1"/>
        <v>0</v>
      </c>
    </row>
    <row r="46" spans="1:27" ht="30" customHeight="1" x14ac:dyDescent="0.2">
      <c r="A46" s="763">
        <f>IF('Invt Machines'!A46="","",'Invt Machines'!A46)</f>
        <v>34</v>
      </c>
      <c r="B46" s="743" t="str">
        <f>IF('Invt Machines'!B46="","",'Invt Machines'!B46)</f>
        <v>Channel</v>
      </c>
      <c r="C46" s="744">
        <v>16</v>
      </c>
      <c r="D46" s="744">
        <f>IF('Invt Machines'!D46="","",'Invt Machines'!D46)</f>
        <v>16</v>
      </c>
      <c r="E46" s="744" t="str">
        <f>IF('Invt Machines'!E46="","",'Invt Machines'!E46)</f>
        <v>762.1</v>
      </c>
      <c r="F46" s="745" t="str">
        <f>IF('Invt Machines'!F46="","",'Invt Machines'!F46)</f>
        <v/>
      </c>
      <c r="G46" s="746" t="str">
        <f>IF('Invt Machines'!G46="","",'Invt Machines'!G46)</f>
        <v>MACHINE A LAVER</v>
      </c>
      <c r="H46" s="744" t="str">
        <f>IF('Invt Machines'!H46="","",'Invt Machines'!H46)</f>
        <v>FUCHS</v>
      </c>
      <c r="I46" s="747" t="str">
        <f>IF('Invt Machines'!I46="","",'Invt Machines'!I46)</f>
        <v>Machine à laver</v>
      </c>
      <c r="J46" s="739"/>
      <c r="K46" s="739"/>
      <c r="L46" s="739"/>
      <c r="M46" s="739"/>
      <c r="N46" s="748" t="str">
        <f>IF('Invt Machines'!X46="","",'Invt Machines'!X46)</f>
        <v/>
      </c>
      <c r="O46" s="744" t="str">
        <f>IF('Invt Machines'!Y46="","",'Invt Machines'!Y46)</f>
        <v/>
      </c>
      <c r="P46" s="751" t="str">
        <f>IF('Invt Machines'!AC46="","",'Invt Machines'!AC46)</f>
        <v/>
      </c>
      <c r="Q46" s="752" t="str">
        <f>IF('Invt Machines'!AD46="","",'Invt Machines'!AD46)</f>
        <v/>
      </c>
      <c r="Z46" s="9">
        <f t="shared" si="0"/>
        <v>0</v>
      </c>
      <c r="AA46" s="9">
        <f t="shared" si="1"/>
        <v>0</v>
      </c>
    </row>
    <row r="47" spans="1:27" ht="30" customHeight="1" x14ac:dyDescent="0.2">
      <c r="A47" s="763">
        <f>IF('Invt Machines'!A47="","",'Invt Machines'!A47)</f>
        <v>35</v>
      </c>
      <c r="B47" s="743" t="str">
        <f>IF('Invt Machines'!B47="","",'Invt Machines'!B47)</f>
        <v>Channel</v>
      </c>
      <c r="C47" s="744">
        <v>16</v>
      </c>
      <c r="D47" s="744">
        <f>IF('Invt Machines'!D47="","",'Invt Machines'!D47)</f>
        <v>16</v>
      </c>
      <c r="E47" s="744">
        <f>IF('Invt Machines'!E47="","",'Invt Machines'!E47)</f>
        <v>7116</v>
      </c>
      <c r="F47" s="745" t="str">
        <f>IF('Invt Machines'!F47="","",'Invt Machines'!F47)</f>
        <v/>
      </c>
      <c r="G47" s="746" t="str">
        <f>IF('Invt Machines'!G47="","",'Invt Machines'!G47)</f>
        <v>Magnéto</v>
      </c>
      <c r="H47" s="744" t="str">
        <f>IF('Invt Machines'!H47="","",'Invt Machines'!H47)</f>
        <v>SREM TECHNOLOGIES</v>
      </c>
      <c r="I47" s="747" t="str">
        <f>IF('Invt Machines'!I47="","",'Invt Machines'!I47)</f>
        <v>Contrôle par magnétoscopie</v>
      </c>
      <c r="J47" s="739"/>
      <c r="K47" s="739"/>
      <c r="L47" s="739"/>
      <c r="M47" s="739"/>
      <c r="N47" s="748" t="str">
        <f>IF('Invt Machines'!X47="","",'Invt Machines'!X47)</f>
        <v/>
      </c>
      <c r="O47" s="744" t="str">
        <f>IF('Invt Machines'!Y47="","",'Invt Machines'!Y47)</f>
        <v/>
      </c>
      <c r="P47" s="751" t="str">
        <f>IF('Invt Machines'!AC47="","",'Invt Machines'!AC47)</f>
        <v/>
      </c>
      <c r="Q47" s="752" t="str">
        <f>IF('Invt Machines'!AD47="","",'Invt Machines'!AD47)</f>
        <v/>
      </c>
      <c r="Z47" s="9">
        <f t="shared" si="0"/>
        <v>0</v>
      </c>
      <c r="AA47" s="9">
        <f t="shared" si="1"/>
        <v>0</v>
      </c>
    </row>
    <row r="48" spans="1:27" ht="30" customHeight="1" x14ac:dyDescent="0.2">
      <c r="A48" s="763">
        <f>IF('Invt Machines'!A48="","",'Invt Machines'!A48)</f>
        <v>36</v>
      </c>
      <c r="B48" s="102" t="str">
        <f>IF('Invt Machines'!B48="","",'Invt Machines'!B48)</f>
        <v>Channel</v>
      </c>
      <c r="C48" s="96">
        <v>16</v>
      </c>
      <c r="D48" s="95">
        <f>IF('Invt Machines'!D48="","",'Invt Machines'!D48)</f>
        <v>16</v>
      </c>
      <c r="E48" s="96" t="str">
        <f>IF('Invt Machines'!E48="","",'Invt Machines'!E48)</f>
        <v/>
      </c>
      <c r="F48" s="114" t="str">
        <f>IF('Invt Machines'!F48="","",'Invt Machines'!F48)</f>
        <v/>
      </c>
      <c r="G48" s="188" t="str">
        <f>IF('Invt Machines'!G48="","",'Invt Machines'!G48)</f>
        <v>Rouleau entrainement couronne</v>
      </c>
      <c r="H48" s="96" t="str">
        <f>IF('Invt Machines'!H48="","",'Invt Machines'!H48)</f>
        <v>SKF</v>
      </c>
      <c r="I48" s="100" t="str">
        <f>IF('Invt Machines'!I48="","",'Invt Machines'!I48)</f>
        <v>Contrôle par magnétoscopie</v>
      </c>
      <c r="J48" s="724"/>
      <c r="K48" s="724"/>
      <c r="L48" s="724"/>
      <c r="M48" s="724"/>
      <c r="N48" s="116" t="str">
        <f>IF('Invt Machines'!X48="","",'Invt Machines'!X48)</f>
        <v/>
      </c>
      <c r="O48" s="96" t="str">
        <f>IF('Invt Machines'!Y48="","",'Invt Machines'!Y48)</f>
        <v/>
      </c>
      <c r="P48" s="551" t="str">
        <f>IF('Invt Machines'!AC48="","",'Invt Machines'!AC48)</f>
        <v/>
      </c>
      <c r="Q48" s="131" t="str">
        <f>IF('Invt Machines'!AD48="","",'Invt Machines'!AD48)</f>
        <v/>
      </c>
      <c r="Z48" s="9">
        <f t="shared" si="0"/>
        <v>0</v>
      </c>
      <c r="AA48" s="9">
        <f t="shared" si="1"/>
        <v>0</v>
      </c>
    </row>
    <row r="49" spans="1:27" ht="30" customHeight="1" x14ac:dyDescent="0.2">
      <c r="A49" s="763">
        <f>IF('Invt Machines'!A49="","",'Invt Machines'!A49)</f>
        <v>37</v>
      </c>
      <c r="B49" s="102" t="str">
        <f>IF('Invt Machines'!B49="","",'Invt Machines'!B49)</f>
        <v>Channel</v>
      </c>
      <c r="C49" s="96">
        <v>16</v>
      </c>
      <c r="D49" s="96">
        <f>IF('Invt Machines'!D49="","",'Invt Machines'!D49)</f>
        <v>16</v>
      </c>
      <c r="E49" s="96">
        <f>IF('Invt Machines'!E49="","",'Invt Machines'!E49)</f>
        <v>762</v>
      </c>
      <c r="F49" s="114">
        <f>IF('Invt Machines'!F49="","",'Invt Machines'!F49)</f>
        <v>3195891</v>
      </c>
      <c r="G49" s="188" t="str">
        <f>IF('Invt Machines'!G49="","",'Invt Machines'!G49)</f>
        <v>MONTAGE C16 (inclinaison motorisée)</v>
      </c>
      <c r="H49" s="96" t="str">
        <f>IF('Invt Machines'!H49="","",'Invt Machines'!H49)</f>
        <v>INA</v>
      </c>
      <c r="I49" s="100" t="str">
        <f>IF('Invt Machines'!I49="","",'Invt Machines'!I49)</f>
        <v>Table de montage</v>
      </c>
      <c r="J49" s="724"/>
      <c r="K49" s="724"/>
      <c r="L49" s="724"/>
      <c r="M49" s="724"/>
      <c r="N49" s="116" t="str">
        <f>IF('Invt Machines'!X49="","",'Invt Machines'!X49)</f>
        <v/>
      </c>
      <c r="O49" s="96" t="str">
        <f>IF('Invt Machines'!Y49="","",'Invt Machines'!Y49)</f>
        <v/>
      </c>
      <c r="P49" s="553" t="str">
        <f>IF('Invt Machines'!AC49="","",'Invt Machines'!AC49)</f>
        <v/>
      </c>
      <c r="Q49" s="115" t="str">
        <f>IF('Invt Machines'!AD49="","",'Invt Machines'!AD49)</f>
        <v/>
      </c>
      <c r="Z49" s="9">
        <f t="shared" si="0"/>
        <v>0</v>
      </c>
      <c r="AA49" s="9">
        <f t="shared" si="1"/>
        <v>0</v>
      </c>
    </row>
    <row r="50" spans="1:27" ht="30" customHeight="1" x14ac:dyDescent="0.2">
      <c r="A50" s="763">
        <f>IF('Invt Machines'!A50="","",'Invt Machines'!A50)</f>
        <v>38</v>
      </c>
      <c r="B50" s="743" t="str">
        <f>IF('Invt Machines'!B50="","",'Invt Machines'!B50)</f>
        <v>Channel</v>
      </c>
      <c r="C50" s="744">
        <v>16</v>
      </c>
      <c r="D50" s="744">
        <f>IF('Invt Machines'!D50="","",'Invt Machines'!D50)</f>
        <v>16</v>
      </c>
      <c r="E50" s="753" t="str">
        <f>IF('Invt Machines'!E50="","",'Invt Machines'!E50)</f>
        <v>0016</v>
      </c>
      <c r="F50" s="745" t="str">
        <f>IF('Invt Machines'!F50="","",'Invt Machines'!F50)</f>
        <v/>
      </c>
      <c r="G50" s="746" t="str">
        <f>IF('Invt Machines'!G50="","",'Invt Machines'!G50)</f>
        <v>POSTE EBAVURAGE</v>
      </c>
      <c r="H50" s="744" t="str">
        <f>IF('Invt Machines'!H50="","",'Invt Machines'!H50)</f>
        <v>?</v>
      </c>
      <c r="I50" s="747" t="str">
        <f>IF('Invt Machines'!I50="","",'Invt Machines'!I50)</f>
        <v>Ebavurage</v>
      </c>
      <c r="J50" s="739"/>
      <c r="K50" s="739"/>
      <c r="L50" s="739"/>
      <c r="M50" s="739"/>
      <c r="N50" s="748" t="str">
        <f>IF('Invt Machines'!X50="","",'Invt Machines'!X50)</f>
        <v/>
      </c>
      <c r="O50" s="744" t="str">
        <f>IF('Invt Machines'!Y50="","",'Invt Machines'!Y50)</f>
        <v/>
      </c>
      <c r="P50" s="749" t="str">
        <f>IF('Invt Machines'!AC50="","",'Invt Machines'!AC50)</f>
        <v/>
      </c>
      <c r="Q50" s="750" t="str">
        <f>IF('Invt Machines'!AD50="","",'Invt Machines'!AD50)</f>
        <v/>
      </c>
      <c r="Z50" s="9">
        <f t="shared" si="0"/>
        <v>0</v>
      </c>
      <c r="AA50" s="9">
        <f t="shared" si="1"/>
        <v>0</v>
      </c>
    </row>
    <row r="51" spans="1:27" ht="30" customHeight="1" x14ac:dyDescent="0.2">
      <c r="A51" s="763">
        <f>IF('Invt Machines'!A51="","",'Invt Machines'!A51)</f>
        <v>39</v>
      </c>
      <c r="B51" s="141" t="str">
        <f>IF('Invt Machines'!B51="","",'Invt Machines'!B51)</f>
        <v>Channel</v>
      </c>
      <c r="C51" s="96">
        <v>16</v>
      </c>
      <c r="D51" s="96">
        <f>IF('Invt Machines'!D51="","",'Invt Machines'!D51)</f>
        <v>16</v>
      </c>
      <c r="E51" s="96" t="str">
        <f>IF('Invt Machines'!E51="","",'Invt Machines'!E51)</f>
        <v>691</v>
      </c>
      <c r="F51" s="114">
        <f>IF('Invt Machines'!F51="","",'Invt Machines'!F51)</f>
        <v>3187243</v>
      </c>
      <c r="G51" s="188" t="str">
        <f>IF('Invt Machines'!G51="","",'Invt Machines'!G51)</f>
        <v>VGM200</v>
      </c>
      <c r="H51" s="96" t="str">
        <f>IF('Invt Machines'!H51="","",'Invt Machines'!H51)</f>
        <v>BERTHIEZ</v>
      </c>
      <c r="I51" s="100" t="str">
        <f>IF('Invt Machines'!I51="","",'Invt Machines'!I51)</f>
        <v>Rectifieuse</v>
      </c>
      <c r="J51" s="724"/>
      <c r="K51" s="724"/>
      <c r="L51" s="724"/>
      <c r="M51" s="724"/>
      <c r="N51" s="116">
        <f>IF('Invt Machines'!X51="","",'Invt Machines'!X51)</f>
        <v>42915</v>
      </c>
      <c r="O51" s="96" t="str">
        <f>IF('Invt Machines'!Y51="","",'Invt Machines'!Y51)</f>
        <v>ACANTHE</v>
      </c>
      <c r="P51" s="551" t="str">
        <f>IF('Invt Machines'!AC51="","",'Invt Machines'!AC51)</f>
        <v/>
      </c>
      <c r="Q51" s="115" t="str">
        <f>IF('Invt Machines'!AD51="","",'Invt Machines'!AD51)</f>
        <v/>
      </c>
      <c r="Z51" s="9">
        <f t="shared" si="0"/>
        <v>0</v>
      </c>
      <c r="AA51" s="9">
        <f t="shared" si="1"/>
        <v>0</v>
      </c>
    </row>
    <row r="52" spans="1:27" ht="30" customHeight="1" x14ac:dyDescent="0.2">
      <c r="A52" s="763">
        <f>IF('Invt Machines'!A52="","",'Invt Machines'!A52)</f>
        <v>40</v>
      </c>
      <c r="B52" s="102" t="str">
        <f>IF('Invt Machines'!B52="","",'Invt Machines'!B52)</f>
        <v>Channel</v>
      </c>
      <c r="C52" s="96">
        <v>16</v>
      </c>
      <c r="D52" s="95">
        <f>IF('Invt Machines'!D52="","",'Invt Machines'!D52)</f>
        <v>16</v>
      </c>
      <c r="E52" s="96">
        <f>IF('Invt Machines'!E52="","",'Invt Machines'!E52)</f>
        <v>692</v>
      </c>
      <c r="F52" s="114">
        <f>IF('Invt Machines'!F52="","",'Invt Machines'!F52)</f>
        <v>3188555</v>
      </c>
      <c r="G52" s="188" t="str">
        <f>IF('Invt Machines'!G52="","",'Invt Machines'!G52)</f>
        <v>ROPC</v>
      </c>
      <c r="H52" s="96" t="str">
        <f>IF('Invt Machines'!H52="","",'Invt Machines'!H52)</f>
        <v>BERTHIEZ</v>
      </c>
      <c r="I52" s="100" t="str">
        <f>IF('Invt Machines'!I52="","",'Invt Machines'!I52)</f>
        <v>Rectifieuse</v>
      </c>
      <c r="J52" s="724"/>
      <c r="K52" s="724"/>
      <c r="L52" s="724"/>
      <c r="M52" s="724"/>
      <c r="N52" s="116" t="str">
        <f>IF('Invt Machines'!X52="","",'Invt Machines'!X52)</f>
        <v/>
      </c>
      <c r="O52" s="96" t="str">
        <f>IF('Invt Machines'!Y52="","",'Invt Machines'!Y52)</f>
        <v/>
      </c>
      <c r="P52" s="551" t="str">
        <f>IF('Invt Machines'!AC52="","",'Invt Machines'!AC52)</f>
        <v/>
      </c>
      <c r="Q52" s="131" t="str">
        <f>IF('Invt Machines'!AD52="","",'Invt Machines'!AD52)</f>
        <v/>
      </c>
      <c r="Z52" s="9">
        <f t="shared" si="0"/>
        <v>0</v>
      </c>
      <c r="AA52" s="9">
        <f t="shared" si="1"/>
        <v>0</v>
      </c>
    </row>
    <row r="53" spans="1:27" ht="30" customHeight="1" x14ac:dyDescent="0.2">
      <c r="A53" s="763">
        <f>IF('Invt Machines'!A53="","",'Invt Machines'!A53)</f>
        <v>41</v>
      </c>
      <c r="B53" s="141" t="str">
        <f>IF('Invt Machines'!B53="","",'Invt Machines'!B53)</f>
        <v>Channel</v>
      </c>
      <c r="C53" s="96">
        <v>16</v>
      </c>
      <c r="D53" s="96">
        <f>IF('Invt Machines'!D53="","",'Invt Machines'!D53)</f>
        <v>16</v>
      </c>
      <c r="E53" s="96">
        <f>IF('Invt Machines'!E53="","",'Invt Machines'!E53)</f>
        <v>585</v>
      </c>
      <c r="F53" s="114" t="str">
        <f>IF('Invt Machines'!F53="","",'Invt Machines'!F53)</f>
        <v/>
      </c>
      <c r="G53" s="188" t="str">
        <f>IF('Invt Machines'!G53="","",'Invt Machines'!G53)</f>
        <v>PERCEUSE A COLONNE SIDAMO</v>
      </c>
      <c r="H53" s="96" t="str">
        <f>IF('Invt Machines'!H53="","",'Invt Machines'!H53)</f>
        <v>SIDAMO</v>
      </c>
      <c r="I53" s="100" t="str">
        <f>IF('Invt Machines'!I53="","",'Invt Machines'!I53)</f>
        <v>Perceuse</v>
      </c>
      <c r="J53" s="724"/>
      <c r="K53" s="724"/>
      <c r="L53" s="724"/>
      <c r="M53" s="724"/>
      <c r="N53" s="116">
        <f>IF('Invt Machines'!X53="","",'Invt Machines'!X53)</f>
        <v>40470</v>
      </c>
      <c r="O53" s="96" t="str">
        <f>IF('Invt Machines'!Y53="","",'Invt Machines'!Y53)</f>
        <v>DEKRA</v>
      </c>
      <c r="P53" s="551" t="str">
        <f>IF('Invt Machines'!AC53="","",'Invt Machines'!AC53)</f>
        <v/>
      </c>
      <c r="Q53" s="115" t="str">
        <f>IF('Invt Machines'!AD53="","",'Invt Machines'!AD53)</f>
        <v/>
      </c>
      <c r="Z53" s="9">
        <f t="shared" si="0"/>
        <v>0</v>
      </c>
      <c r="AA53" s="9">
        <f t="shared" si="1"/>
        <v>0</v>
      </c>
    </row>
    <row r="54" spans="1:27" ht="30" customHeight="1" x14ac:dyDescent="0.2">
      <c r="A54" s="763">
        <f>IF('Invt Machines'!A54="","",'Invt Machines'!A54)</f>
        <v>42</v>
      </c>
      <c r="B54" s="102" t="str">
        <f>IF('Invt Machines'!B54="","",'Invt Machines'!B54)</f>
        <v>Channel</v>
      </c>
      <c r="C54" s="96">
        <v>16</v>
      </c>
      <c r="D54" s="95">
        <f>IF('Invt Machines'!D54="","",'Invt Machines'!D54)</f>
        <v>16</v>
      </c>
      <c r="E54" s="96">
        <f>IF('Invt Machines'!E54="","",'Invt Machines'!E54)</f>
        <v>7221</v>
      </c>
      <c r="F54" s="114" t="str">
        <f>IF('Invt Machines'!F54="","",'Invt Machines'!F54)</f>
        <v/>
      </c>
      <c r="G54" s="188" t="str">
        <f>IF('Invt Machines'!G54="","",'Invt Machines'!G54)</f>
        <v>TABLE DE TREMPE JONCS</v>
      </c>
      <c r="H54" s="96" t="str">
        <f>IF('Invt Machines'!H54="","",'Invt Machines'!H54)</f>
        <v>?</v>
      </c>
      <c r="I54" s="100" t="str">
        <f>IF('Invt Machines'!I54="","",'Invt Machines'!I54)</f>
        <v>trempe</v>
      </c>
      <c r="J54" s="724"/>
      <c r="K54" s="724"/>
      <c r="L54" s="724"/>
      <c r="M54" s="724"/>
      <c r="N54" s="116">
        <f>IF('Invt Machines'!X54="","",'Invt Machines'!X54)</f>
        <v>43382</v>
      </c>
      <c r="O54" s="96" t="str">
        <f>IF('Invt Machines'!Y54="","",'Invt Machines'!Y54)</f>
        <v>DEKRA</v>
      </c>
      <c r="P54" s="551" t="str">
        <f>IF('Invt Machines'!AC54="","",'Invt Machines'!AC54)</f>
        <v/>
      </c>
      <c r="Q54" s="115" t="str">
        <f>IF('Invt Machines'!AD54="","",'Invt Machines'!AD54)</f>
        <v/>
      </c>
      <c r="Z54" s="9">
        <f t="shared" si="0"/>
        <v>0</v>
      </c>
      <c r="AA54" s="9">
        <f t="shared" si="1"/>
        <v>0</v>
      </c>
    </row>
    <row r="55" spans="1:27" ht="30" customHeight="1" x14ac:dyDescent="0.2">
      <c r="A55" s="763">
        <f>IF('Invt Machines'!A55="","",'Invt Machines'!A55)</f>
        <v>43</v>
      </c>
      <c r="B55" s="102" t="str">
        <f>IF('Invt Machines'!B55="","",'Invt Machines'!B55)</f>
        <v>Channel</v>
      </c>
      <c r="C55" s="96">
        <v>16</v>
      </c>
      <c r="D55" s="95">
        <f>IF('Invt Machines'!D55="","",'Invt Machines'!D55)</f>
        <v>16</v>
      </c>
      <c r="E55" s="96">
        <f>IF('Invt Machines'!E55="","",'Invt Machines'!E55)</f>
        <v>7221</v>
      </c>
      <c r="F55" s="114" t="str">
        <f>IF('Invt Machines'!F55="","",'Invt Machines'!F55)</f>
        <v/>
      </c>
      <c r="G55" s="188" t="str">
        <f>IF('Invt Machines'!G55="","",'Invt Machines'!G55)</f>
        <v>SABLEUSE Joncs (MODELE VB 75 H)</v>
      </c>
      <c r="H55" s="96" t="str">
        <f>IF('Invt Machines'!H55="","",'Invt Machines'!H55)</f>
        <v>RÖSLER</v>
      </c>
      <c r="I55" s="100" t="str">
        <f>IF('Invt Machines'!I55="","",'Invt Machines'!I55)</f>
        <v>Sableuse</v>
      </c>
      <c r="J55" s="724"/>
      <c r="K55" s="724"/>
      <c r="L55" s="724"/>
      <c r="M55" s="724"/>
      <c r="N55" s="116" t="str">
        <f>IF('Invt Machines'!X55="","",'Invt Machines'!X55)</f>
        <v/>
      </c>
      <c r="O55" s="96" t="str">
        <f>IF('Invt Machines'!Y55="","",'Invt Machines'!Y55)</f>
        <v/>
      </c>
      <c r="P55" s="551" t="str">
        <f>IF('Invt Machines'!AC55="","",'Invt Machines'!AC55)</f>
        <v/>
      </c>
      <c r="Q55" s="131" t="str">
        <f>IF('Invt Machines'!AD55="","",'Invt Machines'!AD55)</f>
        <v/>
      </c>
      <c r="Z55" s="9">
        <f t="shared" si="0"/>
        <v>0</v>
      </c>
      <c r="AA55" s="9">
        <f t="shared" si="1"/>
        <v>0</v>
      </c>
    </row>
    <row r="56" spans="1:27" ht="30" customHeight="1" x14ac:dyDescent="0.2">
      <c r="A56" s="763">
        <f>IF('Invt Machines'!A56="","",'Invt Machines'!A56)</f>
        <v>44</v>
      </c>
      <c r="B56" s="141" t="str">
        <f>IF('Invt Machines'!B56="","",'Invt Machines'!B56)</f>
        <v>Channel</v>
      </c>
      <c r="C56" s="96">
        <v>16</v>
      </c>
      <c r="D56" s="96">
        <f>IF('Invt Machines'!D56="","",'Invt Machines'!D56)</f>
        <v>16</v>
      </c>
      <c r="E56" s="96" t="str">
        <f>IF('Invt Machines'!E56="","",'Invt Machines'!E56)</f>
        <v>70</v>
      </c>
      <c r="F56" s="114">
        <f>IF('Invt Machines'!F56="","",'Invt Machines'!F56)</f>
        <v>3186395</v>
      </c>
      <c r="G56" s="188" t="str">
        <f>IF('Invt Machines'!G56="","",'Invt Machines'!G56)</f>
        <v>CN</v>
      </c>
      <c r="H56" s="96" t="str">
        <f>IF('Invt Machines'!H56="","",'Invt Machines'!H56)</f>
        <v>EMA</v>
      </c>
      <c r="I56" s="100" t="str">
        <f>IF('Invt Machines'!I56="","",'Invt Machines'!I56)</f>
        <v>Trempe denture et piste</v>
      </c>
      <c r="J56" s="728"/>
      <c r="K56" s="728"/>
      <c r="L56" s="724"/>
      <c r="M56" s="728"/>
      <c r="N56" s="116">
        <f>IF('Invt Machines'!X56="","",'Invt Machines'!X56)</f>
        <v>42916</v>
      </c>
      <c r="O56" s="96" t="str">
        <f>IF('Invt Machines'!Y56="","",'Invt Machines'!Y56)</f>
        <v>ACANTHE</v>
      </c>
      <c r="P56" s="551" t="str">
        <f>IF('Invt Machines'!AC56="","",'Invt Machines'!AC56)</f>
        <v/>
      </c>
      <c r="Q56" s="115" t="str">
        <f>IF('Invt Machines'!AD56="","",'Invt Machines'!AD56)</f>
        <v/>
      </c>
      <c r="Z56" s="9">
        <f t="shared" si="0"/>
        <v>0</v>
      </c>
      <c r="AA56" s="9">
        <f t="shared" si="1"/>
        <v>0</v>
      </c>
    </row>
    <row r="57" spans="1:27" ht="30" customHeight="1" x14ac:dyDescent="0.2">
      <c r="A57" s="763">
        <f>IF('Invt Machines'!A57="","",'Invt Machines'!A57)</f>
        <v>45</v>
      </c>
      <c r="B57" s="723" t="str">
        <f>IF('Invt Machines'!B57="","",'Invt Machines'!B57)</f>
        <v>Usine</v>
      </c>
      <c r="C57" s="718"/>
      <c r="D57" s="58">
        <f>IF('Invt Machines'!D57="","",'Invt Machines'!D57)</f>
        <v>16</v>
      </c>
      <c r="E57" s="713">
        <f>IF('Invt Machines'!E57="","",'Invt Machines'!E57)</f>
        <v>313</v>
      </c>
      <c r="F57" s="716">
        <f>IF('Invt Machines'!F57="","",'Invt Machines'!F57)</f>
        <v>3635752</v>
      </c>
      <c r="G57" s="722" t="str">
        <f>IF('Invt Machines'!G57="","",'Invt Machines'!G57)</f>
        <v>BAC LIQUIDE DE TREMPS (Station de pompage)</v>
      </c>
      <c r="H57" s="717" t="str">
        <f>IF('Invt Machines'!H57="","",'Invt Machines'!H57)</f>
        <v>OMSAT</v>
      </c>
      <c r="I57" s="717" t="str">
        <f>IF('Invt Machines'!I57="","",'Invt Machines'!I57)</f>
        <v>Station de pompage</v>
      </c>
      <c r="J57" s="721"/>
      <c r="K57" s="721"/>
      <c r="L57" s="721"/>
      <c r="M57" s="724"/>
      <c r="N57" s="714" t="str">
        <f>IF('Invt Machines'!X57="","",'Invt Machines'!X57)</f>
        <v/>
      </c>
      <c r="O57" s="713" t="str">
        <f>IF('Invt Machines'!Y57="","",'Invt Machines'!Y57)</f>
        <v/>
      </c>
      <c r="P57" s="555" t="str">
        <f>IF('Invt Machines'!AC57="","",'Invt Machines'!AC57)</f>
        <v/>
      </c>
      <c r="Q57" s="186" t="str">
        <f>IF('Invt Machines'!AD57="","",'Invt Machines'!AD57)</f>
        <v/>
      </c>
      <c r="Z57" s="9">
        <f t="shared" si="0"/>
        <v>0</v>
      </c>
      <c r="AA57" s="9">
        <f t="shared" si="1"/>
        <v>0</v>
      </c>
    </row>
    <row r="58" spans="1:27" ht="30" customHeight="1" x14ac:dyDescent="0.2">
      <c r="A58" s="763">
        <f>IF('Invt Machines'!A58="","",'Invt Machines'!A58)</f>
        <v>46</v>
      </c>
      <c r="B58" s="158" t="str">
        <f>IF('Invt Machines'!B58="","",'Invt Machines'!B58)</f>
        <v>CMI</v>
      </c>
      <c r="C58" s="715" t="s">
        <v>663</v>
      </c>
      <c r="D58" s="715">
        <f>IF('Invt Machines'!D58="","",'Invt Machines'!D58)</f>
        <v>16</v>
      </c>
      <c r="E58" s="713">
        <f>IF('Invt Machines'!E58="","",'Invt Machines'!E58)</f>
        <v>762</v>
      </c>
      <c r="F58" s="718" t="str">
        <f>IF('Invt Machines'!F58="","",'Invt Machines'!F58)</f>
        <v/>
      </c>
      <c r="G58" s="722" t="str">
        <f>IF('Invt Machines'!G58="","",'Invt Machines'!G58)</f>
        <v>TABLE DE CONTRÔLE</v>
      </c>
      <c r="H58" s="731" t="str">
        <f>IF('Invt Machines'!H58="","",'Invt Machines'!H58)</f>
        <v>?</v>
      </c>
      <c r="I58" s="717" t="str">
        <f>IF('Invt Machines'!I58="","",'Invt Machines'!I58)</f>
        <v>Table de contrôle</v>
      </c>
      <c r="J58" s="721"/>
      <c r="K58" s="721"/>
      <c r="L58" s="721"/>
      <c r="M58" s="724"/>
      <c r="N58" s="714" t="str">
        <f>IF('Invt Machines'!X58="","",'Invt Machines'!X58)</f>
        <v/>
      </c>
      <c r="O58" s="713" t="str">
        <f>IF('Invt Machines'!Y58="","",'Invt Machines'!Y58)</f>
        <v/>
      </c>
      <c r="P58" s="555" t="str">
        <f>IF('Invt Machines'!AC58="","",'Invt Machines'!AC58)</f>
        <v/>
      </c>
      <c r="Q58" s="186" t="str">
        <f>IF('Invt Machines'!AD58="","",'Invt Machines'!AD58)</f>
        <v/>
      </c>
      <c r="Z58" s="9">
        <f t="shared" si="0"/>
        <v>0</v>
      </c>
      <c r="AA58" s="9">
        <f t="shared" si="1"/>
        <v>0</v>
      </c>
    </row>
    <row r="59" spans="1:27" ht="30" customHeight="1" x14ac:dyDescent="0.2">
      <c r="A59" s="763">
        <f>IF('Invt Machines'!A59="","",'Invt Machines'!A59)</f>
        <v>47</v>
      </c>
      <c r="B59" s="141" t="str">
        <f>IF('Invt Machines'!B59="","",'Invt Machines'!B59)</f>
        <v>Channel</v>
      </c>
      <c r="C59" s="96">
        <v>14</v>
      </c>
      <c r="D59" s="60">
        <f>IF('Invt Machines'!D59="","",'Invt Machines'!D59)</f>
        <v>20</v>
      </c>
      <c r="E59" s="96" t="str">
        <f>IF('Invt Machines'!E59="","",'Invt Machines'!E59)</f>
        <v>ASSEMB01</v>
      </c>
      <c r="F59" s="114">
        <f>IF('Invt Machines'!F59="","",'Invt Machines'!F59)</f>
        <v>3190107</v>
      </c>
      <c r="G59" s="188" t="str">
        <f>IF('Invt Machines'!G59="","",'Invt Machines'!G59)</f>
        <v>MONTAGE C14</v>
      </c>
      <c r="H59" s="96" t="str">
        <f>IF('Invt Machines'!H59="","",'Invt Machines'!H59)</f>
        <v>AS2i</v>
      </c>
      <c r="I59" s="100" t="str">
        <f>IF('Invt Machines'!I59="","",'Invt Machines'!I59)</f>
        <v>Table de montage</v>
      </c>
      <c r="J59" s="724"/>
      <c r="K59" s="724"/>
      <c r="L59" s="724"/>
      <c r="M59" s="724"/>
      <c r="N59" s="116" t="str">
        <f>IF('Invt Machines'!X59="","",'Invt Machines'!X59)</f>
        <v>21//02/2017</v>
      </c>
      <c r="O59" s="96" t="str">
        <f>IF('Invt Machines'!Y59="","",'Invt Machines'!Y59)</f>
        <v>ACANTHE</v>
      </c>
      <c r="P59" s="553" t="str">
        <f>IF('Invt Machines'!AC59="","",'Invt Machines'!AC59)</f>
        <v/>
      </c>
      <c r="Q59" s="115" t="str">
        <f>IF('Invt Machines'!AD59="","",'Invt Machines'!AD59)</f>
        <v/>
      </c>
      <c r="Z59" s="9">
        <f t="shared" si="0"/>
        <v>0</v>
      </c>
      <c r="AA59" s="9">
        <f t="shared" si="1"/>
        <v>0</v>
      </c>
    </row>
    <row r="60" spans="1:27" ht="30" customHeight="1" x14ac:dyDescent="0.2">
      <c r="A60" s="763">
        <f>IF('Invt Machines'!A60="","",'Invt Machines'!A60)</f>
        <v>48</v>
      </c>
      <c r="B60" s="102" t="str">
        <f>IF('Invt Machines'!B60="","",'Invt Machines'!B60)</f>
        <v>Channel</v>
      </c>
      <c r="C60" s="96">
        <v>14</v>
      </c>
      <c r="D60" s="96">
        <f>IF('Invt Machines'!D60="","",'Invt Machines'!D60)</f>
        <v>20</v>
      </c>
      <c r="E60" s="60" t="str">
        <f>IF('Invt Machines'!E60="","",'Invt Machines'!E60)</f>
        <v>ASSEMB01</v>
      </c>
      <c r="F60" s="114" t="str">
        <f>IF('Invt Machines'!F60="","",'Invt Machines'!F60)</f>
        <v/>
      </c>
      <c r="G60" s="188" t="str">
        <f>IF('Invt Machines'!G60="","",'Invt Machines'!G60)</f>
        <v>APPAREIL DE MESURE DE PROFIL</v>
      </c>
      <c r="H60" s="96" t="str">
        <f>IF('Invt Machines'!H60="","",'Invt Machines'!H60)</f>
        <v>MAHR</v>
      </c>
      <c r="I60" s="100" t="str">
        <f>IF('Invt Machines'!I60="","",'Invt Machines'!I60)</f>
        <v>Appareil de mesure</v>
      </c>
      <c r="J60" s="724"/>
      <c r="K60" s="724"/>
      <c r="L60" s="724"/>
      <c r="M60" s="724"/>
      <c r="N60" s="116" t="str">
        <f>IF('Invt Machines'!X60="","",'Invt Machines'!X60)</f>
        <v/>
      </c>
      <c r="O60" s="96" t="str">
        <f>IF('Invt Machines'!Y60="","",'Invt Machines'!Y60)</f>
        <v/>
      </c>
      <c r="P60" s="553" t="str">
        <f>IF('Invt Machines'!AC60="","",'Invt Machines'!AC60)</f>
        <v/>
      </c>
      <c r="Q60" s="115" t="str">
        <f>IF('Invt Machines'!AD60="","",'Invt Machines'!AD60)</f>
        <v/>
      </c>
      <c r="Z60" s="9">
        <f t="shared" si="0"/>
        <v>0</v>
      </c>
      <c r="AA60" s="9">
        <f t="shared" si="1"/>
        <v>0</v>
      </c>
    </row>
    <row r="61" spans="1:27" ht="30" customHeight="1" x14ac:dyDescent="0.2">
      <c r="A61" s="763">
        <f>IF('Invt Machines'!A61="","",'Invt Machines'!A61)</f>
        <v>49</v>
      </c>
      <c r="B61" s="102" t="str">
        <f>IF('Invt Machines'!B61="","",'Invt Machines'!B61)</f>
        <v>Channel</v>
      </c>
      <c r="C61" s="95">
        <v>14</v>
      </c>
      <c r="D61" s="95">
        <f>IF('Invt Machines'!D61="","",'Invt Machines'!D61)</f>
        <v>20</v>
      </c>
      <c r="E61" s="96" t="str">
        <f>IF('Invt Machines'!E61="","",'Invt Machines'!E61)</f>
        <v>FOU36</v>
      </c>
      <c r="F61" s="114">
        <f>IF('Invt Machines'!F61="","",'Invt Machines'!F61)</f>
        <v>3186043</v>
      </c>
      <c r="G61" s="188" t="str">
        <f>IF('Invt Machines'!G61="","",'Invt Machines'!G61)</f>
        <v>FOUR SAT (354)</v>
      </c>
      <c r="H61" s="96" t="str">
        <f>IF('Invt Machines'!H61="","",'Invt Machines'!H61)</f>
        <v>SAT</v>
      </c>
      <c r="I61" s="100" t="str">
        <f>IF('Invt Machines'!I61="","",'Invt Machines'!I61)</f>
        <v>Four</v>
      </c>
      <c r="J61" s="724"/>
      <c r="K61" s="724"/>
      <c r="L61" s="724"/>
      <c r="M61" s="724"/>
      <c r="N61" s="116" t="str">
        <f>IF('Invt Machines'!X61="","",'Invt Machines'!X61)</f>
        <v/>
      </c>
      <c r="O61" s="96" t="str">
        <f>IF('Invt Machines'!Y61="","",'Invt Machines'!Y61)</f>
        <v/>
      </c>
      <c r="P61" s="553" t="str">
        <f>IF('Invt Machines'!AC61="","",'Invt Machines'!AC61)</f>
        <v/>
      </c>
      <c r="Q61" s="115" t="str">
        <f>IF('Invt Machines'!AD61="","",'Invt Machines'!AD61)</f>
        <v/>
      </c>
      <c r="Z61" s="9">
        <f t="shared" si="0"/>
        <v>0</v>
      </c>
      <c r="AA61" s="9">
        <f t="shared" si="1"/>
        <v>0</v>
      </c>
    </row>
    <row r="62" spans="1:27" ht="30" customHeight="1" x14ac:dyDescent="0.2">
      <c r="A62" s="763">
        <f>IF('Invt Machines'!A62="","",'Invt Machines'!A62)</f>
        <v>50</v>
      </c>
      <c r="B62" s="141" t="str">
        <f>IF('Invt Machines'!B62="","",'Invt Machines'!B62)</f>
        <v>Channel</v>
      </c>
      <c r="C62" s="96">
        <v>14</v>
      </c>
      <c r="D62" s="96">
        <f>IF('Invt Machines'!D62="","",'Invt Machines'!D62)</f>
        <v>20</v>
      </c>
      <c r="E62" s="96">
        <f>IF('Invt Machines'!E62="","",'Invt Machines'!E62)</f>
        <v>341</v>
      </c>
      <c r="F62" s="114">
        <f>IF('Invt Machines'!F62="","",'Invt Machines'!F62)</f>
        <v>3187619</v>
      </c>
      <c r="G62" s="188" t="str">
        <f>IF('Invt Machines'!G62="","",'Invt Machines'!G62)</f>
        <v>EMA Piste</v>
      </c>
      <c r="H62" s="96" t="str">
        <f>IF('Invt Machines'!H62="","",'Invt Machines'!H62)</f>
        <v>EMA</v>
      </c>
      <c r="I62" s="100" t="str">
        <f>IF('Invt Machines'!I62="","",'Invt Machines'!I62)</f>
        <v>Trempe denture et piste</v>
      </c>
      <c r="J62" s="724"/>
      <c r="K62" s="724"/>
      <c r="L62" s="724"/>
      <c r="M62" s="724"/>
      <c r="N62" s="116" t="str">
        <f>IF('Invt Machines'!X62="","",'Invt Machines'!X62)</f>
        <v>En cours</v>
      </c>
      <c r="O62" s="96" t="str">
        <f>IF('Invt Machines'!Y62="","",'Invt Machines'!Y62)</f>
        <v/>
      </c>
      <c r="P62" s="551" t="str">
        <f>IF('Invt Machines'!AC62="","",'Invt Machines'!AC62)</f>
        <v/>
      </c>
      <c r="Q62" s="131" t="str">
        <f>IF('Invt Machines'!AD62="","",'Invt Machines'!AD62)</f>
        <v/>
      </c>
      <c r="Z62" s="9">
        <f t="shared" si="0"/>
        <v>0</v>
      </c>
      <c r="AA62" s="9">
        <f t="shared" si="1"/>
        <v>0</v>
      </c>
    </row>
    <row r="63" spans="1:27" ht="30" customHeight="1" x14ac:dyDescent="0.2">
      <c r="A63" s="763">
        <f>IF('Invt Machines'!A63="","",'Invt Machines'!A63)</f>
        <v>51</v>
      </c>
      <c r="B63" s="102" t="str">
        <f>IF('Invt Machines'!B63="","",'Invt Machines'!B63)</f>
        <v>Channel</v>
      </c>
      <c r="C63" s="95">
        <v>14</v>
      </c>
      <c r="D63" s="95">
        <f>IF('Invt Machines'!D63="","",'Invt Machines'!D63)</f>
        <v>20</v>
      </c>
      <c r="E63" s="96" t="str">
        <f>IF('Invt Machines'!E63="","",'Invt Machines'!E63)</f>
        <v>TAILL3500</v>
      </c>
      <c r="F63" s="114">
        <f>IF('Invt Machines'!F63="","",'Invt Machines'!F63)</f>
        <v>3188283</v>
      </c>
      <c r="G63" s="188" t="str">
        <f>IF('Invt Machines'!G63="","",'Invt Machines'!G63)</f>
        <v>LC3500</v>
      </c>
      <c r="H63" s="96" t="str">
        <f>IF('Invt Machines'!H63="","",'Invt Machines'!H63)</f>
        <v>LIEBHERR</v>
      </c>
      <c r="I63" s="100" t="str">
        <f>IF('Invt Machines'!I63="","",'Invt Machines'!I63)</f>
        <v>Tailleuse</v>
      </c>
      <c r="J63" s="217"/>
      <c r="K63" s="387"/>
      <c r="L63" s="217"/>
      <c r="M63" s="217"/>
      <c r="N63" s="116">
        <f>IF('Invt Machines'!X63="","",'Invt Machines'!X63)</f>
        <v>42916</v>
      </c>
      <c r="O63" s="96" t="str">
        <f>IF('Invt Machines'!Y63="","",'Invt Machines'!Y63)</f>
        <v>ACANTHE</v>
      </c>
      <c r="P63" s="551" t="str">
        <f>IF('Invt Machines'!AC63="","",'Invt Machines'!AC63)</f>
        <v/>
      </c>
      <c r="Q63" s="115" t="str">
        <f>IF('Invt Machines'!AD63="","",'Invt Machines'!AD63)</f>
        <v/>
      </c>
      <c r="R63" s="197"/>
      <c r="Z63" s="9">
        <f t="shared" si="0"/>
        <v>0</v>
      </c>
      <c r="AA63" s="9">
        <f t="shared" si="1"/>
        <v>0</v>
      </c>
    </row>
    <row r="64" spans="1:27" ht="30" customHeight="1" x14ac:dyDescent="0.2">
      <c r="A64" s="763">
        <f>IF('Invt Machines'!A64="","",'Invt Machines'!A64)</f>
        <v>52</v>
      </c>
      <c r="B64" s="102" t="str">
        <f>IF('Invt Machines'!B64="","",'Invt Machines'!B64)</f>
        <v>Channel</v>
      </c>
      <c r="C64" s="95">
        <v>14</v>
      </c>
      <c r="D64" s="95">
        <f>IF('Invt Machines'!D64="","",'Invt Machines'!D64)</f>
        <v>20</v>
      </c>
      <c r="E64" s="96" t="str">
        <f>IF('Invt Machines'!E64="","",'Invt Machines'!E64)</f>
        <v>LAVAG14</v>
      </c>
      <c r="F64" s="114">
        <f>IF('Invt Machines'!F64="","",'Invt Machines'!F64)</f>
        <v>3635264</v>
      </c>
      <c r="G64" s="188" t="str">
        <f>IF('Invt Machines'!G64="","",'Invt Machines'!G64)</f>
        <v>MACHINE A LAVER</v>
      </c>
      <c r="H64" s="96" t="str">
        <f>IF('Invt Machines'!H64="","",'Invt Machines'!H64)</f>
        <v>BREL (IM Idea Machine)</v>
      </c>
      <c r="I64" s="100" t="str">
        <f>IF('Invt Machines'!I64="","",'Invt Machines'!I64)</f>
        <v>Machine à laver</v>
      </c>
      <c r="J64" s="724"/>
      <c r="K64" s="724"/>
      <c r="L64" s="724"/>
      <c r="M64" s="724"/>
      <c r="N64" s="116" t="str">
        <f>IF('Invt Machines'!X64="","",'Invt Machines'!X64)</f>
        <v/>
      </c>
      <c r="O64" s="96" t="str">
        <f>IF('Invt Machines'!Y64="","",'Invt Machines'!Y64)</f>
        <v/>
      </c>
      <c r="P64" s="551" t="str">
        <f>IF('Invt Machines'!AC64="","",'Invt Machines'!AC64)</f>
        <v/>
      </c>
      <c r="Q64" s="131" t="str">
        <f>IF('Invt Machines'!AD64="","",'Invt Machines'!AD64)</f>
        <v/>
      </c>
      <c r="Z64" s="9">
        <f t="shared" si="0"/>
        <v>0</v>
      </c>
      <c r="AA64" s="9">
        <f t="shared" si="1"/>
        <v>0</v>
      </c>
    </row>
    <row r="65" spans="1:27" ht="30" customHeight="1" x14ac:dyDescent="0.2">
      <c r="A65" s="763">
        <f>IF('Invt Machines'!A65="","",'Invt Machines'!A65)</f>
        <v>53</v>
      </c>
      <c r="B65" s="299" t="str">
        <f>IF('Invt Machines'!B65="","",'Invt Machines'!B65)</f>
        <v>Channel</v>
      </c>
      <c r="C65" s="321">
        <v>14</v>
      </c>
      <c r="D65" s="321">
        <f>IF('Invt Machines'!D65="","",'Invt Machines'!D65)</f>
        <v>20</v>
      </c>
      <c r="E65" s="321">
        <f>IF('Invt Machines'!E65="","",'Invt Machines'!E65)</f>
        <v>634</v>
      </c>
      <c r="F65" s="321">
        <f>IF('Invt Machines'!F65="","",'Invt Machines'!F65)</f>
        <v>3188667</v>
      </c>
      <c r="G65" s="331" t="str">
        <f>IF('Invt Machines'!G65="","",'Invt Machines'!G65)</f>
        <v>DRH3200</v>
      </c>
      <c r="H65" s="321" t="str">
        <f>IF('Invt Machines'!H65="","",'Invt Machines'!H65)</f>
        <v>Matra Schneider</v>
      </c>
      <c r="I65" s="322" t="str">
        <f>IF('Invt Machines'!I65="","",'Invt Machines'!I65)</f>
        <v>Rectifieuse</v>
      </c>
      <c r="J65" s="216"/>
      <c r="K65" s="216"/>
      <c r="L65" s="216"/>
      <c r="M65" s="216"/>
      <c r="N65" s="324" t="str">
        <f>IF('Invt Machines'!X65="","",'Invt Machines'!X65)</f>
        <v/>
      </c>
      <c r="O65" s="321" t="str">
        <f>IF('Invt Machines'!Y65="","",'Invt Machines'!Y65)</f>
        <v/>
      </c>
      <c r="P65" s="772" t="str">
        <f>IF('Invt Machines'!AC65="","",'Invt Machines'!AC65)</f>
        <v/>
      </c>
      <c r="Q65" s="328" t="str">
        <f>IF('Invt Machines'!AD65="","",'Invt Machines'!AD65)</f>
        <v/>
      </c>
      <c r="Z65" s="9">
        <f t="shared" si="0"/>
        <v>0</v>
      </c>
      <c r="AA65" s="9">
        <f t="shared" si="1"/>
        <v>0</v>
      </c>
    </row>
    <row r="66" spans="1:27" ht="30" customHeight="1" x14ac:dyDescent="0.2">
      <c r="A66" s="763">
        <f>IF('Invt Machines'!A66="","",'Invt Machines'!A66)</f>
        <v>54</v>
      </c>
      <c r="B66" s="102" t="str">
        <f>IF('Invt Machines'!B66="","",'Invt Machines'!B66)</f>
        <v>Channel</v>
      </c>
      <c r="C66" s="95">
        <v>14</v>
      </c>
      <c r="D66" s="95">
        <f>IF('Invt Machines'!D66="","",'Invt Machines'!D66)</f>
        <v>20</v>
      </c>
      <c r="E66" s="96" t="str">
        <f>IF('Invt Machines'!E66="","",'Invt Machines'!E66)</f>
        <v>TOUAC361</v>
      </c>
      <c r="F66" s="114">
        <f>IF('Invt Machines'!F66="","",'Invt Machines'!F66)</f>
        <v>3188483</v>
      </c>
      <c r="G66" s="188" t="str">
        <f>IF('Invt Machines'!G66="","",'Invt Machines'!G66)</f>
        <v>AC36 TMTM-3200</v>
      </c>
      <c r="H66" s="96" t="str">
        <f>IF('Invt Machines'!H66="","",'Invt Machines'!H66)</f>
        <v>PIETRO CARNAGHI</v>
      </c>
      <c r="I66" s="100" t="str">
        <f>IF('Invt Machines'!I66="","",'Invt Machines'!I66)</f>
        <v>Tour vertical / perceuse et rectif</v>
      </c>
      <c r="J66" s="724"/>
      <c r="K66" s="724"/>
      <c r="L66" s="724"/>
      <c r="M66" s="724"/>
      <c r="N66" s="116" t="str">
        <f>IF('Invt Machines'!X66="","",'Invt Machines'!X66)</f>
        <v/>
      </c>
      <c r="O66" s="96" t="str">
        <f>IF('Invt Machines'!Y66="","",'Invt Machines'!Y66)</f>
        <v/>
      </c>
      <c r="P66" s="551" t="str">
        <f>IF('Invt Machines'!AC66="","",'Invt Machines'!AC66)</f>
        <v/>
      </c>
      <c r="Q66" s="131" t="str">
        <f>IF('Invt Machines'!AD66="","",'Invt Machines'!AD66)</f>
        <v/>
      </c>
      <c r="Z66" s="9">
        <f t="shared" si="0"/>
        <v>0</v>
      </c>
      <c r="AA66" s="9">
        <f t="shared" si="1"/>
        <v>0</v>
      </c>
    </row>
    <row r="67" spans="1:27" ht="30" customHeight="1" x14ac:dyDescent="0.2">
      <c r="A67" s="763">
        <f>IF('Invt Machines'!A67="","",'Invt Machines'!A67)</f>
        <v>55</v>
      </c>
      <c r="B67" s="102" t="str">
        <f>IF('Invt Machines'!B67="","",'Invt Machines'!B67)</f>
        <v>Channel</v>
      </c>
      <c r="C67" s="95">
        <v>14</v>
      </c>
      <c r="D67" s="95">
        <f>IF('Invt Machines'!D67="","",'Invt Machines'!D67)</f>
        <v>20</v>
      </c>
      <c r="E67" s="96" t="str">
        <f>IF('Invt Machines'!E67="","",'Invt Machines'!E67)</f>
        <v>TOUAC362</v>
      </c>
      <c r="F67" s="114">
        <f>IF('Invt Machines'!F67="","",'Invt Machines'!F67)</f>
        <v>3188475</v>
      </c>
      <c r="G67" s="188" t="str">
        <f>IF('Invt Machines'!G67="","",'Invt Machines'!G67)</f>
        <v>AC36 TMTM-3200</v>
      </c>
      <c r="H67" s="96" t="str">
        <f>IF('Invt Machines'!H67="","",'Invt Machines'!H67)</f>
        <v>PIETRO CARNAGHI</v>
      </c>
      <c r="I67" s="100" t="str">
        <f>IF('Invt Machines'!I67="","",'Invt Machines'!I67)</f>
        <v>Tour vertical / perceuse et rectif</v>
      </c>
      <c r="J67" s="217"/>
      <c r="K67" s="387"/>
      <c r="L67" s="217"/>
      <c r="M67" s="217"/>
      <c r="N67" s="116">
        <f>IF('Invt Machines'!X67="","",'Invt Machines'!X67)</f>
        <v>42916</v>
      </c>
      <c r="O67" s="96" t="str">
        <f>IF('Invt Machines'!Y67="","",'Invt Machines'!Y67)</f>
        <v>ACANTHE</v>
      </c>
      <c r="P67" s="551" t="str">
        <f>IF('Invt Machines'!AC67="","",'Invt Machines'!AC67)</f>
        <v/>
      </c>
      <c r="Q67" s="115" t="str">
        <f>IF('Invt Machines'!AD67="","",'Invt Machines'!AD67)</f>
        <v/>
      </c>
      <c r="R67" s="197"/>
      <c r="Z67" s="9">
        <f t="shared" si="0"/>
        <v>0</v>
      </c>
      <c r="AA67" s="9">
        <f t="shared" si="1"/>
        <v>0</v>
      </c>
    </row>
    <row r="68" spans="1:27" ht="30" customHeight="1" x14ac:dyDescent="0.2">
      <c r="A68" s="763">
        <f>IF('Invt Machines'!A68="","",'Invt Machines'!A68)</f>
        <v>56</v>
      </c>
      <c r="B68" s="299" t="str">
        <f>IF('Invt Machines'!B68="","",'Invt Machines'!B68)</f>
        <v>Channel</v>
      </c>
      <c r="C68" s="321">
        <v>14</v>
      </c>
      <c r="D68" s="321">
        <f>IF('Invt Machines'!D68="","",'Invt Machines'!D68)</f>
        <v>20</v>
      </c>
      <c r="E68" s="321" t="str">
        <f>IF('Invt Machines'!E68="","",'Invt Machines'!E68)</f>
        <v>PERC3500</v>
      </c>
      <c r="F68" s="321">
        <f>IF('Invt Machines'!F68="","",'Invt Machines'!F68)</f>
        <v>3188499</v>
      </c>
      <c r="G68" s="331" t="str">
        <f>IF('Invt Machines'!G68="","",'Invt Machines'!G68)</f>
        <v>IBARMIA</v>
      </c>
      <c r="H68" s="321" t="str">
        <f>IF('Invt Machines'!H68="","",'Invt Machines'!H68)</f>
        <v>IBARMIA INNOVATER</v>
      </c>
      <c r="I68" s="322" t="str">
        <f>IF('Invt Machines'!I68="","",'Invt Machines'!I68)</f>
        <v>Perceuse</v>
      </c>
      <c r="J68" s="216"/>
      <c r="K68" s="216"/>
      <c r="L68" s="216"/>
      <c r="M68" s="216"/>
      <c r="N68" s="758" t="str">
        <f>IF('Invt Machines'!X68="","",'Invt Machines'!X68)</f>
        <v/>
      </c>
      <c r="O68" s="757" t="str">
        <f>IF('Invt Machines'!Y68="","",'Invt Machines'!Y68)</f>
        <v/>
      </c>
      <c r="P68" s="759" t="str">
        <f>IF('Invt Machines'!AC68="","",'Invt Machines'!AC68)</f>
        <v/>
      </c>
      <c r="Q68" s="760" t="str">
        <f>IF('Invt Machines'!AD68="","",'Invt Machines'!AD68)</f>
        <v/>
      </c>
      <c r="S68" s="201"/>
      <c r="Z68" s="9">
        <f t="shared" si="0"/>
        <v>0</v>
      </c>
      <c r="AA68" s="9">
        <f t="shared" si="1"/>
        <v>0</v>
      </c>
    </row>
    <row r="69" spans="1:27" ht="30" customHeight="1" x14ac:dyDescent="0.2">
      <c r="A69" s="763">
        <f>IF('Invt Machines'!A69="","",'Invt Machines'!A69)</f>
        <v>57</v>
      </c>
      <c r="B69" s="743" t="str">
        <f>IF('Invt Machines'!B69="","",'Invt Machines'!B69)</f>
        <v>Channel</v>
      </c>
      <c r="C69" s="744">
        <v>14</v>
      </c>
      <c r="D69" s="744">
        <f>IF('Invt Machines'!D69="","",'Invt Machines'!D69)</f>
        <v>20</v>
      </c>
      <c r="E69" s="744" t="str">
        <f>IF('Invt Machines'!E69="","",'Invt Machines'!E69)</f>
        <v>0014.4</v>
      </c>
      <c r="F69" s="745" t="str">
        <f>IF('Invt Machines'!F69="","",'Invt Machines'!F69)</f>
        <v/>
      </c>
      <c r="G69" s="746" t="str">
        <f>IF('Invt Machines'!G69="","",'Invt Machines'!G69)</f>
        <v>POSTE EBAVURAGE</v>
      </c>
      <c r="H69" s="744" t="str">
        <f>IF('Invt Machines'!H69="","",'Invt Machines'!H69)</f>
        <v>?</v>
      </c>
      <c r="I69" s="747" t="str">
        <f>IF('Invt Machines'!I69="","",'Invt Machines'!I69)</f>
        <v>Ebavurage</v>
      </c>
      <c r="J69" s="739"/>
      <c r="K69" s="739"/>
      <c r="L69" s="739"/>
      <c r="M69" s="739"/>
      <c r="N69" s="748" t="str">
        <f>IF('Invt Machines'!X69="","",'Invt Machines'!X69)</f>
        <v/>
      </c>
      <c r="O69" s="744" t="str">
        <f>IF('Invt Machines'!Y69="","",'Invt Machines'!Y69)</f>
        <v/>
      </c>
      <c r="P69" s="749" t="str">
        <f>IF('Invt Machines'!AC69="","",'Invt Machines'!AC69)</f>
        <v/>
      </c>
      <c r="Q69" s="750" t="str">
        <f>IF('Invt Machines'!AD69="","",'Invt Machines'!AD69)</f>
        <v/>
      </c>
      <c r="Z69" s="9">
        <f t="shared" si="0"/>
        <v>0</v>
      </c>
      <c r="AA69" s="9">
        <f t="shared" si="1"/>
        <v>0</v>
      </c>
    </row>
    <row r="70" spans="1:27" ht="30" customHeight="1" x14ac:dyDescent="0.2">
      <c r="A70" s="763">
        <f>IF('Invt Machines'!A70="","",'Invt Machines'!A70)</f>
        <v>58</v>
      </c>
      <c r="B70" s="141" t="str">
        <f>IF('Invt Machines'!B70="","",'Invt Machines'!B70)</f>
        <v>Channel</v>
      </c>
      <c r="C70" s="96">
        <v>21</v>
      </c>
      <c r="D70" s="96">
        <f>IF('Invt Machines'!D70="","",'Invt Machines'!D70)</f>
        <v>21</v>
      </c>
      <c r="E70" s="129" t="str">
        <f>IF('Invt Machines'!E70="","",'Invt Machines'!E70)</f>
        <v>ASSEMB752</v>
      </c>
      <c r="F70" s="114">
        <f>IF('Invt Machines'!F70="","",'Invt Machines'!F70)</f>
        <v>3197923</v>
      </c>
      <c r="G70" s="188" t="str">
        <f>IF('Invt Machines'!G70="","",'Invt Machines'!G70)</f>
        <v>MONTAGE C21</v>
      </c>
      <c r="H70" s="96" t="str">
        <f>IF('Invt Machines'!H70="","",'Invt Machines'!H70)</f>
        <v>AS2i/SKF</v>
      </c>
      <c r="I70" s="100" t="str">
        <f>IF('Invt Machines'!I70="","",'Invt Machines'!I70)</f>
        <v>Table de montage</v>
      </c>
      <c r="J70" s="724"/>
      <c r="K70" s="724"/>
      <c r="L70" s="724"/>
      <c r="M70" s="724"/>
      <c r="N70" s="116">
        <f>IF('Invt Machines'!X70="","",'Invt Machines'!X70)</f>
        <v>43165</v>
      </c>
      <c r="O70" s="96" t="str">
        <f>IF('Invt Machines'!Y70="","",'Invt Machines'!Y70)</f>
        <v>DEKRA</v>
      </c>
      <c r="P70" s="553" t="str">
        <f>IF('Invt Machines'!AC70="","",'Invt Machines'!AC70)</f>
        <v xml:space="preserve">Rapport  B8955268-1801 R001 </v>
      </c>
      <c r="Q70" s="115">
        <f>IF('Invt Machines'!AD70="","",'Invt Machines'!AD70)</f>
        <v>43412</v>
      </c>
      <c r="Z70" s="9">
        <f t="shared" si="0"/>
        <v>0</v>
      </c>
      <c r="AA70" s="9">
        <f t="shared" si="1"/>
        <v>0</v>
      </c>
    </row>
    <row r="71" spans="1:27" ht="30" customHeight="1" x14ac:dyDescent="0.2">
      <c r="A71" s="763">
        <f>IF('Invt Machines'!A71="","",'Invt Machines'!A71)</f>
        <v>59</v>
      </c>
      <c r="B71" s="102" t="str">
        <f>IF('Invt Machines'!B71="","",'Invt Machines'!B71)</f>
        <v>Channel</v>
      </c>
      <c r="C71" s="95">
        <v>21</v>
      </c>
      <c r="D71" s="95">
        <f>IF('Invt Machines'!D71="","",'Invt Machines'!D71)</f>
        <v>21</v>
      </c>
      <c r="E71" s="96">
        <f>IF('Invt Machines'!E71="","",'Invt Machines'!E71)</f>
        <v>253</v>
      </c>
      <c r="F71" s="114">
        <f>IF('Invt Machines'!F71="","",'Invt Machines'!F71)</f>
        <v>3186971</v>
      </c>
      <c r="G71" s="188" t="str">
        <f>IF('Invt Machines'!G71="","",'Invt Machines'!G71)</f>
        <v>BM225</v>
      </c>
      <c r="H71" s="96" t="str">
        <f>IF('Invt Machines'!H71="","",'Invt Machines'!H71)</f>
        <v>BERTHIEZ</v>
      </c>
      <c r="I71" s="100" t="str">
        <f>IF('Invt Machines'!I71="","",'Invt Machines'!I71)</f>
        <v>Tour</v>
      </c>
      <c r="J71" s="724"/>
      <c r="K71" s="724"/>
      <c r="L71" s="724"/>
      <c r="M71" s="724"/>
      <c r="N71" s="116" t="str">
        <f>IF('Invt Machines'!X71="","",'Invt Machines'!X71)</f>
        <v/>
      </c>
      <c r="O71" s="96" t="str">
        <f>IF('Invt Machines'!Y71="","",'Invt Machines'!Y71)</f>
        <v/>
      </c>
      <c r="P71" s="551" t="str">
        <f>IF('Invt Machines'!AC71="","",'Invt Machines'!AC71)</f>
        <v/>
      </c>
      <c r="Q71" s="115" t="str">
        <f>IF('Invt Machines'!AD71="","",'Invt Machines'!AD71)</f>
        <v/>
      </c>
      <c r="Z71" s="9">
        <f t="shared" si="0"/>
        <v>0</v>
      </c>
      <c r="AA71" s="9">
        <f t="shared" si="1"/>
        <v>0</v>
      </c>
    </row>
    <row r="72" spans="1:27" ht="30" customHeight="1" x14ac:dyDescent="0.2">
      <c r="A72" s="763">
        <f>IF('Invt Machines'!A72="","",'Invt Machines'!A72)</f>
        <v>60</v>
      </c>
      <c r="B72" s="309" t="str">
        <f>IF('Invt Machines'!B72="","",'Invt Machines'!B72)</f>
        <v>Channel</v>
      </c>
      <c r="C72" s="310">
        <v>21</v>
      </c>
      <c r="D72" s="310">
        <f>IF('Invt Machines'!D72="","",'Invt Machines'!D72)</f>
        <v>21</v>
      </c>
      <c r="E72" s="310">
        <f>IF('Invt Machines'!E72="","",'Invt Machines'!E72)</f>
        <v>568</v>
      </c>
      <c r="F72" s="310">
        <f>IF('Invt Machines'!F72="","",'Invt Machines'!F72)</f>
        <v>3188563</v>
      </c>
      <c r="G72" s="329" t="str">
        <f>IF('Invt Machines'!G72="","",'Invt Machines'!G72)</f>
        <v>DUFIEUX TB</v>
      </c>
      <c r="H72" s="310" t="str">
        <f>IF('Invt Machines'!H72="","",'Invt Machines'!H72)</f>
        <v>DUFIEUX</v>
      </c>
      <c r="I72" s="313" t="str">
        <f>IF('Invt Machines'!I72="","",'Invt Machines'!I72)</f>
        <v>Perceuse</v>
      </c>
      <c r="J72" s="464"/>
      <c r="K72" s="464"/>
      <c r="L72" s="464"/>
      <c r="M72" s="464"/>
      <c r="N72" s="317" t="str">
        <f>IF('Invt Machines'!X72="","",'Invt Machines'!X72)</f>
        <v/>
      </c>
      <c r="O72" s="310" t="str">
        <f>IF('Invt Machines'!Y72="","",'Invt Machines'!Y72)</f>
        <v/>
      </c>
      <c r="P72" s="552" t="str">
        <f>IF('Invt Machines'!AC72="","",'Invt Machines'!AC72)</f>
        <v/>
      </c>
      <c r="Q72" s="320" t="str">
        <f>IF('Invt Machines'!AD72="","",'Invt Machines'!AD72)</f>
        <v/>
      </c>
      <c r="Z72" s="9">
        <f t="shared" si="0"/>
        <v>0</v>
      </c>
      <c r="AA72" s="9">
        <f t="shared" si="1"/>
        <v>0</v>
      </c>
    </row>
    <row r="73" spans="1:27" ht="30" customHeight="1" x14ac:dyDescent="0.2">
      <c r="A73" s="763">
        <f>IF('Invt Machines'!A73="","",'Invt Machines'!A73)</f>
        <v>61</v>
      </c>
      <c r="B73" s="102" t="str">
        <f>IF('Invt Machines'!B73="","",'Invt Machines'!B73)</f>
        <v>Channel</v>
      </c>
      <c r="C73" s="95">
        <v>21</v>
      </c>
      <c r="D73" s="95">
        <f>IF('Invt Machines'!D73="","",'Invt Machines'!D73)</f>
        <v>16</v>
      </c>
      <c r="E73" s="96" t="str">
        <f>IF('Invt Machines'!E73="","",'Invt Machines'!E73)</f>
        <v>PE600</v>
      </c>
      <c r="F73" s="114">
        <f>IF('Invt Machines'!F73="","",'Invt Machines'!F73)</f>
        <v>3192051</v>
      </c>
      <c r="G73" s="188" t="str">
        <f>IF('Invt Machines'!G73="","",'Invt Machines'!G73)</f>
        <v>GSP Radiale 46016 N° 928</v>
      </c>
      <c r="H73" s="96" t="str">
        <f>IF('Invt Machines'!H73="","",'Invt Machines'!H73)</f>
        <v>GSP</v>
      </c>
      <c r="I73" s="100" t="str">
        <f>IF('Invt Machines'!I73="","",'Invt Machines'!I73)</f>
        <v>Perceuse</v>
      </c>
      <c r="J73" s="724"/>
      <c r="K73" s="724"/>
      <c r="L73" s="724"/>
      <c r="M73" s="724"/>
      <c r="N73" s="116" t="str">
        <f>IF('Invt Machines'!X73="","",'Invt Machines'!X73)</f>
        <v/>
      </c>
      <c r="O73" s="96" t="str">
        <f>IF('Invt Machines'!Y73="","",'Invt Machines'!Y73)</f>
        <v/>
      </c>
      <c r="P73" s="551" t="str">
        <f>IF('Invt Machines'!AC73="","",'Invt Machines'!AC73)</f>
        <v/>
      </c>
      <c r="Q73" s="115" t="str">
        <f>IF('Invt Machines'!AD73="","",'Invt Machines'!AD73)</f>
        <v/>
      </c>
      <c r="Z73" s="9">
        <f t="shared" si="0"/>
        <v>0</v>
      </c>
      <c r="AA73" s="9">
        <f t="shared" si="1"/>
        <v>0</v>
      </c>
    </row>
    <row r="74" spans="1:27" ht="30" customHeight="1" x14ac:dyDescent="0.2">
      <c r="A74" s="763">
        <f>IF('Invt Machines'!A74="","",'Invt Machines'!A74)</f>
        <v>62</v>
      </c>
      <c r="B74" s="743" t="str">
        <f>IF('Invt Machines'!B74="","",'Invt Machines'!B74)</f>
        <v>Channel</v>
      </c>
      <c r="C74" s="744">
        <v>21</v>
      </c>
      <c r="D74" s="744">
        <f>IF('Invt Machines'!D74="","",'Invt Machines'!D74)</f>
        <v>21</v>
      </c>
      <c r="E74" s="744">
        <f>IF('Invt Machines'!E74="","",'Invt Machines'!E74)</f>
        <v>752</v>
      </c>
      <c r="F74" s="745" t="str">
        <f>IF('Invt Machines'!F74="","",'Invt Machines'!F74)</f>
        <v/>
      </c>
      <c r="G74" s="746" t="str">
        <f>IF('Invt Machines'!G74="","",'Invt Machines'!G74)</f>
        <v>MACHINE A LAVER</v>
      </c>
      <c r="H74" s="744" t="str">
        <f>IF('Invt Machines'!H74="","",'Invt Machines'!H74)</f>
        <v>FUCHS</v>
      </c>
      <c r="I74" s="747" t="str">
        <f>IF('Invt Machines'!I74="","",'Invt Machines'!I74)</f>
        <v>Machine à laver</v>
      </c>
      <c r="J74" s="739"/>
      <c r="K74" s="739"/>
      <c r="L74" s="739"/>
      <c r="M74" s="739"/>
      <c r="N74" s="748" t="str">
        <f>IF('Invt Machines'!X74="","",'Invt Machines'!X74)</f>
        <v/>
      </c>
      <c r="O74" s="744" t="str">
        <f>IF('Invt Machines'!Y74="","",'Invt Machines'!Y74)</f>
        <v/>
      </c>
      <c r="P74" s="751" t="str">
        <f>IF('Invt Machines'!AC74="","",'Invt Machines'!AC74)</f>
        <v/>
      </c>
      <c r="Q74" s="752" t="str">
        <f>IF('Invt Machines'!AD74="","",'Invt Machines'!AD74)</f>
        <v/>
      </c>
      <c r="Z74" s="9">
        <f t="shared" si="0"/>
        <v>0</v>
      </c>
      <c r="AA74" s="9">
        <f t="shared" si="1"/>
        <v>0</v>
      </c>
    </row>
    <row r="75" spans="1:27" ht="30" customHeight="1" x14ac:dyDescent="0.2">
      <c r="A75" s="763">
        <f>IF('Invt Machines'!A75="","",'Invt Machines'!A75)</f>
        <v>63</v>
      </c>
      <c r="B75" s="743" t="str">
        <f>IF('Invt Machines'!B75="","",'Invt Machines'!B75)</f>
        <v>Channel</v>
      </c>
      <c r="C75" s="744">
        <v>21</v>
      </c>
      <c r="D75" s="744">
        <f>IF('Invt Machines'!D75="","",'Invt Machines'!D75)</f>
        <v>21</v>
      </c>
      <c r="E75" s="744">
        <f>IF('Invt Machines'!E75="","",'Invt Machines'!E75)</f>
        <v>7113</v>
      </c>
      <c r="F75" s="745" t="str">
        <f>IF('Invt Machines'!F75="","",'Invt Machines'!F75)</f>
        <v/>
      </c>
      <c r="G75" s="746" t="str">
        <f>IF('Invt Machines'!G75="","",'Invt Machines'!G75)</f>
        <v>Magnéto</v>
      </c>
      <c r="H75" s="744" t="str">
        <f>IF('Invt Machines'!H75="","",'Invt Machines'!H75)</f>
        <v>SREM TECHNOLOGIES</v>
      </c>
      <c r="I75" s="747" t="str">
        <f>IF('Invt Machines'!I75="","",'Invt Machines'!I75)</f>
        <v>Contrôle par magnétoscopie</v>
      </c>
      <c r="J75" s="739"/>
      <c r="K75" s="739"/>
      <c r="L75" s="739"/>
      <c r="M75" s="739"/>
      <c r="N75" s="748" t="str">
        <f>IF('Invt Machines'!X75="","",'Invt Machines'!X75)</f>
        <v/>
      </c>
      <c r="O75" s="744" t="str">
        <f>IF('Invt Machines'!Y75="","",'Invt Machines'!Y75)</f>
        <v/>
      </c>
      <c r="P75" s="751" t="str">
        <f>IF('Invt Machines'!AC75="","",'Invt Machines'!AC75)</f>
        <v/>
      </c>
      <c r="Q75" s="752" t="str">
        <f>IF('Invt Machines'!AD75="","",'Invt Machines'!AD75)</f>
        <v/>
      </c>
      <c r="Z75" s="9">
        <f t="shared" si="0"/>
        <v>0</v>
      </c>
      <c r="AA75" s="9">
        <f t="shared" si="1"/>
        <v>0</v>
      </c>
    </row>
    <row r="76" spans="1:27" ht="30" customHeight="1" x14ac:dyDescent="0.2">
      <c r="A76" s="763">
        <f>IF('Invt Machines'!A76="","",'Invt Machines'!A76)</f>
        <v>64</v>
      </c>
      <c r="B76" s="102" t="str">
        <f>IF('Invt Machines'!B76="","",'Invt Machines'!B76)</f>
        <v>Channel</v>
      </c>
      <c r="C76" s="95">
        <v>21</v>
      </c>
      <c r="D76" s="95">
        <f>IF('Invt Machines'!D76="","",'Invt Machines'!D76)</f>
        <v>21</v>
      </c>
      <c r="E76" s="96" t="str">
        <f>IF('Invt Machines'!E76="","",'Invt Machines'!E76)</f>
        <v>13-B</v>
      </c>
      <c r="F76" s="114" t="str">
        <f>IF('Invt Machines'!F76="","",'Invt Machines'!F76)</f>
        <v/>
      </c>
      <c r="G76" s="188" t="str">
        <f>IF('Invt Machines'!G76="","",'Invt Machines'!G76)</f>
        <v>Rouleau entrainement couronne</v>
      </c>
      <c r="H76" s="96" t="str">
        <f>IF('Invt Machines'!H76="","",'Invt Machines'!H76)</f>
        <v>SKF</v>
      </c>
      <c r="I76" s="100" t="str">
        <f>IF('Invt Machines'!I76="","",'Invt Machines'!I76)</f>
        <v>Contrôle par magnétoscopie</v>
      </c>
      <c r="J76" s="724"/>
      <c r="K76" s="724"/>
      <c r="L76" s="724"/>
      <c r="M76" s="724"/>
      <c r="N76" s="116" t="str">
        <f>IF('Invt Machines'!X76="","",'Invt Machines'!X76)</f>
        <v/>
      </c>
      <c r="O76" s="96" t="str">
        <f>IF('Invt Machines'!Y76="","",'Invt Machines'!Y76)</f>
        <v/>
      </c>
      <c r="P76" s="551" t="str">
        <f>IF('Invt Machines'!AC76="","",'Invt Machines'!AC76)</f>
        <v/>
      </c>
      <c r="Q76" s="131" t="str">
        <f>IF('Invt Machines'!AD76="","",'Invt Machines'!AD76)</f>
        <v/>
      </c>
      <c r="Z76" s="9">
        <f t="shared" si="0"/>
        <v>0</v>
      </c>
      <c r="AA76" s="9">
        <f t="shared" si="1"/>
        <v>0</v>
      </c>
    </row>
    <row r="77" spans="1:27" ht="30" customHeight="1" x14ac:dyDescent="0.2">
      <c r="A77" s="763">
        <f>IF('Invt Machines'!A77="","",'Invt Machines'!A77)</f>
        <v>65</v>
      </c>
      <c r="B77" s="102" t="str">
        <f>IF('Invt Machines'!B77="","",'Invt Machines'!B77)</f>
        <v>Channel</v>
      </c>
      <c r="C77" s="95">
        <v>21</v>
      </c>
      <c r="D77" s="95">
        <f>IF('Invt Machines'!D77="","",'Invt Machines'!D77)</f>
        <v>21</v>
      </c>
      <c r="E77" s="96" t="str">
        <f>IF('Invt Machines'!E77="","",'Invt Machines'!E77)</f>
        <v>TOUAC46</v>
      </c>
      <c r="F77" s="114">
        <f>IF('Invt Machines'!F77="","",'Invt Machines'!F77)</f>
        <v>3187099</v>
      </c>
      <c r="G77" s="188" t="str">
        <f>IF('Invt Machines'!G77="","",'Invt Machines'!G77)</f>
        <v>AC46</v>
      </c>
      <c r="H77" s="96" t="str">
        <f>IF('Invt Machines'!H77="","",'Invt Machines'!H77)</f>
        <v>PIETRO CARNAGHI</v>
      </c>
      <c r="I77" s="100" t="str">
        <f>IF('Invt Machines'!I77="","",'Invt Machines'!I77)</f>
        <v>Tour vertical / perceuse et rectif</v>
      </c>
      <c r="J77" s="217"/>
      <c r="K77" s="387"/>
      <c r="L77" s="217"/>
      <c r="M77" s="217"/>
      <c r="N77" s="116">
        <f>IF('Invt Machines'!X77="","",'Invt Machines'!X77)</f>
        <v>42914</v>
      </c>
      <c r="O77" s="96" t="str">
        <f>IF('Invt Machines'!Y77="","",'Invt Machines'!Y77)</f>
        <v>ACANTHE</v>
      </c>
      <c r="P77" s="551" t="str">
        <f>IF('Invt Machines'!AC77="","",'Invt Machines'!AC77)</f>
        <v/>
      </c>
      <c r="Q77" s="115" t="str">
        <f>IF('Invt Machines'!AD77="","",'Invt Machines'!AD77)</f>
        <v/>
      </c>
      <c r="R77" s="197"/>
      <c r="Z77" s="9">
        <f t="shared" si="0"/>
        <v>0</v>
      </c>
      <c r="AA77" s="9">
        <f t="shared" si="1"/>
        <v>0</v>
      </c>
    </row>
    <row r="78" spans="1:27" ht="30" customHeight="1" x14ac:dyDescent="0.2">
      <c r="A78" s="763">
        <f>IF('Invt Machines'!A78="","",'Invt Machines'!A78)</f>
        <v>66</v>
      </c>
      <c r="B78" s="309" t="str">
        <f>IF('Invt Machines'!B78="","",'Invt Machines'!B78)</f>
        <v>Channel</v>
      </c>
      <c r="C78" s="310">
        <v>21</v>
      </c>
      <c r="D78" s="310">
        <f>IF('Invt Machines'!D78="","",'Invt Machines'!D78)</f>
        <v>21</v>
      </c>
      <c r="E78" s="310">
        <f>IF('Invt Machines'!E78="","",'Invt Machines'!E78)</f>
        <v>752</v>
      </c>
      <c r="F78" s="310" t="str">
        <f>IF('Invt Machines'!F78="","",'Invt Machines'!F78)</f>
        <v/>
      </c>
      <c r="G78" s="329" t="str">
        <f>IF('Invt Machines'!G78="","",'Invt Machines'!G78)</f>
        <v>MONTAGE C21</v>
      </c>
      <c r="H78" s="310" t="str">
        <f>IF('Invt Machines'!H78="","",'Invt Machines'!H78)</f>
        <v>SKF</v>
      </c>
      <c r="I78" s="313" t="str">
        <f>IF('Invt Machines'!I78="","",'Invt Machines'!I78)</f>
        <v>Table de montage</v>
      </c>
      <c r="J78" s="464"/>
      <c r="K78" s="464"/>
      <c r="L78" s="464"/>
      <c r="M78" s="464"/>
      <c r="N78" s="317" t="str">
        <f>IF('Invt Machines'!X78="","",'Invt Machines'!X78)</f>
        <v/>
      </c>
      <c r="O78" s="310" t="str">
        <f>IF('Invt Machines'!Y78="","",'Invt Machines'!Y78)</f>
        <v/>
      </c>
      <c r="P78" s="773" t="str">
        <f>IF('Invt Machines'!AC78="","",'Invt Machines'!AC78)</f>
        <v/>
      </c>
      <c r="Q78" s="320" t="str">
        <f>IF('Invt Machines'!AD78="","",'Invt Machines'!AD78)</f>
        <v/>
      </c>
      <c r="R78" s="197"/>
      <c r="S78" s="201"/>
      <c r="Z78" s="9">
        <f t="shared" ref="Z78:Z137" si="2">IF(K78=66,1,0)</f>
        <v>0</v>
      </c>
      <c r="AA78" s="9">
        <f t="shared" ref="AA78:AA137" si="3">IF(K78=500,1,0)</f>
        <v>0</v>
      </c>
    </row>
    <row r="79" spans="1:27" ht="30" customHeight="1" x14ac:dyDescent="0.2">
      <c r="A79" s="763">
        <f>IF('Invt Machines'!A79="","",'Invt Machines'!A79)</f>
        <v>67</v>
      </c>
      <c r="B79" s="102" t="str">
        <f>IF('Invt Machines'!B79="","",'Invt Machines'!B79)</f>
        <v>Channel</v>
      </c>
      <c r="C79" s="95">
        <v>21</v>
      </c>
      <c r="D79" s="95">
        <f>IF('Invt Machines'!D79="","",'Invt Machines'!D79)</f>
        <v>21</v>
      </c>
      <c r="E79" s="96" t="str">
        <f>IF('Invt Machines'!E79="","",'Invt Machines'!E79)</f>
        <v>TO200</v>
      </c>
      <c r="F79" s="114">
        <f>IF('Invt Machines'!F79="","",'Invt Machines'!F79)</f>
        <v>3186707</v>
      </c>
      <c r="G79" s="188" t="str">
        <f>IF('Invt Machines'!G79="","",'Invt Machines'!G79)</f>
        <v>SPMO</v>
      </c>
      <c r="H79" s="96" t="str">
        <f>IF('Invt Machines'!H79="","",'Invt Machines'!H79)</f>
        <v>SPMO</v>
      </c>
      <c r="I79" s="100" t="str">
        <f>IF('Invt Machines'!I79="","",'Invt Machines'!I79)</f>
        <v>Tour vertical / perceuse</v>
      </c>
      <c r="J79" s="217"/>
      <c r="K79" s="387"/>
      <c r="L79" s="217"/>
      <c r="M79" s="217"/>
      <c r="N79" s="116">
        <f>IF('Invt Machines'!X79="","",'Invt Machines'!X79)</f>
        <v>42915</v>
      </c>
      <c r="O79" s="96" t="str">
        <f>IF('Invt Machines'!Y79="","",'Invt Machines'!Y79)</f>
        <v>ACANTHE</v>
      </c>
      <c r="P79" s="551" t="str">
        <f>IF('Invt Machines'!AC79="","",'Invt Machines'!AC79)</f>
        <v/>
      </c>
      <c r="Q79" s="115" t="str">
        <f>IF('Invt Machines'!AD79="","",'Invt Machines'!AD79)</f>
        <v/>
      </c>
      <c r="R79" s="197"/>
      <c r="Z79" s="9">
        <f t="shared" si="2"/>
        <v>0</v>
      </c>
      <c r="AA79" s="9">
        <f t="shared" si="3"/>
        <v>0</v>
      </c>
    </row>
    <row r="80" spans="1:27" ht="30" customHeight="1" x14ac:dyDescent="0.2">
      <c r="A80" s="763">
        <f>IF('Invt Machines'!A80="","",'Invt Machines'!A80)</f>
        <v>68</v>
      </c>
      <c r="B80" s="102" t="str">
        <f>IF('Invt Machines'!B80="","",'Invt Machines'!B80)</f>
        <v>Channel</v>
      </c>
      <c r="C80" s="95">
        <v>21</v>
      </c>
      <c r="D80" s="95">
        <f>IF('Invt Machines'!D80="","",'Invt Machines'!D80)</f>
        <v>21</v>
      </c>
      <c r="E80" s="96" t="str">
        <f>IF('Invt Machines'!E80="","",'Invt Machines'!E80)</f>
        <v>TOUTITAN</v>
      </c>
      <c r="F80" s="114">
        <f>IF('Invt Machines'!F80="","",'Invt Machines'!F80)</f>
        <v>3188491</v>
      </c>
      <c r="G80" s="188" t="str">
        <f>IF('Invt Machines'!G80="","",'Invt Machines'!G80)</f>
        <v>TITAN</v>
      </c>
      <c r="H80" s="96" t="str">
        <f>IF('Invt Machines'!H80="","",'Invt Machines'!H80)</f>
        <v>POPECI</v>
      </c>
      <c r="I80" s="100" t="str">
        <f>IF('Invt Machines'!I80="","",'Invt Machines'!I80)</f>
        <v>Tour vertical / perceuse et rectif</v>
      </c>
      <c r="J80" s="217"/>
      <c r="K80" s="387"/>
      <c r="L80" s="217"/>
      <c r="M80" s="217"/>
      <c r="N80" s="116">
        <f>IF('Invt Machines'!X80="","",'Invt Machines'!X80)</f>
        <v>42914</v>
      </c>
      <c r="O80" s="96" t="str">
        <f>IF('Invt Machines'!Y80="","",'Invt Machines'!Y80)</f>
        <v>ACANTHE</v>
      </c>
      <c r="P80" s="551" t="str">
        <f>IF('Invt Machines'!AC80="","",'Invt Machines'!AC80)</f>
        <v>Rapport  B9655001-1801 R007 V1</v>
      </c>
      <c r="Q80" s="115" t="str">
        <f>IF('Invt Machines'!AD80="","",'Invt Machines'!AD80)</f>
        <v/>
      </c>
      <c r="R80" s="197"/>
      <c r="Z80" s="9">
        <f t="shared" si="2"/>
        <v>0</v>
      </c>
      <c r="AA80" s="9">
        <f t="shared" si="3"/>
        <v>0</v>
      </c>
    </row>
    <row r="81" spans="1:27" ht="30" customHeight="1" x14ac:dyDescent="0.2">
      <c r="A81" s="763">
        <f>IF('Invt Machines'!A81="","",'Invt Machines'!A81)</f>
        <v>69</v>
      </c>
      <c r="B81" s="141" t="str">
        <f>IF('Invt Machines'!B81="","",'Invt Machines'!B81)</f>
        <v>Channel</v>
      </c>
      <c r="C81" s="96">
        <v>22</v>
      </c>
      <c r="D81" s="96">
        <f>IF('Invt Machines'!D81="","",'Invt Machines'!D81)</f>
        <v>22</v>
      </c>
      <c r="E81" s="96" t="str">
        <f>IF('Invt Machines'!E81="","",'Invt Machines'!E81)</f>
        <v>355</v>
      </c>
      <c r="F81" s="114">
        <f>IF('Invt Machines'!F81="","",'Invt Machines'!F81)</f>
        <v>3186379</v>
      </c>
      <c r="G81" s="188" t="str">
        <f>IF('Invt Machines'!G81="","",'Invt Machines'!G81)</f>
        <v>FOUR CFI</v>
      </c>
      <c r="H81" s="96" t="str">
        <f>IF('Invt Machines'!H81="","",'Invt Machines'!H81)</f>
        <v>CFI</v>
      </c>
      <c r="I81" s="100" t="str">
        <f>IF('Invt Machines'!I81="","",'Invt Machines'!I81)</f>
        <v>Four</v>
      </c>
      <c r="J81" s="724"/>
      <c r="K81" s="724"/>
      <c r="L81" s="724"/>
      <c r="M81" s="724"/>
      <c r="N81" s="116">
        <f>IF('Invt Machines'!X81="","",'Invt Machines'!X81)</f>
        <v>42914</v>
      </c>
      <c r="O81" s="96" t="str">
        <f>IF('Invt Machines'!Y81="","",'Invt Machines'!Y81)</f>
        <v>ACANTHE</v>
      </c>
      <c r="P81" s="551" t="str">
        <f>IF('Invt Machines'!AC81="","",'Invt Machines'!AC81)</f>
        <v/>
      </c>
      <c r="Q81" s="115">
        <f>IF('Invt Machines'!AD81="","",'Invt Machines'!AD81)</f>
        <v>43486</v>
      </c>
      <c r="Z81" s="9">
        <f t="shared" si="2"/>
        <v>0</v>
      </c>
      <c r="AA81" s="9">
        <f t="shared" si="3"/>
        <v>0</v>
      </c>
    </row>
    <row r="82" spans="1:27" ht="30" customHeight="1" x14ac:dyDescent="0.2">
      <c r="A82" s="763">
        <f>IF('Invt Machines'!A82="","",'Invt Machines'!A82)</f>
        <v>70</v>
      </c>
      <c r="B82" s="309" t="str">
        <f>IF('Invt Machines'!B82="","",'Invt Machines'!B82)</f>
        <v>Channel</v>
      </c>
      <c r="C82" s="310">
        <v>22</v>
      </c>
      <c r="D82" s="310">
        <f>IF('Invt Machines'!D82="","",'Invt Machines'!D82)</f>
        <v>22</v>
      </c>
      <c r="E82" s="310">
        <f>IF('Invt Machines'!E82="","",'Invt Machines'!E82)</f>
        <v>7102</v>
      </c>
      <c r="F82" s="310">
        <f>IF('Invt Machines'!F82="","",'Invt Machines'!F82)</f>
        <v>3192251</v>
      </c>
      <c r="G82" s="329" t="str">
        <f>IF('Invt Machines'!G82="","",'Invt Machines'!G82)</f>
        <v>Laser Tracker</v>
      </c>
      <c r="H82" s="310" t="str">
        <f>IF('Invt Machines'!H82="","",'Invt Machines'!H82)</f>
        <v>LEICA</v>
      </c>
      <c r="I82" s="313" t="str">
        <f>IF('Invt Machines'!I82="","",'Invt Machines'!I82)</f>
        <v>Appareil de mesure</v>
      </c>
      <c r="J82" s="464"/>
      <c r="K82" s="464"/>
      <c r="L82" s="464"/>
      <c r="M82" s="464"/>
      <c r="N82" s="317" t="str">
        <f>IF('Invt Machines'!X82="","",'Invt Machines'!X82)</f>
        <v/>
      </c>
      <c r="O82" s="310" t="str">
        <f>IF('Invt Machines'!Y82="","",'Invt Machines'!Y82)</f>
        <v/>
      </c>
      <c r="P82" s="554" t="str">
        <f>IF('Invt Machines'!AC82="","",'Invt Machines'!AC82)</f>
        <v/>
      </c>
      <c r="Q82" s="320" t="str">
        <f>IF('Invt Machines'!AD82="","",'Invt Machines'!AD82)</f>
        <v/>
      </c>
      <c r="Z82" s="9">
        <f t="shared" si="2"/>
        <v>0</v>
      </c>
      <c r="AA82" s="9">
        <f t="shared" si="3"/>
        <v>0</v>
      </c>
    </row>
    <row r="83" spans="1:27" ht="30" customHeight="1" x14ac:dyDescent="0.2">
      <c r="A83" s="763">
        <f>IF('Invt Machines'!A83="","",'Invt Machines'!A83)</f>
        <v>71</v>
      </c>
      <c r="B83" s="102" t="str">
        <f>IF('Invt Machines'!B83="","",'Invt Machines'!B83)</f>
        <v>Channel</v>
      </c>
      <c r="C83" s="95">
        <v>22</v>
      </c>
      <c r="D83" s="95">
        <f>IF('Invt Machines'!D83="","",'Invt Machines'!D83)</f>
        <v>22</v>
      </c>
      <c r="E83" s="96">
        <f>IF('Invt Machines'!E83="","",'Invt Machines'!E83)</f>
        <v>7102</v>
      </c>
      <c r="F83" s="114" t="str">
        <f>IF('Invt Machines'!F83="","",'Invt Machines'!F83)</f>
        <v/>
      </c>
      <c r="G83" s="188" t="str">
        <f>IF('Invt Machines'!G83="","",'Invt Machines'!G83)</f>
        <v>Laser Tracker AT960</v>
      </c>
      <c r="H83" s="96" t="str">
        <f>IF('Invt Machines'!H83="","",'Invt Machines'!H83)</f>
        <v>LEICA</v>
      </c>
      <c r="I83" s="100" t="str">
        <f>IF('Invt Machines'!I83="","",'Invt Machines'!I83)</f>
        <v>Appareil de mesure</v>
      </c>
      <c r="J83" s="724"/>
      <c r="K83" s="724"/>
      <c r="L83" s="724"/>
      <c r="M83" s="724"/>
      <c r="N83" s="116" t="str">
        <f>IF('Invt Machines'!X83="","",'Invt Machines'!X83)</f>
        <v/>
      </c>
      <c r="O83" s="96" t="str">
        <f>IF('Invt Machines'!Y83="","",'Invt Machines'!Y83)</f>
        <v/>
      </c>
      <c r="P83" s="551" t="s">
        <v>927</v>
      </c>
      <c r="Q83" s="115" t="str">
        <f>IF('Invt Machines'!AD83="","",'Invt Machines'!AD83)</f>
        <v/>
      </c>
      <c r="Z83" s="9">
        <f t="shared" si="2"/>
        <v>0</v>
      </c>
      <c r="AA83" s="9">
        <f t="shared" si="3"/>
        <v>0</v>
      </c>
    </row>
    <row r="84" spans="1:27" ht="30" customHeight="1" x14ac:dyDescent="0.2">
      <c r="A84" s="763">
        <f>IF('Invt Machines'!A84="","",'Invt Machines'!A84)</f>
        <v>72</v>
      </c>
      <c r="B84" s="743" t="str">
        <f>IF('Invt Machines'!B84="","",'Invt Machines'!B84)</f>
        <v>Channel</v>
      </c>
      <c r="C84" s="744">
        <v>22</v>
      </c>
      <c r="D84" s="744">
        <f>IF('Invt Machines'!D84="","",'Invt Machines'!D84)</f>
        <v>22</v>
      </c>
      <c r="E84" s="744">
        <f>IF('Invt Machines'!E84="","",'Invt Machines'!E84)</f>
        <v>7114</v>
      </c>
      <c r="F84" s="745" t="str">
        <f>IF('Invt Machines'!F84="","",'Invt Machines'!F84)</f>
        <v/>
      </c>
      <c r="G84" s="746" t="str">
        <f>IF('Invt Machines'!G84="","",'Invt Machines'!G84)</f>
        <v>Magnéto</v>
      </c>
      <c r="H84" s="744" t="str">
        <f>IF('Invt Machines'!H84="","",'Invt Machines'!H84)</f>
        <v>?</v>
      </c>
      <c r="I84" s="747" t="str">
        <f>IF('Invt Machines'!I84="","",'Invt Machines'!I84)</f>
        <v>Contrôle par magnétoscopie</v>
      </c>
      <c r="J84" s="739"/>
      <c r="K84" s="739"/>
      <c r="L84" s="739"/>
      <c r="M84" s="739"/>
      <c r="N84" s="748" t="str">
        <f>IF('Invt Machines'!X84="","",'Invt Machines'!X84)</f>
        <v/>
      </c>
      <c r="O84" s="744" t="str">
        <f>IF('Invt Machines'!Y84="","",'Invt Machines'!Y84)</f>
        <v/>
      </c>
      <c r="P84" s="751" t="str">
        <f>IF('Invt Machines'!AC84="","",'Invt Machines'!AC84)</f>
        <v/>
      </c>
      <c r="Q84" s="752" t="str">
        <f>IF('Invt Machines'!AD84="","",'Invt Machines'!AD84)</f>
        <v/>
      </c>
      <c r="Z84" s="9">
        <f t="shared" si="2"/>
        <v>0</v>
      </c>
      <c r="AA84" s="9">
        <f t="shared" si="3"/>
        <v>0</v>
      </c>
    </row>
    <row r="85" spans="1:27" ht="30" customHeight="1" x14ac:dyDescent="0.2">
      <c r="A85" s="763">
        <f>IF('Invt Machines'!A85="","",'Invt Machines'!A85)</f>
        <v>73</v>
      </c>
      <c r="B85" s="102" t="str">
        <f>IF('Invt Machines'!B85="","",'Invt Machines'!B85)</f>
        <v>Channel</v>
      </c>
      <c r="C85" s="95">
        <v>22</v>
      </c>
      <c r="D85" s="95">
        <f>IF('Invt Machines'!D85="","",'Invt Machines'!D85)</f>
        <v>22</v>
      </c>
      <c r="E85" s="96" t="str">
        <f>IF('Invt Machines'!E85="","",'Invt Machines'!E85)</f>
        <v>5T3</v>
      </c>
      <c r="F85" s="114" t="str">
        <f>IF('Invt Machines'!F85="","",'Invt Machines'!F85)</f>
        <v/>
      </c>
      <c r="G85" s="188" t="str">
        <f>IF('Invt Machines'!G85="","",'Invt Machines'!G85)</f>
        <v>Rouleau entrainement couronne</v>
      </c>
      <c r="H85" s="96" t="str">
        <f>IF('Invt Machines'!H85="","",'Invt Machines'!H85)</f>
        <v>SKF</v>
      </c>
      <c r="I85" s="100" t="str">
        <f>IF('Invt Machines'!I85="","",'Invt Machines'!I85)</f>
        <v>Contrôle par magnétoscopie</v>
      </c>
      <c r="J85" s="724"/>
      <c r="K85" s="724"/>
      <c r="L85" s="724"/>
      <c r="M85" s="724"/>
      <c r="N85" s="116" t="str">
        <f>IF('Invt Machines'!X85="","",'Invt Machines'!X85)</f>
        <v/>
      </c>
      <c r="O85" s="96" t="str">
        <f>IF('Invt Machines'!Y85="","",'Invt Machines'!Y85)</f>
        <v/>
      </c>
      <c r="P85" s="551" t="str">
        <f>IF('Invt Machines'!AC85="","",'Invt Machines'!AC85)</f>
        <v/>
      </c>
      <c r="Q85" s="131" t="str">
        <f>IF('Invt Machines'!AD85="","",'Invt Machines'!AD85)</f>
        <v/>
      </c>
      <c r="Z85" s="9">
        <f t="shared" si="2"/>
        <v>0</v>
      </c>
      <c r="AA85" s="9">
        <f t="shared" si="3"/>
        <v>0</v>
      </c>
    </row>
    <row r="86" spans="1:27" ht="30" customHeight="1" x14ac:dyDescent="0.2">
      <c r="A86" s="763">
        <f>IF('Invt Machines'!A86="","",'Invt Machines'!A86)</f>
        <v>74</v>
      </c>
      <c r="B86" s="102" t="str">
        <f>IF('Invt Machines'!B86="","",'Invt Machines'!B86)</f>
        <v>Channel</v>
      </c>
      <c r="C86" s="95">
        <v>22</v>
      </c>
      <c r="D86" s="95">
        <f>IF('Invt Machines'!D86="","",'Invt Machines'!D86)</f>
        <v>22</v>
      </c>
      <c r="E86" s="96">
        <f>IF('Invt Machines'!E86="","",'Invt Machines'!E86)</f>
        <v>471</v>
      </c>
      <c r="F86" s="114">
        <f>IF('Invt Machines'!F86="","",'Invt Machines'!F86)</f>
        <v>3186819</v>
      </c>
      <c r="G86" s="188" t="str">
        <f>IF('Invt Machines'!G86="","",'Invt Machines'!G86)</f>
        <v>MODUL</v>
      </c>
      <c r="H86" s="100" t="str">
        <f>IF('Invt Machines'!H86="","",'Invt Machines'!H86)</f>
        <v>KombinatsbetrieB
MODUL</v>
      </c>
      <c r="I86" s="100" t="str">
        <f>IF('Invt Machines'!I86="","",'Invt Machines'!I86)</f>
        <v>Tailleuse</v>
      </c>
      <c r="J86" s="724"/>
      <c r="K86" s="724"/>
      <c r="L86" s="724"/>
      <c r="M86" s="724"/>
      <c r="N86" s="116" t="str">
        <f>IF('Invt Machines'!X86="","",'Invt Machines'!X86)</f>
        <v/>
      </c>
      <c r="O86" s="96" t="str">
        <f>IF('Invt Machines'!Y86="","",'Invt Machines'!Y86)</f>
        <v/>
      </c>
      <c r="P86" s="551" t="str">
        <f>IF('Invt Machines'!AC86="","",'Invt Machines'!AC86)</f>
        <v/>
      </c>
      <c r="Q86" s="131" t="str">
        <f>IF('Invt Machines'!AD86="","",'Invt Machines'!AD86)</f>
        <v/>
      </c>
      <c r="Z86" s="9">
        <f t="shared" si="2"/>
        <v>0</v>
      </c>
      <c r="AA86" s="9">
        <f t="shared" si="3"/>
        <v>0</v>
      </c>
    </row>
    <row r="87" spans="1:27" ht="15" customHeight="1" x14ac:dyDescent="0.2">
      <c r="A87" s="763">
        <f>IF('Invt Machines'!A87="","",'Invt Machines'!A87)</f>
        <v>75</v>
      </c>
      <c r="B87" s="1556" t="str">
        <f>IF('Invt Machines'!B87="","",'Invt Machines'!B87)</f>
        <v>Channel</v>
      </c>
      <c r="C87" s="1268">
        <v>22</v>
      </c>
      <c r="D87" s="1268">
        <f>IF('Invt Machines'!D87="","",'Invt Machines'!D87)</f>
        <v>22</v>
      </c>
      <c r="E87" s="1268">
        <f>IF('Invt Machines'!E87="","",'Invt Machines'!E87)</f>
        <v>7102</v>
      </c>
      <c r="F87" s="1275">
        <f>IF('Invt Machines'!F87="","",'Invt Machines'!F87)</f>
        <v>3193483</v>
      </c>
      <c r="G87" s="1558" t="str">
        <f>IF('Invt Machines'!G87="","",'Invt Machines'!G87)</f>
        <v>MONTAGE C22</v>
      </c>
      <c r="H87" s="1268" t="str">
        <f>IF('Invt Machines'!H87="","",'Invt Machines'!H87)</f>
        <v>ERI Automation</v>
      </c>
      <c r="I87" s="1279" t="str">
        <f>IF('Invt Machines'!I87="","",'Invt Machines'!I87)</f>
        <v>Table de montage</v>
      </c>
      <c r="J87" s="1549"/>
      <c r="K87" s="1549"/>
      <c r="L87" s="1549"/>
      <c r="M87" s="1551"/>
      <c r="N87" s="116">
        <f>IF('Invt Machines'!X87="","",'Invt Machines'!X87)</f>
        <v>39986</v>
      </c>
      <c r="O87" s="96" t="str">
        <f>IF('Invt Machines'!Y87="","",'Invt Machines'!Y87)</f>
        <v>DEKRA</v>
      </c>
      <c r="P87" s="551" t="str">
        <f>IF('Invt Machines'!AC87="","",'Invt Machines'!AC87)</f>
        <v/>
      </c>
      <c r="Q87" s="115" t="str">
        <f>IF('Invt Machines'!AD87="","",'Invt Machines'!AD87)</f>
        <v/>
      </c>
      <c r="Z87" s="9">
        <f t="shared" si="2"/>
        <v>0</v>
      </c>
      <c r="AA87" s="9">
        <f t="shared" si="3"/>
        <v>0</v>
      </c>
    </row>
    <row r="88" spans="1:27" ht="15" customHeight="1" x14ac:dyDescent="0.2">
      <c r="A88" s="763">
        <f>IF('Invt Machines'!A88="","",'Invt Machines'!A88)</f>
        <v>76</v>
      </c>
      <c r="B88" s="1557" t="str">
        <f>IF('Invt Machines'!B88="","",'Invt Machines'!B88)</f>
        <v/>
      </c>
      <c r="C88" s="1269"/>
      <c r="D88" s="1269" t="str">
        <f>IF('Invt Machines'!D88="","",'Invt Machines'!D88)</f>
        <v/>
      </c>
      <c r="E88" s="1269" t="str">
        <f>IF('Invt Machines'!E88="","",'Invt Machines'!E88)</f>
        <v/>
      </c>
      <c r="F88" s="1276" t="str">
        <f>IF('Invt Machines'!F88="","",'Invt Machines'!F88)</f>
        <v/>
      </c>
      <c r="G88" s="1559" t="str">
        <f>IF('Invt Machines'!G88="","",'Invt Machines'!G88)</f>
        <v/>
      </c>
      <c r="H88" s="1269" t="str">
        <f>IF('Invt Machines'!H88="","",'Invt Machines'!H88)</f>
        <v/>
      </c>
      <c r="I88" s="1280" t="str">
        <f>IF('Invt Machines'!I88="","",'Invt Machines'!I88)</f>
        <v/>
      </c>
      <c r="J88" s="1550"/>
      <c r="K88" s="1550"/>
      <c r="L88" s="1550"/>
      <c r="M88" s="1551"/>
      <c r="N88" s="187">
        <f>IF('Invt Machines'!X88="","",'Invt Machines'!X88)</f>
        <v>42787</v>
      </c>
      <c r="O88" s="100" t="str">
        <f>IF('Invt Machines'!Y88="","",'Invt Machines'!Y88)</f>
        <v>ACANTHE</v>
      </c>
      <c r="P88" s="729" t="str">
        <f>IF('Invt Machines'!AC88="","",'Invt Machines'!AC88)</f>
        <v/>
      </c>
      <c r="Q88" s="115" t="str">
        <f>IF('Invt Machines'!AD88="","",'Invt Machines'!AD88)</f>
        <v/>
      </c>
      <c r="Z88" s="9">
        <f t="shared" si="2"/>
        <v>0</v>
      </c>
      <c r="AA88" s="9">
        <f t="shared" si="3"/>
        <v>0</v>
      </c>
    </row>
    <row r="89" spans="1:27" ht="30" customHeight="1" x14ac:dyDescent="0.2">
      <c r="A89" s="763">
        <f>IF('Invt Machines'!A89="","",'Invt Machines'!A89)</f>
        <v>77</v>
      </c>
      <c r="B89" s="141" t="str">
        <f>IF('Invt Machines'!B89="","",'Invt Machines'!B89)</f>
        <v>Channel</v>
      </c>
      <c r="C89" s="96">
        <v>22</v>
      </c>
      <c r="D89" s="96">
        <f>IF('Invt Machines'!D89="","",'Invt Machines'!D89)</f>
        <v>22</v>
      </c>
      <c r="E89" s="96" t="str">
        <f>IF('Invt Machines'!E89="","",'Invt Machines'!E89)</f>
        <v>302</v>
      </c>
      <c r="F89" s="114">
        <f>IF('Invt Machines'!F89="","",'Invt Machines'!F89)</f>
        <v>3186227</v>
      </c>
      <c r="G89" s="188" t="str">
        <f>IF('Invt Machines'!G89="","",'Invt Machines'!G89)</f>
        <v>PEDDINGHAUS</v>
      </c>
      <c r="H89" s="60" t="str">
        <f>IF('Invt Machines'!H89="","",'Invt Machines'!H89)</f>
        <v>PEDDINGHAUS / EMA</v>
      </c>
      <c r="I89" s="100" t="str">
        <f>IF('Invt Machines'!I89="","",'Invt Machines'!I89)</f>
        <v>Trempe piste et denture</v>
      </c>
      <c r="J89" s="724"/>
      <c r="K89" s="724"/>
      <c r="L89" s="724"/>
      <c r="M89" s="724"/>
      <c r="N89" s="116">
        <f>IF('Invt Machines'!X89="","",'Invt Machines'!X89)</f>
        <v>42913</v>
      </c>
      <c r="O89" s="96" t="str">
        <f>IF('Invt Machines'!Y89="","",'Invt Machines'!Y89)</f>
        <v>ACANTHE</v>
      </c>
      <c r="P89" s="551" t="str">
        <f>IF('Invt Machines'!AC89="","",'Invt Machines'!AC89)</f>
        <v/>
      </c>
      <c r="Q89" s="115" t="str">
        <f>IF('Invt Machines'!AD89="","",'Invt Machines'!AD89)</f>
        <v/>
      </c>
      <c r="Z89" s="9">
        <f t="shared" si="2"/>
        <v>0</v>
      </c>
      <c r="AA89" s="9">
        <f t="shared" si="3"/>
        <v>0</v>
      </c>
    </row>
    <row r="90" spans="1:27" ht="30" customHeight="1" x14ac:dyDescent="0.2">
      <c r="A90" s="763">
        <f>IF('Invt Machines'!A90="","",'Invt Machines'!A90)</f>
        <v>78</v>
      </c>
      <c r="B90" s="743" t="str">
        <f>IF('Invt Machines'!B90="","",'Invt Machines'!B90)</f>
        <v>Channel</v>
      </c>
      <c r="C90" s="744">
        <v>22</v>
      </c>
      <c r="D90" s="744">
        <f>IF('Invt Machines'!D90="","",'Invt Machines'!D90)</f>
        <v>22</v>
      </c>
      <c r="E90" s="744" t="str">
        <f>IF('Invt Machines'!E90="","",'Invt Machines'!E90)</f>
        <v>0014.3</v>
      </c>
      <c r="F90" s="745" t="str">
        <f>IF('Invt Machines'!F90="","",'Invt Machines'!F90)</f>
        <v/>
      </c>
      <c r="G90" s="746" t="str">
        <f>IF('Invt Machines'!G90="","",'Invt Machines'!G90)</f>
        <v>POSTE EBAVURAGE</v>
      </c>
      <c r="H90" s="744" t="str">
        <f>IF('Invt Machines'!H90="","",'Invt Machines'!H90)</f>
        <v>?</v>
      </c>
      <c r="I90" s="747" t="str">
        <f>IF('Invt Machines'!I90="","",'Invt Machines'!I90)</f>
        <v>Ebavurage</v>
      </c>
      <c r="J90" s="739"/>
      <c r="K90" s="739"/>
      <c r="L90" s="739"/>
      <c r="M90" s="739"/>
      <c r="N90" s="748" t="str">
        <f>IF('Invt Machines'!X90="","",'Invt Machines'!X90)</f>
        <v/>
      </c>
      <c r="O90" s="744" t="str">
        <f>IF('Invt Machines'!Y90="","",'Invt Machines'!Y90)</f>
        <v/>
      </c>
      <c r="P90" s="749" t="str">
        <f>IF('Invt Machines'!AC90="","",'Invt Machines'!AC90)</f>
        <v/>
      </c>
      <c r="Q90" s="750" t="str">
        <f>IF('Invt Machines'!AD90="","",'Invt Machines'!AD90)</f>
        <v/>
      </c>
      <c r="Z90" s="9">
        <f t="shared" si="2"/>
        <v>0</v>
      </c>
      <c r="AA90" s="9">
        <f t="shared" si="3"/>
        <v>0</v>
      </c>
    </row>
    <row r="91" spans="1:27" ht="30" customHeight="1" x14ac:dyDescent="0.2">
      <c r="A91" s="763">
        <f>IF('Invt Machines'!A91="","",'Invt Machines'!A91)</f>
        <v>79</v>
      </c>
      <c r="B91" s="102" t="str">
        <f>IF('Invt Machines'!B91="","",'Invt Machines'!B91)</f>
        <v>Channel</v>
      </c>
      <c r="C91" s="96" t="s">
        <v>780</v>
      </c>
      <c r="D91" s="96">
        <f>IF('Invt Machines'!D91="","",'Invt Machines'!D91)</f>
        <v>22</v>
      </c>
      <c r="E91" s="96">
        <f>IF('Invt Machines'!E91="","",'Invt Machines'!E91)</f>
        <v>7102</v>
      </c>
      <c r="F91" s="114" t="str">
        <f>IF('Invt Machines'!F91="","",'Invt Machines'!F91)</f>
        <v/>
      </c>
      <c r="G91" s="188" t="str">
        <f>IF('Invt Machines'!G91="","",'Invt Machines'!G91)</f>
        <v>SCIE</v>
      </c>
      <c r="H91" s="96" t="str">
        <f>IF('Invt Machines'!H91="","",'Invt Machines'!H91)</f>
        <v>KASTO</v>
      </c>
      <c r="I91" s="100" t="str">
        <f>IF('Invt Machines'!I91="","",'Invt Machines'!I91)</f>
        <v>Scie</v>
      </c>
      <c r="J91" s="724"/>
      <c r="K91" s="724"/>
      <c r="L91" s="724"/>
      <c r="M91" s="724"/>
      <c r="N91" s="116" t="str">
        <f>IF('Invt Machines'!X91="","",'Invt Machines'!X91)</f>
        <v/>
      </c>
      <c r="O91" s="96" t="str">
        <f>IF('Invt Machines'!Y91="","",'Invt Machines'!Y91)</f>
        <v/>
      </c>
      <c r="P91" s="553" t="str">
        <f>IF('Invt Machines'!AC91="","",'Invt Machines'!AC91)</f>
        <v/>
      </c>
      <c r="Q91" s="115" t="str">
        <f>IF('Invt Machines'!AD91="","",'Invt Machines'!AD91)</f>
        <v/>
      </c>
      <c r="Z91" s="9">
        <f t="shared" si="2"/>
        <v>0</v>
      </c>
      <c r="AA91" s="9">
        <f t="shared" si="3"/>
        <v>0</v>
      </c>
    </row>
    <row r="92" spans="1:27" ht="30" customHeight="1" x14ac:dyDescent="0.2">
      <c r="A92" s="763">
        <f>IF('Invt Machines'!A92="","",'Invt Machines'!A92)</f>
        <v>80</v>
      </c>
      <c r="B92" s="102" t="str">
        <f>IF('Invt Machines'!B92="","",'Invt Machines'!B92)</f>
        <v>Channel</v>
      </c>
      <c r="C92" s="95">
        <v>22</v>
      </c>
      <c r="D92" s="95">
        <f>IF('Invt Machines'!D92="","",'Invt Machines'!D92)</f>
        <v>22</v>
      </c>
      <c r="E92" s="96">
        <f>IF('Invt Machines'!E92="","",'Invt Machines'!E92)</f>
        <v>3546</v>
      </c>
      <c r="F92" s="114">
        <f>IF('Invt Machines'!F92="","",'Invt Machines'!F92)</f>
        <v>3186899</v>
      </c>
      <c r="G92" s="188" t="str">
        <f>IF('Invt Machines'!G92="","",'Invt Machines'!G92)</f>
        <v>SOMEX</v>
      </c>
      <c r="H92" s="96" t="str">
        <f>IF('Invt Machines'!H92="","",'Invt Machines'!H92)</f>
        <v>SOMEX</v>
      </c>
      <c r="I92" s="100" t="str">
        <f>IF('Invt Machines'!I92="","",'Invt Machines'!I92)</f>
        <v>Perceuse</v>
      </c>
      <c r="J92" s="217"/>
      <c r="K92" s="387"/>
      <c r="L92" s="217"/>
      <c r="M92" s="217"/>
      <c r="N92" s="116">
        <f>IF('Invt Machines'!X92="","",'Invt Machines'!X92)</f>
        <v>42788</v>
      </c>
      <c r="O92" s="96" t="str">
        <f>IF('Invt Machines'!Y92="","",'Invt Machines'!Y92)</f>
        <v>ACANTHE</v>
      </c>
      <c r="P92" s="551" t="str">
        <f>IF('Invt Machines'!AC92="","",'Invt Machines'!AC92)</f>
        <v>En attente du rapport</v>
      </c>
      <c r="Q92" s="115" t="str">
        <f>IF('Invt Machines'!AD92="","",'Invt Machines'!AD92)</f>
        <v/>
      </c>
      <c r="R92" s="197"/>
      <c r="Z92" s="9">
        <f t="shared" si="2"/>
        <v>0</v>
      </c>
      <c r="AA92" s="9">
        <f t="shared" si="3"/>
        <v>0</v>
      </c>
    </row>
    <row r="93" spans="1:27" ht="30" customHeight="1" x14ac:dyDescent="0.2">
      <c r="A93" s="763">
        <f>IF('Invt Machines'!A93="","",'Invt Machines'!A93)</f>
        <v>81</v>
      </c>
      <c r="B93" s="141" t="str">
        <f>IF('Invt Machines'!B93="","",'Invt Machines'!B93)</f>
        <v>Channel</v>
      </c>
      <c r="C93" s="96">
        <v>22</v>
      </c>
      <c r="D93" s="96">
        <f>IF('Invt Machines'!D93="","",'Invt Machines'!D93)</f>
        <v>22</v>
      </c>
      <c r="E93" s="96">
        <f>IF('Invt Machines'!E93="","",'Invt Machines'!E93)</f>
        <v>511</v>
      </c>
      <c r="F93" s="114">
        <f>IF('Invt Machines'!F93="","",'Invt Machines'!F93)</f>
        <v>3187419</v>
      </c>
      <c r="G93" s="188" t="str">
        <f>IF('Invt Machines'!G93="","",'Invt Machines'!G93)</f>
        <v>VR8</v>
      </c>
      <c r="H93" s="96" t="str">
        <f>IF('Invt Machines'!H93="","",'Invt Machines'!H93)</f>
        <v>MAS</v>
      </c>
      <c r="I93" s="100" t="str">
        <f>IF('Invt Machines'!I93="","",'Invt Machines'!I93)</f>
        <v>Perceuse</v>
      </c>
      <c r="J93" s="724"/>
      <c r="K93" s="724"/>
      <c r="L93" s="724"/>
      <c r="M93" s="724"/>
      <c r="N93" s="116">
        <f>IF('Invt Machines'!X93="","",'Invt Machines'!X93)</f>
        <v>42787</v>
      </c>
      <c r="O93" s="96" t="str">
        <f>IF('Invt Machines'!Y93="","",'Invt Machines'!Y93)</f>
        <v>ACANTHE</v>
      </c>
      <c r="P93" s="553" t="str">
        <f>IF('Invt Machines'!AC93="","",'Invt Machines'!AC93)</f>
        <v/>
      </c>
      <c r="Q93" s="115" t="str">
        <f>IF('Invt Machines'!AD93="","",'Invt Machines'!AD93)</f>
        <v/>
      </c>
      <c r="Z93" s="9">
        <f t="shared" si="2"/>
        <v>0</v>
      </c>
      <c r="AA93" s="9">
        <f t="shared" si="3"/>
        <v>0</v>
      </c>
    </row>
    <row r="94" spans="1:27" ht="30" customHeight="1" x14ac:dyDescent="0.2">
      <c r="A94" s="763">
        <f>IF('Invt Machines'!A94="","",'Invt Machines'!A94)</f>
        <v>82</v>
      </c>
      <c r="B94" s="141" t="str">
        <f>IF('Invt Machines'!B94="","",'Invt Machines'!B94)</f>
        <v>Channel</v>
      </c>
      <c r="C94" s="96">
        <v>22</v>
      </c>
      <c r="D94" s="96">
        <f>IF('Invt Machines'!D94="","",'Invt Machines'!D94)</f>
        <v>22</v>
      </c>
      <c r="E94" s="96" t="str">
        <f>IF('Invt Machines'!E94="","",'Invt Machines'!E94)</f>
        <v>586</v>
      </c>
      <c r="F94" s="114">
        <f>IF('Invt Machines'!F94="","",'Invt Machines'!F94)</f>
        <v>3187971</v>
      </c>
      <c r="G94" s="188" t="str">
        <f>IF('Invt Machines'!G94="","",'Invt Machines'!G94)</f>
        <v>DUFIEUX CN</v>
      </c>
      <c r="H94" s="96" t="str">
        <f>IF('Invt Machines'!H94="","",'Invt Machines'!H94)</f>
        <v>DUFIEUX</v>
      </c>
      <c r="I94" s="100" t="str">
        <f>IF('Invt Machines'!I94="","",'Invt Machines'!I94)</f>
        <v>Perceuse</v>
      </c>
      <c r="J94" s="724"/>
      <c r="K94" s="724"/>
      <c r="L94" s="724"/>
      <c r="M94" s="724"/>
      <c r="N94" s="116">
        <f>IF('Invt Machines'!X94="","",'Invt Machines'!X94)</f>
        <v>42788</v>
      </c>
      <c r="O94" s="96" t="str">
        <f>IF('Invt Machines'!Y94="","",'Invt Machines'!Y94)</f>
        <v>ACANTHE</v>
      </c>
      <c r="P94" s="551" t="str">
        <f>IF('Invt Machines'!AC94="","",'Invt Machines'!AC94)</f>
        <v/>
      </c>
      <c r="Q94" s="115" t="str">
        <f>IF('Invt Machines'!AD94="","",'Invt Machines'!AD94)</f>
        <v/>
      </c>
      <c r="Z94" s="9">
        <f t="shared" si="2"/>
        <v>0</v>
      </c>
      <c r="AA94" s="9">
        <f t="shared" si="3"/>
        <v>0</v>
      </c>
    </row>
    <row r="95" spans="1:27" ht="30" customHeight="1" x14ac:dyDescent="0.2">
      <c r="A95" s="763">
        <f>IF('Invt Machines'!A95="","",'Invt Machines'!A95)</f>
        <v>83</v>
      </c>
      <c r="B95" s="141" t="str">
        <f>IF('Invt Machines'!B95="","",'Invt Machines'!B95)</f>
        <v>Channel</v>
      </c>
      <c r="C95" s="96">
        <v>22</v>
      </c>
      <c r="D95" s="96">
        <f>IF('Invt Machines'!D95="","",'Invt Machines'!D95)</f>
        <v>22</v>
      </c>
      <c r="E95" s="96" t="str">
        <f>IF('Invt Machines'!E95="","",'Invt Machines'!E95)</f>
        <v>693</v>
      </c>
      <c r="F95" s="96">
        <f>IF('Invt Machines'!F95="","",'Invt Machines'!F95)</f>
        <v>3188363</v>
      </c>
      <c r="G95" s="188" t="str">
        <f>IF('Invt Machines'!G95="","",'Invt Machines'!G95)</f>
        <v>AS 65</v>
      </c>
      <c r="H95" s="96" t="str">
        <f>IF('Invt Machines'!H95="","",'Invt Machines'!H95)</f>
        <v>PIETRO CARNAGHI</v>
      </c>
      <c r="I95" s="100" t="str">
        <f>IF('Invt Machines'!I95="","",'Invt Machines'!I95)</f>
        <v>Tour / Rectifieuse</v>
      </c>
      <c r="J95" s="724"/>
      <c r="K95" s="724"/>
      <c r="L95" s="724"/>
      <c r="M95" s="724"/>
      <c r="N95" s="116">
        <f>IF('Invt Machines'!X95="","",'Invt Machines'!X95)</f>
        <v>42787</v>
      </c>
      <c r="O95" s="96" t="str">
        <f>IF('Invt Machines'!Y95="","",'Invt Machines'!Y95)</f>
        <v>ACANTHE</v>
      </c>
      <c r="P95" s="551" t="str">
        <f>IF('Invt Machines'!AC95="","",'Invt Machines'!AC95)</f>
        <v/>
      </c>
      <c r="Q95" s="115" t="str">
        <f>IF('Invt Machines'!AD95="","",'Invt Machines'!AD95)</f>
        <v/>
      </c>
      <c r="Z95" s="9">
        <f t="shared" si="2"/>
        <v>0</v>
      </c>
      <c r="AA95" s="9">
        <f t="shared" si="3"/>
        <v>0</v>
      </c>
    </row>
    <row r="96" spans="1:27" ht="30" customHeight="1" x14ac:dyDescent="0.2">
      <c r="A96" s="763">
        <f>IF('Invt Machines'!A96="","",'Invt Machines'!A96)</f>
        <v>84</v>
      </c>
      <c r="B96" s="65" t="str">
        <f>IF('Invt Machines'!B96="","",'Invt Machines'!B96)</f>
        <v>Channel</v>
      </c>
      <c r="C96" s="60">
        <v>22</v>
      </c>
      <c r="D96" s="60">
        <f>IF('Invt Machines'!D96="","",'Invt Machines'!D96)</f>
        <v>22</v>
      </c>
      <c r="E96" s="60" t="str">
        <f>IF('Invt Machines'!E96="","",'Invt Machines'!E96)</f>
        <v>TOUAS60</v>
      </c>
      <c r="F96" s="60">
        <f>IF('Invt Machines'!F96="","",'Invt Machines'!F96)</f>
        <v>3187563</v>
      </c>
      <c r="G96" s="193" t="str">
        <f>IF('Invt Machines'!G96="","",'Invt Machines'!G96)</f>
        <v>AS 60</v>
      </c>
      <c r="H96" s="60" t="str">
        <f>IF('Invt Machines'!H96="","",'Invt Machines'!H96)</f>
        <v>PIETRO CARNAGHI</v>
      </c>
      <c r="I96" s="64" t="str">
        <f>IF('Invt Machines'!I96="","",'Invt Machines'!I96)</f>
        <v>Tour vertical / perceuse et rectif</v>
      </c>
      <c r="J96" s="730"/>
      <c r="K96" s="730"/>
      <c r="L96" s="426"/>
      <c r="M96" s="730"/>
      <c r="N96" s="113">
        <f>IF('Invt Machines'!X96="","",'Invt Machines'!X96)</f>
        <v>42913</v>
      </c>
      <c r="O96" s="60" t="str">
        <f>IF('Invt Machines'!Y96="","",'Invt Machines'!Y96)</f>
        <v>ACANTHE</v>
      </c>
      <c r="P96" s="551" t="str">
        <f>IF('Invt Machines'!AC96="","",'Invt Machines'!AC96)</f>
        <v/>
      </c>
      <c r="Q96" s="112" t="str">
        <f>IF('Invt Machines'!AD96="","",'Invt Machines'!AD96)</f>
        <v/>
      </c>
      <c r="Z96" s="9">
        <f t="shared" si="2"/>
        <v>0</v>
      </c>
      <c r="AA96" s="9">
        <f t="shared" si="3"/>
        <v>0</v>
      </c>
    </row>
    <row r="97" spans="1:27" ht="30" customHeight="1" x14ac:dyDescent="0.2">
      <c r="A97" s="763">
        <f>IF('Invt Machines'!A97="","",'Invt Machines'!A97)</f>
        <v>85</v>
      </c>
      <c r="B97" s="309" t="str">
        <f>IF('Invt Machines'!B97="","",'Invt Machines'!B97)</f>
        <v>Channel</v>
      </c>
      <c r="C97" s="310">
        <v>22</v>
      </c>
      <c r="D97" s="310">
        <f>IF('Invt Machines'!D97="","",'Invt Machines'!D97)</f>
        <v>22</v>
      </c>
      <c r="E97" s="310" t="str">
        <f>IF('Invt Machines'!E97="","",'Invt Machines'!E97)</f>
        <v>251</v>
      </c>
      <c r="F97" s="310">
        <f>IF('Invt Machines'!F97="","",'Invt Machines'!F97)</f>
        <v>3186827</v>
      </c>
      <c r="G97" s="329" t="str">
        <f>IF('Invt Machines'!G97="","",'Invt Machines'!G97)</f>
        <v>BM225</v>
      </c>
      <c r="H97" s="310" t="str">
        <f>IF('Invt Machines'!H97="","",'Invt Machines'!H97)</f>
        <v>BERTHIEZ</v>
      </c>
      <c r="I97" s="313" t="str">
        <f>IF('Invt Machines'!I97="","",'Invt Machines'!I97)</f>
        <v>Tour</v>
      </c>
      <c r="J97" s="774"/>
      <c r="K97" s="774"/>
      <c r="L97" s="774"/>
      <c r="M97" s="774"/>
      <c r="N97" s="317">
        <f>IF('Invt Machines'!X97="","",'Invt Machines'!X97)</f>
        <v>42788</v>
      </c>
      <c r="O97" s="310" t="str">
        <f>IF('Invt Machines'!Y97="","",'Invt Machines'!Y97)</f>
        <v>ACANTHE</v>
      </c>
      <c r="P97" s="552" t="str">
        <f>IF('Invt Machines'!AC97="","",'Invt Machines'!AC97)</f>
        <v/>
      </c>
      <c r="Q97" s="320" t="str">
        <f>IF('Invt Machines'!AD97="","",'Invt Machines'!AD97)</f>
        <v/>
      </c>
      <c r="S97" s="201"/>
      <c r="Z97" s="9">
        <f t="shared" si="2"/>
        <v>0</v>
      </c>
      <c r="AA97" s="9">
        <f t="shared" si="3"/>
        <v>0</v>
      </c>
    </row>
    <row r="98" spans="1:27" ht="30" customHeight="1" x14ac:dyDescent="0.2">
      <c r="A98" s="763">
        <f>IF('Invt Machines'!A98="","",'Invt Machines'!A98)</f>
        <v>86</v>
      </c>
      <c r="B98" s="723" t="str">
        <f>IF('Invt Machines'!B98="","",'Invt Machines'!B98)</f>
        <v>Channel</v>
      </c>
      <c r="C98" s="715">
        <v>25</v>
      </c>
      <c r="D98" s="715">
        <f>IF('Invt Machines'!D98="","",'Invt Machines'!D98)</f>
        <v>25</v>
      </c>
      <c r="E98" s="713" t="str">
        <f>IF('Invt Machines'!E98="","",'Invt Machines'!E98)</f>
        <v>Banc</v>
      </c>
      <c r="F98" s="716">
        <f>IF('Invt Machines'!F98="","",'Invt Machines'!F98)</f>
        <v>3190531</v>
      </c>
      <c r="G98" s="722" t="str">
        <f>IF('Invt Machines'!G98="","",'Invt Machines'!G98)</f>
        <v>Banc de test 01 (SOL)</v>
      </c>
      <c r="H98" s="713" t="str">
        <f>IF('Invt Machines'!H98="","",'Invt Machines'!H98)</f>
        <v>?</v>
      </c>
      <c r="I98" s="717" t="str">
        <f>IF('Invt Machines'!I98="","",'Invt Machines'!I98)</f>
        <v>Banc test / montage</v>
      </c>
      <c r="J98" s="721"/>
      <c r="K98" s="721"/>
      <c r="L98" s="721"/>
      <c r="M98" s="724"/>
      <c r="N98" s="714" t="str">
        <f>IF('Invt Machines'!X98="","",'Invt Machines'!X98)</f>
        <v/>
      </c>
      <c r="O98" s="713" t="str">
        <f>IF('Invt Machines'!Y98="","",'Invt Machines'!Y98)</f>
        <v/>
      </c>
      <c r="P98" s="555" t="str">
        <f>IF('Invt Machines'!AC98="","",'Invt Machines'!AC98)</f>
        <v/>
      </c>
      <c r="Q98" s="186" t="str">
        <f>IF('Invt Machines'!AD98="","",'Invt Machines'!AD98)</f>
        <v/>
      </c>
      <c r="Z98" s="9">
        <f t="shared" si="2"/>
        <v>0</v>
      </c>
      <c r="AA98" s="9">
        <f t="shared" si="3"/>
        <v>0</v>
      </c>
    </row>
    <row r="99" spans="1:27" ht="30" customHeight="1" x14ac:dyDescent="0.2">
      <c r="A99" s="763">
        <f>IF('Invt Machines'!A99="","",'Invt Machines'!A99)</f>
        <v>87</v>
      </c>
      <c r="B99" s="723" t="str">
        <f>IF('Invt Machines'!B99="","",'Invt Machines'!B99)</f>
        <v>Channel</v>
      </c>
      <c r="C99" s="715">
        <v>25</v>
      </c>
      <c r="D99" s="715">
        <f>IF('Invt Machines'!D99="","",'Invt Machines'!D99)</f>
        <v>25</v>
      </c>
      <c r="E99" s="713" t="str">
        <f>IF('Invt Machines'!E99="","",'Invt Machines'!E99)</f>
        <v>Banc</v>
      </c>
      <c r="F99" s="716" t="str">
        <f>IF('Invt Machines'!F99="","",'Invt Machines'!F99)</f>
        <v/>
      </c>
      <c r="G99" s="722" t="str">
        <f>IF('Invt Machines'!G99="","",'Invt Machines'!G99)</f>
        <v>Banc de test 02 (EN HAUTEUR)</v>
      </c>
      <c r="H99" s="713" t="str">
        <f>IF('Invt Machines'!H99="","",'Invt Machines'!H99)</f>
        <v>?</v>
      </c>
      <c r="I99" s="717" t="str">
        <f>IF('Invt Machines'!I99="","",'Invt Machines'!I99)</f>
        <v>Banc test / montage</v>
      </c>
      <c r="J99" s="721"/>
      <c r="K99" s="721"/>
      <c r="L99" s="721"/>
      <c r="M99" s="724"/>
      <c r="N99" s="714" t="str">
        <f>IF('Invt Machines'!X99="","",'Invt Machines'!X99)</f>
        <v/>
      </c>
      <c r="O99" s="713" t="str">
        <f>IF('Invt Machines'!Y99="","",'Invt Machines'!Y99)</f>
        <v/>
      </c>
      <c r="P99" s="555" t="str">
        <f>IF('Invt Machines'!AC99="","",'Invt Machines'!AC99)</f>
        <v/>
      </c>
      <c r="Q99" s="186" t="str">
        <f>IF('Invt Machines'!AD99="","",'Invt Machines'!AD99)</f>
        <v/>
      </c>
      <c r="Z99" s="9">
        <f t="shared" si="2"/>
        <v>0</v>
      </c>
      <c r="AA99" s="9">
        <f t="shared" si="3"/>
        <v>0</v>
      </c>
    </row>
    <row r="100" spans="1:27" ht="30" customHeight="1" x14ac:dyDescent="0.2">
      <c r="A100" s="763">
        <f>IF('Invt Machines'!A100="","",'Invt Machines'!A100)</f>
        <v>88</v>
      </c>
      <c r="B100" s="733" t="str">
        <f>IF('Invt Machines'!B100="","",'Invt Machines'!B100)</f>
        <v>Usine</v>
      </c>
      <c r="C100" s="734"/>
      <c r="D100" s="735" t="str">
        <f>IF('Invt Machines'!D100="","",'Invt Machines'!D100)</f>
        <v>USINE</v>
      </c>
      <c r="E100" s="734" t="str">
        <f>IF('Invt Machines'!E100="","",'Invt Machines'!E100)</f>
        <v>Ater 01</v>
      </c>
      <c r="F100" s="736" t="str">
        <f>IF('Invt Machines'!F100="","",'Invt Machines'!F100)</f>
        <v/>
      </c>
      <c r="G100" s="737" t="str">
        <f>IF('Invt Machines'!G100="","",'Invt Machines'!G100)</f>
        <v>Appareil test étanchéité roulement</v>
      </c>
      <c r="H100" s="734" t="str">
        <f>IF('Invt Machines'!H100="","",'Invt Machines'!H100)</f>
        <v>?</v>
      </c>
      <c r="I100" s="735" t="str">
        <f>IF('Invt Machines'!I100="","",'Invt Machines'!I100)</f>
        <v/>
      </c>
      <c r="J100" s="738"/>
      <c r="K100" s="738"/>
      <c r="L100" s="738"/>
      <c r="M100" s="739"/>
      <c r="N100" s="740" t="str">
        <f>IF('Invt Machines'!X100="","",'Invt Machines'!X100)</f>
        <v/>
      </c>
      <c r="O100" s="734" t="str">
        <f>IF('Invt Machines'!Y100="","",'Invt Machines'!Y100)</f>
        <v/>
      </c>
      <c r="P100" s="741" t="str">
        <f>IF('Invt Machines'!AC100="","",'Invt Machines'!AC100)</f>
        <v/>
      </c>
      <c r="Q100" s="742" t="str">
        <f>IF('Invt Machines'!AD100="","",'Invt Machines'!AD100)</f>
        <v/>
      </c>
      <c r="Z100" s="9">
        <f t="shared" si="2"/>
        <v>0</v>
      </c>
      <c r="AA100" s="9">
        <f t="shared" si="3"/>
        <v>0</v>
      </c>
    </row>
    <row r="101" spans="1:27" ht="30" customHeight="1" x14ac:dyDescent="0.2">
      <c r="A101" s="763">
        <f>IF('Invt Machines'!A101="","",'Invt Machines'!A101)</f>
        <v>89</v>
      </c>
      <c r="B101" s="723" t="str">
        <f>IF('Invt Machines'!B101="","",'Invt Machines'!B101)</f>
        <v>Usine</v>
      </c>
      <c r="C101" s="715"/>
      <c r="D101" s="93" t="str">
        <f>IF('Invt Machines'!D101="","",'Invt Machines'!D101)</f>
        <v>ASPROD Atelier</v>
      </c>
      <c r="E101" s="713" t="str">
        <f>IF('Invt Machines'!E101="","",'Invt Machines'!E101)</f>
        <v>62 02 40</v>
      </c>
      <c r="F101" s="716" t="str">
        <f>IF('Invt Machines'!F101="","",'Invt Machines'!F101)</f>
        <v/>
      </c>
      <c r="G101" s="722" t="str">
        <f>IF('Invt Machines'!G101="","",'Invt Machines'!G101)</f>
        <v>TABLE  ASPIRANTE ( POSTE SOUDAGE OXY ACETYLENE)</v>
      </c>
      <c r="H101" s="717" t="str">
        <f>IF('Invt Machines'!H101="","",'Invt Machines'!H101)</f>
        <v>DELTA NEU INTERNATIONAL</v>
      </c>
      <c r="I101" s="717" t="str">
        <f>IF('Invt Machines'!I101="","",'Invt Machines'!I101)</f>
        <v>Aspiration</v>
      </c>
      <c r="J101" s="721"/>
      <c r="K101" s="721"/>
      <c r="L101" s="721"/>
      <c r="M101" s="724"/>
      <c r="N101" s="714">
        <f>IF('Invt Machines'!X101="","",'Invt Machines'!X101)</f>
        <v>43376</v>
      </c>
      <c r="O101" s="713" t="str">
        <f>IF('Invt Machines'!Y101="","",'Invt Machines'!Y101)</f>
        <v>DEKRA</v>
      </c>
      <c r="P101" s="555" t="str">
        <f>IF('Invt Machines'!AC101="","",'Invt Machines'!AC101)</f>
        <v/>
      </c>
      <c r="Q101" s="186" t="str">
        <f>IF('Invt Machines'!AD101="","",'Invt Machines'!AD101)</f>
        <v/>
      </c>
      <c r="Z101" s="9">
        <f t="shared" si="2"/>
        <v>0</v>
      </c>
      <c r="AA101" s="9">
        <f t="shared" si="3"/>
        <v>0</v>
      </c>
    </row>
    <row r="102" spans="1:27" ht="30" customHeight="1" x14ac:dyDescent="0.2">
      <c r="A102" s="763">
        <f>IF('Invt Machines'!A102="","",'Invt Machines'!A102)</f>
        <v>90</v>
      </c>
      <c r="B102" s="723" t="str">
        <f>IF('Invt Machines'!B102="","",'Invt Machines'!B102)</f>
        <v>Usine</v>
      </c>
      <c r="C102" s="715"/>
      <c r="D102" s="93" t="str">
        <f>IF('Invt Machines'!D102="","",'Invt Machines'!D102)</f>
        <v>ASPROD Affûtage</v>
      </c>
      <c r="E102" s="713" t="str">
        <f>IF('Invt Machines'!E102="","",'Invt Machines'!E102)</f>
        <v/>
      </c>
      <c r="F102" s="718" t="str">
        <f>IF('Invt Machines'!F102="","",'Invt Machines'!F102)</f>
        <v/>
      </c>
      <c r="G102" s="722" t="str">
        <f>IF('Invt Machines'!G102="","",'Invt Machines'!G102)</f>
        <v>PORTE FRAISE</v>
      </c>
      <c r="H102" s="717" t="str">
        <f>IF('Invt Machines'!H102="","",'Invt Machines'!H102)</f>
        <v>?</v>
      </c>
      <c r="I102" s="717" t="str">
        <f>IF('Invt Machines'!I102="","",'Invt Machines'!I102)</f>
        <v>PORTE OUTIL</v>
      </c>
      <c r="J102" s="721"/>
      <c r="K102" s="721"/>
      <c r="L102" s="721"/>
      <c r="M102" s="724"/>
      <c r="N102" s="714">
        <f>IF('Invt Machines'!X102="","",'Invt Machines'!X102)</f>
        <v>43381</v>
      </c>
      <c r="O102" s="713" t="str">
        <f>IF('Invt Machines'!Y102="","",'Invt Machines'!Y102)</f>
        <v>DEKRA</v>
      </c>
      <c r="P102" s="555" t="str">
        <f>IF('Invt Machines'!AC102="","",'Invt Machines'!AC102)</f>
        <v/>
      </c>
      <c r="Q102" s="186" t="str">
        <f>IF('Invt Machines'!AD102="","",'Invt Machines'!AD102)</f>
        <v/>
      </c>
      <c r="Z102" s="9">
        <f t="shared" si="2"/>
        <v>0</v>
      </c>
      <c r="AA102" s="9">
        <f t="shared" si="3"/>
        <v>0</v>
      </c>
    </row>
    <row r="103" spans="1:27" ht="30" customHeight="1" x14ac:dyDescent="0.2">
      <c r="A103" s="763">
        <f>IF('Invt Machines'!A103="","",'Invt Machines'!A103)</f>
        <v>91</v>
      </c>
      <c r="B103" s="723" t="str">
        <f>IF('Invt Machines'!B103="","",'Invt Machines'!B103)</f>
        <v>Usine</v>
      </c>
      <c r="C103" s="715"/>
      <c r="D103" s="93" t="str">
        <f>IF('Invt Machines'!D103="","",'Invt Machines'!D103)</f>
        <v>ASPROD Affûtage</v>
      </c>
      <c r="E103" s="713">
        <f>IF('Invt Machines'!E103="","",'Invt Machines'!E103)</f>
        <v>2546112</v>
      </c>
      <c r="F103" s="718" t="str">
        <f>IF('Invt Machines'!F103="","",'Invt Machines'!F103)</f>
        <v/>
      </c>
      <c r="G103" s="722" t="str">
        <f>IF('Invt Machines'!G103="","",'Invt Machines'!G103)</f>
        <v>APPAREIL A MESURER ET A PROJETER</v>
      </c>
      <c r="H103" s="717" t="str">
        <f>IF('Invt Machines'!H103="","",'Invt Machines'!H103)</f>
        <v>SAGEM</v>
      </c>
      <c r="I103" s="717" t="str">
        <f>IF('Invt Machines'!I103="","",'Invt Machines'!I103)</f>
        <v>Appareil de mesure</v>
      </c>
      <c r="J103" s="721"/>
      <c r="K103" s="721"/>
      <c r="L103" s="721"/>
      <c r="M103" s="724"/>
      <c r="N103" s="714">
        <f>IF('Invt Machines'!X103="","",'Invt Machines'!X103)</f>
        <v>43380</v>
      </c>
      <c r="O103" s="713" t="str">
        <f>IF('Invt Machines'!Y103="","",'Invt Machines'!Y103)</f>
        <v>DEKRA</v>
      </c>
      <c r="P103" s="555" t="str">
        <f>IF('Invt Machines'!AC103="","",'Invt Machines'!AC103)</f>
        <v/>
      </c>
      <c r="Q103" s="186" t="str">
        <f>IF('Invt Machines'!AD103="","",'Invt Machines'!AD103)</f>
        <v/>
      </c>
      <c r="Z103" s="9">
        <f t="shared" si="2"/>
        <v>0</v>
      </c>
      <c r="AA103" s="9">
        <f t="shared" si="3"/>
        <v>0</v>
      </c>
    </row>
    <row r="104" spans="1:27" ht="30" customHeight="1" x14ac:dyDescent="0.2">
      <c r="A104" s="763">
        <f>IF('Invt Machines'!A104="","",'Invt Machines'!A104)</f>
        <v>92</v>
      </c>
      <c r="B104" s="723" t="str">
        <f>IF('Invt Machines'!B104="","",'Invt Machines'!B104)</f>
        <v>Usine</v>
      </c>
      <c r="C104" s="715"/>
      <c r="D104" s="93" t="str">
        <f>IF('Invt Machines'!D104="","",'Invt Machines'!D104)</f>
        <v>ASPROD Métrologie</v>
      </c>
      <c r="E104" s="713">
        <f>IF('Invt Machines'!E104="","",'Invt Machines'!E104)</f>
        <v>2546097</v>
      </c>
      <c r="F104" s="718" t="str">
        <f>IF('Invt Machines'!F104="","",'Invt Machines'!F104)</f>
        <v/>
      </c>
      <c r="G104" s="722" t="str">
        <f>IF('Invt Machines'!G104="","",'Invt Machines'!G104)</f>
        <v>APPAREIL A MESURER ET A PROJETER</v>
      </c>
      <c r="H104" s="717" t="str">
        <f>IF('Invt Machines'!H104="","",'Invt Machines'!H104)</f>
        <v>SAGEM</v>
      </c>
      <c r="I104" s="717" t="str">
        <f>IF('Invt Machines'!I104="","",'Invt Machines'!I104)</f>
        <v>Appareil de mesure</v>
      </c>
      <c r="J104" s="721"/>
      <c r="K104" s="721"/>
      <c r="L104" s="721"/>
      <c r="M104" s="724"/>
      <c r="N104" s="714">
        <f>IF('Invt Machines'!X104="","",'Invt Machines'!X104)</f>
        <v>43381</v>
      </c>
      <c r="O104" s="713" t="str">
        <f>IF('Invt Machines'!Y104="","",'Invt Machines'!Y104)</f>
        <v>DEKRA</v>
      </c>
      <c r="P104" s="555" t="str">
        <f>IF('Invt Machines'!AC104="","",'Invt Machines'!AC104)</f>
        <v/>
      </c>
      <c r="Q104" s="186" t="str">
        <f>IF('Invt Machines'!AD104="","",'Invt Machines'!AD104)</f>
        <v/>
      </c>
      <c r="Z104" s="9">
        <f t="shared" si="2"/>
        <v>0</v>
      </c>
      <c r="AA104" s="9">
        <f t="shared" si="3"/>
        <v>0</v>
      </c>
    </row>
    <row r="105" spans="1:27" ht="30" customHeight="1" x14ac:dyDescent="0.2">
      <c r="A105" s="763">
        <f>IF('Invt Machines'!A105="","",'Invt Machines'!A105)</f>
        <v>93</v>
      </c>
      <c r="B105" s="723" t="str">
        <f>IF('Invt Machines'!B105="","",'Invt Machines'!B105)</f>
        <v>Usine</v>
      </c>
      <c r="C105" s="715"/>
      <c r="D105" s="93" t="str">
        <f>IF('Invt Machines'!D105="","",'Invt Machines'!D105)</f>
        <v>ASPROD LABO</v>
      </c>
      <c r="E105" s="58" t="str">
        <f>IF('Invt Machines'!E105="","",'Invt Machines'!E105)</f>
        <v>626G 210</v>
      </c>
      <c r="F105" s="718" t="str">
        <f>IF('Invt Machines'!F105="","",'Invt Machines'!F105)</f>
        <v/>
      </c>
      <c r="G105" s="722" t="str">
        <f>IF('Invt Machines'!G105="","",'Invt Machines'!G105)</f>
        <v>TRONCONNEUSE (Exocom)</v>
      </c>
      <c r="H105" s="717" t="str">
        <f>IF('Invt Machines'!H105="","",'Invt Machines'!H105)</f>
        <v>STRUERS</v>
      </c>
      <c r="I105" s="717" t="str">
        <f>IF('Invt Machines'!I105="","",'Invt Machines'!I105)</f>
        <v>Tronçonneuse</v>
      </c>
      <c r="J105" s="721"/>
      <c r="K105" s="721"/>
      <c r="L105" s="721"/>
      <c r="M105" s="724"/>
      <c r="N105" s="714" t="str">
        <f>IF('Invt Machines'!X105="","",'Invt Machines'!X105)</f>
        <v/>
      </c>
      <c r="O105" s="713" t="str">
        <f>IF('Invt Machines'!Y105="","",'Invt Machines'!Y105)</f>
        <v/>
      </c>
      <c r="P105" s="555" t="str">
        <f>IF('Invt Machines'!AC105="","",'Invt Machines'!AC105)</f>
        <v/>
      </c>
      <c r="Q105" s="186" t="str">
        <f>IF('Invt Machines'!AD105="","",'Invt Machines'!AD105)</f>
        <v/>
      </c>
      <c r="Z105" s="9">
        <f t="shared" si="2"/>
        <v>0</v>
      </c>
      <c r="AA105" s="9">
        <f t="shared" si="3"/>
        <v>0</v>
      </c>
    </row>
    <row r="106" spans="1:27" ht="30" customHeight="1" x14ac:dyDescent="0.2">
      <c r="A106" s="763">
        <f>IF('Invt Machines'!A106="","",'Invt Machines'!A106)</f>
        <v>94</v>
      </c>
      <c r="B106" s="775" t="str">
        <f>IF('Invt Machines'!B106="","",'Invt Machines'!B106)</f>
        <v>Usine</v>
      </c>
      <c r="C106" s="575"/>
      <c r="D106" s="776" t="str">
        <f>IF('Invt Machines'!D106="","",'Invt Machines'!D106)</f>
        <v>ASPROD LABO</v>
      </c>
      <c r="E106" s="577" t="str">
        <f>IF('Invt Machines'!E106="","",'Invt Machines'!E106)</f>
        <v>626G 3219</v>
      </c>
      <c r="F106" s="577" t="str">
        <f>IF('Invt Machines'!F106="","",'Invt Machines'!F106)</f>
        <v/>
      </c>
      <c r="G106" s="777" t="str">
        <f>IF('Invt Machines'!G106="","",'Invt Machines'!G106)</f>
        <v>TRONCONNEUSE (Abrasimets 2)</v>
      </c>
      <c r="H106" s="776" t="str">
        <f>IF('Invt Machines'!H106="","",'Invt Machines'!H106)</f>
        <v>BUEHLER</v>
      </c>
      <c r="I106" s="776" t="str">
        <f>IF('Invt Machines'!I106="","",'Invt Machines'!I106)</f>
        <v>Tronçonneuse</v>
      </c>
      <c r="J106" s="778"/>
      <c r="K106" s="778"/>
      <c r="L106" s="778"/>
      <c r="M106" s="464"/>
      <c r="N106" s="779" t="str">
        <f>IF('Invt Machines'!X106="","",'Invt Machines'!X106)</f>
        <v/>
      </c>
      <c r="O106" s="575" t="str">
        <f>IF('Invt Machines'!Y106="","",'Invt Machines'!Y106)</f>
        <v/>
      </c>
      <c r="P106" s="780" t="str">
        <f>IF('Invt Machines'!AC106="","",'Invt Machines'!AC106)</f>
        <v/>
      </c>
      <c r="Q106" s="781" t="str">
        <f>IF('Invt Machines'!AD106="","",'Invt Machines'!AD106)</f>
        <v/>
      </c>
      <c r="Z106" s="9">
        <f t="shared" si="2"/>
        <v>0</v>
      </c>
      <c r="AA106" s="9">
        <f t="shared" si="3"/>
        <v>0</v>
      </c>
    </row>
    <row r="107" spans="1:27" ht="30" customHeight="1" x14ac:dyDescent="0.2">
      <c r="A107" s="763">
        <f>IF('Invt Machines'!A107="","",'Invt Machines'!A107)</f>
        <v>95</v>
      </c>
      <c r="B107" s="723" t="str">
        <f>IF('Invt Machines'!B107="","",'Invt Machines'!B107)</f>
        <v>Usine</v>
      </c>
      <c r="C107" s="715"/>
      <c r="D107" s="93" t="str">
        <f>IF('Invt Machines'!D107="","",'Invt Machines'!D107)</f>
        <v>ASPROD Affûtage</v>
      </c>
      <c r="E107" s="713" t="str">
        <f>IF('Invt Machines'!E107="","",'Invt Machines'!E107)</f>
        <v>A301</v>
      </c>
      <c r="F107" s="718" t="str">
        <f>IF('Invt Machines'!F107="","",'Invt Machines'!F107)</f>
        <v/>
      </c>
      <c r="G107" s="722" t="str">
        <f>IF('Invt Machines'!G107="","",'Invt Machines'!G107)</f>
        <v>TOURET A MEULER</v>
      </c>
      <c r="H107" s="717" t="str">
        <f>IF('Invt Machines'!H107="","",'Invt Machines'!H107)</f>
        <v>MAPE</v>
      </c>
      <c r="I107" s="717" t="str">
        <f>IF('Invt Machines'!I107="","",'Invt Machines'!I107)</f>
        <v>Touret / 2 MEULES</v>
      </c>
      <c r="J107" s="721"/>
      <c r="K107" s="721"/>
      <c r="L107" s="721"/>
      <c r="M107" s="724"/>
      <c r="N107" s="714">
        <f>IF('Invt Machines'!X107="","",'Invt Machines'!X107)</f>
        <v>43381</v>
      </c>
      <c r="O107" s="713" t="str">
        <f>IF('Invt Machines'!Y107="","",'Invt Machines'!Y107)</f>
        <v>DEKRA</v>
      </c>
      <c r="P107" s="555" t="str">
        <f>IF('Invt Machines'!AC107="","",'Invt Machines'!AC107)</f>
        <v/>
      </c>
      <c r="Q107" s="186" t="str">
        <f>IF('Invt Machines'!AD107="","",'Invt Machines'!AD107)</f>
        <v/>
      </c>
      <c r="Z107" s="9">
        <f t="shared" si="2"/>
        <v>0</v>
      </c>
      <c r="AA107" s="9">
        <f t="shared" si="3"/>
        <v>0</v>
      </c>
    </row>
    <row r="108" spans="1:27" ht="30" customHeight="1" x14ac:dyDescent="0.2">
      <c r="A108" s="763">
        <f>IF('Invt Machines'!A108="","",'Invt Machines'!A108)</f>
        <v>96</v>
      </c>
      <c r="B108" s="723" t="str">
        <f>IF('Invt Machines'!B108="","",'Invt Machines'!B108)</f>
        <v>Usine</v>
      </c>
      <c r="C108" s="715"/>
      <c r="D108" s="93" t="str">
        <f>IF('Invt Machines'!D108="","",'Invt Machines'!D108)</f>
        <v>ASPROD Affûtage</v>
      </c>
      <c r="E108" s="713" t="str">
        <f>IF('Invt Machines'!E108="","",'Invt Machines'!E108)</f>
        <v>628G 14</v>
      </c>
      <c r="F108" s="718" t="str">
        <f>IF('Invt Machines'!F108="","",'Invt Machines'!F108)</f>
        <v/>
      </c>
      <c r="G108" s="722" t="str">
        <f>IF('Invt Machines'!G108="","",'Invt Machines'!G108)</f>
        <v>TOUR HORIZONTAL HN400</v>
      </c>
      <c r="H108" s="717" t="str">
        <f>IF('Invt Machines'!H108="","",'Invt Machines'!H108)</f>
        <v>H. ERNAULT SOMUA</v>
      </c>
      <c r="I108" s="717" t="str">
        <f>IF('Invt Machines'!I108="","",'Invt Machines'!I108)</f>
        <v>TOUR</v>
      </c>
      <c r="J108" s="721"/>
      <c r="K108" s="721"/>
      <c r="L108" s="721"/>
      <c r="M108" s="724"/>
      <c r="N108" s="714">
        <f>IF('Invt Machines'!X108="","",'Invt Machines'!X108)</f>
        <v>43381</v>
      </c>
      <c r="O108" s="713" t="str">
        <f>IF('Invt Machines'!Y108="","",'Invt Machines'!Y108)</f>
        <v>DEKRA</v>
      </c>
      <c r="P108" s="555" t="str">
        <f>IF('Invt Machines'!AC108="","",'Invt Machines'!AC108)</f>
        <v/>
      </c>
      <c r="Q108" s="186" t="str">
        <f>IF('Invt Machines'!AD108="","",'Invt Machines'!AD108)</f>
        <v/>
      </c>
      <c r="Z108" s="9">
        <f t="shared" si="2"/>
        <v>0</v>
      </c>
      <c r="AA108" s="9">
        <f t="shared" si="3"/>
        <v>0</v>
      </c>
    </row>
    <row r="109" spans="1:27" ht="30" customHeight="1" x14ac:dyDescent="0.2">
      <c r="A109" s="763">
        <f>IF('Invt Machines'!A109="","",'Invt Machines'!A109)</f>
        <v>97</v>
      </c>
      <c r="B109" s="723" t="str">
        <f>IF('Invt Machines'!B109="","",'Invt Machines'!B109)</f>
        <v>Usine</v>
      </c>
      <c r="C109" s="715"/>
      <c r="D109" s="93" t="str">
        <f>IF('Invt Machines'!D109="","",'Invt Machines'!D109)</f>
        <v>ASPROD Affûtage</v>
      </c>
      <c r="E109" s="713" t="str">
        <f>IF('Invt Machines'!E109="","",'Invt Machines'!E109)</f>
        <v>628G 25</v>
      </c>
      <c r="F109" s="718" t="str">
        <f>IF('Invt Machines'!F109="","",'Invt Machines'!F109)</f>
        <v/>
      </c>
      <c r="G109" s="722" t="str">
        <f>IF('Invt Machines'!G109="","",'Invt Machines'!G109)</f>
        <v>TOURET D'AFFUTAGE</v>
      </c>
      <c r="H109" s="717" t="str">
        <f>IF('Invt Machines'!H109="","",'Invt Machines'!H109)</f>
        <v>RENE HELLE</v>
      </c>
      <c r="I109" s="717" t="str">
        <f>IF('Invt Machines'!I109="","",'Invt Machines'!I109)</f>
        <v>MEULEUSE</v>
      </c>
      <c r="J109" s="721"/>
      <c r="K109" s="721"/>
      <c r="L109" s="721"/>
      <c r="M109" s="724"/>
      <c r="N109" s="714">
        <f>IF('Invt Machines'!X109="","",'Invt Machines'!X109)</f>
        <v>43376</v>
      </c>
      <c r="O109" s="713" t="str">
        <f>IF('Invt Machines'!Y109="","",'Invt Machines'!Y109)</f>
        <v>DEKRA</v>
      </c>
      <c r="P109" s="555" t="str">
        <f>IF('Invt Machines'!AC109="","",'Invt Machines'!AC109)</f>
        <v/>
      </c>
      <c r="Q109" s="186" t="str">
        <f>IF('Invt Machines'!AD109="","",'Invt Machines'!AD109)</f>
        <v/>
      </c>
      <c r="Z109" s="9">
        <f t="shared" si="2"/>
        <v>0</v>
      </c>
      <c r="AA109" s="9">
        <f t="shared" si="3"/>
        <v>0</v>
      </c>
    </row>
    <row r="110" spans="1:27" ht="30" customHeight="1" x14ac:dyDescent="0.2">
      <c r="A110" s="763">
        <f>IF('Invt Machines'!A110="","",'Invt Machines'!A110)</f>
        <v>98</v>
      </c>
      <c r="B110" s="723" t="str">
        <f>IF('Invt Machines'!B110="","",'Invt Machines'!B110)</f>
        <v>Usine</v>
      </c>
      <c r="C110" s="715"/>
      <c r="D110" s="93" t="str">
        <f>IF('Invt Machines'!D110="","",'Invt Machines'!D110)</f>
        <v>ASPROD Affûtage</v>
      </c>
      <c r="E110" s="713">
        <f>IF('Invt Machines'!E110="","",'Invt Machines'!E110)</f>
        <v>2546180</v>
      </c>
      <c r="F110" s="716" t="str">
        <f>IF('Invt Machines'!F110="","",'Invt Machines'!F110)</f>
        <v/>
      </c>
      <c r="G110" s="722" t="str">
        <f>IF('Invt Machines'!G110="","",'Invt Machines'!G110)</f>
        <v>MARQUEUSE DP3000</v>
      </c>
      <c r="H110" s="717" t="str">
        <f>IF('Invt Machines'!H110="","",'Invt Machines'!H110)</f>
        <v>TECHNIFOR</v>
      </c>
      <c r="I110" s="717" t="str">
        <f>IF('Invt Machines'!I110="","",'Invt Machines'!I110)</f>
        <v>Machine à marquer</v>
      </c>
      <c r="J110" s="721"/>
      <c r="K110" s="721"/>
      <c r="L110" s="721"/>
      <c r="M110" s="724"/>
      <c r="N110" s="714">
        <f>IF('Invt Machines'!X110="","",'Invt Machines'!X110)</f>
        <v>43376</v>
      </c>
      <c r="O110" s="713" t="str">
        <f>IF('Invt Machines'!Y110="","",'Invt Machines'!Y110)</f>
        <v>DEKRA</v>
      </c>
      <c r="P110" s="555" t="str">
        <f>IF('Invt Machines'!AC110="","",'Invt Machines'!AC110)</f>
        <v/>
      </c>
      <c r="Q110" s="186" t="str">
        <f>IF('Invt Machines'!AD110="","",'Invt Machines'!AD110)</f>
        <v/>
      </c>
      <c r="Z110" s="9">
        <f t="shared" si="2"/>
        <v>0</v>
      </c>
      <c r="AA110" s="9">
        <f t="shared" si="3"/>
        <v>0</v>
      </c>
    </row>
    <row r="111" spans="1:27" ht="30" customHeight="1" x14ac:dyDescent="0.2">
      <c r="A111" s="763">
        <f>IF('Invt Machines'!A111="","",'Invt Machines'!A111)</f>
        <v>99</v>
      </c>
      <c r="B111" s="723" t="str">
        <f>IF('Invt Machines'!B111="","",'Invt Machines'!B111)</f>
        <v>Usine</v>
      </c>
      <c r="C111" s="715"/>
      <c r="D111" s="93" t="str">
        <f>IF('Invt Machines'!D111="","",'Invt Machines'!D111)</f>
        <v>ASPROD Atelier</v>
      </c>
      <c r="E111" s="713">
        <f>IF('Invt Machines'!E111="","",'Invt Machines'!E111)</f>
        <v>2546179</v>
      </c>
      <c r="F111" s="716" t="str">
        <f>IF('Invt Machines'!F111="","",'Invt Machines'!F111)</f>
        <v/>
      </c>
      <c r="G111" s="722" t="str">
        <f>IF('Invt Machines'!G111="","",'Invt Machines'!G111)</f>
        <v>TOOL MASTER 310-P</v>
      </c>
      <c r="H111" s="717" t="str">
        <f>IF('Invt Machines'!H111="","",'Invt Machines'!H111)</f>
        <v>SECO EPB</v>
      </c>
      <c r="I111" s="717" t="str">
        <f>IF('Invt Machines'!I111="","",'Invt Machines'!I111)</f>
        <v>Appareil de mesure</v>
      </c>
      <c r="J111" s="721"/>
      <c r="K111" s="721"/>
      <c r="L111" s="721"/>
      <c r="M111" s="724"/>
      <c r="N111" s="714" t="str">
        <f>IF('Invt Machines'!X111="","",'Invt Machines'!X111)</f>
        <v/>
      </c>
      <c r="O111" s="713" t="str">
        <f>IF('Invt Machines'!Y111="","",'Invt Machines'!Y111)</f>
        <v/>
      </c>
      <c r="P111" s="555" t="str">
        <f>IF('Invt Machines'!AC111="","",'Invt Machines'!AC111)</f>
        <v/>
      </c>
      <c r="Q111" s="186" t="str">
        <f>IF('Invt Machines'!AD111="","",'Invt Machines'!AD111)</f>
        <v/>
      </c>
      <c r="Z111" s="9">
        <f t="shared" si="2"/>
        <v>0</v>
      </c>
      <c r="AA111" s="9">
        <f t="shared" si="3"/>
        <v>0</v>
      </c>
    </row>
    <row r="112" spans="1:27" s="197" customFormat="1" ht="30" customHeight="1" x14ac:dyDescent="0.2">
      <c r="A112" s="763">
        <f>IF('Invt Machines'!A112="","",'Invt Machines'!A112)</f>
        <v>100</v>
      </c>
      <c r="B112" s="723" t="str">
        <f>IF('Invt Machines'!B112="","",'Invt Machines'!B112)</f>
        <v>Usine</v>
      </c>
      <c r="C112" s="715"/>
      <c r="D112" s="93" t="str">
        <f>IF('Invt Machines'!D112="","",'Invt Machines'!D112)</f>
        <v>ASPROD Atelier</v>
      </c>
      <c r="E112" s="713">
        <f>IF('Invt Machines'!E112="","",'Invt Machines'!E112)</f>
        <v>2546178</v>
      </c>
      <c r="F112" s="716" t="str">
        <f>IF('Invt Machines'!F112="","",'Invt Machines'!F112)</f>
        <v/>
      </c>
      <c r="G112" s="722" t="str">
        <f>IF('Invt Machines'!G112="","",'Invt Machines'!G112)</f>
        <v>TOURET A MEULER TYPE BSG60</v>
      </c>
      <c r="H112" s="717" t="str">
        <f>IF('Invt Machines'!H112="","",'Invt Machines'!H112)</f>
        <v>KAINDL SCHLEIFTECHNIK Reiling GmbH</v>
      </c>
      <c r="I112" s="717" t="str">
        <f>IF('Invt Machines'!I112="","",'Invt Machines'!I112)</f>
        <v>Touret /1 MEULE</v>
      </c>
      <c r="J112" s="721"/>
      <c r="K112" s="721"/>
      <c r="L112" s="721"/>
      <c r="M112" s="724"/>
      <c r="N112" s="714">
        <f>IF('Invt Machines'!X112="","",'Invt Machines'!X112)</f>
        <v>43376</v>
      </c>
      <c r="O112" s="713" t="str">
        <f>IF('Invt Machines'!Y112="","",'Invt Machines'!Y112)</f>
        <v>DEKRA</v>
      </c>
      <c r="P112" s="555" t="str">
        <f>IF('Invt Machines'!AC112="","",'Invt Machines'!AC112)</f>
        <v/>
      </c>
      <c r="Q112" s="186" t="str">
        <f>IF('Invt Machines'!AD112="","",'Invt Machines'!AD112)</f>
        <v/>
      </c>
      <c r="Z112" s="9">
        <f t="shared" si="2"/>
        <v>0</v>
      </c>
      <c r="AA112" s="9">
        <f t="shared" si="3"/>
        <v>0</v>
      </c>
    </row>
    <row r="113" spans="1:27" ht="30" customHeight="1" x14ac:dyDescent="0.2">
      <c r="A113" s="763">
        <f>IF('Invt Machines'!A113="","",'Invt Machines'!A113)</f>
        <v>101</v>
      </c>
      <c r="B113" s="723" t="str">
        <f>IF('Invt Machines'!B113="","",'Invt Machines'!B113)</f>
        <v>Usine</v>
      </c>
      <c r="C113" s="715"/>
      <c r="D113" s="93" t="str">
        <f>IF('Invt Machines'!D113="","",'Invt Machines'!D113)</f>
        <v>ASPROD Atelier</v>
      </c>
      <c r="E113" s="713" t="str">
        <f>IF('Invt Machines'!E113="","",'Invt Machines'!E113)</f>
        <v>628G 148</v>
      </c>
      <c r="F113" s="716" t="str">
        <f>IF('Invt Machines'!F113="","",'Invt Machines'!F113)</f>
        <v/>
      </c>
      <c r="G113" s="722" t="str">
        <f>IF('Invt Machines'!G113="","",'Invt Machines'!G113)</f>
        <v>SCIE A RUBAN</v>
      </c>
      <c r="H113" s="731" t="str">
        <f>IF('Invt Machines'!H113="","",'Invt Machines'!H113)</f>
        <v>?</v>
      </c>
      <c r="I113" s="100" t="str">
        <f>IF('Invt Machines'!I113="","",'Invt Machines'!I113)</f>
        <v>Scie</v>
      </c>
      <c r="J113" s="721"/>
      <c r="K113" s="721"/>
      <c r="L113" s="721"/>
      <c r="M113" s="724"/>
      <c r="N113" s="714">
        <f>IF('Invt Machines'!X113="","",'Invt Machines'!X113)</f>
        <v>43376</v>
      </c>
      <c r="O113" s="713" t="str">
        <f>IF('Invt Machines'!Y113="","",'Invt Machines'!Y113)</f>
        <v>DEKRA</v>
      </c>
      <c r="P113" s="555" t="str">
        <f>IF('Invt Machines'!AC113="","",'Invt Machines'!AC113)</f>
        <v/>
      </c>
      <c r="Q113" s="186" t="str">
        <f>IF('Invt Machines'!AD113="","",'Invt Machines'!AD113)</f>
        <v/>
      </c>
      <c r="Z113" s="9">
        <f t="shared" si="2"/>
        <v>0</v>
      </c>
      <c r="AA113" s="9">
        <f t="shared" si="3"/>
        <v>0</v>
      </c>
    </row>
    <row r="114" spans="1:27" ht="30" customHeight="1" x14ac:dyDescent="0.2">
      <c r="A114" s="763">
        <f>IF('Invt Machines'!A114="","",'Invt Machines'!A114)</f>
        <v>102</v>
      </c>
      <c r="B114" s="723" t="str">
        <f>IF('Invt Machines'!B114="","",'Invt Machines'!B114)</f>
        <v>Usine</v>
      </c>
      <c r="C114" s="715"/>
      <c r="D114" s="93" t="str">
        <f>IF('Invt Machines'!D114="","",'Invt Machines'!D114)</f>
        <v>ASPROD Atelier</v>
      </c>
      <c r="E114" s="713" t="str">
        <f>IF('Invt Machines'!E114="","",'Invt Machines'!E114)</f>
        <v>628G 33</v>
      </c>
      <c r="F114" s="716" t="str">
        <f>IF('Invt Machines'!F114="","",'Invt Machines'!F114)</f>
        <v/>
      </c>
      <c r="G114" s="722" t="str">
        <f>IF('Invt Machines'!G114="","",'Invt Machines'!G114)</f>
        <v>PERCEUSE A COLONNE</v>
      </c>
      <c r="H114" s="717" t="str">
        <f>IF('Invt Machines'!H114="","",'Invt Machines'!H114)</f>
        <v>PRECIS</v>
      </c>
      <c r="I114" s="717" t="str">
        <f>IF('Invt Machines'!I114="","",'Invt Machines'!I114)</f>
        <v>Perceuse</v>
      </c>
      <c r="J114" s="721"/>
      <c r="K114" s="721"/>
      <c r="L114" s="721"/>
      <c r="M114" s="724"/>
      <c r="N114" s="714">
        <f>IF('Invt Machines'!X114="","",'Invt Machines'!X114)</f>
        <v>43376</v>
      </c>
      <c r="O114" s="713" t="str">
        <f>IF('Invt Machines'!Y114="","",'Invt Machines'!Y114)</f>
        <v>DEKRA</v>
      </c>
      <c r="P114" s="555" t="str">
        <f>IF('Invt Machines'!AC114="","",'Invt Machines'!AC114)</f>
        <v/>
      </c>
      <c r="Q114" s="186" t="str">
        <f>IF('Invt Machines'!AD114="","",'Invt Machines'!AD114)</f>
        <v/>
      </c>
      <c r="Z114" s="9">
        <f t="shared" si="2"/>
        <v>0</v>
      </c>
      <c r="AA114" s="9">
        <f t="shared" si="3"/>
        <v>0</v>
      </c>
    </row>
    <row r="115" spans="1:27" ht="30" customHeight="1" x14ac:dyDescent="0.2">
      <c r="A115" s="763">
        <f>IF('Invt Machines'!A115="","",'Invt Machines'!A115)</f>
        <v>103</v>
      </c>
      <c r="B115" s="723" t="str">
        <f>IF('Invt Machines'!B115="","",'Invt Machines'!B115)</f>
        <v>Usine</v>
      </c>
      <c r="C115" s="715"/>
      <c r="D115" s="93" t="str">
        <f>IF('Invt Machines'!D115="","",'Invt Machines'!D115)</f>
        <v>ASPROD Atelier</v>
      </c>
      <c r="E115" s="713">
        <f>IF('Invt Machines'!E115="","",'Invt Machines'!E115)</f>
        <v>1002003</v>
      </c>
      <c r="F115" s="716" t="str">
        <f>IF('Invt Machines'!F115="","",'Invt Machines'!F115)</f>
        <v/>
      </c>
      <c r="G115" s="722" t="str">
        <f>IF('Invt Machines'!G115="","",'Invt Machines'!G115)</f>
        <v>PERCEUSE A COLONNE 23 E</v>
      </c>
      <c r="H115" s="717" t="str">
        <f>IF('Invt Machines'!H115="","",'Invt Machines'!H115)</f>
        <v>SIDAMO</v>
      </c>
      <c r="I115" s="717" t="str">
        <f>IF('Invt Machines'!I115="","",'Invt Machines'!I115)</f>
        <v>Perceuse</v>
      </c>
      <c r="J115" s="721"/>
      <c r="K115" s="721"/>
      <c r="L115" s="721"/>
      <c r="M115" s="724"/>
      <c r="N115" s="714">
        <f>IF('Invt Machines'!X115="","",'Invt Machines'!X115)</f>
        <v>43376</v>
      </c>
      <c r="O115" s="713" t="str">
        <f>IF('Invt Machines'!Y115="","",'Invt Machines'!Y115)</f>
        <v>DEKRA</v>
      </c>
      <c r="P115" s="555" t="str">
        <f>IF('Invt Machines'!AC115="","",'Invt Machines'!AC115)</f>
        <v/>
      </c>
      <c r="Q115" s="186" t="str">
        <f>IF('Invt Machines'!AD115="","",'Invt Machines'!AD115)</f>
        <v/>
      </c>
      <c r="Z115" s="9">
        <f t="shared" si="2"/>
        <v>0</v>
      </c>
      <c r="AA115" s="9">
        <f t="shared" si="3"/>
        <v>0</v>
      </c>
    </row>
    <row r="116" spans="1:27" ht="30" customHeight="1" x14ac:dyDescent="0.2">
      <c r="A116" s="763">
        <f>IF('Invt Machines'!A116="","",'Invt Machines'!A116)</f>
        <v>104</v>
      </c>
      <c r="B116" s="723" t="str">
        <f>IF('Invt Machines'!B116="","",'Invt Machines'!B116)</f>
        <v>Usine</v>
      </c>
      <c r="C116" s="715"/>
      <c r="D116" s="93" t="str">
        <f>IF('Invt Machines'!D116="","",'Invt Machines'!D116)</f>
        <v>ASPROD Atelier</v>
      </c>
      <c r="E116" s="713" t="str">
        <f>IF('Invt Machines'!E116="","",'Invt Machines'!E116)</f>
        <v xml:space="preserve">OCP M980500192 </v>
      </c>
      <c r="F116" s="716" t="str">
        <f>IF('Invt Machines'!F116="","",'Invt Machines'!F116)</f>
        <v/>
      </c>
      <c r="G116" s="722" t="str">
        <f>IF('Invt Machines'!G116="","",'Invt Machines'!G116)</f>
        <v>PONCEUSE EBAVUREUSE A DISQUE</v>
      </c>
      <c r="H116" s="731" t="str">
        <f>IF('Invt Machines'!H116="","",'Invt Machines'!H116)</f>
        <v>?</v>
      </c>
      <c r="I116" s="717" t="str">
        <f>IF('Invt Machines'!I116="","",'Invt Machines'!I116)</f>
        <v>Ponceuse / ébavureuse</v>
      </c>
      <c r="J116" s="721"/>
      <c r="K116" s="721"/>
      <c r="L116" s="721"/>
      <c r="M116" s="724"/>
      <c r="N116" s="714">
        <f>IF('Invt Machines'!X116="","",'Invt Machines'!X116)</f>
        <v>43375</v>
      </c>
      <c r="O116" s="713" t="str">
        <f>IF('Invt Machines'!Y116="","",'Invt Machines'!Y116)</f>
        <v>DEKRA</v>
      </c>
      <c r="P116" s="555" t="str">
        <f>IF('Invt Machines'!AC116="","",'Invt Machines'!AC116)</f>
        <v/>
      </c>
      <c r="Q116" s="186" t="str">
        <f>IF('Invt Machines'!AD116="","",'Invt Machines'!AD116)</f>
        <v/>
      </c>
      <c r="Z116" s="9">
        <f t="shared" si="2"/>
        <v>0</v>
      </c>
      <c r="AA116" s="9">
        <f t="shared" si="3"/>
        <v>0</v>
      </c>
    </row>
    <row r="117" spans="1:27" ht="30" customHeight="1" x14ac:dyDescent="0.2">
      <c r="A117" s="763">
        <f>IF('Invt Machines'!A117="","",'Invt Machines'!A117)</f>
        <v>105</v>
      </c>
      <c r="B117" s="723" t="str">
        <f>IF('Invt Machines'!B117="","",'Invt Machines'!B117)</f>
        <v>Usine</v>
      </c>
      <c r="C117" s="715"/>
      <c r="D117" s="93" t="str">
        <f>IF('Invt Machines'!D117="","",'Invt Machines'!D117)</f>
        <v>ASPROD Atelier</v>
      </c>
      <c r="E117" s="713" t="str">
        <f>IF('Invt Machines'!E117="","",'Invt Machines'!E117)</f>
        <v>25FV</v>
      </c>
      <c r="F117" s="716" t="str">
        <f>IF('Invt Machines'!F117="","",'Invt Machines'!F117)</f>
        <v/>
      </c>
      <c r="G117" s="722" t="str">
        <f>IF('Invt Machines'!G117="","",'Invt Machines'!G117)</f>
        <v>PERCEUSE FRAISEUSE</v>
      </c>
      <c r="H117" s="732" t="str">
        <f>IF('Invt Machines'!H117="","",'Invt Machines'!H117)</f>
        <v xml:space="preserve"> SIDAMO</v>
      </c>
      <c r="I117" s="717" t="str">
        <f>IF('Invt Machines'!I117="","",'Invt Machines'!I117)</f>
        <v>Perceuse / Fraiseuse</v>
      </c>
      <c r="J117" s="721"/>
      <c r="K117" s="721"/>
      <c r="L117" s="721"/>
      <c r="M117" s="724"/>
      <c r="N117" s="714">
        <f>IF('Invt Machines'!X117="","",'Invt Machines'!X117)</f>
        <v>43375</v>
      </c>
      <c r="O117" s="713" t="str">
        <f>IF('Invt Machines'!Y117="","",'Invt Machines'!Y117)</f>
        <v>DEKRA</v>
      </c>
      <c r="P117" s="555" t="str">
        <f>IF('Invt Machines'!AC117="","",'Invt Machines'!AC117)</f>
        <v/>
      </c>
      <c r="Q117" s="186" t="str">
        <f>IF('Invt Machines'!AD117="","",'Invt Machines'!AD117)</f>
        <v/>
      </c>
      <c r="Z117" s="9">
        <f t="shared" si="2"/>
        <v>0</v>
      </c>
      <c r="AA117" s="9">
        <f t="shared" si="3"/>
        <v>0</v>
      </c>
    </row>
    <row r="118" spans="1:27" ht="30" customHeight="1" x14ac:dyDescent="0.2">
      <c r="A118" s="763">
        <f>IF('Invt Machines'!A118="","",'Invt Machines'!A118)</f>
        <v>106</v>
      </c>
      <c r="B118" s="723" t="str">
        <f>IF('Invt Machines'!B118="","",'Invt Machines'!B118)</f>
        <v>Usine</v>
      </c>
      <c r="C118" s="715"/>
      <c r="D118" s="93" t="str">
        <f>IF('Invt Machines'!D118="","",'Invt Machines'!D118)</f>
        <v>ASPROD Atelier</v>
      </c>
      <c r="E118" s="713">
        <f>IF('Invt Machines'!E118="","",'Invt Machines'!E118)</f>
        <v>230</v>
      </c>
      <c r="F118" s="716" t="str">
        <f>IF('Invt Machines'!F118="","",'Invt Machines'!F118)</f>
        <v/>
      </c>
      <c r="G118" s="722" t="str">
        <f>IF('Invt Machines'!G118="","",'Invt Machines'!G118)</f>
        <v>TOURET A MEULER / PONCEUSE A
BANDE 210</v>
      </c>
      <c r="H118" s="717" t="str">
        <f>IF('Invt Machines'!H118="","",'Invt Machines'!H118)</f>
        <v>PROTECNIC</v>
      </c>
      <c r="I118" s="717" t="str">
        <f>IF('Invt Machines'!I118="","",'Invt Machines'!I118)</f>
        <v>Touret /1 MEULE /
1 BANDE</v>
      </c>
      <c r="J118" s="721"/>
      <c r="K118" s="721"/>
      <c r="L118" s="721"/>
      <c r="M118" s="724"/>
      <c r="N118" s="714">
        <f>IF('Invt Machines'!X118="","",'Invt Machines'!X118)</f>
        <v>43375</v>
      </c>
      <c r="O118" s="713" t="str">
        <f>IF('Invt Machines'!Y118="","",'Invt Machines'!Y118)</f>
        <v>DEKRA</v>
      </c>
      <c r="P118" s="555" t="str">
        <f>IF('Invt Machines'!AC118="","",'Invt Machines'!AC118)</f>
        <v/>
      </c>
      <c r="Q118" s="186" t="str">
        <f>IF('Invt Machines'!AD118="","",'Invt Machines'!AD118)</f>
        <v/>
      </c>
      <c r="Z118" s="9">
        <f t="shared" si="2"/>
        <v>0</v>
      </c>
      <c r="AA118" s="9">
        <f t="shared" si="3"/>
        <v>0</v>
      </c>
    </row>
    <row r="119" spans="1:27" ht="30" customHeight="1" x14ac:dyDescent="0.2">
      <c r="A119" s="763">
        <f>IF('Invt Machines'!A119="","",'Invt Machines'!A119)</f>
        <v>107</v>
      </c>
      <c r="B119" s="723" t="str">
        <f>IF('Invt Machines'!B119="","",'Invt Machines'!B119)</f>
        <v>Usine</v>
      </c>
      <c r="C119" s="715"/>
      <c r="D119" s="93" t="str">
        <f>IF('Invt Machines'!D119="","",'Invt Machines'!D119)</f>
        <v>ASPROD Atelier</v>
      </c>
      <c r="E119" s="713" t="str">
        <f>IF('Invt Machines'!E119="","",'Invt Machines'!E119)</f>
        <v>628G 5</v>
      </c>
      <c r="F119" s="716" t="str">
        <f>IF('Invt Machines'!F119="","",'Invt Machines'!F119)</f>
        <v/>
      </c>
      <c r="G119" s="722" t="str">
        <f>IF('Invt Machines'!G119="","",'Invt Machines'!G119)</f>
        <v>TOURET D'AFFUTAGE</v>
      </c>
      <c r="H119" s="717" t="str">
        <f>IF('Invt Machines'!H119="","",'Invt Machines'!H119)</f>
        <v>MAPE</v>
      </c>
      <c r="I119" s="717" t="str">
        <f>IF('Invt Machines'!I119="","",'Invt Machines'!I119)</f>
        <v>Touret /2 MEULES</v>
      </c>
      <c r="J119" s="721"/>
      <c r="K119" s="721"/>
      <c r="L119" s="721"/>
      <c r="M119" s="724"/>
      <c r="N119" s="714">
        <f>IF('Invt Machines'!X119="","",'Invt Machines'!X119)</f>
        <v>43375</v>
      </c>
      <c r="O119" s="713" t="str">
        <f>IF('Invt Machines'!Y119="","",'Invt Machines'!Y119)</f>
        <v>DEKRA</v>
      </c>
      <c r="P119" s="555" t="str">
        <f>IF('Invt Machines'!AC119="","",'Invt Machines'!AC119)</f>
        <v/>
      </c>
      <c r="Q119" s="186" t="str">
        <f>IF('Invt Machines'!AD119="","",'Invt Machines'!AD119)</f>
        <v/>
      </c>
      <c r="Z119" s="9">
        <f t="shared" si="2"/>
        <v>0</v>
      </c>
      <c r="AA119" s="9">
        <f t="shared" si="3"/>
        <v>0</v>
      </c>
    </row>
    <row r="120" spans="1:27" ht="30" customHeight="1" x14ac:dyDescent="0.2">
      <c r="A120" s="763">
        <f>IF('Invt Machines'!A120="","",'Invt Machines'!A120)</f>
        <v>108</v>
      </c>
      <c r="B120" s="723" t="str">
        <f>IF('Invt Machines'!B120="","",'Invt Machines'!B120)</f>
        <v>Usine</v>
      </c>
      <c r="C120" s="715"/>
      <c r="D120" s="93" t="str">
        <f>IF('Invt Machines'!D120="","",'Invt Machines'!D120)</f>
        <v>ASPROD Atelier</v>
      </c>
      <c r="E120" s="713" t="str">
        <f>IF('Invt Machines'!E120="","",'Invt Machines'!E120)</f>
        <v>628G 11</v>
      </c>
      <c r="F120" s="716" t="str">
        <f>IF('Invt Machines'!F120="","",'Invt Machines'!F120)</f>
        <v/>
      </c>
      <c r="G120" s="722" t="str">
        <f>IF('Invt Machines'!G120="","",'Invt Machines'!G120)</f>
        <v>TOURET A MEULER</v>
      </c>
      <c r="H120" s="717" t="str">
        <f>IF('Invt Machines'!H120="","",'Invt Machines'!H120)</f>
        <v>HUGLO</v>
      </c>
      <c r="I120" s="717" t="str">
        <f>IF('Invt Machines'!I120="","",'Invt Machines'!I120)</f>
        <v>Touret /1 MEULE</v>
      </c>
      <c r="J120" s="721"/>
      <c r="K120" s="721"/>
      <c r="L120" s="721"/>
      <c r="M120" s="724"/>
      <c r="N120" s="714">
        <f>IF('Invt Machines'!X120="","",'Invt Machines'!X120)</f>
        <v>43374</v>
      </c>
      <c r="O120" s="713" t="str">
        <f>IF('Invt Machines'!Y120="","",'Invt Machines'!Y120)</f>
        <v>DEKRA</v>
      </c>
      <c r="P120" s="555" t="str">
        <f>IF('Invt Machines'!AC120="","",'Invt Machines'!AC120)</f>
        <v/>
      </c>
      <c r="Q120" s="186" t="str">
        <f>IF('Invt Machines'!AD120="","",'Invt Machines'!AD120)</f>
        <v/>
      </c>
      <c r="Z120" s="9">
        <f t="shared" si="2"/>
        <v>0</v>
      </c>
      <c r="AA120" s="9">
        <f t="shared" si="3"/>
        <v>0</v>
      </c>
    </row>
    <row r="121" spans="1:27" ht="30" customHeight="1" x14ac:dyDescent="0.2">
      <c r="A121" s="763">
        <f>IF('Invt Machines'!A121="","",'Invt Machines'!A121)</f>
        <v>109</v>
      </c>
      <c r="B121" s="723" t="str">
        <f>IF('Invt Machines'!B121="","",'Invt Machines'!B121)</f>
        <v>Usine</v>
      </c>
      <c r="C121" s="715" t="s">
        <v>665</v>
      </c>
      <c r="D121" s="93" t="str">
        <f>IF('Invt Machines'!D121="","",'Invt Machines'!D121)</f>
        <v>MAINT. Atelier</v>
      </c>
      <c r="E121" s="58">
        <f>IF('Invt Machines'!E121="","",'Invt Machines'!E121)</f>
        <v>1187</v>
      </c>
      <c r="F121" s="718" t="str">
        <f>IF('Invt Machines'!F121="","",'Invt Machines'!F121)</f>
        <v/>
      </c>
      <c r="G121" s="722" t="str">
        <f>IF('Invt Machines'!G121="","",'Invt Machines'!G121)</f>
        <v>TOURET A POLIR 148</v>
      </c>
      <c r="H121" s="717" t="str">
        <f>IF('Invt Machines'!H121="","",'Invt Machines'!H121)</f>
        <v>PROTECNIC</v>
      </c>
      <c r="I121" s="717" t="str">
        <f>IF('Invt Machines'!I121="","",'Invt Machines'!I121)</f>
        <v>Touret /2 MEULES</v>
      </c>
      <c r="J121" s="721"/>
      <c r="K121" s="721"/>
      <c r="L121" s="721"/>
      <c r="M121" s="724"/>
      <c r="N121" s="714">
        <f>IF('Invt Machines'!X121="","",'Invt Machines'!X121)</f>
        <v>43374</v>
      </c>
      <c r="O121" s="713" t="str">
        <f>IF('Invt Machines'!Y121="","",'Invt Machines'!Y121)</f>
        <v>DEKRA</v>
      </c>
      <c r="P121" s="555" t="str">
        <f>IF('Invt Machines'!AC121="","",'Invt Machines'!AC121)</f>
        <v/>
      </c>
      <c r="Q121" s="186" t="str">
        <f>IF('Invt Machines'!AD121="","",'Invt Machines'!AD121)</f>
        <v/>
      </c>
      <c r="Z121" s="9">
        <f t="shared" si="2"/>
        <v>0</v>
      </c>
      <c r="AA121" s="9">
        <f t="shared" si="3"/>
        <v>0</v>
      </c>
    </row>
    <row r="122" spans="1:27" ht="30" customHeight="1" x14ac:dyDescent="0.2">
      <c r="A122" s="763">
        <f>IF('Invt Machines'!A122="","",'Invt Machines'!A122)</f>
        <v>110</v>
      </c>
      <c r="B122" s="723" t="str">
        <f>IF('Invt Machines'!B122="","",'Invt Machines'!B122)</f>
        <v>Usine</v>
      </c>
      <c r="C122" s="715" t="s">
        <v>665</v>
      </c>
      <c r="D122" s="93" t="str">
        <f>IF('Invt Machines'!D122="","",'Invt Machines'!D122)</f>
        <v>MAINT. Atelier</v>
      </c>
      <c r="E122" s="58" t="str">
        <f>IF('Invt Machines'!E122="","",'Invt Machines'!E122)</f>
        <v>GL0101W</v>
      </c>
      <c r="F122" s="718" t="str">
        <f>IF('Invt Machines'!F122="","",'Invt Machines'!F122)</f>
        <v/>
      </c>
      <c r="G122" s="722" t="str">
        <f>IF('Invt Machines'!G122="","",'Invt Machines'!G122)</f>
        <v>TOURET A MEULER 131  (233AT2)</v>
      </c>
      <c r="H122" s="717" t="str">
        <f>IF('Invt Machines'!H122="","",'Invt Machines'!H122)</f>
        <v>OUTILLAGE ELECTRIQUE SILEX</v>
      </c>
      <c r="I122" s="717" t="str">
        <f>IF('Invt Machines'!I122="","",'Invt Machines'!I122)</f>
        <v>Touret /2 MEULES</v>
      </c>
      <c r="J122" s="721"/>
      <c r="K122" s="721"/>
      <c r="L122" s="721"/>
      <c r="M122" s="724"/>
      <c r="N122" s="714">
        <f>IF('Invt Machines'!X122="","",'Invt Machines'!X122)</f>
        <v>43374</v>
      </c>
      <c r="O122" s="713" t="str">
        <f>IF('Invt Machines'!Y122="","",'Invt Machines'!Y122)</f>
        <v>DEKRA</v>
      </c>
      <c r="P122" s="555" t="str">
        <f>IF('Invt Machines'!AC122="","",'Invt Machines'!AC122)</f>
        <v/>
      </c>
      <c r="Q122" s="186" t="str">
        <f>IF('Invt Machines'!AD122="","",'Invt Machines'!AD122)</f>
        <v/>
      </c>
      <c r="Z122" s="9">
        <f t="shared" si="2"/>
        <v>0</v>
      </c>
      <c r="AA122" s="9">
        <f t="shared" si="3"/>
        <v>0</v>
      </c>
    </row>
    <row r="123" spans="1:27" ht="30" customHeight="1" x14ac:dyDescent="0.2">
      <c r="A123" s="763">
        <f>IF('Invt Machines'!A123="","",'Invt Machines'!A123)</f>
        <v>111</v>
      </c>
      <c r="B123" s="723" t="str">
        <f>IF('Invt Machines'!B123="","",'Invt Machines'!B123)</f>
        <v>Usine</v>
      </c>
      <c r="C123" s="715" t="s">
        <v>665</v>
      </c>
      <c r="D123" s="93" t="str">
        <f>IF('Invt Machines'!D123="","",'Invt Machines'!D123)</f>
        <v>MAINT. Atelier</v>
      </c>
      <c r="E123" s="58">
        <f>IF('Invt Machines'!E123="","",'Invt Machines'!E123)</f>
        <v>2546114</v>
      </c>
      <c r="F123" s="718" t="str">
        <f>IF('Invt Machines'!F123="","",'Invt Machines'!F123)</f>
        <v/>
      </c>
      <c r="G123" s="722" t="str">
        <f>IF('Invt Machines'!G123="","",'Invt Machines'!G123)</f>
        <v>PERCEUSE A COLONNE (PTM12)</v>
      </c>
      <c r="H123" s="717" t="str">
        <f>IF('Invt Machines'!H123="","",'Invt Machines'!H123)</f>
        <v>CINCINNATI MILACRON</v>
      </c>
      <c r="I123" s="717" t="str">
        <f>IF('Invt Machines'!I123="","",'Invt Machines'!I123)</f>
        <v>Perceuse</v>
      </c>
      <c r="J123" s="721"/>
      <c r="K123" s="721"/>
      <c r="L123" s="721"/>
      <c r="M123" s="724"/>
      <c r="N123" s="714">
        <f>IF('Invt Machines'!X123="","",'Invt Machines'!X123)</f>
        <v>43374</v>
      </c>
      <c r="O123" s="713" t="str">
        <f>IF('Invt Machines'!Y123="","",'Invt Machines'!Y123)</f>
        <v>DEKRA</v>
      </c>
      <c r="P123" s="555" t="str">
        <f>IF('Invt Machines'!AC123="","",'Invt Machines'!AC123)</f>
        <v/>
      </c>
      <c r="Q123" s="186" t="str">
        <f>IF('Invt Machines'!AD123="","",'Invt Machines'!AD123)</f>
        <v/>
      </c>
      <c r="Z123" s="9">
        <f t="shared" si="2"/>
        <v>0</v>
      </c>
      <c r="AA123" s="9">
        <f t="shared" si="3"/>
        <v>0</v>
      </c>
    </row>
    <row r="124" spans="1:27" ht="30" customHeight="1" x14ac:dyDescent="0.2">
      <c r="A124" s="763">
        <f>IF('Invt Machines'!A124="","",'Invt Machines'!A124)</f>
        <v>112</v>
      </c>
      <c r="B124" s="723" t="str">
        <f>IF('Invt Machines'!B124="","",'Invt Machines'!B124)</f>
        <v>Usine</v>
      </c>
      <c r="C124" s="715" t="s">
        <v>665</v>
      </c>
      <c r="D124" s="93" t="str">
        <f>IF('Invt Machines'!D124="","",'Invt Machines'!D124)</f>
        <v>MAINT. Atelier</v>
      </c>
      <c r="E124" s="58">
        <f>IF('Invt Machines'!E124="","",'Invt Machines'!E124)</f>
        <v>2546115</v>
      </c>
      <c r="F124" s="718" t="str">
        <f>IF('Invt Machines'!F124="","",'Invt Machines'!F124)</f>
        <v/>
      </c>
      <c r="G124" s="722" t="str">
        <f>IF('Invt Machines'!G124="","",'Invt Machines'!G124)</f>
        <v xml:space="preserve">PERCEUSE A COLONNE (PM17) </v>
      </c>
      <c r="H124" s="717" t="str">
        <f>IF('Invt Machines'!H124="","",'Invt Machines'!H124)</f>
        <v>CINCINNATI MILACRON</v>
      </c>
      <c r="I124" s="717" t="str">
        <f>IF('Invt Machines'!I124="","",'Invt Machines'!I124)</f>
        <v>Perceuse</v>
      </c>
      <c r="J124" s="721"/>
      <c r="K124" s="721"/>
      <c r="L124" s="721"/>
      <c r="M124" s="724"/>
      <c r="N124" s="714">
        <f>IF('Invt Machines'!X124="","",'Invt Machines'!X124)</f>
        <v>43374</v>
      </c>
      <c r="O124" s="713" t="str">
        <f>IF('Invt Machines'!Y124="","",'Invt Machines'!Y124)</f>
        <v>DEKRA</v>
      </c>
      <c r="P124" s="555" t="str">
        <f>IF('Invt Machines'!AC124="","",'Invt Machines'!AC124)</f>
        <v/>
      </c>
      <c r="Q124" s="186" t="str">
        <f>IF('Invt Machines'!AD124="","",'Invt Machines'!AD124)</f>
        <v/>
      </c>
      <c r="Z124" s="9">
        <f t="shared" si="2"/>
        <v>0</v>
      </c>
      <c r="AA124" s="9">
        <f t="shared" si="3"/>
        <v>0</v>
      </c>
    </row>
    <row r="125" spans="1:27" ht="30" customHeight="1" x14ac:dyDescent="0.2">
      <c r="A125" s="763">
        <f>IF('Invt Machines'!A125="","",'Invt Machines'!A125)</f>
        <v>113</v>
      </c>
      <c r="B125" s="723" t="str">
        <f>IF('Invt Machines'!B125="","",'Invt Machines'!B125)</f>
        <v>Usine</v>
      </c>
      <c r="C125" s="715" t="s">
        <v>665</v>
      </c>
      <c r="D125" s="93" t="str">
        <f>IF('Invt Machines'!D125="","",'Invt Machines'!D125)</f>
        <v>MAINT. Atelier</v>
      </c>
      <c r="E125" s="58" t="str">
        <f>IF('Invt Machines'!E125="","",'Invt Machines'!E125)</f>
        <v>W.415</v>
      </c>
      <c r="F125" s="718" t="str">
        <f>IF('Invt Machines'!F125="","",'Invt Machines'!F125)</f>
        <v/>
      </c>
      <c r="G125" s="722" t="str">
        <f>IF('Invt Machines'!G125="","",'Invt Machines'!G125)</f>
        <v>PRESSSE D'ALTELIER 799060</v>
      </c>
      <c r="H125" s="717" t="str">
        <f>IF('Invt Machines'!H125="","",'Invt Machines'!H125)</f>
        <v>FACOM</v>
      </c>
      <c r="I125" s="717" t="str">
        <f>IF('Invt Machines'!I125="","",'Invt Machines'!I125)</f>
        <v>Presse</v>
      </c>
      <c r="J125" s="721"/>
      <c r="K125" s="721"/>
      <c r="L125" s="724"/>
      <c r="M125" s="724"/>
      <c r="N125" s="714">
        <f>IF('Invt Machines'!X125="","",'Invt Machines'!X125)</f>
        <v>43374</v>
      </c>
      <c r="O125" s="713" t="str">
        <f>IF('Invt Machines'!Y125="","",'Invt Machines'!Y125)</f>
        <v>DEKRA</v>
      </c>
      <c r="P125" s="555" t="str">
        <f>IF('Invt Machines'!AC125="","",'Invt Machines'!AC125)</f>
        <v/>
      </c>
      <c r="Q125" s="186" t="str">
        <f>IF('Invt Machines'!AD125="","",'Invt Machines'!AD125)</f>
        <v/>
      </c>
      <c r="Z125" s="9">
        <f t="shared" si="2"/>
        <v>0</v>
      </c>
      <c r="AA125" s="9">
        <f t="shared" si="3"/>
        <v>0</v>
      </c>
    </row>
    <row r="126" spans="1:27" ht="30" customHeight="1" x14ac:dyDescent="0.2">
      <c r="A126" s="763">
        <f>IF('Invt Machines'!A126="","",'Invt Machines'!A126)</f>
        <v>114</v>
      </c>
      <c r="B126" s="102" t="str">
        <f>IF('Invt Machines'!B126="","",'Invt Machines'!B126)</f>
        <v>Usine</v>
      </c>
      <c r="C126" s="96" t="s">
        <v>780</v>
      </c>
      <c r="D126" s="100" t="str">
        <f>IF('Invt Machines'!D126="","",'Invt Machines'!D126)</f>
        <v>MAINT. Atelier</v>
      </c>
      <c r="E126" s="96">
        <f>IF('Invt Machines'!E126="","",'Invt Machines'!E126)</f>
        <v>2546166</v>
      </c>
      <c r="F126" s="114" t="str">
        <f>IF('Invt Machines'!F126="","",'Invt Machines'!F126)</f>
        <v/>
      </c>
      <c r="G126" s="188" t="str">
        <f>IF('Invt Machines'!G126="","",'Invt Machines'!G126)</f>
        <v>SCIE</v>
      </c>
      <c r="H126" s="96" t="str">
        <f>IF('Invt Machines'!H126="","",'Invt Machines'!H126)</f>
        <v>KASTO</v>
      </c>
      <c r="I126" s="100" t="str">
        <f>IF('Invt Machines'!I126="","",'Invt Machines'!I126)</f>
        <v>Scie</v>
      </c>
      <c r="J126" s="724"/>
      <c r="K126" s="724"/>
      <c r="L126" s="724"/>
      <c r="M126" s="724"/>
      <c r="N126" s="116" t="str">
        <f>IF('Invt Machines'!X126="","",'Invt Machines'!X126)</f>
        <v/>
      </c>
      <c r="O126" s="96" t="str">
        <f>IF('Invt Machines'!Y126="","",'Invt Machines'!Y126)</f>
        <v/>
      </c>
      <c r="P126" s="553" t="str">
        <f>IF('Invt Machines'!AC126="","",'Invt Machines'!AC126)</f>
        <v/>
      </c>
      <c r="Q126" s="115" t="str">
        <f>IF('Invt Machines'!AD126="","",'Invt Machines'!AD126)</f>
        <v/>
      </c>
      <c r="Z126" s="9">
        <f t="shared" si="2"/>
        <v>0</v>
      </c>
      <c r="AA126" s="9">
        <f t="shared" si="3"/>
        <v>0</v>
      </c>
    </row>
    <row r="127" spans="1:27" ht="30" customHeight="1" x14ac:dyDescent="0.2">
      <c r="A127" s="763">
        <f>IF('Invt Machines'!A127="","",'Invt Machines'!A127)</f>
        <v>115</v>
      </c>
      <c r="B127" s="723" t="str">
        <f>IF('Invt Machines'!B127="","",'Invt Machines'!B127)</f>
        <v>Usine</v>
      </c>
      <c r="C127" s="715"/>
      <c r="D127" s="93" t="str">
        <f>IF('Invt Machines'!D127="","",'Invt Machines'!D127)</f>
        <v>MAGASIN</v>
      </c>
      <c r="E127" s="713" t="str">
        <f>IF('Invt Machines'!E127="","",'Invt Machines'!E127)</f>
        <v>07077359</v>
      </c>
      <c r="F127" s="716" t="str">
        <f>IF('Invt Machines'!F127="","",'Invt Machines'!F127)</f>
        <v/>
      </c>
      <c r="G127" s="722" t="str">
        <f>IF('Invt Machines'!G127="","",'Invt Machines'!G127)</f>
        <v>MARQUEUSE CN101 P</v>
      </c>
      <c r="H127" s="717" t="str">
        <f>IF('Invt Machines'!H127="","",'Invt Machines'!H127)</f>
        <v>TECHNIFOR</v>
      </c>
      <c r="I127" s="717" t="str">
        <f>IF('Invt Machines'!I127="","",'Invt Machines'!I127)</f>
        <v>Machine à marquer</v>
      </c>
      <c r="J127" s="721"/>
      <c r="K127" s="721"/>
      <c r="L127" s="721"/>
      <c r="M127" s="724"/>
      <c r="N127" s="714">
        <f>IF('Invt Machines'!X127="","",'Invt Machines'!X127)</f>
        <v>43388</v>
      </c>
      <c r="O127" s="713" t="str">
        <f>IF('Invt Machines'!Y127="","",'Invt Machines'!Y127)</f>
        <v>DEKRA</v>
      </c>
      <c r="P127" s="555" t="str">
        <f>IF('Invt Machines'!AC127="","",'Invt Machines'!AC127)</f>
        <v/>
      </c>
      <c r="Q127" s="186" t="str">
        <f>IF('Invt Machines'!AD127="","",'Invt Machines'!AD127)</f>
        <v/>
      </c>
      <c r="Z127" s="9">
        <f t="shared" si="2"/>
        <v>0</v>
      </c>
      <c r="AA127" s="9">
        <f t="shared" si="3"/>
        <v>0</v>
      </c>
    </row>
    <row r="128" spans="1:27" ht="30" customHeight="1" x14ac:dyDescent="0.2">
      <c r="A128" s="763">
        <f>IF('Invt Machines'!A128="","",'Invt Machines'!A128)</f>
        <v>116</v>
      </c>
      <c r="B128" s="268" t="s">
        <v>1496</v>
      </c>
      <c r="C128" s="269" t="s">
        <v>803</v>
      </c>
      <c r="D128" s="270">
        <f>IF('Invt Machines'!D128="","",'Invt Machines'!D128)</f>
        <v>16</v>
      </c>
      <c r="E128" s="270">
        <f>IF('Invt Machines'!E128="","",'Invt Machines'!E128)</f>
        <v>313</v>
      </c>
      <c r="F128" s="271">
        <f>IF('Invt Machines'!F128="","",'Invt Machines'!F128)</f>
        <v>3635752</v>
      </c>
      <c r="G128" s="272" t="s">
        <v>1494</v>
      </c>
      <c r="H128" s="269" t="str">
        <f>IF('Invt Machines'!H128="","",'Invt Machines'!H128)</f>
        <v>OMSAT</v>
      </c>
      <c r="I128" s="269" t="str">
        <f>IF('Invt Machines'!I128="","",'Invt Machines'!I128)</f>
        <v>Bac de filtration</v>
      </c>
      <c r="J128" s="273"/>
      <c r="K128" s="273"/>
      <c r="L128" s="273"/>
      <c r="M128" s="274"/>
      <c r="N128" s="275" t="str">
        <f>IF('Invt Machines'!X128="","",'Invt Machines'!X128)</f>
        <v/>
      </c>
      <c r="O128" s="270" t="str">
        <f>IF('Invt Machines'!Y128="","",'Invt Machines'!Y128)</f>
        <v/>
      </c>
      <c r="P128" s="556" t="str">
        <f>IF('Invt Machines'!AC128="","",'Invt Machines'!AC128)</f>
        <v/>
      </c>
      <c r="Q128" s="276" t="str">
        <f>IF('Invt Machines'!AD128="","",'Invt Machines'!AD128)</f>
        <v/>
      </c>
      <c r="Z128" s="9">
        <f t="shared" si="2"/>
        <v>0</v>
      </c>
      <c r="AA128" s="9">
        <f t="shared" si="3"/>
        <v>0</v>
      </c>
    </row>
    <row r="129" spans="1:27" ht="30" customHeight="1" x14ac:dyDescent="0.2">
      <c r="A129" s="763">
        <f>IF('Invt Machines'!A129="","",'Invt Machines'!A129)</f>
        <v>117</v>
      </c>
      <c r="B129" s="268" t="str">
        <f>IF('Invt Machines'!B129="","",'Invt Machines'!B129)</f>
        <v>Usine</v>
      </c>
      <c r="C129" s="269" t="s">
        <v>803</v>
      </c>
      <c r="D129" s="270" t="str">
        <f>IF('Invt Machines'!D129="","",'Invt Machines'!D129)</f>
        <v>BAT D</v>
      </c>
      <c r="E129" s="270" t="str">
        <f>IF('Invt Machines'!E129="","",'Invt Machines'!E129)</f>
        <v/>
      </c>
      <c r="F129" s="271" t="str">
        <f>IF('Invt Machines'!F129="","",'Invt Machines'!F129)</f>
        <v/>
      </c>
      <c r="G129" s="272" t="s">
        <v>1495</v>
      </c>
      <c r="H129" s="269" t="str">
        <f>IF('Invt Machines'!H129="","",'Invt Machines'!H129)</f>
        <v>SCITEEX GENESYS 644C</v>
      </c>
      <c r="I129" s="269" t="str">
        <f>IF('Invt Machines'!I129="","",'Invt Machines'!I129)</f>
        <v>Sableuse</v>
      </c>
      <c r="J129" s="273"/>
      <c r="K129" s="273"/>
      <c r="L129" s="273"/>
      <c r="M129" s="274"/>
      <c r="N129" s="275" t="str">
        <f>IF('Invt Machines'!X129="","",'Invt Machines'!X129)</f>
        <v/>
      </c>
      <c r="O129" s="270" t="str">
        <f>IF('Invt Machines'!Y129="","",'Invt Machines'!Y129)</f>
        <v/>
      </c>
      <c r="P129" s="556" t="str">
        <f>IF('Invt Machines'!AC129="","",'Invt Machines'!AC129)</f>
        <v/>
      </c>
      <c r="Q129" s="276" t="str">
        <f>IF('Invt Machines'!AD129="","",'Invt Machines'!AD129)</f>
        <v/>
      </c>
      <c r="Z129" s="9">
        <f t="shared" si="2"/>
        <v>0</v>
      </c>
      <c r="AA129" s="9">
        <f t="shared" si="3"/>
        <v>0</v>
      </c>
    </row>
    <row r="130" spans="1:27" ht="30" customHeight="1" x14ac:dyDescent="0.2">
      <c r="A130" s="763">
        <f>IF('Invt Machines'!A130="","",'Invt Machines'!A130)</f>
        <v>118</v>
      </c>
      <c r="B130" s="268" t="str">
        <f>IF('Invt Machines'!B130="","",'Invt Machines'!B130)</f>
        <v>Usine</v>
      </c>
      <c r="C130" s="269" t="s">
        <v>803</v>
      </c>
      <c r="D130" s="270" t="str">
        <f>IF('Invt Machines'!D130="","",'Invt Machines'!D130)</f>
        <v>BAT D</v>
      </c>
      <c r="E130" s="270" t="str">
        <f>IF('Invt Machines'!E130="","",'Invt Machines'!E130)</f>
        <v>COMPRESSEUR</v>
      </c>
      <c r="F130" s="271" t="str">
        <f>IF('Invt Machines'!F130="","",'Invt Machines'!F130)</f>
        <v/>
      </c>
      <c r="G130" s="272" t="str">
        <f>IF('Invt Machines'!G130="","",'Invt Machines'!G130)</f>
        <v>COMPRESSEUR Yonne Equip</v>
      </c>
      <c r="H130" s="269" t="str">
        <f>IF('Invt Machines'!H130="","",'Invt Machines'!H130)</f>
        <v>ATLAS COPCO GA75VSD</v>
      </c>
      <c r="I130" s="269" t="str">
        <f>IF('Invt Machines'!I130="","",'Invt Machines'!I130)</f>
        <v>Centrale air comprimé</v>
      </c>
      <c r="J130" s="273"/>
      <c r="K130" s="273"/>
      <c r="L130" s="273"/>
      <c r="M130" s="274"/>
      <c r="N130" s="275" t="str">
        <f>IF('Invt Machines'!X130="","",'Invt Machines'!X130)</f>
        <v/>
      </c>
      <c r="O130" s="270" t="str">
        <f>IF('Invt Machines'!Y130="","",'Invt Machines'!Y130)</f>
        <v/>
      </c>
      <c r="P130" s="556" t="str">
        <f>IF('Invt Machines'!AC130="","",'Invt Machines'!AC130)</f>
        <v/>
      </c>
      <c r="Q130" s="276" t="str">
        <f>IF('Invt Machines'!AD130="","",'Invt Machines'!AD130)</f>
        <v/>
      </c>
      <c r="Z130" s="9">
        <f t="shared" si="2"/>
        <v>0</v>
      </c>
      <c r="AA130" s="9">
        <f t="shared" si="3"/>
        <v>0</v>
      </c>
    </row>
    <row r="131" spans="1:27" ht="30" customHeight="1" x14ac:dyDescent="0.2">
      <c r="A131" s="763">
        <f>IF('Invt Machines'!A131="","",'Invt Machines'!A131)</f>
        <v>119</v>
      </c>
      <c r="B131" s="268" t="str">
        <f>IF('Invt Machines'!B131="","",'Invt Machines'!B131)</f>
        <v>Usine</v>
      </c>
      <c r="C131" s="269" t="s">
        <v>803</v>
      </c>
      <c r="D131" s="270" t="str">
        <f>IF('Invt Machines'!D131="","",'Invt Machines'!D131)</f>
        <v>BAT D</v>
      </c>
      <c r="E131" s="270" t="str">
        <f>IF('Invt Machines'!E131="","",'Invt Machines'!E131)</f>
        <v/>
      </c>
      <c r="F131" s="271" t="str">
        <f>IF('Invt Machines'!F131="","",'Invt Machines'!F131)</f>
        <v/>
      </c>
      <c r="G131" s="272" t="str">
        <f>IF('Invt Machines'!G131="","",'Invt Machines'!G131)</f>
        <v>Cabine de peinture YD</v>
      </c>
      <c r="H131" s="269" t="str">
        <f>IF('Invt Machines'!H131="","",'Invt Machines'!H131)</f>
        <v>CORAL</v>
      </c>
      <c r="I131" s="269" t="str">
        <f>IF('Invt Machines'!I131="","",'Invt Machines'!I131)</f>
        <v>cabine de peinture</v>
      </c>
      <c r="J131" s="273"/>
      <c r="K131" s="273"/>
      <c r="L131" s="273"/>
      <c r="M131" s="274"/>
      <c r="N131" s="275" t="str">
        <f>IF('Invt Machines'!X131="","",'Invt Machines'!X131)</f>
        <v/>
      </c>
      <c r="O131" s="270" t="str">
        <f>IF('Invt Machines'!Y131="","",'Invt Machines'!Y131)</f>
        <v/>
      </c>
      <c r="P131" s="556" t="str">
        <f>IF('Invt Machines'!AC131="","",'Invt Machines'!AC131)</f>
        <v/>
      </c>
      <c r="Q131" s="276" t="str">
        <f>IF('Invt Machines'!AD131="","",'Invt Machines'!AD131)</f>
        <v/>
      </c>
      <c r="Z131" s="9">
        <f t="shared" si="2"/>
        <v>0</v>
      </c>
      <c r="AA131" s="9">
        <f t="shared" si="3"/>
        <v>0</v>
      </c>
    </row>
    <row r="132" spans="1:27" ht="30" customHeight="1" x14ac:dyDescent="0.2">
      <c r="A132" s="763">
        <f>IF('Invt Machines'!A132="","",'Invt Machines'!A132)</f>
        <v>120</v>
      </c>
      <c r="B132" s="268" t="str">
        <f>IF('Invt Machines'!B132="","",'Invt Machines'!B132)</f>
        <v>Usine</v>
      </c>
      <c r="C132" s="270"/>
      <c r="D132" s="270" t="str">
        <f>IF('Invt Machines'!D132="","",'Invt Machines'!D132)</f>
        <v>Cuisine</v>
      </c>
      <c r="E132" s="270" t="str">
        <f>IF('Invt Machines'!E132="","",'Invt Machines'!E132)</f>
        <v/>
      </c>
      <c r="F132" s="271" t="str">
        <f>IF('Invt Machines'!F132="","",'Invt Machines'!F132)</f>
        <v/>
      </c>
      <c r="G132" s="272" t="str">
        <f>IF('Invt Machines'!G132="","",'Invt Machines'!G132)</f>
        <v>FOUR</v>
      </c>
      <c r="H132" s="269" t="str">
        <f>IF('Invt Machines'!H132="","",'Invt Machines'!H132)</f>
        <v/>
      </c>
      <c r="I132" s="269" t="str">
        <f>IF('Invt Machines'!I132="","",'Invt Machines'!I132)</f>
        <v/>
      </c>
      <c r="J132" s="273"/>
      <c r="K132" s="273"/>
      <c r="L132" s="273"/>
      <c r="M132" s="274"/>
      <c r="N132" s="275" t="str">
        <f>IF('Invt Machines'!X132="","",'Invt Machines'!X132)</f>
        <v/>
      </c>
      <c r="O132" s="270" t="str">
        <f>IF('Invt Machines'!Y132="","",'Invt Machines'!Y132)</f>
        <v/>
      </c>
      <c r="P132" s="556" t="str">
        <f>IF('Invt Machines'!AC132="","",'Invt Machines'!AC132)</f>
        <v/>
      </c>
      <c r="Q132" s="276" t="str">
        <f>IF('Invt Machines'!AD132="","",'Invt Machines'!AD132)</f>
        <v/>
      </c>
      <c r="Z132" s="9">
        <f t="shared" si="2"/>
        <v>0</v>
      </c>
      <c r="AA132" s="9">
        <f t="shared" si="3"/>
        <v>0</v>
      </c>
    </row>
    <row r="133" spans="1:27" x14ac:dyDescent="0.2">
      <c r="A133" s="763">
        <f>IF('Invt Machines'!A133="","",'Invt Machines'!A133)</f>
        <v>121</v>
      </c>
      <c r="B133" s="268" t="str">
        <f>IF('Invt Machines'!B133="","",'Invt Machines'!B133)</f>
        <v>Usine</v>
      </c>
      <c r="C133" s="270"/>
      <c r="D133" s="270" t="str">
        <f>IF('Invt Machines'!D133="","",'Invt Machines'!D133)</f>
        <v>Cuisine</v>
      </c>
      <c r="E133" s="269" t="str">
        <f>IF('Invt Machines'!E133="","",'Invt Machines'!E133)</f>
        <v/>
      </c>
      <c r="F133" s="271" t="str">
        <f>IF('Invt Machines'!F133="","",'Invt Machines'!F133)</f>
        <v/>
      </c>
      <c r="G133" s="272" t="str">
        <f>IF('Invt Machines'!G133="","",'Invt Machines'!G133)</f>
        <v>LAVE-VAISELLE</v>
      </c>
      <c r="H133" s="270" t="str">
        <f>IF('Invt Machines'!H133="","",'Invt Machines'!H133)</f>
        <v/>
      </c>
      <c r="I133" s="269" t="str">
        <f>IF('Invt Machines'!I133="","",'Invt Machines'!I133)</f>
        <v/>
      </c>
      <c r="J133" s="273"/>
      <c r="K133" s="273"/>
      <c r="L133" s="273"/>
      <c r="M133" s="274"/>
      <c r="N133" s="275" t="str">
        <f>IF('Invt Machines'!X133="","",'Invt Machines'!X133)</f>
        <v/>
      </c>
      <c r="O133" s="270" t="str">
        <f>IF('Invt Machines'!Y133="","",'Invt Machines'!Y133)</f>
        <v/>
      </c>
      <c r="P133" s="556" t="str">
        <f>IF('Invt Machines'!AC133="","",'Invt Machines'!AC133)</f>
        <v/>
      </c>
      <c r="Q133" s="276" t="str">
        <f>IF('Invt Machines'!AD133="","",'Invt Machines'!AD133)</f>
        <v/>
      </c>
      <c r="Z133" s="9">
        <f t="shared" si="2"/>
        <v>0</v>
      </c>
      <c r="AA133" s="9">
        <f t="shared" si="3"/>
        <v>0</v>
      </c>
    </row>
    <row r="134" spans="1:27" ht="30" customHeight="1" x14ac:dyDescent="0.2">
      <c r="A134" s="763">
        <f>IF('Invt Machines'!A134="","",'Invt Machines'!A134)</f>
        <v>122</v>
      </c>
      <c r="B134" s="268" t="str">
        <f>IF('Invt Machines'!B134="","",'Invt Machines'!B134)</f>
        <v>Usine</v>
      </c>
      <c r="C134" s="270"/>
      <c r="D134" s="270" t="str">
        <f>IF('Invt Machines'!D134="","",'Invt Machines'!D134)</f>
        <v>Cuisine</v>
      </c>
      <c r="E134" s="270" t="str">
        <f>IF('Invt Machines'!E134="","",'Invt Machines'!E134)</f>
        <v/>
      </c>
      <c r="F134" s="271" t="str">
        <f>IF('Invt Machines'!F134="","",'Invt Machines'!F134)</f>
        <v/>
      </c>
      <c r="G134" s="272" t="str">
        <f>IF('Invt Machines'!G134="","",'Invt Machines'!G134)</f>
        <v>MIXEUR</v>
      </c>
      <c r="H134" s="270" t="str">
        <f>IF('Invt Machines'!H134="","",'Invt Machines'!H134)</f>
        <v/>
      </c>
      <c r="I134" s="269" t="str">
        <f>IF('Invt Machines'!I134="","",'Invt Machines'!I134)</f>
        <v/>
      </c>
      <c r="J134" s="273"/>
      <c r="K134" s="273"/>
      <c r="L134" s="273"/>
      <c r="M134" s="274"/>
      <c r="N134" s="275" t="str">
        <f>IF('Invt Machines'!X134="","",'Invt Machines'!X134)</f>
        <v/>
      </c>
      <c r="O134" s="270" t="str">
        <f>IF('Invt Machines'!Y134="","",'Invt Machines'!Y134)</f>
        <v/>
      </c>
      <c r="P134" s="556" t="str">
        <f>IF('Invt Machines'!AC134="","",'Invt Machines'!AC134)</f>
        <v/>
      </c>
      <c r="Q134" s="276" t="str">
        <f>IF('Invt Machines'!AD134="","",'Invt Machines'!AD134)</f>
        <v/>
      </c>
      <c r="Z134" s="9">
        <f t="shared" si="2"/>
        <v>0</v>
      </c>
      <c r="AA134" s="9">
        <f t="shared" si="3"/>
        <v>0</v>
      </c>
    </row>
    <row r="135" spans="1:27" ht="30" customHeight="1" x14ac:dyDescent="0.2">
      <c r="A135" s="763">
        <f>IF('Invt Machines'!A135="","",'Invt Machines'!A135)</f>
        <v>123</v>
      </c>
      <c r="B135" s="268" t="str">
        <f>IF('Invt Machines'!B135="","",'Invt Machines'!B135)</f>
        <v>Usine</v>
      </c>
      <c r="C135" s="270"/>
      <c r="D135" s="270" t="str">
        <f>IF('Invt Machines'!D135="","",'Invt Machines'!D135)</f>
        <v>Cuisine</v>
      </c>
      <c r="E135" s="270" t="str">
        <f>IF('Invt Machines'!E135="","",'Invt Machines'!E135)</f>
        <v/>
      </c>
      <c r="F135" s="271" t="str">
        <f>IF('Invt Machines'!F135="","",'Invt Machines'!F135)</f>
        <v/>
      </c>
      <c r="G135" s="272" t="str">
        <f>IF('Invt Machines'!G135="","",'Invt Machines'!G135)</f>
        <v>GRILL</v>
      </c>
      <c r="H135" s="270" t="str">
        <f>IF('Invt Machines'!H135="","",'Invt Machines'!H135)</f>
        <v/>
      </c>
      <c r="I135" s="269" t="str">
        <f>IF('Invt Machines'!I135="","",'Invt Machines'!I135)</f>
        <v/>
      </c>
      <c r="J135" s="273"/>
      <c r="K135" s="273"/>
      <c r="L135" s="273"/>
      <c r="M135" s="274"/>
      <c r="N135" s="275" t="str">
        <f>IF('Invt Machines'!X135="","",'Invt Machines'!X135)</f>
        <v/>
      </c>
      <c r="O135" s="270" t="str">
        <f>IF('Invt Machines'!Y135="","",'Invt Machines'!Y135)</f>
        <v/>
      </c>
      <c r="P135" s="556" t="str">
        <f>IF('Invt Machines'!AC135="","",'Invt Machines'!AC135)</f>
        <v/>
      </c>
      <c r="Q135" s="276" t="str">
        <f>IF('Invt Machines'!AD135="","",'Invt Machines'!AD135)</f>
        <v/>
      </c>
      <c r="Z135" s="9">
        <f t="shared" si="2"/>
        <v>0</v>
      </c>
      <c r="AA135" s="9">
        <f t="shared" si="3"/>
        <v>0</v>
      </c>
    </row>
    <row r="136" spans="1:27" ht="30" customHeight="1" x14ac:dyDescent="0.2">
      <c r="A136" s="763">
        <f>IF('Invt Machines'!A136="","",'Invt Machines'!A136)</f>
        <v>124</v>
      </c>
      <c r="B136" s="268" t="str">
        <f>IF('Invt Machines'!B136="","",'Invt Machines'!B136)</f>
        <v>Usine</v>
      </c>
      <c r="C136" s="270"/>
      <c r="D136" s="270" t="str">
        <f>IF('Invt Machines'!D136="","",'Invt Machines'!D136)</f>
        <v>Cuisine</v>
      </c>
      <c r="E136" s="270" t="str">
        <f>IF('Invt Machines'!E136="","",'Invt Machines'!E136)</f>
        <v/>
      </c>
      <c r="F136" s="271" t="str">
        <f>IF('Invt Machines'!F136="","",'Invt Machines'!F136)</f>
        <v/>
      </c>
      <c r="G136" s="272" t="str">
        <f>IF('Invt Machines'!G136="","",'Invt Machines'!G136)</f>
        <v>REFRIGERATEUR</v>
      </c>
      <c r="H136" s="270" t="str">
        <f>IF('Invt Machines'!H136="","",'Invt Machines'!H136)</f>
        <v/>
      </c>
      <c r="I136" s="269" t="str">
        <f>IF('Invt Machines'!I136="","",'Invt Machines'!I136)</f>
        <v/>
      </c>
      <c r="J136" s="273"/>
      <c r="K136" s="273"/>
      <c r="L136" s="273"/>
      <c r="M136" s="274"/>
      <c r="N136" s="275" t="str">
        <f>IF('Invt Machines'!X136="","",'Invt Machines'!X136)</f>
        <v/>
      </c>
      <c r="O136" s="270" t="str">
        <f>IF('Invt Machines'!Y136="","",'Invt Machines'!Y136)</f>
        <v/>
      </c>
      <c r="P136" s="556" t="str">
        <f>IF('Invt Machines'!AC136="","",'Invt Machines'!AC136)</f>
        <v/>
      </c>
      <c r="Q136" s="276" t="str">
        <f>IF('Invt Machines'!AD136="","",'Invt Machines'!AD136)</f>
        <v/>
      </c>
      <c r="Z136" s="9">
        <f t="shared" si="2"/>
        <v>0</v>
      </c>
      <c r="AA136" s="9">
        <f t="shared" si="3"/>
        <v>0</v>
      </c>
    </row>
    <row r="137" spans="1:27" ht="30" customHeight="1" thickBot="1" x14ac:dyDescent="0.25">
      <c r="A137" s="764">
        <f>IF('Invt Machines'!A137="","",'Invt Machines'!A137)</f>
        <v>125</v>
      </c>
      <c r="B137" s="277" t="str">
        <f>IF('Invt Machines'!B142="","",'Invt Machines'!B142)</f>
        <v/>
      </c>
      <c r="C137" s="278"/>
      <c r="D137" s="278"/>
      <c r="E137" s="278"/>
      <c r="F137" s="279" t="str">
        <f>IF('Invt Machines'!F142="","",'Invt Machines'!F142)</f>
        <v/>
      </c>
      <c r="G137" s="280"/>
      <c r="H137" s="278"/>
      <c r="I137" s="281"/>
      <c r="J137" s="282"/>
      <c r="K137" s="282"/>
      <c r="L137" s="282"/>
      <c r="M137" s="282"/>
      <c r="N137" s="333" t="str">
        <f>IF('Invt Machines'!X142="","",'Invt Machines'!X142)</f>
        <v/>
      </c>
      <c r="O137" s="278" t="str">
        <f>IF('Invt Machines'!Y142="","",'Invt Machines'!Y142)</f>
        <v/>
      </c>
      <c r="P137" s="557" t="str">
        <f>IF('Invt Machines'!AC142="","",'Invt Machines'!AC142)</f>
        <v/>
      </c>
      <c r="Q137" s="283" t="str">
        <f>IF('Invt Machines'!AD142="","",'Invt Machines'!AD142)</f>
        <v/>
      </c>
      <c r="Z137" s="9">
        <f t="shared" si="2"/>
        <v>0</v>
      </c>
      <c r="AA137" s="9">
        <f t="shared" si="3"/>
        <v>0</v>
      </c>
    </row>
    <row r="139" spans="1:27" x14ac:dyDescent="0.2">
      <c r="I139" s="201" t="s">
        <v>939</v>
      </c>
      <c r="J139" s="373">
        <f>SUM(J13:J14,J23:J24,J26:J27,J30,J32,J34,J37:J39,J42:J45,J48:J49,J52,J54:J55,J57:J58,J60:J61,J64,J66,J71,J73,J76,J83,J85,J86,J91,J98:J99,J101:J105,J106,J107:J127)</f>
        <v>0</v>
      </c>
      <c r="K139" s="373">
        <f>SUM(K13:K14,K23:K24,K26:K27,K30,K32:K34,K37:K50,K52,K54:K55,K57:K58,K60:K61,K64,K66,K69,K71,K73:K76,K83:K86,K90:K91,K98:K105,K107:K125,K127)</f>
        <v>0</v>
      </c>
      <c r="L139" s="373">
        <f>SUM(L13:L14,L23:L24,L26:L27,L30,L32:L34,L37:L50,L52,L54:L55,L57:L58,L60:L61,L64,L66,L69,L71,L73:L76,L83:L86,L90:L91,L98:L105,L107:L125,L127)</f>
        <v>0</v>
      </c>
      <c r="M139" s="373">
        <f>SUM(M13:M14,M23:M24,M26:M27,M32,M34,M37:M39,M42:M45,M48:M49,M52,M54:M55,M57:M58,M60:M61,M64,M66,M71,M73,M76,M85:M86,M83,M91,M98:M99,M101:M127)</f>
        <v>0</v>
      </c>
      <c r="O139" s="9">
        <v>11640</v>
      </c>
      <c r="P139" s="571">
        <f>M139-O139</f>
        <v>-11640</v>
      </c>
    </row>
    <row r="140" spans="1:27" x14ac:dyDescent="0.2">
      <c r="Z140" s="9">
        <f>SUM(Z13:Z139)</f>
        <v>0</v>
      </c>
      <c r="AA140" s="9">
        <f>SUM(AA13:AA139)</f>
        <v>0</v>
      </c>
    </row>
    <row r="141" spans="1:27" ht="45" customHeight="1" x14ac:dyDescent="0.2">
      <c r="I141" s="388" t="s">
        <v>941</v>
      </c>
      <c r="J141" s="389">
        <f>SUM(J19,J31,J35,J36,J72,J97)</f>
        <v>0</v>
      </c>
      <c r="K141" s="389">
        <f>SUM(K19,K31,K35,K36,K72,K97)</f>
        <v>0</v>
      </c>
      <c r="L141" s="389">
        <f>SUM(L19,L31,L35,L36,L72,L97)</f>
        <v>0</v>
      </c>
      <c r="M141" s="389">
        <f>SUM(M19,M21,M31,M35:M36,M72,M97)</f>
        <v>0</v>
      </c>
    </row>
    <row r="142" spans="1:27" x14ac:dyDescent="0.2">
      <c r="I142" s="371"/>
      <c r="J142" s="372"/>
      <c r="K142" s="372"/>
      <c r="L142" s="372"/>
      <c r="M142" s="372"/>
    </row>
    <row r="143" spans="1:27" ht="45" customHeight="1" x14ac:dyDescent="0.2">
      <c r="I143" s="369" t="s">
        <v>942</v>
      </c>
      <c r="J143" s="370">
        <f>SUM(J65,J106,J126)</f>
        <v>0</v>
      </c>
      <c r="K143" s="370">
        <f>SUM(K65,K106,K126)</f>
        <v>0</v>
      </c>
      <c r="L143" s="370">
        <f>SUM(L65,L106,L126)</f>
        <v>0</v>
      </c>
      <c r="M143" s="370">
        <f>SUM(M65,M68,M82,M106,M126)</f>
        <v>0</v>
      </c>
      <c r="P143" s="230"/>
    </row>
    <row r="145" spans="9:16" ht="45" customHeight="1" x14ac:dyDescent="0.2">
      <c r="I145" s="199" t="s">
        <v>937</v>
      </c>
      <c r="J145" s="224">
        <f>SUM(J16:J17,J21,J68,J78,J82)</f>
        <v>0</v>
      </c>
      <c r="K145" s="224">
        <f>SUM(K16:K17,K21,K68,K78,K82)</f>
        <v>0</v>
      </c>
      <c r="L145" s="224">
        <f>SUM(L16:L17,L21,L68,L78,L82)</f>
        <v>0</v>
      </c>
      <c r="M145" s="224">
        <f>SUM(M16:M17,M20,M65,M68,M82)</f>
        <v>0</v>
      </c>
      <c r="P145" s="463"/>
    </row>
    <row r="146" spans="9:16" x14ac:dyDescent="0.2">
      <c r="P146" s="463"/>
    </row>
    <row r="147" spans="9:16" ht="45" customHeight="1" x14ac:dyDescent="0.2">
      <c r="I147" s="200" t="s">
        <v>938</v>
      </c>
      <c r="J147" s="225">
        <f>SUM(J15,J20,J29,J63,J67,J77,J79:J80,J92)</f>
        <v>0</v>
      </c>
      <c r="K147" s="225">
        <f>SUM(K15,K20,K29,K63,K67,K77,K79:K80,K92)</f>
        <v>0</v>
      </c>
      <c r="L147" s="225">
        <f>SUM(L15,L20,L29,L63,L67,L77,L79:L80,L92)</f>
        <v>0</v>
      </c>
      <c r="M147" s="225">
        <f>SUM(M15,M20,M29,M63,M67,M77,M79:M80,M92)</f>
        <v>0</v>
      </c>
      <c r="O147" s="9">
        <v>1200</v>
      </c>
      <c r="P147" s="571">
        <f>O147-M147</f>
        <v>1200</v>
      </c>
    </row>
    <row r="148" spans="9:16" x14ac:dyDescent="0.2">
      <c r="I148" s="297"/>
      <c r="J148" s="298"/>
      <c r="K148" s="298"/>
      <c r="L148" s="298"/>
      <c r="M148" s="298"/>
      <c r="P148" s="463"/>
    </row>
    <row r="149" spans="9:16" ht="45" customHeight="1" x14ac:dyDescent="0.2">
      <c r="I149" s="297" t="s">
        <v>928</v>
      </c>
      <c r="J149" s="375">
        <f>SUM(J139,J147)</f>
        <v>0</v>
      </c>
      <c r="K149" s="375">
        <f>SUM(K139,K147)</f>
        <v>0</v>
      </c>
      <c r="L149" s="375">
        <f>SUM(L139,L147)</f>
        <v>0</v>
      </c>
      <c r="M149" s="375">
        <f>SUM(M139,M147)</f>
        <v>0</v>
      </c>
      <c r="O149" s="9">
        <v>2100</v>
      </c>
    </row>
    <row r="150" spans="9:16" ht="15.2" customHeight="1" x14ac:dyDescent="0.2">
      <c r="I150" s="297"/>
      <c r="J150" s="298"/>
      <c r="K150" s="298"/>
      <c r="L150" s="298"/>
      <c r="M150" s="298"/>
    </row>
    <row r="151" spans="9:16" ht="45" customHeight="1" x14ac:dyDescent="0.2">
      <c r="I151" s="230" t="s">
        <v>940</v>
      </c>
      <c r="J151" s="231">
        <f>J139-J141</f>
        <v>0</v>
      </c>
      <c r="K151" s="231">
        <f>K139-K141</f>
        <v>0</v>
      </c>
      <c r="L151" s="231">
        <f>L139-L141</f>
        <v>0</v>
      </c>
      <c r="M151" s="374">
        <f>SUM(M139,M147,M143)</f>
        <v>0</v>
      </c>
    </row>
    <row r="152" spans="9:16" x14ac:dyDescent="0.2">
      <c r="M152" s="373"/>
    </row>
    <row r="153" spans="9:16" ht="45" customHeight="1" x14ac:dyDescent="0.2">
      <c r="I153" s="230" t="s">
        <v>943</v>
      </c>
      <c r="J153" s="373">
        <f>SUM(J139,J147,J143,J145)</f>
        <v>0</v>
      </c>
      <c r="K153" s="373">
        <f>SUM(K139,K147,K143,K145)</f>
        <v>0</v>
      </c>
      <c r="L153" s="373">
        <f>SUM(L139,L147,L143,L145)</f>
        <v>0</v>
      </c>
      <c r="M153" s="373">
        <f>SUM(M139,M147,M143,M145)</f>
        <v>0</v>
      </c>
      <c r="O153" s="9">
        <f>SUM(O139:O152)</f>
        <v>14940</v>
      </c>
    </row>
    <row r="155" spans="9:16" ht="45" customHeight="1" x14ac:dyDescent="0.2">
      <c r="I155" s="230"/>
    </row>
  </sheetData>
  <autoFilter ref="B12:Q12" xr:uid="{6907DA72-43FD-4F5F-BFFE-27FB93619FF3}"/>
  <mergeCells count="44">
    <mergeCell ref="C40:C41"/>
    <mergeCell ref="H40:H41"/>
    <mergeCell ref="I40:I41"/>
    <mergeCell ref="B87:B88"/>
    <mergeCell ref="C87:C88"/>
    <mergeCell ref="D87:D88"/>
    <mergeCell ref="E87:E88"/>
    <mergeCell ref="F87:F88"/>
    <mergeCell ref="G87:G88"/>
    <mergeCell ref="J87:J88"/>
    <mergeCell ref="K87:K88"/>
    <mergeCell ref="M87:M88"/>
    <mergeCell ref="H87:H88"/>
    <mergeCell ref="I87:I88"/>
    <mergeCell ref="L87:L88"/>
    <mergeCell ref="N11:N12"/>
    <mergeCell ref="O11:O12"/>
    <mergeCell ref="P11:P12"/>
    <mergeCell ref="Q11:Q12"/>
    <mergeCell ref="N10:Q10"/>
    <mergeCell ref="J11:J12"/>
    <mergeCell ref="K11:K12"/>
    <mergeCell ref="L11:L12"/>
    <mergeCell ref="E11:E12"/>
    <mergeCell ref="F11:F12"/>
    <mergeCell ref="G11:G12"/>
    <mergeCell ref="H11:H12"/>
    <mergeCell ref="I11:I12"/>
    <mergeCell ref="M11:M12"/>
    <mergeCell ref="B11:D11"/>
    <mergeCell ref="J10:M10"/>
    <mergeCell ref="B10:I10"/>
    <mergeCell ref="P1:Q1"/>
    <mergeCell ref="P2:Q2"/>
    <mergeCell ref="P3:Q3"/>
    <mergeCell ref="M3:O3"/>
    <mergeCell ref="M2:O2"/>
    <mergeCell ref="M1:O1"/>
    <mergeCell ref="G2:L3"/>
    <mergeCell ref="G1:L1"/>
    <mergeCell ref="A3:F3"/>
    <mergeCell ref="A2:F2"/>
    <mergeCell ref="A1:F1"/>
    <mergeCell ref="A10:A12"/>
  </mergeCells>
  <conditionalFormatting sqref="J89:M91 J64:M66 J78:M78 J104 J49:M62 J105:L127 J13:M14 J93:M103 J16:M19 J30:M47 J81:M87 J68:M76 J21:M28 J20 L20:M20 J128:M137">
    <cfRule type="cellIs" dxfId="26" priority="71" operator="equal">
      <formula>"à compléter"</formula>
    </cfRule>
    <cfRule type="cellIs" dxfId="25" priority="73" operator="equal">
      <formula>"non"</formula>
    </cfRule>
    <cfRule type="cellIs" dxfId="24" priority="74" operator="equal">
      <formula>"oui"</formula>
    </cfRule>
  </conditionalFormatting>
  <conditionalFormatting sqref="K104:L104">
    <cfRule type="cellIs" dxfId="23" priority="23" operator="equal">
      <formula>"à compléter"</formula>
    </cfRule>
    <cfRule type="cellIs" dxfId="22" priority="24" stopIfTrue="1" operator="equal">
      <formula>"NA"</formula>
    </cfRule>
    <cfRule type="cellIs" dxfId="21" priority="25" operator="equal">
      <formula>"non"</formula>
    </cfRule>
    <cfRule type="cellIs" dxfId="20" priority="26" operator="equal">
      <formula>"oui"</formula>
    </cfRule>
  </conditionalFormatting>
  <conditionalFormatting sqref="L29">
    <cfRule type="cellIs" dxfId="19" priority="19" operator="equal">
      <formula>"à compléter"</formula>
    </cfRule>
    <cfRule type="cellIs" dxfId="18" priority="20" stopIfTrue="1" operator="equal">
      <formula>"NA"</formula>
    </cfRule>
    <cfRule type="cellIs" dxfId="17" priority="21" operator="equal">
      <formula>"non"</formula>
    </cfRule>
    <cfRule type="cellIs" dxfId="16" priority="22" operator="equal">
      <formula>"oui"</formula>
    </cfRule>
  </conditionalFormatting>
  <conditionalFormatting sqref="J48:L48">
    <cfRule type="cellIs" dxfId="15" priority="11" operator="equal">
      <formula>"à compléter"</formula>
    </cfRule>
    <cfRule type="cellIs" dxfId="14" priority="12" stopIfTrue="1" operator="equal">
      <formula>"NA"</formula>
    </cfRule>
    <cfRule type="cellIs" dxfId="13" priority="13" operator="equal">
      <formula>"non"</formula>
    </cfRule>
    <cfRule type="cellIs" dxfId="12" priority="14" operator="equal">
      <formula>"oui"</formula>
    </cfRule>
  </conditionalFormatting>
  <conditionalFormatting sqref="M48">
    <cfRule type="cellIs" dxfId="11" priority="7" operator="equal">
      <formula>"à compléter"</formula>
    </cfRule>
    <cfRule type="cellIs" dxfId="10" priority="9" operator="equal">
      <formula>"non"</formula>
    </cfRule>
    <cfRule type="cellIs" dxfId="9" priority="10" operator="equal">
      <formula>"oui"</formula>
    </cfRule>
  </conditionalFormatting>
  <conditionalFormatting sqref="T138:T144 T4 S1:S3 T147:T1048576 S10:S137">
    <cfRule type="containsText" dxfId="8" priority="6" operator="containsText" text="Bon">
      <formula>NOT(ISERROR(SEARCH("Bon",S1)))</formula>
    </cfRule>
  </conditionalFormatting>
  <conditionalFormatting sqref="L15">
    <cfRule type="cellIs" dxfId="7" priority="2" operator="equal">
      <formula>"à compléter"</formula>
    </cfRule>
    <cfRule type="cellIs" dxfId="6" priority="4" operator="equal">
      <formula>"non"</formula>
    </cfRule>
    <cfRule type="cellIs" dxfId="5" priority="5" operator="equal">
      <formula>"oui"</formula>
    </cfRule>
  </conditionalFormatting>
  <conditionalFormatting sqref="T145:T146">
    <cfRule type="containsText" dxfId="4" priority="1" operator="containsText" text="Bon">
      <formula>NOT(ISERROR(SEARCH("Bon",T145)))</formula>
    </cfRule>
  </conditionalFormatting>
  <printOptions horizontalCentered="1" verticalCentered="1"/>
  <pageMargins left="0" right="0" top="0.19685039370078741" bottom="0.19685039370078741" header="0.31496062992125984" footer="0"/>
  <pageSetup paperSize="9" scale="26" fitToHeight="0"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4:C31"/>
  <sheetViews>
    <sheetView topLeftCell="A10" workbookViewId="0">
      <selection activeCell="A34" sqref="A34"/>
    </sheetView>
  </sheetViews>
  <sheetFormatPr baseColWidth="10" defaultRowHeight="15" x14ac:dyDescent="0.25"/>
  <cols>
    <col min="1" max="1" width="66.85546875" bestFit="1" customWidth="1"/>
    <col min="2" max="2" width="56.140625" bestFit="1" customWidth="1"/>
    <col min="3" max="3" width="123.28515625" customWidth="1"/>
  </cols>
  <sheetData>
    <row r="4" spans="1:3" x14ac:dyDescent="0.25">
      <c r="C4" t="s">
        <v>324</v>
      </c>
    </row>
    <row r="7" spans="1:3" x14ac:dyDescent="0.25">
      <c r="A7" t="s">
        <v>313</v>
      </c>
      <c r="B7" t="s">
        <v>314</v>
      </c>
      <c r="C7" t="s">
        <v>325</v>
      </c>
    </row>
    <row r="8" spans="1:3" ht="45" x14ac:dyDescent="0.25">
      <c r="A8" t="s">
        <v>315</v>
      </c>
      <c r="B8" s="1" t="s">
        <v>318</v>
      </c>
    </row>
    <row r="10" spans="1:3" x14ac:dyDescent="0.25">
      <c r="A10" t="s">
        <v>316</v>
      </c>
      <c r="C10" t="s">
        <v>327</v>
      </c>
    </row>
    <row r="11" spans="1:3" x14ac:dyDescent="0.25">
      <c r="A11" t="s">
        <v>317</v>
      </c>
      <c r="B11" t="s">
        <v>326</v>
      </c>
    </row>
    <row r="12" spans="1:3" x14ac:dyDescent="0.25">
      <c r="A12" t="s">
        <v>319</v>
      </c>
      <c r="B12" t="s">
        <v>328</v>
      </c>
    </row>
    <row r="13" spans="1:3" ht="45" x14ac:dyDescent="0.25">
      <c r="A13" s="1" t="s">
        <v>322</v>
      </c>
    </row>
    <row r="14" spans="1:3" x14ac:dyDescent="0.25">
      <c r="A14" t="s">
        <v>323</v>
      </c>
      <c r="B14" t="s">
        <v>469</v>
      </c>
    </row>
    <row r="15" spans="1:3" x14ac:dyDescent="0.25">
      <c r="A15" t="s">
        <v>320</v>
      </c>
    </row>
    <row r="16" spans="1:3" x14ac:dyDescent="0.25">
      <c r="A16" t="s">
        <v>321</v>
      </c>
    </row>
    <row r="19" spans="1:3" x14ac:dyDescent="0.25">
      <c r="C19" t="s">
        <v>329</v>
      </c>
    </row>
    <row r="20" spans="1:3" x14ac:dyDescent="0.25">
      <c r="C20" t="s">
        <v>330</v>
      </c>
    </row>
    <row r="23" spans="1:3" x14ac:dyDescent="0.25">
      <c r="A23" t="s">
        <v>558</v>
      </c>
    </row>
    <row r="24" spans="1:3" x14ac:dyDescent="0.25">
      <c r="A24" t="s">
        <v>559</v>
      </c>
      <c r="B24">
        <v>490</v>
      </c>
    </row>
    <row r="26" spans="1:3" x14ac:dyDescent="0.25">
      <c r="A26">
        <v>18</v>
      </c>
      <c r="B26">
        <v>361</v>
      </c>
    </row>
    <row r="27" spans="1:3" x14ac:dyDescent="0.25">
      <c r="A27" t="s">
        <v>560</v>
      </c>
      <c r="B27">
        <f>SUM(B24:B26)/2</f>
        <v>425.5</v>
      </c>
    </row>
    <row r="28" spans="1:3" x14ac:dyDescent="0.25">
      <c r="A28">
        <v>43</v>
      </c>
      <c r="B28">
        <f>B27*A28</f>
        <v>18296.5</v>
      </c>
    </row>
    <row r="30" spans="1:3" x14ac:dyDescent="0.25">
      <c r="A30" t="s">
        <v>561</v>
      </c>
    </row>
    <row r="31" spans="1:3" x14ac:dyDescent="0.25">
      <c r="A31" t="s">
        <v>562</v>
      </c>
    </row>
  </sheetData>
  <pageMargins left="0.70866141732283472" right="0.70866141732283472"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A1:Q144"/>
  <sheetViews>
    <sheetView zoomScale="80" zoomScaleNormal="80" workbookViewId="0">
      <pane ySplit="10" topLeftCell="A11" activePane="bottomLeft" state="frozenSplit"/>
      <selection pane="bottomLeft" activeCell="A11" sqref="A11"/>
    </sheetView>
  </sheetViews>
  <sheetFormatPr baseColWidth="10" defaultRowHeight="14.25" x14ac:dyDescent="0.2"/>
  <cols>
    <col min="1" max="2" width="11.42578125" style="9"/>
    <col min="3" max="3" width="12.85546875" style="9" customWidth="1"/>
    <col min="4" max="4" width="13.7109375" style="9" customWidth="1"/>
    <col min="5" max="5" width="14.28515625" style="9" customWidth="1"/>
    <col min="6" max="6" width="37.7109375" style="14" customWidth="1"/>
    <col min="7" max="7" width="31.42578125" style="9" customWidth="1"/>
    <col min="8" max="8" width="26.5703125" style="9" customWidth="1"/>
    <col min="9" max="10" width="11.7109375" style="223" customWidth="1"/>
    <col min="11" max="11" width="15.7109375" style="223" bestFit="1" customWidth="1"/>
    <col min="12" max="12" width="12.28515625" style="223" customWidth="1"/>
    <col min="13" max="13" width="37.85546875" style="9" bestFit="1" customWidth="1"/>
    <col min="14" max="14" width="14.7109375" style="9" customWidth="1"/>
    <col min="15" max="15" width="11" style="9" customWidth="1"/>
    <col min="16" max="16" width="37.85546875" style="9" customWidth="1"/>
    <col min="17" max="17" width="14.7109375" style="9" customWidth="1"/>
    <col min="18" max="21" width="11.42578125" style="9"/>
    <col min="22" max="22" width="15.42578125" style="9" customWidth="1"/>
    <col min="23" max="23" width="13.140625" style="9" customWidth="1"/>
    <col min="24" max="16384" width="11.42578125" style="9"/>
  </cols>
  <sheetData>
    <row r="1" spans="1:17" ht="108" customHeight="1" thickBot="1" x14ac:dyDescent="0.25">
      <c r="A1" s="1573"/>
      <c r="B1" s="1574"/>
      <c r="C1" s="1574"/>
      <c r="D1" s="1574"/>
      <c r="E1" s="1575"/>
      <c r="F1" s="1463" t="s">
        <v>470</v>
      </c>
      <c r="G1" s="1464"/>
      <c r="H1" s="1464"/>
      <c r="I1" s="1465"/>
      <c r="J1" s="1156" t="s">
        <v>475</v>
      </c>
      <c r="K1" s="1156"/>
      <c r="L1" s="1156"/>
      <c r="M1" s="1156" t="s">
        <v>474</v>
      </c>
      <c r="N1" s="1157"/>
    </row>
    <row r="2" spans="1:17" ht="24" customHeight="1" x14ac:dyDescent="0.2">
      <c r="A2" s="1079" t="s">
        <v>471</v>
      </c>
      <c r="B2" s="1080"/>
      <c r="C2" s="1080"/>
      <c r="D2" s="1080"/>
      <c r="E2" s="1080"/>
      <c r="F2" s="1529" t="s">
        <v>582</v>
      </c>
      <c r="G2" s="1530"/>
      <c r="H2" s="1530"/>
      <c r="I2" s="1571"/>
      <c r="J2" s="1569" t="s">
        <v>583</v>
      </c>
      <c r="K2" s="1570"/>
      <c r="L2" s="1570"/>
      <c r="M2" s="1518" t="s">
        <v>586</v>
      </c>
      <c r="N2" s="1519"/>
    </row>
    <row r="3" spans="1:17" ht="24" customHeight="1" thickBot="1" x14ac:dyDescent="0.25">
      <c r="A3" s="1088" t="s">
        <v>472</v>
      </c>
      <c r="B3" s="1089"/>
      <c r="C3" s="1089"/>
      <c r="D3" s="1089"/>
      <c r="E3" s="1089"/>
      <c r="F3" s="1531"/>
      <c r="G3" s="1532"/>
      <c r="H3" s="1532"/>
      <c r="I3" s="1572"/>
      <c r="J3" s="1567" t="s">
        <v>584</v>
      </c>
      <c r="K3" s="1568"/>
      <c r="L3" s="1568"/>
      <c r="M3" s="1520" t="s">
        <v>585</v>
      </c>
      <c r="N3" s="1521"/>
    </row>
    <row r="8" spans="1:17" ht="23.25" customHeight="1" x14ac:dyDescent="0.2">
      <c r="A8" s="1565" t="s">
        <v>456</v>
      </c>
      <c r="B8" s="1561"/>
      <c r="C8" s="1561"/>
      <c r="D8" s="1561"/>
      <c r="E8" s="1561"/>
      <c r="F8" s="1561"/>
      <c r="G8" s="1561"/>
      <c r="H8" s="1561"/>
      <c r="I8" s="1560" t="s">
        <v>580</v>
      </c>
      <c r="J8" s="1566"/>
      <c r="K8" s="1560" t="s">
        <v>833</v>
      </c>
      <c r="L8" s="1561"/>
      <c r="M8" s="1561"/>
      <c r="N8" s="1561"/>
      <c r="O8" s="232"/>
      <c r="P8" s="232"/>
      <c r="Q8" s="232"/>
    </row>
    <row r="9" spans="1:17" ht="15" customHeight="1" x14ac:dyDescent="0.2">
      <c r="A9" s="1562" t="s">
        <v>431</v>
      </c>
      <c r="B9" s="1563"/>
      <c r="C9" s="1564"/>
      <c r="D9" s="1507" t="s">
        <v>0</v>
      </c>
      <c r="E9" s="1507" t="s">
        <v>513</v>
      </c>
      <c r="F9" s="1543" t="s">
        <v>405</v>
      </c>
      <c r="G9" s="1507" t="s">
        <v>459</v>
      </c>
      <c r="H9" s="1507" t="s">
        <v>355</v>
      </c>
      <c r="I9" s="1580"/>
      <c r="J9" s="1507" t="s">
        <v>839</v>
      </c>
      <c r="K9" s="1507" t="s">
        <v>836</v>
      </c>
      <c r="L9" s="1507" t="s">
        <v>834</v>
      </c>
      <c r="M9" s="1507" t="s">
        <v>835</v>
      </c>
      <c r="N9" s="1507" t="s">
        <v>837</v>
      </c>
      <c r="O9" s="197"/>
      <c r="P9" s="197"/>
      <c r="Q9" s="197"/>
    </row>
    <row r="10" spans="1:17" ht="45.75" customHeight="1" x14ac:dyDescent="0.2">
      <c r="A10" s="1565"/>
      <c r="B10" s="1561"/>
      <c r="C10" s="1566"/>
      <c r="D10" s="1508"/>
      <c r="E10" s="1508"/>
      <c r="F10" s="1544"/>
      <c r="G10" s="1508"/>
      <c r="H10" s="1508"/>
      <c r="I10" s="1581"/>
      <c r="J10" s="1508"/>
      <c r="K10" s="1508"/>
      <c r="L10" s="1508"/>
      <c r="M10" s="1508"/>
      <c r="N10" s="1508"/>
      <c r="O10" s="197"/>
      <c r="P10" s="197"/>
      <c r="Q10" s="197"/>
    </row>
    <row r="11" spans="1:17" x14ac:dyDescent="0.2">
      <c r="A11" s="102" t="s">
        <v>406</v>
      </c>
      <c r="B11" s="96">
        <v>11</v>
      </c>
      <c r="C11" s="95">
        <v>16</v>
      </c>
      <c r="D11" s="96" t="s">
        <v>486</v>
      </c>
      <c r="E11" s="114">
        <v>3187547</v>
      </c>
      <c r="F11" s="188" t="s">
        <v>487</v>
      </c>
      <c r="G11" s="96" t="s">
        <v>487</v>
      </c>
      <c r="H11" s="100" t="s">
        <v>468</v>
      </c>
      <c r="I11" s="213">
        <v>180</v>
      </c>
      <c r="J11" s="233"/>
      <c r="K11" s="118"/>
      <c r="L11" s="95"/>
      <c r="M11" s="42"/>
      <c r="N11" s="94"/>
    </row>
    <row r="12" spans="1:17" x14ac:dyDescent="0.2">
      <c r="A12" s="102" t="s">
        <v>406</v>
      </c>
      <c r="B12" s="96">
        <v>11</v>
      </c>
      <c r="C12" s="95">
        <v>16</v>
      </c>
      <c r="D12" s="97">
        <v>742</v>
      </c>
      <c r="E12" s="98"/>
      <c r="F12" s="188" t="s">
        <v>793</v>
      </c>
      <c r="G12" s="96" t="s">
        <v>398</v>
      </c>
      <c r="H12" s="100" t="s">
        <v>460</v>
      </c>
      <c r="I12" s="213">
        <v>90</v>
      </c>
      <c r="J12" s="233"/>
      <c r="K12" s="118"/>
      <c r="L12" s="95"/>
      <c r="M12" s="42"/>
      <c r="N12" s="94"/>
    </row>
    <row r="13" spans="1:17" x14ac:dyDescent="0.2">
      <c r="A13" s="102" t="s">
        <v>406</v>
      </c>
      <c r="B13" s="96">
        <v>11</v>
      </c>
      <c r="C13" s="95">
        <v>16</v>
      </c>
      <c r="D13" s="97">
        <v>742</v>
      </c>
      <c r="E13" s="98"/>
      <c r="F13" s="188" t="s">
        <v>794</v>
      </c>
      <c r="G13" s="96" t="s">
        <v>398</v>
      </c>
      <c r="H13" s="100" t="s">
        <v>460</v>
      </c>
      <c r="I13" s="213">
        <v>90</v>
      </c>
      <c r="J13" s="233"/>
      <c r="K13" s="96" t="s">
        <v>458</v>
      </c>
      <c r="L13" s="96" t="s">
        <v>540</v>
      </c>
      <c r="M13" s="43" t="s">
        <v>450</v>
      </c>
      <c r="N13" s="115">
        <v>42817</v>
      </c>
    </row>
    <row r="14" spans="1:17" x14ac:dyDescent="0.2">
      <c r="A14" s="111" t="s">
        <v>406</v>
      </c>
      <c r="B14" s="108">
        <v>11</v>
      </c>
      <c r="C14" s="108">
        <v>16</v>
      </c>
      <c r="D14" s="108">
        <v>252</v>
      </c>
      <c r="E14" s="109" t="s">
        <v>615</v>
      </c>
      <c r="F14" s="189" t="s">
        <v>518</v>
      </c>
      <c r="G14" s="108" t="s">
        <v>385</v>
      </c>
      <c r="H14" s="110" t="s">
        <v>466</v>
      </c>
      <c r="I14" s="214">
        <v>540</v>
      </c>
      <c r="J14" s="233"/>
      <c r="K14" s="182"/>
      <c r="L14" s="183"/>
      <c r="M14" s="163"/>
      <c r="N14" s="184"/>
    </row>
    <row r="15" spans="1:17" x14ac:dyDescent="0.2">
      <c r="A15" s="111" t="s">
        <v>406</v>
      </c>
      <c r="B15" s="108">
        <v>11</v>
      </c>
      <c r="C15" s="108">
        <v>16</v>
      </c>
      <c r="D15" s="108">
        <v>3322</v>
      </c>
      <c r="E15" s="109">
        <v>3187667</v>
      </c>
      <c r="F15" s="189" t="s">
        <v>520</v>
      </c>
      <c r="G15" s="108" t="s">
        <v>519</v>
      </c>
      <c r="H15" s="110" t="s">
        <v>468</v>
      </c>
      <c r="I15" s="214">
        <v>720</v>
      </c>
      <c r="J15" s="233"/>
      <c r="K15" s="182"/>
      <c r="L15" s="183"/>
      <c r="M15" s="163"/>
      <c r="N15" s="184"/>
    </row>
    <row r="16" spans="1:17" x14ac:dyDescent="0.2">
      <c r="A16" s="202" t="s">
        <v>406</v>
      </c>
      <c r="B16" s="203">
        <v>11</v>
      </c>
      <c r="C16" s="203">
        <v>16</v>
      </c>
      <c r="D16" s="203">
        <v>353</v>
      </c>
      <c r="E16" s="204"/>
      <c r="F16" s="205" t="s">
        <v>522</v>
      </c>
      <c r="G16" s="203" t="s">
        <v>353</v>
      </c>
      <c r="H16" s="206" t="s">
        <v>462</v>
      </c>
      <c r="I16" s="215"/>
      <c r="J16" s="233"/>
      <c r="K16" s="207">
        <v>42787</v>
      </c>
      <c r="L16" s="203" t="s">
        <v>540</v>
      </c>
      <c r="M16" s="211" t="s">
        <v>450</v>
      </c>
      <c r="N16" s="209">
        <v>42817</v>
      </c>
    </row>
    <row r="17" spans="1:14" x14ac:dyDescent="0.2">
      <c r="A17" s="128" t="s">
        <v>406</v>
      </c>
      <c r="B17" s="125">
        <v>11</v>
      </c>
      <c r="C17" s="125">
        <v>16</v>
      </c>
      <c r="D17" s="125">
        <v>401</v>
      </c>
      <c r="E17" s="126">
        <v>3186779</v>
      </c>
      <c r="F17" s="190" t="s">
        <v>481</v>
      </c>
      <c r="G17" s="125" t="s">
        <v>351</v>
      </c>
      <c r="H17" s="127" t="s">
        <v>463</v>
      </c>
      <c r="I17" s="216">
        <v>540</v>
      </c>
      <c r="J17" s="233"/>
      <c r="K17" s="183"/>
      <c r="L17" s="183"/>
      <c r="M17" s="163"/>
      <c r="N17" s="185"/>
    </row>
    <row r="18" spans="1:14" x14ac:dyDescent="0.2">
      <c r="A18" s="128" t="s">
        <v>406</v>
      </c>
      <c r="B18" s="125">
        <v>13</v>
      </c>
      <c r="C18" s="125">
        <v>16</v>
      </c>
      <c r="D18" s="136">
        <v>712</v>
      </c>
      <c r="E18" s="126"/>
      <c r="F18" s="190" t="s">
        <v>795</v>
      </c>
      <c r="G18" s="125" t="s">
        <v>503</v>
      </c>
      <c r="H18" s="127" t="s">
        <v>460</v>
      </c>
      <c r="I18" s="215"/>
      <c r="J18" s="233"/>
      <c r="K18" s="203" t="s">
        <v>458</v>
      </c>
      <c r="L18" s="203" t="s">
        <v>540</v>
      </c>
      <c r="M18" s="211" t="s">
        <v>450</v>
      </c>
      <c r="N18" s="209">
        <v>42817</v>
      </c>
    </row>
    <row r="19" spans="1:14" x14ac:dyDescent="0.2">
      <c r="A19" s="111" t="s">
        <v>406</v>
      </c>
      <c r="B19" s="108">
        <v>13</v>
      </c>
      <c r="C19" s="108"/>
      <c r="D19" s="108">
        <v>311</v>
      </c>
      <c r="E19" s="109">
        <v>3188515</v>
      </c>
      <c r="F19" s="189" t="s">
        <v>508</v>
      </c>
      <c r="G19" s="108" t="s">
        <v>345</v>
      </c>
      <c r="H19" s="110" t="s">
        <v>464</v>
      </c>
      <c r="I19" s="214"/>
      <c r="J19" s="233"/>
      <c r="K19" s="183"/>
      <c r="L19" s="183"/>
      <c r="M19" s="163"/>
      <c r="N19" s="185"/>
    </row>
    <row r="20" spans="1:14" x14ac:dyDescent="0.2">
      <c r="A20" s="141" t="s">
        <v>406</v>
      </c>
      <c r="B20" s="96">
        <v>13</v>
      </c>
      <c r="C20" s="96">
        <v>16</v>
      </c>
      <c r="D20" s="96" t="s">
        <v>403</v>
      </c>
      <c r="E20" s="114">
        <v>3188323</v>
      </c>
      <c r="F20" s="188" t="s">
        <v>402</v>
      </c>
      <c r="G20" s="96" t="s">
        <v>345</v>
      </c>
      <c r="H20" s="100" t="s">
        <v>465</v>
      </c>
      <c r="I20" s="215"/>
      <c r="J20" s="233"/>
      <c r="K20" s="207">
        <v>42916</v>
      </c>
      <c r="L20" s="203" t="s">
        <v>540</v>
      </c>
      <c r="M20" s="211" t="s">
        <v>449</v>
      </c>
      <c r="N20" s="209">
        <v>42916</v>
      </c>
    </row>
    <row r="21" spans="1:14" x14ac:dyDescent="0.2">
      <c r="A21" s="102" t="s">
        <v>406</v>
      </c>
      <c r="B21" s="96">
        <v>16</v>
      </c>
      <c r="C21" s="96">
        <v>16</v>
      </c>
      <c r="D21" s="96">
        <v>316</v>
      </c>
      <c r="E21" s="114">
        <v>3188075</v>
      </c>
      <c r="F21" s="188" t="s">
        <v>510</v>
      </c>
      <c r="G21" s="96" t="s">
        <v>345</v>
      </c>
      <c r="H21" s="100" t="s">
        <v>465</v>
      </c>
      <c r="I21" s="213">
        <v>360</v>
      </c>
      <c r="J21" s="233"/>
      <c r="K21" s="95"/>
      <c r="L21" s="95"/>
      <c r="M21" s="42"/>
      <c r="N21" s="122"/>
    </row>
    <row r="22" spans="1:14" x14ac:dyDescent="0.2">
      <c r="A22" s="102" t="s">
        <v>406</v>
      </c>
      <c r="B22" s="96">
        <v>16</v>
      </c>
      <c r="C22" s="95">
        <v>16</v>
      </c>
      <c r="D22" s="96">
        <v>412</v>
      </c>
      <c r="E22" s="114">
        <v>3187827</v>
      </c>
      <c r="F22" s="188" t="s">
        <v>344</v>
      </c>
      <c r="G22" s="96" t="s">
        <v>351</v>
      </c>
      <c r="H22" s="100" t="s">
        <v>463</v>
      </c>
      <c r="I22" s="213">
        <v>540</v>
      </c>
      <c r="J22" s="233"/>
      <c r="K22" s="95"/>
      <c r="L22" s="95"/>
      <c r="M22" s="42"/>
      <c r="N22" s="122"/>
    </row>
    <row r="23" spans="1:14" x14ac:dyDescent="0.2">
      <c r="A23" s="102" t="s">
        <v>406</v>
      </c>
      <c r="B23" s="96">
        <v>16</v>
      </c>
      <c r="C23" s="95">
        <v>16</v>
      </c>
      <c r="D23" s="96" t="s">
        <v>396</v>
      </c>
      <c r="E23" s="114">
        <v>3187259</v>
      </c>
      <c r="F23" s="188" t="s">
        <v>395</v>
      </c>
      <c r="G23" s="96" t="s">
        <v>351</v>
      </c>
      <c r="H23" s="100" t="s">
        <v>463</v>
      </c>
      <c r="I23" s="215"/>
      <c r="J23" s="233"/>
      <c r="K23" s="207">
        <v>42915</v>
      </c>
      <c r="L23" s="203" t="s">
        <v>540</v>
      </c>
      <c r="M23" s="208" t="s">
        <v>452</v>
      </c>
      <c r="N23" s="209">
        <v>42916</v>
      </c>
    </row>
    <row r="24" spans="1:14" x14ac:dyDescent="0.2">
      <c r="A24" s="102" t="s">
        <v>406</v>
      </c>
      <c r="B24" s="96">
        <v>13</v>
      </c>
      <c r="C24" s="96">
        <v>16</v>
      </c>
      <c r="D24" s="96">
        <v>3270</v>
      </c>
      <c r="E24" s="114">
        <v>3187755</v>
      </c>
      <c r="F24" s="188" t="s">
        <v>529</v>
      </c>
      <c r="G24" s="100" t="s">
        <v>473</v>
      </c>
      <c r="H24" s="100" t="s">
        <v>463</v>
      </c>
      <c r="I24" s="213">
        <v>900</v>
      </c>
      <c r="J24" s="233"/>
      <c r="K24" s="95"/>
      <c r="L24" s="95"/>
      <c r="M24" s="42"/>
      <c r="N24" s="122"/>
    </row>
    <row r="25" spans="1:14" ht="28.5" x14ac:dyDescent="0.2">
      <c r="A25" s="102" t="s">
        <v>406</v>
      </c>
      <c r="B25" s="96">
        <v>16</v>
      </c>
      <c r="C25" s="96">
        <v>16</v>
      </c>
      <c r="D25" s="96">
        <v>3069</v>
      </c>
      <c r="E25" s="114">
        <v>3188595</v>
      </c>
      <c r="F25" s="188" t="s">
        <v>501</v>
      </c>
      <c r="G25" s="96" t="s">
        <v>790</v>
      </c>
      <c r="H25" s="100" t="s">
        <v>461</v>
      </c>
      <c r="I25" s="213">
        <v>540</v>
      </c>
      <c r="J25" s="233"/>
      <c r="K25" s="96"/>
      <c r="L25" s="95"/>
      <c r="M25" s="42"/>
      <c r="N25" s="122"/>
    </row>
    <row r="26" spans="1:14" ht="28.5" x14ac:dyDescent="0.2">
      <c r="A26" s="141" t="s">
        <v>406</v>
      </c>
      <c r="B26" s="96">
        <v>13</v>
      </c>
      <c r="C26" s="96">
        <v>16</v>
      </c>
      <c r="D26" s="96" t="s">
        <v>401</v>
      </c>
      <c r="E26" s="114">
        <v>3188147</v>
      </c>
      <c r="F26" s="188" t="s">
        <v>500</v>
      </c>
      <c r="G26" s="96" t="s">
        <v>790</v>
      </c>
      <c r="H26" s="100" t="s">
        <v>461</v>
      </c>
      <c r="I26" s="215"/>
      <c r="J26" s="233"/>
      <c r="K26" s="207">
        <v>42916</v>
      </c>
      <c r="L26" s="203" t="s">
        <v>540</v>
      </c>
      <c r="M26" s="211" t="s">
        <v>449</v>
      </c>
      <c r="N26" s="209">
        <v>42916</v>
      </c>
    </row>
    <row r="27" spans="1:14" ht="28.5" x14ac:dyDescent="0.2">
      <c r="A27" s="102" t="s">
        <v>406</v>
      </c>
      <c r="B27" s="96">
        <v>16</v>
      </c>
      <c r="C27" s="96">
        <v>16</v>
      </c>
      <c r="D27" s="96" t="s">
        <v>397</v>
      </c>
      <c r="E27" s="114">
        <v>3188603</v>
      </c>
      <c r="F27" s="188" t="s">
        <v>500</v>
      </c>
      <c r="G27" s="96" t="s">
        <v>790</v>
      </c>
      <c r="H27" s="100" t="s">
        <v>461</v>
      </c>
      <c r="I27" s="217"/>
      <c r="J27" s="234"/>
      <c r="K27" s="116">
        <v>42912</v>
      </c>
      <c r="L27" s="95" t="s">
        <v>540</v>
      </c>
      <c r="M27" s="45" t="s">
        <v>452</v>
      </c>
      <c r="N27" s="94">
        <v>42916</v>
      </c>
    </row>
    <row r="28" spans="1:14" ht="28.5" x14ac:dyDescent="0.2">
      <c r="A28" s="141" t="s">
        <v>406</v>
      </c>
      <c r="B28" s="96">
        <v>13</v>
      </c>
      <c r="C28" s="96">
        <v>16</v>
      </c>
      <c r="D28" s="96">
        <v>3265</v>
      </c>
      <c r="E28" s="114">
        <v>3187643</v>
      </c>
      <c r="F28" s="188" t="s">
        <v>500</v>
      </c>
      <c r="G28" s="96" t="s">
        <v>790</v>
      </c>
      <c r="H28" s="100" t="s">
        <v>461</v>
      </c>
      <c r="I28" s="213"/>
      <c r="J28" s="234"/>
      <c r="K28" s="96"/>
      <c r="L28" s="96"/>
      <c r="M28" s="42"/>
      <c r="N28" s="131"/>
    </row>
    <row r="29" spans="1:14" x14ac:dyDescent="0.2">
      <c r="A29" s="128" t="s">
        <v>406</v>
      </c>
      <c r="B29" s="125">
        <v>13</v>
      </c>
      <c r="C29" s="125">
        <v>16</v>
      </c>
      <c r="D29" s="125">
        <v>702</v>
      </c>
      <c r="E29" s="126"/>
      <c r="F29" s="190" t="s">
        <v>523</v>
      </c>
      <c r="G29" s="125" t="s">
        <v>453</v>
      </c>
      <c r="H29" s="127" t="s">
        <v>524</v>
      </c>
      <c r="I29" s="216" t="s">
        <v>478</v>
      </c>
      <c r="J29" s="233" t="s">
        <v>514</v>
      </c>
      <c r="K29" s="183"/>
      <c r="L29" s="183"/>
      <c r="M29" s="163"/>
      <c r="N29" s="185"/>
    </row>
    <row r="30" spans="1:14" x14ac:dyDescent="0.2">
      <c r="A30" s="102" t="s">
        <v>406</v>
      </c>
      <c r="B30" s="96">
        <v>13</v>
      </c>
      <c r="C30" s="96">
        <v>16</v>
      </c>
      <c r="D30" s="96">
        <v>712</v>
      </c>
      <c r="E30" s="114">
        <v>3195827</v>
      </c>
      <c r="F30" s="188" t="s">
        <v>796</v>
      </c>
      <c r="G30" s="96" t="s">
        <v>400</v>
      </c>
      <c r="H30" s="100" t="s">
        <v>460</v>
      </c>
      <c r="I30" s="213">
        <v>360</v>
      </c>
      <c r="J30" s="233"/>
      <c r="K30" s="96"/>
      <c r="L30" s="96"/>
      <c r="M30" s="44"/>
      <c r="N30" s="115"/>
    </row>
    <row r="31" spans="1:14" x14ac:dyDescent="0.2">
      <c r="A31" s="102" t="s">
        <v>406</v>
      </c>
      <c r="B31" s="96">
        <v>13</v>
      </c>
      <c r="C31" s="96">
        <v>16</v>
      </c>
      <c r="D31" s="129" t="s">
        <v>525</v>
      </c>
      <c r="E31" s="98"/>
      <c r="F31" s="188" t="s">
        <v>526</v>
      </c>
      <c r="G31" s="97"/>
      <c r="H31" s="100" t="s">
        <v>548</v>
      </c>
      <c r="I31" s="213" t="s">
        <v>478</v>
      </c>
      <c r="J31" s="233" t="s">
        <v>514</v>
      </c>
      <c r="K31" s="96"/>
      <c r="L31" s="96"/>
      <c r="M31" s="44"/>
      <c r="N31" s="115"/>
    </row>
    <row r="32" spans="1:14" x14ac:dyDescent="0.2">
      <c r="A32" s="102" t="s">
        <v>406</v>
      </c>
      <c r="B32" s="96">
        <v>13</v>
      </c>
      <c r="C32" s="96">
        <v>16</v>
      </c>
      <c r="D32" s="129" t="s">
        <v>527</v>
      </c>
      <c r="E32" s="98"/>
      <c r="F32" s="188" t="s">
        <v>528</v>
      </c>
      <c r="G32" s="97" t="s">
        <v>503</v>
      </c>
      <c r="H32" s="100" t="s">
        <v>549</v>
      </c>
      <c r="I32" s="213">
        <v>90</v>
      </c>
      <c r="J32" s="233"/>
      <c r="K32" s="96"/>
      <c r="L32" s="96"/>
      <c r="M32" s="44"/>
      <c r="N32" s="115"/>
    </row>
    <row r="33" spans="1:14" x14ac:dyDescent="0.2">
      <c r="A33" s="102" t="s">
        <v>406</v>
      </c>
      <c r="B33" s="96">
        <v>16</v>
      </c>
      <c r="C33" s="96">
        <v>16</v>
      </c>
      <c r="D33" s="96">
        <v>585</v>
      </c>
      <c r="E33" s="98"/>
      <c r="F33" s="188" t="s">
        <v>541</v>
      </c>
      <c r="G33" s="96" t="s">
        <v>783</v>
      </c>
      <c r="H33" s="100" t="s">
        <v>542</v>
      </c>
      <c r="I33" s="213"/>
      <c r="J33" s="234"/>
      <c r="K33" s="116"/>
      <c r="L33" s="96"/>
      <c r="M33" s="45"/>
      <c r="N33" s="115"/>
    </row>
    <row r="34" spans="1:14" x14ac:dyDescent="0.2">
      <c r="A34" s="128" t="s">
        <v>406</v>
      </c>
      <c r="B34" s="125">
        <v>16</v>
      </c>
      <c r="C34" s="125">
        <v>16</v>
      </c>
      <c r="D34" s="125">
        <v>561</v>
      </c>
      <c r="E34" s="126"/>
      <c r="F34" s="190" t="s">
        <v>485</v>
      </c>
      <c r="G34" s="125"/>
      <c r="H34" s="127" t="s">
        <v>468</v>
      </c>
      <c r="I34" s="216"/>
      <c r="J34" s="233"/>
      <c r="K34" s="183"/>
      <c r="L34" s="183"/>
      <c r="M34" s="163"/>
      <c r="N34" s="185"/>
    </row>
    <row r="35" spans="1:14" x14ac:dyDescent="0.2">
      <c r="A35" s="102" t="s">
        <v>406</v>
      </c>
      <c r="B35" s="96">
        <v>16</v>
      </c>
      <c r="C35" s="95">
        <v>16</v>
      </c>
      <c r="D35" s="96">
        <v>7221</v>
      </c>
      <c r="E35" s="98"/>
      <c r="F35" s="188" t="s">
        <v>592</v>
      </c>
      <c r="G35" s="97"/>
      <c r="H35" s="100" t="s">
        <v>543</v>
      </c>
      <c r="I35" s="213">
        <v>360</v>
      </c>
      <c r="J35" s="233"/>
      <c r="K35" s="96"/>
      <c r="L35" s="96"/>
      <c r="M35" s="42"/>
      <c r="N35" s="131"/>
    </row>
    <row r="36" spans="1:14" x14ac:dyDescent="0.2">
      <c r="A36" s="102" t="s">
        <v>406</v>
      </c>
      <c r="B36" s="96">
        <v>16</v>
      </c>
      <c r="C36" s="95">
        <v>16</v>
      </c>
      <c r="D36" s="97"/>
      <c r="E36" s="98"/>
      <c r="F36" s="188" t="s">
        <v>593</v>
      </c>
      <c r="G36" s="96" t="s">
        <v>412</v>
      </c>
      <c r="H36" s="100" t="s">
        <v>587</v>
      </c>
      <c r="I36" s="213">
        <v>90</v>
      </c>
      <c r="J36" s="233"/>
      <c r="K36" s="96"/>
      <c r="L36" s="96"/>
      <c r="M36" s="42"/>
      <c r="N36" s="131"/>
    </row>
    <row r="37" spans="1:14" ht="28.5" x14ac:dyDescent="0.2">
      <c r="A37" s="102" t="s">
        <v>406</v>
      </c>
      <c r="B37" s="96">
        <v>16</v>
      </c>
      <c r="C37" s="95">
        <v>16</v>
      </c>
      <c r="D37" s="97"/>
      <c r="E37" s="98"/>
      <c r="F37" s="188" t="s">
        <v>594</v>
      </c>
      <c r="G37" s="96" t="s">
        <v>444</v>
      </c>
      <c r="H37" s="100" t="s">
        <v>468</v>
      </c>
      <c r="I37" s="213">
        <v>90</v>
      </c>
      <c r="J37" s="233"/>
      <c r="K37" s="96"/>
      <c r="L37" s="96"/>
      <c r="M37" s="42"/>
      <c r="N37" s="131"/>
    </row>
    <row r="38" spans="1:14" ht="28.5" x14ac:dyDescent="0.2">
      <c r="A38" s="1576" t="s">
        <v>406</v>
      </c>
      <c r="B38" s="1268">
        <v>16</v>
      </c>
      <c r="C38" s="1069">
        <v>16</v>
      </c>
      <c r="D38" s="97"/>
      <c r="E38" s="98"/>
      <c r="F38" s="188" t="s">
        <v>846</v>
      </c>
      <c r="G38" s="1268" t="s">
        <v>590</v>
      </c>
      <c r="H38" s="1279" t="s">
        <v>589</v>
      </c>
      <c r="I38" s="213" t="s">
        <v>478</v>
      </c>
      <c r="J38" s="233" t="s">
        <v>514</v>
      </c>
      <c r="K38" s="96"/>
      <c r="L38" s="96"/>
      <c r="M38" s="42"/>
      <c r="N38" s="131"/>
    </row>
    <row r="39" spans="1:14" ht="28.5" x14ac:dyDescent="0.2">
      <c r="A39" s="1577"/>
      <c r="B39" s="1269"/>
      <c r="C39" s="1070"/>
      <c r="D39" s="97"/>
      <c r="E39" s="98"/>
      <c r="F39" s="188" t="s">
        <v>595</v>
      </c>
      <c r="G39" s="1269"/>
      <c r="H39" s="1280"/>
      <c r="I39" s="213" t="s">
        <v>478</v>
      </c>
      <c r="J39" s="233" t="s">
        <v>514</v>
      </c>
      <c r="K39" s="96"/>
      <c r="L39" s="96"/>
      <c r="M39" s="42"/>
      <c r="N39" s="131"/>
    </row>
    <row r="40" spans="1:14" ht="28.5" x14ac:dyDescent="0.2">
      <c r="A40" s="102" t="s">
        <v>406</v>
      </c>
      <c r="B40" s="96">
        <v>16</v>
      </c>
      <c r="C40" s="95">
        <v>16</v>
      </c>
      <c r="D40" s="97"/>
      <c r="E40" s="98"/>
      <c r="F40" s="188" t="s">
        <v>609</v>
      </c>
      <c r="G40" s="96" t="s">
        <v>603</v>
      </c>
      <c r="H40" s="100" t="s">
        <v>602</v>
      </c>
      <c r="I40" s="213"/>
      <c r="J40" s="234"/>
      <c r="K40" s="96"/>
      <c r="L40" s="96"/>
      <c r="M40" s="42"/>
      <c r="N40" s="131"/>
    </row>
    <row r="41" spans="1:14" ht="28.5" x14ac:dyDescent="0.2">
      <c r="A41" s="102" t="s">
        <v>406</v>
      </c>
      <c r="B41" s="96">
        <v>16</v>
      </c>
      <c r="C41" s="95">
        <v>16</v>
      </c>
      <c r="D41" s="97"/>
      <c r="E41" s="98"/>
      <c r="F41" s="188" t="s">
        <v>598</v>
      </c>
      <c r="G41" s="96" t="s">
        <v>605</v>
      </c>
      <c r="H41" s="100" t="s">
        <v>606</v>
      </c>
      <c r="I41" s="213">
        <v>90</v>
      </c>
      <c r="J41" s="233"/>
      <c r="K41" s="96"/>
      <c r="L41" s="96"/>
      <c r="M41" s="42"/>
      <c r="N41" s="131"/>
    </row>
    <row r="42" spans="1:14" ht="42.75" x14ac:dyDescent="0.2">
      <c r="A42" s="102" t="s">
        <v>406</v>
      </c>
      <c r="B42" s="96">
        <v>16</v>
      </c>
      <c r="C42" s="95">
        <v>16</v>
      </c>
      <c r="D42" s="97"/>
      <c r="E42" s="98"/>
      <c r="F42" s="188" t="s">
        <v>608</v>
      </c>
      <c r="G42" s="96" t="s">
        <v>603</v>
      </c>
      <c r="H42" s="100" t="s">
        <v>604</v>
      </c>
      <c r="I42" s="213">
        <v>90</v>
      </c>
      <c r="J42" s="233"/>
      <c r="K42" s="96"/>
      <c r="L42" s="96"/>
      <c r="M42" s="42"/>
      <c r="N42" s="131"/>
    </row>
    <row r="43" spans="1:14" ht="28.5" x14ac:dyDescent="0.2">
      <c r="A43" s="102" t="s">
        <v>406</v>
      </c>
      <c r="B43" s="96">
        <v>16</v>
      </c>
      <c r="C43" s="95">
        <v>16</v>
      </c>
      <c r="D43" s="97"/>
      <c r="E43" s="98"/>
      <c r="F43" s="188" t="s">
        <v>596</v>
      </c>
      <c r="G43" s="100" t="s">
        <v>601</v>
      </c>
      <c r="H43" s="100" t="s">
        <v>602</v>
      </c>
      <c r="I43" s="213"/>
      <c r="J43" s="234"/>
      <c r="K43" s="96"/>
      <c r="L43" s="96"/>
      <c r="M43" s="42"/>
      <c r="N43" s="131"/>
    </row>
    <row r="44" spans="1:14" x14ac:dyDescent="0.2">
      <c r="A44" s="102" t="s">
        <v>406</v>
      </c>
      <c r="B44" s="96">
        <v>16</v>
      </c>
      <c r="C44" s="95">
        <v>16</v>
      </c>
      <c r="D44" s="96" t="s">
        <v>544</v>
      </c>
      <c r="E44" s="98"/>
      <c r="F44" s="188" t="s">
        <v>523</v>
      </c>
      <c r="G44" s="96" t="s">
        <v>545</v>
      </c>
      <c r="H44" s="100" t="s">
        <v>524</v>
      </c>
      <c r="I44" s="213" t="s">
        <v>478</v>
      </c>
      <c r="J44" s="233" t="s">
        <v>514</v>
      </c>
      <c r="K44" s="96"/>
      <c r="L44" s="96"/>
      <c r="M44" s="42"/>
      <c r="N44" s="131"/>
    </row>
    <row r="45" spans="1:14" ht="28.5" x14ac:dyDescent="0.2">
      <c r="A45" s="102" t="s">
        <v>406</v>
      </c>
      <c r="B45" s="96">
        <v>16</v>
      </c>
      <c r="C45" s="95">
        <v>16</v>
      </c>
      <c r="D45" s="96">
        <v>7116</v>
      </c>
      <c r="E45" s="98"/>
      <c r="F45" s="188" t="s">
        <v>546</v>
      </c>
      <c r="G45" s="97" t="s">
        <v>775</v>
      </c>
      <c r="H45" s="100" t="s">
        <v>555</v>
      </c>
      <c r="I45" s="213"/>
      <c r="J45" s="234"/>
      <c r="K45" s="96"/>
      <c r="L45" s="96"/>
      <c r="M45" s="42"/>
      <c r="N45" s="131"/>
    </row>
    <row r="46" spans="1:14" ht="28.5" x14ac:dyDescent="0.2">
      <c r="A46" s="102" t="s">
        <v>406</v>
      </c>
      <c r="B46" s="96">
        <v>16</v>
      </c>
      <c r="C46" s="96">
        <v>16</v>
      </c>
      <c r="D46" s="96">
        <v>762</v>
      </c>
      <c r="E46" s="114">
        <v>3195891</v>
      </c>
      <c r="F46" s="188" t="s">
        <v>776</v>
      </c>
      <c r="G46" s="96" t="s">
        <v>505</v>
      </c>
      <c r="H46" s="100" t="s">
        <v>460</v>
      </c>
      <c r="I46" s="213">
        <v>360</v>
      </c>
      <c r="J46" s="233"/>
      <c r="K46" s="96"/>
      <c r="L46" s="96"/>
      <c r="M46" s="44"/>
      <c r="N46" s="115"/>
    </row>
    <row r="47" spans="1:14" x14ac:dyDescent="0.2">
      <c r="A47" s="102" t="s">
        <v>406</v>
      </c>
      <c r="B47" s="96">
        <v>16</v>
      </c>
      <c r="C47" s="96">
        <v>16</v>
      </c>
      <c r="D47" s="129" t="s">
        <v>547</v>
      </c>
      <c r="E47" s="98"/>
      <c r="F47" s="188" t="s">
        <v>526</v>
      </c>
      <c r="G47" s="97"/>
      <c r="H47" s="100" t="s">
        <v>548</v>
      </c>
      <c r="I47" s="213" t="s">
        <v>478</v>
      </c>
      <c r="J47" s="233" t="s">
        <v>514</v>
      </c>
      <c r="K47" s="96"/>
      <c r="L47" s="96"/>
      <c r="M47" s="44"/>
      <c r="N47" s="115"/>
    </row>
    <row r="48" spans="1:14" x14ac:dyDescent="0.2">
      <c r="A48" s="202" t="s">
        <v>406</v>
      </c>
      <c r="B48" s="203">
        <v>16</v>
      </c>
      <c r="C48" s="203">
        <v>16</v>
      </c>
      <c r="D48" s="203" t="s">
        <v>394</v>
      </c>
      <c r="E48" s="204">
        <v>3187243</v>
      </c>
      <c r="F48" s="205" t="s">
        <v>490</v>
      </c>
      <c r="G48" s="203" t="s">
        <v>385</v>
      </c>
      <c r="H48" s="206" t="s">
        <v>491</v>
      </c>
      <c r="I48" s="215"/>
      <c r="J48" s="233"/>
      <c r="K48" s="207">
        <v>42915</v>
      </c>
      <c r="L48" s="203" t="s">
        <v>540</v>
      </c>
      <c r="M48" s="208" t="s">
        <v>452</v>
      </c>
      <c r="N48" s="209">
        <v>42916</v>
      </c>
    </row>
    <row r="49" spans="1:14" x14ac:dyDescent="0.2">
      <c r="A49" s="102" t="s">
        <v>406</v>
      </c>
      <c r="B49" s="96">
        <v>16</v>
      </c>
      <c r="C49" s="95">
        <v>16</v>
      </c>
      <c r="D49" s="96">
        <v>692</v>
      </c>
      <c r="E49" s="114">
        <v>3188555</v>
      </c>
      <c r="F49" s="188" t="s">
        <v>492</v>
      </c>
      <c r="G49" s="96" t="s">
        <v>385</v>
      </c>
      <c r="H49" s="100" t="s">
        <v>491</v>
      </c>
      <c r="I49" s="213">
        <v>720</v>
      </c>
      <c r="J49" s="233"/>
      <c r="K49" s="96"/>
      <c r="L49" s="96"/>
      <c r="M49" s="42"/>
      <c r="N49" s="131"/>
    </row>
    <row r="50" spans="1:14" x14ac:dyDescent="0.2">
      <c r="A50" s="202" t="s">
        <v>406</v>
      </c>
      <c r="B50" s="203">
        <v>16</v>
      </c>
      <c r="C50" s="203">
        <v>16</v>
      </c>
      <c r="D50" s="203">
        <v>585</v>
      </c>
      <c r="E50" s="204"/>
      <c r="F50" s="205" t="s">
        <v>701</v>
      </c>
      <c r="G50" s="203" t="s">
        <v>412</v>
      </c>
      <c r="H50" s="206" t="s">
        <v>468</v>
      </c>
      <c r="I50" s="215"/>
      <c r="J50" s="233"/>
      <c r="K50" s="207">
        <v>40470</v>
      </c>
      <c r="L50" s="203" t="s">
        <v>483</v>
      </c>
      <c r="M50" s="208" t="s">
        <v>484</v>
      </c>
      <c r="N50" s="209">
        <v>40466</v>
      </c>
    </row>
    <row r="51" spans="1:14" x14ac:dyDescent="0.2">
      <c r="A51" s="102" t="s">
        <v>406</v>
      </c>
      <c r="B51" s="96">
        <v>16</v>
      </c>
      <c r="C51" s="95">
        <v>16</v>
      </c>
      <c r="D51" s="96">
        <v>7221</v>
      </c>
      <c r="E51" s="98"/>
      <c r="F51" s="188" t="s">
        <v>551</v>
      </c>
      <c r="G51" s="97"/>
      <c r="H51" s="100" t="s">
        <v>552</v>
      </c>
      <c r="I51" s="213">
        <v>360</v>
      </c>
      <c r="J51" s="233"/>
      <c r="K51" s="116"/>
      <c r="L51" s="96"/>
      <c r="M51" s="45"/>
      <c r="N51" s="115"/>
    </row>
    <row r="52" spans="1:14" ht="28.5" x14ac:dyDescent="0.2">
      <c r="A52" s="102" t="s">
        <v>406</v>
      </c>
      <c r="B52" s="96">
        <v>16</v>
      </c>
      <c r="C52" s="95">
        <v>16</v>
      </c>
      <c r="D52" s="96">
        <v>7221</v>
      </c>
      <c r="E52" s="98"/>
      <c r="F52" s="188" t="s">
        <v>611</v>
      </c>
      <c r="G52" s="96" t="s">
        <v>370</v>
      </c>
      <c r="H52" s="100" t="s">
        <v>550</v>
      </c>
      <c r="I52" s="213">
        <v>360</v>
      </c>
      <c r="J52" s="233"/>
      <c r="K52" s="96"/>
      <c r="L52" s="96"/>
      <c r="M52" s="42"/>
      <c r="N52" s="131"/>
    </row>
    <row r="53" spans="1:14" ht="28.5" x14ac:dyDescent="0.2">
      <c r="A53" s="202" t="s">
        <v>406</v>
      </c>
      <c r="B53" s="203">
        <v>16</v>
      </c>
      <c r="C53" s="203">
        <v>16</v>
      </c>
      <c r="D53" s="203" t="s">
        <v>393</v>
      </c>
      <c r="E53" s="204">
        <v>3186395</v>
      </c>
      <c r="F53" s="205" t="s">
        <v>482</v>
      </c>
      <c r="G53" s="203" t="s">
        <v>345</v>
      </c>
      <c r="H53" s="206" t="s">
        <v>511</v>
      </c>
      <c r="I53" s="218"/>
      <c r="J53" s="233"/>
      <c r="K53" s="207">
        <v>42916</v>
      </c>
      <c r="L53" s="203" t="s">
        <v>540</v>
      </c>
      <c r="M53" s="208" t="s">
        <v>452</v>
      </c>
      <c r="N53" s="209">
        <v>42916</v>
      </c>
    </row>
    <row r="54" spans="1:14" x14ac:dyDescent="0.2">
      <c r="A54" s="172" t="s">
        <v>573</v>
      </c>
      <c r="B54" s="175"/>
      <c r="C54" s="58">
        <v>16</v>
      </c>
      <c r="D54" s="173">
        <v>313</v>
      </c>
      <c r="E54" s="174">
        <v>3635752</v>
      </c>
      <c r="F54" s="192" t="s">
        <v>576</v>
      </c>
      <c r="G54" s="177" t="s">
        <v>712</v>
      </c>
      <c r="H54" s="177" t="s">
        <v>711</v>
      </c>
      <c r="I54" s="213">
        <v>360</v>
      </c>
      <c r="J54" s="233"/>
      <c r="K54" s="176"/>
      <c r="L54" s="173"/>
      <c r="M54" s="47"/>
      <c r="N54" s="186"/>
    </row>
    <row r="55" spans="1:14" x14ac:dyDescent="0.2">
      <c r="A55" s="172" t="s">
        <v>406</v>
      </c>
      <c r="B55" s="178" t="s">
        <v>663</v>
      </c>
      <c r="C55" s="178">
        <v>16</v>
      </c>
      <c r="D55" s="173">
        <v>762</v>
      </c>
      <c r="E55" s="57"/>
      <c r="F55" s="192" t="s">
        <v>530</v>
      </c>
      <c r="G55" s="55"/>
      <c r="H55" s="177" t="s">
        <v>531</v>
      </c>
      <c r="I55" s="213">
        <v>90</v>
      </c>
      <c r="J55" s="233"/>
      <c r="K55" s="176"/>
      <c r="L55" s="173"/>
      <c r="M55" s="47"/>
      <c r="N55" s="186"/>
    </row>
    <row r="56" spans="1:14" x14ac:dyDescent="0.2">
      <c r="A56" s="202" t="s">
        <v>406</v>
      </c>
      <c r="B56" s="203">
        <v>14</v>
      </c>
      <c r="C56" s="210">
        <v>20</v>
      </c>
      <c r="D56" s="203" t="s">
        <v>533</v>
      </c>
      <c r="E56" s="204">
        <v>3190107</v>
      </c>
      <c r="F56" s="205" t="s">
        <v>502</v>
      </c>
      <c r="G56" s="203" t="s">
        <v>400</v>
      </c>
      <c r="H56" s="206" t="s">
        <v>460</v>
      </c>
      <c r="I56" s="215"/>
      <c r="J56" s="233"/>
      <c r="K56" s="203" t="s">
        <v>458</v>
      </c>
      <c r="L56" s="203" t="s">
        <v>540</v>
      </c>
      <c r="M56" s="211" t="s">
        <v>450</v>
      </c>
      <c r="N56" s="209">
        <v>42817</v>
      </c>
    </row>
    <row r="57" spans="1:14" x14ac:dyDescent="0.2">
      <c r="A57" s="102" t="s">
        <v>406</v>
      </c>
      <c r="B57" s="96">
        <v>14</v>
      </c>
      <c r="C57" s="96">
        <v>20</v>
      </c>
      <c r="D57" s="60" t="s">
        <v>533</v>
      </c>
      <c r="E57" s="98"/>
      <c r="F57" s="188" t="s">
        <v>534</v>
      </c>
      <c r="G57" s="96" t="s">
        <v>535</v>
      </c>
      <c r="H57" s="100" t="s">
        <v>536</v>
      </c>
      <c r="I57" s="213">
        <v>360</v>
      </c>
      <c r="J57" s="233"/>
      <c r="K57" s="96"/>
      <c r="L57" s="96"/>
      <c r="M57" s="44"/>
      <c r="N57" s="115"/>
    </row>
    <row r="58" spans="1:14" x14ac:dyDescent="0.2">
      <c r="A58" s="102" t="s">
        <v>406</v>
      </c>
      <c r="B58" s="95">
        <v>14</v>
      </c>
      <c r="C58" s="95">
        <v>20</v>
      </c>
      <c r="D58" s="96" t="s">
        <v>768</v>
      </c>
      <c r="E58" s="114">
        <v>3186043</v>
      </c>
      <c r="F58" s="188" t="s">
        <v>581</v>
      </c>
      <c r="G58" s="96" t="s">
        <v>353</v>
      </c>
      <c r="H58" s="100" t="s">
        <v>462</v>
      </c>
      <c r="I58" s="226">
        <v>900</v>
      </c>
      <c r="J58" s="233"/>
      <c r="K58" s="96"/>
      <c r="L58" s="96"/>
      <c r="M58" s="44"/>
      <c r="N58" s="115"/>
    </row>
    <row r="59" spans="1:14" x14ac:dyDescent="0.2">
      <c r="A59" s="102" t="s">
        <v>406</v>
      </c>
      <c r="B59" s="96">
        <v>14</v>
      </c>
      <c r="C59" s="96">
        <v>20</v>
      </c>
      <c r="D59" s="96">
        <v>341</v>
      </c>
      <c r="E59" s="114">
        <v>3187619</v>
      </c>
      <c r="F59" s="188" t="s">
        <v>537</v>
      </c>
      <c r="G59" s="96" t="s">
        <v>345</v>
      </c>
      <c r="H59" s="100" t="s">
        <v>464</v>
      </c>
      <c r="I59" s="215"/>
      <c r="J59" s="233"/>
      <c r="K59" s="96" t="s">
        <v>621</v>
      </c>
      <c r="L59" s="96"/>
      <c r="M59" s="42"/>
      <c r="N59" s="131"/>
    </row>
    <row r="60" spans="1:14" ht="15" customHeight="1" x14ac:dyDescent="0.2">
      <c r="A60" s="102" t="s">
        <v>406</v>
      </c>
      <c r="B60" s="95">
        <v>14</v>
      </c>
      <c r="C60" s="95">
        <v>20</v>
      </c>
      <c r="D60" s="96" t="s">
        <v>770</v>
      </c>
      <c r="E60" s="114">
        <v>3188283</v>
      </c>
      <c r="F60" s="188" t="s">
        <v>509</v>
      </c>
      <c r="G60" s="96" t="s">
        <v>351</v>
      </c>
      <c r="H60" s="100" t="s">
        <v>463</v>
      </c>
      <c r="I60" s="220"/>
      <c r="J60" s="234"/>
      <c r="K60" s="116">
        <v>42916</v>
      </c>
      <c r="L60" s="96" t="s">
        <v>540</v>
      </c>
      <c r="M60" s="45" t="s">
        <v>451</v>
      </c>
      <c r="N60" s="115">
        <v>42916</v>
      </c>
    </row>
    <row r="61" spans="1:14" ht="15" customHeight="1" x14ac:dyDescent="0.2">
      <c r="A61" s="102" t="s">
        <v>406</v>
      </c>
      <c r="B61" s="95">
        <v>14</v>
      </c>
      <c r="C61" s="95">
        <v>20</v>
      </c>
      <c r="D61" s="96" t="s">
        <v>538</v>
      </c>
      <c r="E61" s="114">
        <v>3635264</v>
      </c>
      <c r="F61" s="188" t="s">
        <v>523</v>
      </c>
      <c r="G61" s="96" t="s">
        <v>649</v>
      </c>
      <c r="H61" s="100" t="s">
        <v>524</v>
      </c>
      <c r="I61" s="226">
        <v>540</v>
      </c>
      <c r="J61" s="233"/>
      <c r="K61" s="96"/>
      <c r="L61" s="96"/>
      <c r="M61" s="42"/>
      <c r="N61" s="131"/>
    </row>
    <row r="62" spans="1:14" ht="15.75" customHeight="1" x14ac:dyDescent="0.2">
      <c r="A62" s="102" t="s">
        <v>406</v>
      </c>
      <c r="B62" s="95">
        <v>14</v>
      </c>
      <c r="C62" s="95">
        <v>20</v>
      </c>
      <c r="D62" s="96">
        <v>634</v>
      </c>
      <c r="E62" s="114">
        <v>3188667</v>
      </c>
      <c r="F62" s="188" t="s">
        <v>493</v>
      </c>
      <c r="G62" s="96" t="s">
        <v>494</v>
      </c>
      <c r="H62" s="100" t="s">
        <v>491</v>
      </c>
      <c r="I62" s="226">
        <v>1440</v>
      </c>
      <c r="J62" s="233"/>
      <c r="K62" s="96"/>
      <c r="L62" s="96"/>
      <c r="M62" s="42"/>
      <c r="N62" s="131"/>
    </row>
    <row r="63" spans="1:14" ht="28.5" x14ac:dyDescent="0.2">
      <c r="A63" s="102" t="s">
        <v>406</v>
      </c>
      <c r="B63" s="95">
        <v>14</v>
      </c>
      <c r="C63" s="95">
        <v>20</v>
      </c>
      <c r="D63" s="96" t="s">
        <v>496</v>
      </c>
      <c r="E63" s="114">
        <v>3188483</v>
      </c>
      <c r="F63" s="188" t="s">
        <v>767</v>
      </c>
      <c r="G63" s="96" t="s">
        <v>790</v>
      </c>
      <c r="H63" s="100" t="s">
        <v>461</v>
      </c>
      <c r="I63" s="226">
        <v>2160</v>
      </c>
      <c r="J63" s="233"/>
      <c r="K63" s="96"/>
      <c r="L63" s="96"/>
      <c r="M63" s="42"/>
      <c r="N63" s="131"/>
    </row>
    <row r="64" spans="1:14" ht="28.5" x14ac:dyDescent="0.2">
      <c r="A64" s="102" t="s">
        <v>406</v>
      </c>
      <c r="B64" s="95">
        <v>14</v>
      </c>
      <c r="C64" s="95">
        <v>20</v>
      </c>
      <c r="D64" s="96" t="s">
        <v>495</v>
      </c>
      <c r="E64" s="114">
        <v>3188475</v>
      </c>
      <c r="F64" s="188" t="s">
        <v>767</v>
      </c>
      <c r="G64" s="96" t="s">
        <v>790</v>
      </c>
      <c r="H64" s="100" t="s">
        <v>461</v>
      </c>
      <c r="I64" s="220"/>
      <c r="J64" s="234"/>
      <c r="K64" s="116">
        <v>42916</v>
      </c>
      <c r="L64" s="96" t="s">
        <v>540</v>
      </c>
      <c r="M64" s="45" t="s">
        <v>451</v>
      </c>
      <c r="N64" s="115">
        <v>42916</v>
      </c>
    </row>
    <row r="65" spans="1:14" x14ac:dyDescent="0.2">
      <c r="A65" s="179" t="s">
        <v>406</v>
      </c>
      <c r="B65" s="130">
        <v>14</v>
      </c>
      <c r="C65" s="130">
        <v>20</v>
      </c>
      <c r="D65" s="130" t="s">
        <v>350</v>
      </c>
      <c r="E65" s="180">
        <v>3188499</v>
      </c>
      <c r="F65" s="191" t="s">
        <v>488</v>
      </c>
      <c r="G65" s="130" t="s">
        <v>489</v>
      </c>
      <c r="H65" s="181" t="s">
        <v>468</v>
      </c>
      <c r="I65" s="226">
        <v>2520</v>
      </c>
      <c r="J65" s="233"/>
      <c r="K65" s="116">
        <v>42917</v>
      </c>
      <c r="L65" s="96" t="s">
        <v>540</v>
      </c>
      <c r="M65" s="42" t="s">
        <v>451</v>
      </c>
      <c r="N65" s="115">
        <v>42917</v>
      </c>
    </row>
    <row r="66" spans="1:14" x14ac:dyDescent="0.2">
      <c r="A66" s="102" t="s">
        <v>406</v>
      </c>
      <c r="B66" s="96">
        <v>14</v>
      </c>
      <c r="C66" s="96">
        <v>20</v>
      </c>
      <c r="D66" s="96" t="s">
        <v>539</v>
      </c>
      <c r="E66" s="98"/>
      <c r="F66" s="188" t="s">
        <v>526</v>
      </c>
      <c r="G66" s="97"/>
      <c r="H66" s="100" t="s">
        <v>548</v>
      </c>
      <c r="I66" s="213" t="s">
        <v>478</v>
      </c>
      <c r="J66" s="233" t="s">
        <v>514</v>
      </c>
      <c r="K66" s="96"/>
      <c r="L66" s="96"/>
      <c r="M66" s="43"/>
      <c r="N66" s="115"/>
    </row>
    <row r="67" spans="1:14" x14ac:dyDescent="0.2">
      <c r="A67" s="202" t="s">
        <v>406</v>
      </c>
      <c r="B67" s="203">
        <v>21</v>
      </c>
      <c r="C67" s="203">
        <v>21</v>
      </c>
      <c r="D67" s="212" t="s">
        <v>797</v>
      </c>
      <c r="E67" s="204">
        <v>3197923</v>
      </c>
      <c r="F67" s="205" t="s">
        <v>507</v>
      </c>
      <c r="G67" s="203" t="s">
        <v>506</v>
      </c>
      <c r="H67" s="206" t="s">
        <v>460</v>
      </c>
      <c r="I67" s="215">
        <v>1440</v>
      </c>
      <c r="J67" s="233"/>
      <c r="K67" s="207">
        <v>43165</v>
      </c>
      <c r="L67" s="203" t="s">
        <v>483</v>
      </c>
      <c r="M67" s="211" t="s">
        <v>636</v>
      </c>
      <c r="N67" s="209">
        <v>43194</v>
      </c>
    </row>
    <row r="68" spans="1:14" x14ac:dyDescent="0.2">
      <c r="A68" s="102" t="s">
        <v>406</v>
      </c>
      <c r="B68" s="95">
        <v>21</v>
      </c>
      <c r="C68" s="95">
        <v>21</v>
      </c>
      <c r="D68" s="96">
        <v>253</v>
      </c>
      <c r="E68" s="114">
        <v>3186971</v>
      </c>
      <c r="F68" s="188" t="s">
        <v>386</v>
      </c>
      <c r="G68" s="96" t="s">
        <v>385</v>
      </c>
      <c r="H68" s="100" t="s">
        <v>466</v>
      </c>
      <c r="I68" s="213">
        <v>1080</v>
      </c>
      <c r="J68" s="233"/>
      <c r="K68" s="116"/>
      <c r="L68" s="96"/>
      <c r="M68" s="42"/>
      <c r="N68" s="115"/>
    </row>
    <row r="69" spans="1:14" x14ac:dyDescent="0.2">
      <c r="A69" s="111" t="s">
        <v>406</v>
      </c>
      <c r="B69" s="108">
        <v>21</v>
      </c>
      <c r="C69" s="108"/>
      <c r="D69" s="108">
        <v>568</v>
      </c>
      <c r="E69" s="109">
        <v>3188563</v>
      </c>
      <c r="F69" s="189" t="s">
        <v>801</v>
      </c>
      <c r="G69" s="108" t="s">
        <v>375</v>
      </c>
      <c r="H69" s="110" t="s">
        <v>468</v>
      </c>
      <c r="I69" s="214"/>
      <c r="J69" s="233"/>
      <c r="K69" s="182"/>
      <c r="L69" s="183"/>
      <c r="M69" s="163"/>
      <c r="N69" s="184"/>
    </row>
    <row r="70" spans="1:14" x14ac:dyDescent="0.2">
      <c r="A70" s="102" t="s">
        <v>406</v>
      </c>
      <c r="B70" s="95">
        <v>21</v>
      </c>
      <c r="C70" s="95">
        <v>16</v>
      </c>
      <c r="D70" s="96" t="s">
        <v>341</v>
      </c>
      <c r="E70" s="114">
        <v>3192051</v>
      </c>
      <c r="F70" s="188" t="s">
        <v>798</v>
      </c>
      <c r="G70" s="96" t="s">
        <v>340</v>
      </c>
      <c r="H70" s="100" t="s">
        <v>468</v>
      </c>
      <c r="I70" s="213">
        <v>360</v>
      </c>
      <c r="J70" s="233"/>
      <c r="K70" s="116"/>
      <c r="L70" s="96"/>
      <c r="M70" s="42"/>
      <c r="N70" s="115"/>
    </row>
    <row r="71" spans="1:14" x14ac:dyDescent="0.2">
      <c r="A71" s="102" t="s">
        <v>406</v>
      </c>
      <c r="B71" s="95">
        <v>21</v>
      </c>
      <c r="C71" s="95">
        <v>21</v>
      </c>
      <c r="D71" s="96">
        <v>752</v>
      </c>
      <c r="E71" s="98"/>
      <c r="F71" s="188" t="s">
        <v>523</v>
      </c>
      <c r="G71" s="96" t="s">
        <v>545</v>
      </c>
      <c r="H71" s="100" t="s">
        <v>524</v>
      </c>
      <c r="I71" s="213" t="s">
        <v>478</v>
      </c>
      <c r="J71" s="233" t="s">
        <v>514</v>
      </c>
      <c r="K71" s="96"/>
      <c r="L71" s="96"/>
      <c r="M71" s="42"/>
      <c r="N71" s="131"/>
    </row>
    <row r="72" spans="1:14" ht="28.5" x14ac:dyDescent="0.2">
      <c r="A72" s="102" t="s">
        <v>406</v>
      </c>
      <c r="B72" s="95">
        <v>21</v>
      </c>
      <c r="C72" s="95">
        <v>21</v>
      </c>
      <c r="D72" s="96">
        <v>7113</v>
      </c>
      <c r="E72" s="98"/>
      <c r="F72" s="188" t="s">
        <v>553</v>
      </c>
      <c r="G72" s="96" t="s">
        <v>554</v>
      </c>
      <c r="H72" s="100" t="s">
        <v>555</v>
      </c>
      <c r="I72" s="213" t="s">
        <v>478</v>
      </c>
      <c r="J72" s="233" t="s">
        <v>514</v>
      </c>
      <c r="K72" s="96"/>
      <c r="L72" s="96"/>
      <c r="M72" s="42"/>
      <c r="N72" s="131"/>
    </row>
    <row r="73" spans="1:14" ht="28.5" x14ac:dyDescent="0.2">
      <c r="A73" s="102" t="s">
        <v>406</v>
      </c>
      <c r="B73" s="95">
        <v>21</v>
      </c>
      <c r="C73" s="95">
        <v>21</v>
      </c>
      <c r="D73" s="96" t="s">
        <v>652</v>
      </c>
      <c r="E73" s="98"/>
      <c r="F73" s="188" t="s">
        <v>650</v>
      </c>
      <c r="G73" s="96" t="s">
        <v>503</v>
      </c>
      <c r="H73" s="100" t="s">
        <v>555</v>
      </c>
      <c r="I73" s="213">
        <v>90</v>
      </c>
      <c r="J73" s="233"/>
      <c r="K73" s="96"/>
      <c r="L73" s="96"/>
      <c r="M73" s="42"/>
      <c r="N73" s="131"/>
    </row>
    <row r="74" spans="1:14" ht="28.5" x14ac:dyDescent="0.2">
      <c r="A74" s="102" t="s">
        <v>406</v>
      </c>
      <c r="B74" s="95">
        <v>21</v>
      </c>
      <c r="C74" s="95">
        <v>21</v>
      </c>
      <c r="D74" s="96" t="s">
        <v>392</v>
      </c>
      <c r="E74" s="114">
        <v>31870099</v>
      </c>
      <c r="F74" s="188" t="s">
        <v>497</v>
      </c>
      <c r="G74" s="96" t="s">
        <v>790</v>
      </c>
      <c r="H74" s="100" t="s">
        <v>461</v>
      </c>
      <c r="I74" s="220"/>
      <c r="J74" s="234"/>
      <c r="K74" s="116">
        <v>42914</v>
      </c>
      <c r="L74" s="96" t="s">
        <v>540</v>
      </c>
      <c r="M74" s="45" t="s">
        <v>454</v>
      </c>
      <c r="N74" s="115">
        <v>42916</v>
      </c>
    </row>
    <row r="75" spans="1:14" x14ac:dyDescent="0.2">
      <c r="A75" s="111" t="s">
        <v>406</v>
      </c>
      <c r="B75" s="108">
        <v>21</v>
      </c>
      <c r="C75" s="108">
        <v>21</v>
      </c>
      <c r="D75" s="108">
        <v>752</v>
      </c>
      <c r="E75" s="109"/>
      <c r="F75" s="189" t="s">
        <v>507</v>
      </c>
      <c r="G75" s="108" t="s">
        <v>503</v>
      </c>
      <c r="H75" s="110" t="s">
        <v>460</v>
      </c>
      <c r="I75" s="214"/>
      <c r="J75" s="233"/>
      <c r="K75" s="183"/>
      <c r="L75" s="183"/>
      <c r="M75" s="164"/>
      <c r="N75" s="184"/>
    </row>
    <row r="76" spans="1:14" ht="28.5" x14ac:dyDescent="0.2">
      <c r="A76" s="102" t="s">
        <v>406</v>
      </c>
      <c r="B76" s="95">
        <v>21</v>
      </c>
      <c r="C76" s="95">
        <v>21</v>
      </c>
      <c r="D76" s="96" t="s">
        <v>499</v>
      </c>
      <c r="E76" s="114">
        <v>3186707</v>
      </c>
      <c r="F76" s="188" t="s">
        <v>556</v>
      </c>
      <c r="G76" s="96" t="s">
        <v>556</v>
      </c>
      <c r="H76" s="100" t="s">
        <v>461</v>
      </c>
      <c r="I76" s="220"/>
      <c r="J76" s="234"/>
      <c r="K76" s="116">
        <v>42915</v>
      </c>
      <c r="L76" s="96" t="s">
        <v>540</v>
      </c>
      <c r="M76" s="45" t="s">
        <v>454</v>
      </c>
      <c r="N76" s="115">
        <v>42916</v>
      </c>
    </row>
    <row r="77" spans="1:14" ht="28.5" x14ac:dyDescent="0.2">
      <c r="A77" s="102" t="s">
        <v>406</v>
      </c>
      <c r="B77" s="95">
        <v>21</v>
      </c>
      <c r="C77" s="95">
        <v>21</v>
      </c>
      <c r="D77" s="96" t="s">
        <v>391</v>
      </c>
      <c r="E77" s="114">
        <v>3188491</v>
      </c>
      <c r="F77" s="188" t="s">
        <v>557</v>
      </c>
      <c r="G77" s="96" t="s">
        <v>789</v>
      </c>
      <c r="H77" s="100" t="s">
        <v>512</v>
      </c>
      <c r="I77" s="220"/>
      <c r="J77" s="234"/>
      <c r="K77" s="116">
        <v>42914</v>
      </c>
      <c r="L77" s="96" t="s">
        <v>540</v>
      </c>
      <c r="M77" s="45" t="s">
        <v>454</v>
      </c>
      <c r="N77" s="115">
        <v>42916</v>
      </c>
    </row>
    <row r="78" spans="1:14" x14ac:dyDescent="0.2">
      <c r="A78" s="102" t="s">
        <v>406</v>
      </c>
      <c r="B78" s="95">
        <v>22</v>
      </c>
      <c r="C78" s="95">
        <v>22</v>
      </c>
      <c r="D78" s="96" t="s">
        <v>381</v>
      </c>
      <c r="E78" s="114">
        <v>3186379</v>
      </c>
      <c r="F78" s="188" t="s">
        <v>96</v>
      </c>
      <c r="G78" s="96" t="s">
        <v>380</v>
      </c>
      <c r="H78" s="100" t="s">
        <v>462</v>
      </c>
      <c r="I78" s="215"/>
      <c r="J78" s="233"/>
      <c r="K78" s="116">
        <v>42914</v>
      </c>
      <c r="L78" s="96" t="s">
        <v>540</v>
      </c>
      <c r="M78" s="45" t="s">
        <v>455</v>
      </c>
      <c r="N78" s="115">
        <v>42916</v>
      </c>
    </row>
    <row r="79" spans="1:14" x14ac:dyDescent="0.2">
      <c r="A79" s="111" t="s">
        <v>406</v>
      </c>
      <c r="B79" s="108">
        <v>22</v>
      </c>
      <c r="C79" s="108">
        <v>22</v>
      </c>
      <c r="D79" s="108">
        <v>7102</v>
      </c>
      <c r="E79" s="109">
        <v>3192251</v>
      </c>
      <c r="F79" s="189" t="s">
        <v>563</v>
      </c>
      <c r="G79" s="108" t="s">
        <v>564</v>
      </c>
      <c r="H79" s="110" t="s">
        <v>536</v>
      </c>
      <c r="I79" s="214" t="s">
        <v>478</v>
      </c>
      <c r="J79" s="233" t="s">
        <v>514</v>
      </c>
      <c r="K79" s="182"/>
      <c r="L79" s="183"/>
      <c r="M79" s="165"/>
      <c r="N79" s="184"/>
    </row>
    <row r="80" spans="1:14" x14ac:dyDescent="0.2">
      <c r="A80" s="102" t="s">
        <v>406</v>
      </c>
      <c r="B80" s="95">
        <v>22</v>
      </c>
      <c r="C80" s="95">
        <v>22</v>
      </c>
      <c r="D80" s="96">
        <v>7102</v>
      </c>
      <c r="E80" s="98"/>
      <c r="F80" s="188" t="s">
        <v>804</v>
      </c>
      <c r="G80" s="96" t="s">
        <v>564</v>
      </c>
      <c r="H80" s="100" t="s">
        <v>536</v>
      </c>
      <c r="I80" s="213" t="s">
        <v>478</v>
      </c>
      <c r="J80" s="233" t="s">
        <v>514</v>
      </c>
      <c r="K80" s="116"/>
      <c r="L80" s="96"/>
      <c r="M80" s="45"/>
      <c r="N80" s="115"/>
    </row>
    <row r="81" spans="1:14" ht="28.5" x14ac:dyDescent="0.2">
      <c r="A81" s="102" t="s">
        <v>406</v>
      </c>
      <c r="B81" s="95">
        <v>22</v>
      </c>
      <c r="C81" s="95">
        <v>22</v>
      </c>
      <c r="D81" s="96">
        <v>7114</v>
      </c>
      <c r="E81" s="98"/>
      <c r="F81" s="188" t="s">
        <v>553</v>
      </c>
      <c r="G81" s="97"/>
      <c r="H81" s="100" t="s">
        <v>555</v>
      </c>
      <c r="I81" s="213" t="s">
        <v>478</v>
      </c>
      <c r="J81" s="233" t="s">
        <v>514</v>
      </c>
      <c r="K81" s="96"/>
      <c r="L81" s="96"/>
      <c r="M81" s="42"/>
      <c r="N81" s="131"/>
    </row>
    <row r="82" spans="1:14" ht="28.5" x14ac:dyDescent="0.2">
      <c r="A82" s="102" t="s">
        <v>406</v>
      </c>
      <c r="B82" s="95">
        <v>22</v>
      </c>
      <c r="C82" s="95">
        <v>22</v>
      </c>
      <c r="D82" s="96" t="s">
        <v>654</v>
      </c>
      <c r="E82" s="98"/>
      <c r="F82" s="188" t="s">
        <v>650</v>
      </c>
      <c r="G82" s="96" t="s">
        <v>503</v>
      </c>
      <c r="H82" s="100" t="s">
        <v>555</v>
      </c>
      <c r="I82" s="213">
        <v>90</v>
      </c>
      <c r="J82" s="233"/>
      <c r="K82" s="96"/>
      <c r="L82" s="96"/>
      <c r="M82" s="42"/>
      <c r="N82" s="131"/>
    </row>
    <row r="83" spans="1:14" ht="28.5" x14ac:dyDescent="0.2">
      <c r="A83" s="102" t="s">
        <v>406</v>
      </c>
      <c r="B83" s="95">
        <v>22</v>
      </c>
      <c r="C83" s="95">
        <v>22</v>
      </c>
      <c r="D83" s="96">
        <v>471</v>
      </c>
      <c r="E83" s="114">
        <v>3186819</v>
      </c>
      <c r="F83" s="188" t="s">
        <v>479</v>
      </c>
      <c r="G83" s="100" t="s">
        <v>480</v>
      </c>
      <c r="H83" s="100" t="s">
        <v>463</v>
      </c>
      <c r="I83" s="226">
        <v>1440</v>
      </c>
      <c r="J83" s="233"/>
      <c r="K83" s="96"/>
      <c r="L83" s="96"/>
      <c r="M83" s="42"/>
      <c r="N83" s="131"/>
    </row>
    <row r="84" spans="1:14" x14ac:dyDescent="0.2">
      <c r="A84" s="1273" t="s">
        <v>406</v>
      </c>
      <c r="B84" s="1069">
        <v>22</v>
      </c>
      <c r="C84" s="1069">
        <v>22</v>
      </c>
      <c r="D84" s="1268">
        <v>7102</v>
      </c>
      <c r="E84" s="1275">
        <v>3193483</v>
      </c>
      <c r="F84" s="1558" t="s">
        <v>504</v>
      </c>
      <c r="G84" s="1268" t="s">
        <v>388</v>
      </c>
      <c r="H84" s="1279" t="s">
        <v>460</v>
      </c>
      <c r="I84" s="1579"/>
      <c r="J84" s="233"/>
      <c r="K84" s="116">
        <v>39986</v>
      </c>
      <c r="L84" s="96" t="s">
        <v>483</v>
      </c>
      <c r="M84" s="45" t="s">
        <v>565</v>
      </c>
      <c r="N84" s="115">
        <v>40056</v>
      </c>
    </row>
    <row r="85" spans="1:14" x14ac:dyDescent="0.2">
      <c r="A85" s="1274"/>
      <c r="B85" s="1070"/>
      <c r="C85" s="1070"/>
      <c r="D85" s="1269"/>
      <c r="E85" s="1276"/>
      <c r="F85" s="1559"/>
      <c r="G85" s="1269"/>
      <c r="H85" s="1280"/>
      <c r="I85" s="1579"/>
      <c r="J85" s="233"/>
      <c r="K85" s="187">
        <v>42787</v>
      </c>
      <c r="L85" s="100" t="s">
        <v>540</v>
      </c>
      <c r="M85" s="46" t="s">
        <v>450</v>
      </c>
      <c r="N85" s="115">
        <v>42817</v>
      </c>
    </row>
    <row r="86" spans="1:14" ht="28.5" x14ac:dyDescent="0.2">
      <c r="A86" s="102" t="s">
        <v>406</v>
      </c>
      <c r="B86" s="95">
        <v>22</v>
      </c>
      <c r="C86" s="95">
        <v>22</v>
      </c>
      <c r="D86" s="96" t="s">
        <v>384</v>
      </c>
      <c r="E86" s="114">
        <v>3186227</v>
      </c>
      <c r="F86" s="188" t="s">
        <v>383</v>
      </c>
      <c r="G86" s="60" t="s">
        <v>807</v>
      </c>
      <c r="H86" s="100" t="s">
        <v>467</v>
      </c>
      <c r="I86" s="215"/>
      <c r="J86" s="233"/>
      <c r="K86" s="116">
        <v>42913</v>
      </c>
      <c r="L86" s="96" t="s">
        <v>540</v>
      </c>
      <c r="M86" s="45" t="s">
        <v>455</v>
      </c>
      <c r="N86" s="115">
        <v>42916</v>
      </c>
    </row>
    <row r="87" spans="1:14" x14ac:dyDescent="0.2">
      <c r="A87" s="102" t="s">
        <v>406</v>
      </c>
      <c r="B87" s="96">
        <v>22</v>
      </c>
      <c r="C87" s="96">
        <v>22</v>
      </c>
      <c r="D87" s="96" t="s">
        <v>566</v>
      </c>
      <c r="E87" s="98"/>
      <c r="F87" s="188" t="s">
        <v>526</v>
      </c>
      <c r="G87" s="97"/>
      <c r="H87" s="100" t="s">
        <v>548</v>
      </c>
      <c r="I87" s="213" t="s">
        <v>478</v>
      </c>
      <c r="J87" s="233" t="s">
        <v>514</v>
      </c>
      <c r="K87" s="96"/>
      <c r="L87" s="96"/>
      <c r="M87" s="43"/>
      <c r="N87" s="115"/>
    </row>
    <row r="88" spans="1:14" x14ac:dyDescent="0.2">
      <c r="A88" s="102" t="s">
        <v>406</v>
      </c>
      <c r="B88" s="96" t="s">
        <v>780</v>
      </c>
      <c r="C88" s="96">
        <v>22</v>
      </c>
      <c r="D88" s="96">
        <v>7102</v>
      </c>
      <c r="E88" s="98"/>
      <c r="F88" s="188" t="s">
        <v>567</v>
      </c>
      <c r="G88" s="96" t="s">
        <v>568</v>
      </c>
      <c r="H88" s="100" t="s">
        <v>569</v>
      </c>
      <c r="I88" s="213">
        <v>360</v>
      </c>
      <c r="J88" s="233"/>
      <c r="K88" s="96"/>
      <c r="L88" s="96"/>
      <c r="M88" s="43"/>
      <c r="N88" s="115"/>
    </row>
    <row r="89" spans="1:14" x14ac:dyDescent="0.2">
      <c r="A89" s="102" t="s">
        <v>406</v>
      </c>
      <c r="B89" s="95">
        <v>22</v>
      </c>
      <c r="C89" s="95">
        <v>22</v>
      </c>
      <c r="D89" s="96">
        <v>3545</v>
      </c>
      <c r="E89" s="114">
        <v>3186899</v>
      </c>
      <c r="F89" s="188" t="s">
        <v>791</v>
      </c>
      <c r="G89" s="96" t="s">
        <v>382</v>
      </c>
      <c r="H89" s="100" t="s">
        <v>468</v>
      </c>
      <c r="I89" s="220"/>
      <c r="J89" s="234"/>
      <c r="K89" s="116">
        <v>42788</v>
      </c>
      <c r="L89" s="96" t="s">
        <v>540</v>
      </c>
      <c r="M89" s="45" t="s">
        <v>407</v>
      </c>
      <c r="N89" s="115">
        <v>42817</v>
      </c>
    </row>
    <row r="90" spans="1:14" x14ac:dyDescent="0.2">
      <c r="A90" s="102" t="s">
        <v>406</v>
      </c>
      <c r="B90" s="95">
        <v>22</v>
      </c>
      <c r="C90" s="95">
        <v>22</v>
      </c>
      <c r="D90" s="96">
        <v>511</v>
      </c>
      <c r="E90" s="114">
        <v>3187419</v>
      </c>
      <c r="F90" s="188" t="s">
        <v>378</v>
      </c>
      <c r="G90" s="96" t="s">
        <v>377</v>
      </c>
      <c r="H90" s="100" t="s">
        <v>468</v>
      </c>
      <c r="I90" s="215"/>
      <c r="J90" s="233"/>
      <c r="K90" s="116">
        <v>42787</v>
      </c>
      <c r="L90" s="96" t="s">
        <v>540</v>
      </c>
      <c r="M90" s="43" t="s">
        <v>450</v>
      </c>
      <c r="N90" s="115">
        <v>42817</v>
      </c>
    </row>
    <row r="91" spans="1:14" x14ac:dyDescent="0.2">
      <c r="A91" s="102" t="s">
        <v>406</v>
      </c>
      <c r="B91" s="95">
        <v>22</v>
      </c>
      <c r="C91" s="95">
        <v>22</v>
      </c>
      <c r="D91" s="96" t="s">
        <v>376</v>
      </c>
      <c r="E91" s="114">
        <v>3187971</v>
      </c>
      <c r="F91" s="188" t="s">
        <v>800</v>
      </c>
      <c r="G91" s="96" t="s">
        <v>375</v>
      </c>
      <c r="H91" s="100" t="s">
        <v>468</v>
      </c>
      <c r="I91" s="215"/>
      <c r="J91" s="233"/>
      <c r="K91" s="116">
        <v>42788</v>
      </c>
      <c r="L91" s="96" t="s">
        <v>540</v>
      </c>
      <c r="M91" s="45" t="s">
        <v>407</v>
      </c>
      <c r="N91" s="115">
        <v>42817</v>
      </c>
    </row>
    <row r="92" spans="1:14" x14ac:dyDescent="0.2">
      <c r="A92" s="102" t="s">
        <v>406</v>
      </c>
      <c r="B92" s="95">
        <v>22</v>
      </c>
      <c r="C92" s="95">
        <v>22</v>
      </c>
      <c r="D92" s="96" t="s">
        <v>374</v>
      </c>
      <c r="E92" s="96">
        <v>3188363</v>
      </c>
      <c r="F92" s="188" t="s">
        <v>373</v>
      </c>
      <c r="G92" s="96" t="s">
        <v>790</v>
      </c>
      <c r="H92" s="100" t="s">
        <v>498</v>
      </c>
      <c r="I92" s="215"/>
      <c r="J92" s="233"/>
      <c r="K92" s="116">
        <v>42787</v>
      </c>
      <c r="L92" s="96" t="s">
        <v>540</v>
      </c>
      <c r="M92" s="45" t="s">
        <v>407</v>
      </c>
      <c r="N92" s="115">
        <v>42817</v>
      </c>
    </row>
    <row r="93" spans="1:14" ht="28.5" x14ac:dyDescent="0.2">
      <c r="A93" s="65" t="s">
        <v>406</v>
      </c>
      <c r="B93" s="60">
        <v>22</v>
      </c>
      <c r="C93" s="60">
        <v>22</v>
      </c>
      <c r="D93" s="60" t="s">
        <v>787</v>
      </c>
      <c r="E93" s="60">
        <v>3187563</v>
      </c>
      <c r="F93" s="193" t="s">
        <v>371</v>
      </c>
      <c r="G93" s="60" t="s">
        <v>790</v>
      </c>
      <c r="H93" s="64" t="s">
        <v>512</v>
      </c>
      <c r="I93" s="227"/>
      <c r="J93" s="233"/>
      <c r="K93" s="113">
        <v>42913</v>
      </c>
      <c r="L93" s="60" t="s">
        <v>540</v>
      </c>
      <c r="M93" s="45" t="s">
        <v>455</v>
      </c>
      <c r="N93" s="112">
        <v>42916</v>
      </c>
    </row>
    <row r="94" spans="1:14" x14ac:dyDescent="0.2">
      <c r="A94" s="111" t="s">
        <v>406</v>
      </c>
      <c r="B94" s="108">
        <v>22</v>
      </c>
      <c r="C94" s="108"/>
      <c r="D94" s="108" t="s">
        <v>387</v>
      </c>
      <c r="E94" s="109">
        <v>3186827</v>
      </c>
      <c r="F94" s="189" t="s">
        <v>386</v>
      </c>
      <c r="G94" s="108" t="s">
        <v>385</v>
      </c>
      <c r="H94" s="110" t="s">
        <v>466</v>
      </c>
      <c r="I94" s="227"/>
      <c r="J94" s="233"/>
      <c r="K94" s="116">
        <v>42788</v>
      </c>
      <c r="L94" s="96" t="s">
        <v>540</v>
      </c>
      <c r="M94" s="45" t="s">
        <v>407</v>
      </c>
      <c r="N94" s="115">
        <v>42817</v>
      </c>
    </row>
    <row r="95" spans="1:14" x14ac:dyDescent="0.2">
      <c r="A95" s="172" t="s">
        <v>406</v>
      </c>
      <c r="B95" s="178">
        <v>25</v>
      </c>
      <c r="C95" s="178">
        <v>25</v>
      </c>
      <c r="D95" s="173" t="s">
        <v>571</v>
      </c>
      <c r="E95" s="174">
        <v>3190531</v>
      </c>
      <c r="F95" s="192" t="s">
        <v>664</v>
      </c>
      <c r="G95" s="88"/>
      <c r="H95" s="177" t="s">
        <v>572</v>
      </c>
      <c r="I95" s="213">
        <v>360</v>
      </c>
      <c r="J95" s="233"/>
      <c r="K95" s="176"/>
      <c r="L95" s="173"/>
      <c r="M95" s="47"/>
      <c r="N95" s="186"/>
    </row>
    <row r="96" spans="1:14" x14ac:dyDescent="0.2">
      <c r="A96" s="172" t="s">
        <v>406</v>
      </c>
      <c r="B96" s="178">
        <v>25</v>
      </c>
      <c r="C96" s="178">
        <v>25</v>
      </c>
      <c r="D96" s="173" t="s">
        <v>571</v>
      </c>
      <c r="E96" s="90"/>
      <c r="F96" s="192" t="s">
        <v>710</v>
      </c>
      <c r="G96" s="88"/>
      <c r="H96" s="177" t="s">
        <v>572</v>
      </c>
      <c r="I96" s="213">
        <v>360</v>
      </c>
      <c r="J96" s="233"/>
      <c r="K96" s="176"/>
      <c r="L96" s="173"/>
      <c r="M96" s="47"/>
      <c r="N96" s="186"/>
    </row>
    <row r="97" spans="1:14" ht="28.5" x14ac:dyDescent="0.2">
      <c r="A97" s="172" t="s">
        <v>573</v>
      </c>
      <c r="B97" s="173"/>
      <c r="C97" s="173"/>
      <c r="D97" s="173" t="s">
        <v>574</v>
      </c>
      <c r="E97" s="90"/>
      <c r="F97" s="192" t="s">
        <v>575</v>
      </c>
      <c r="G97" s="88"/>
      <c r="H97" s="91"/>
      <c r="I97" s="213" t="s">
        <v>478</v>
      </c>
      <c r="J97" s="233" t="s">
        <v>514</v>
      </c>
      <c r="K97" s="176"/>
      <c r="L97" s="173"/>
      <c r="M97" s="47"/>
      <c r="N97" s="186"/>
    </row>
    <row r="98" spans="1:14" ht="28.5" x14ac:dyDescent="0.2">
      <c r="A98" s="172" t="s">
        <v>573</v>
      </c>
      <c r="B98" s="178"/>
      <c r="C98" s="178" t="s">
        <v>657</v>
      </c>
      <c r="D98" s="173" t="s">
        <v>753</v>
      </c>
      <c r="E98" s="90"/>
      <c r="F98" s="192" t="s">
        <v>726</v>
      </c>
      <c r="G98" s="177" t="s">
        <v>679</v>
      </c>
      <c r="H98" s="177" t="s">
        <v>727</v>
      </c>
      <c r="I98" s="213"/>
      <c r="J98" s="234"/>
      <c r="K98" s="176"/>
      <c r="L98" s="173"/>
      <c r="M98" s="47"/>
      <c r="N98" s="186"/>
    </row>
    <row r="99" spans="1:14" x14ac:dyDescent="0.2">
      <c r="A99" s="172" t="s">
        <v>573</v>
      </c>
      <c r="B99" s="178"/>
      <c r="C99" s="178" t="s">
        <v>657</v>
      </c>
      <c r="D99" s="88"/>
      <c r="E99" s="57"/>
      <c r="F99" s="192" t="s">
        <v>739</v>
      </c>
      <c r="G99" s="91"/>
      <c r="H99" s="177" t="s">
        <v>740</v>
      </c>
      <c r="I99" s="213"/>
      <c r="J99" s="234"/>
      <c r="K99" s="176"/>
      <c r="L99" s="173"/>
      <c r="M99" s="47"/>
      <c r="N99" s="186"/>
    </row>
    <row r="100" spans="1:14" ht="28.5" x14ac:dyDescent="0.2">
      <c r="A100" s="172" t="s">
        <v>573</v>
      </c>
      <c r="B100" s="178"/>
      <c r="C100" s="178" t="s">
        <v>657</v>
      </c>
      <c r="D100" s="173">
        <v>2546112</v>
      </c>
      <c r="E100" s="57"/>
      <c r="F100" s="192" t="s">
        <v>737</v>
      </c>
      <c r="G100" s="177" t="s">
        <v>738</v>
      </c>
      <c r="H100" s="177" t="s">
        <v>536</v>
      </c>
      <c r="I100" s="1549">
        <v>1440</v>
      </c>
      <c r="J100" s="233"/>
      <c r="K100" s="176"/>
      <c r="L100" s="173"/>
      <c r="M100" s="47"/>
      <c r="N100" s="186"/>
    </row>
    <row r="101" spans="1:14" ht="28.5" x14ac:dyDescent="0.2">
      <c r="A101" s="172" t="s">
        <v>573</v>
      </c>
      <c r="B101" s="178"/>
      <c r="C101" s="178" t="s">
        <v>657</v>
      </c>
      <c r="D101" s="173">
        <v>2546097</v>
      </c>
      <c r="E101" s="57"/>
      <c r="F101" s="192" t="s">
        <v>737</v>
      </c>
      <c r="G101" s="177" t="s">
        <v>738</v>
      </c>
      <c r="H101" s="177" t="s">
        <v>536</v>
      </c>
      <c r="I101" s="1578"/>
      <c r="J101" s="233"/>
      <c r="K101" s="176"/>
      <c r="L101" s="173"/>
      <c r="M101" s="47"/>
      <c r="N101" s="186"/>
    </row>
    <row r="102" spans="1:14" ht="28.5" x14ac:dyDescent="0.2">
      <c r="A102" s="172" t="s">
        <v>573</v>
      </c>
      <c r="B102" s="178"/>
      <c r="C102" s="93" t="s">
        <v>759</v>
      </c>
      <c r="D102" s="58" t="s">
        <v>760</v>
      </c>
      <c r="E102" s="57"/>
      <c r="F102" s="192" t="s">
        <v>713</v>
      </c>
      <c r="G102" s="177" t="s">
        <v>714</v>
      </c>
      <c r="H102" s="177" t="s">
        <v>587</v>
      </c>
      <c r="I102" s="1578"/>
      <c r="J102" s="233"/>
      <c r="K102" s="176"/>
      <c r="L102" s="173"/>
      <c r="M102" s="47"/>
      <c r="N102" s="186"/>
    </row>
    <row r="103" spans="1:14" ht="28.5" x14ac:dyDescent="0.2">
      <c r="A103" s="172" t="s">
        <v>573</v>
      </c>
      <c r="B103" s="178"/>
      <c r="C103" s="93" t="s">
        <v>759</v>
      </c>
      <c r="D103" s="58" t="s">
        <v>784</v>
      </c>
      <c r="E103" s="57"/>
      <c r="F103" s="192" t="s">
        <v>778</v>
      </c>
      <c r="G103" s="177" t="s">
        <v>779</v>
      </c>
      <c r="H103" s="177" t="s">
        <v>587</v>
      </c>
      <c r="I103" s="1578"/>
      <c r="J103" s="233"/>
      <c r="K103" s="176"/>
      <c r="L103" s="173"/>
      <c r="M103" s="47"/>
      <c r="N103" s="186"/>
    </row>
    <row r="104" spans="1:14" x14ac:dyDescent="0.2">
      <c r="A104" s="172" t="s">
        <v>573</v>
      </c>
      <c r="B104" s="178"/>
      <c r="C104" s="178" t="s">
        <v>657</v>
      </c>
      <c r="D104" s="173" t="s">
        <v>656</v>
      </c>
      <c r="E104" s="57"/>
      <c r="F104" s="192" t="s">
        <v>715</v>
      </c>
      <c r="G104" s="177" t="s">
        <v>691</v>
      </c>
      <c r="H104" s="177" t="s">
        <v>716</v>
      </c>
      <c r="I104" s="1578"/>
      <c r="J104" s="233"/>
      <c r="K104" s="176"/>
      <c r="L104" s="173"/>
      <c r="M104" s="47"/>
      <c r="N104" s="186"/>
    </row>
    <row r="105" spans="1:14" x14ac:dyDescent="0.2">
      <c r="A105" s="172" t="s">
        <v>573</v>
      </c>
      <c r="B105" s="178"/>
      <c r="C105" s="178" t="s">
        <v>657</v>
      </c>
      <c r="D105" s="173" t="s">
        <v>660</v>
      </c>
      <c r="E105" s="57"/>
      <c r="F105" s="192" t="s">
        <v>743</v>
      </c>
      <c r="G105" s="177" t="s">
        <v>659</v>
      </c>
      <c r="H105" s="177" t="s">
        <v>658</v>
      </c>
      <c r="I105" s="1578"/>
      <c r="J105" s="233"/>
      <c r="K105" s="176"/>
      <c r="L105" s="173"/>
      <c r="M105" s="47"/>
      <c r="N105" s="186"/>
    </row>
    <row r="106" spans="1:14" x14ac:dyDescent="0.2">
      <c r="A106" s="172" t="s">
        <v>573</v>
      </c>
      <c r="B106" s="178"/>
      <c r="C106" s="178" t="s">
        <v>657</v>
      </c>
      <c r="D106" s="173" t="s">
        <v>661</v>
      </c>
      <c r="E106" s="57"/>
      <c r="F106" s="192" t="s">
        <v>690</v>
      </c>
      <c r="G106" s="177" t="s">
        <v>736</v>
      </c>
      <c r="H106" s="177" t="s">
        <v>662</v>
      </c>
      <c r="I106" s="1578"/>
      <c r="J106" s="233"/>
      <c r="K106" s="176"/>
      <c r="L106" s="173"/>
      <c r="M106" s="47"/>
      <c r="N106" s="186"/>
    </row>
    <row r="107" spans="1:14" x14ac:dyDescent="0.2">
      <c r="A107" s="172" t="s">
        <v>573</v>
      </c>
      <c r="B107" s="178"/>
      <c r="C107" s="178" t="s">
        <v>657</v>
      </c>
      <c r="D107" s="173">
        <v>2546180</v>
      </c>
      <c r="E107" s="90"/>
      <c r="F107" s="192" t="s">
        <v>734</v>
      </c>
      <c r="G107" s="177" t="s">
        <v>735</v>
      </c>
      <c r="H107" s="177" t="s">
        <v>693</v>
      </c>
      <c r="I107" s="1578"/>
      <c r="J107" s="233"/>
      <c r="K107" s="176"/>
      <c r="L107" s="173"/>
      <c r="M107" s="47"/>
      <c r="N107" s="186"/>
    </row>
    <row r="108" spans="1:14" x14ac:dyDescent="0.2">
      <c r="A108" s="172" t="s">
        <v>573</v>
      </c>
      <c r="B108" s="178"/>
      <c r="C108" s="178" t="s">
        <v>657</v>
      </c>
      <c r="D108" s="173">
        <v>2546179</v>
      </c>
      <c r="E108" s="90"/>
      <c r="F108" s="192" t="s">
        <v>752</v>
      </c>
      <c r="G108" s="177" t="s">
        <v>764</v>
      </c>
      <c r="H108" s="177" t="s">
        <v>536</v>
      </c>
      <c r="I108" s="1578"/>
      <c r="J108" s="233"/>
      <c r="K108" s="176"/>
      <c r="L108" s="173"/>
      <c r="M108" s="47"/>
      <c r="N108" s="186"/>
    </row>
    <row r="109" spans="1:14" s="197" customFormat="1" ht="28.5" x14ac:dyDescent="0.2">
      <c r="A109" s="172" t="s">
        <v>573</v>
      </c>
      <c r="B109" s="178"/>
      <c r="C109" s="178" t="s">
        <v>657</v>
      </c>
      <c r="D109" s="173">
        <v>2546178</v>
      </c>
      <c r="E109" s="90"/>
      <c r="F109" s="192" t="s">
        <v>677</v>
      </c>
      <c r="G109" s="177" t="s">
        <v>676</v>
      </c>
      <c r="H109" s="177" t="s">
        <v>675</v>
      </c>
      <c r="I109" s="1578"/>
      <c r="J109" s="233"/>
      <c r="K109" s="176"/>
      <c r="L109" s="173"/>
      <c r="M109" s="47"/>
      <c r="N109" s="186"/>
    </row>
    <row r="110" spans="1:14" x14ac:dyDescent="0.2">
      <c r="A110" s="172" t="s">
        <v>573</v>
      </c>
      <c r="B110" s="178"/>
      <c r="C110" s="178" t="s">
        <v>657</v>
      </c>
      <c r="D110" s="173" t="s">
        <v>755</v>
      </c>
      <c r="E110" s="90"/>
      <c r="F110" s="192" t="s">
        <v>680</v>
      </c>
      <c r="G110" s="55" t="s">
        <v>514</v>
      </c>
      <c r="H110" s="100" t="s">
        <v>569</v>
      </c>
      <c r="I110" s="1578"/>
      <c r="J110" s="233"/>
      <c r="K110" s="176"/>
      <c r="L110" s="173"/>
      <c r="M110" s="47"/>
      <c r="N110" s="186"/>
    </row>
    <row r="111" spans="1:14" x14ac:dyDescent="0.2">
      <c r="A111" s="172" t="s">
        <v>573</v>
      </c>
      <c r="B111" s="178"/>
      <c r="C111" s="178" t="s">
        <v>657</v>
      </c>
      <c r="D111" s="173" t="s">
        <v>681</v>
      </c>
      <c r="E111" s="174"/>
      <c r="F111" s="192" t="s">
        <v>682</v>
      </c>
      <c r="G111" s="177" t="s">
        <v>683</v>
      </c>
      <c r="H111" s="177" t="s">
        <v>468</v>
      </c>
      <c r="I111" s="1578"/>
      <c r="J111" s="233"/>
      <c r="K111" s="176"/>
      <c r="L111" s="173"/>
      <c r="M111" s="47"/>
      <c r="N111" s="186"/>
    </row>
    <row r="112" spans="1:14" x14ac:dyDescent="0.2">
      <c r="A112" s="172" t="s">
        <v>573</v>
      </c>
      <c r="B112" s="178"/>
      <c r="C112" s="178" t="s">
        <v>657</v>
      </c>
      <c r="D112" s="88"/>
      <c r="E112" s="90"/>
      <c r="F112" s="192" t="s">
        <v>756</v>
      </c>
      <c r="G112" s="177" t="s">
        <v>412</v>
      </c>
      <c r="H112" s="177" t="s">
        <v>468</v>
      </c>
      <c r="I112" s="1578"/>
      <c r="J112" s="233"/>
      <c r="K112" s="176"/>
      <c r="L112" s="173"/>
      <c r="M112" s="47"/>
      <c r="N112" s="186"/>
    </row>
    <row r="113" spans="1:14" ht="24.75" customHeight="1" x14ac:dyDescent="0.2">
      <c r="A113" s="172" t="s">
        <v>573</v>
      </c>
      <c r="B113" s="178"/>
      <c r="C113" s="178" t="s">
        <v>657</v>
      </c>
      <c r="D113" s="88"/>
      <c r="E113" s="90"/>
      <c r="F113" s="192" t="s">
        <v>684</v>
      </c>
      <c r="G113" s="55"/>
      <c r="H113" s="177" t="s">
        <v>702</v>
      </c>
      <c r="I113" s="1578"/>
      <c r="J113" s="233"/>
      <c r="K113" s="176"/>
      <c r="L113" s="173"/>
      <c r="M113" s="47"/>
      <c r="N113" s="186"/>
    </row>
    <row r="114" spans="1:14" x14ac:dyDescent="0.2">
      <c r="A114" s="172" t="s">
        <v>573</v>
      </c>
      <c r="B114" s="178"/>
      <c r="C114" s="178" t="s">
        <v>657</v>
      </c>
      <c r="D114" s="88"/>
      <c r="E114" s="90"/>
      <c r="F114" s="192" t="s">
        <v>687</v>
      </c>
      <c r="G114" s="59" t="s">
        <v>757</v>
      </c>
      <c r="H114" s="177" t="s">
        <v>688</v>
      </c>
      <c r="I114" s="1578"/>
      <c r="J114" s="233"/>
      <c r="K114" s="176"/>
      <c r="L114" s="173"/>
      <c r="M114" s="47"/>
      <c r="N114" s="186"/>
    </row>
    <row r="115" spans="1:14" ht="28.5" x14ac:dyDescent="0.2">
      <c r="A115" s="172" t="s">
        <v>573</v>
      </c>
      <c r="B115" s="178"/>
      <c r="C115" s="178" t="s">
        <v>657</v>
      </c>
      <c r="D115" s="88"/>
      <c r="E115" s="90"/>
      <c r="F115" s="192" t="s">
        <v>762</v>
      </c>
      <c r="G115" s="177" t="s">
        <v>667</v>
      </c>
      <c r="H115" s="177" t="s">
        <v>721</v>
      </c>
      <c r="I115" s="1578"/>
      <c r="J115" s="233"/>
      <c r="K115" s="176"/>
      <c r="L115" s="173"/>
      <c r="M115" s="47"/>
      <c r="N115" s="186"/>
    </row>
    <row r="116" spans="1:14" x14ac:dyDescent="0.2">
      <c r="A116" s="172" t="s">
        <v>573</v>
      </c>
      <c r="B116" s="178"/>
      <c r="C116" s="178" t="s">
        <v>657</v>
      </c>
      <c r="D116" s="173" t="s">
        <v>692</v>
      </c>
      <c r="E116" s="90"/>
      <c r="F116" s="192" t="s">
        <v>690</v>
      </c>
      <c r="G116" s="177" t="s">
        <v>691</v>
      </c>
      <c r="H116" s="177" t="s">
        <v>672</v>
      </c>
      <c r="I116" s="1578"/>
      <c r="J116" s="233"/>
      <c r="K116" s="176"/>
      <c r="L116" s="173"/>
      <c r="M116" s="47"/>
      <c r="N116" s="186"/>
    </row>
    <row r="117" spans="1:14" x14ac:dyDescent="0.2">
      <c r="A117" s="172" t="s">
        <v>573</v>
      </c>
      <c r="B117" s="178"/>
      <c r="C117" s="178" t="s">
        <v>657</v>
      </c>
      <c r="D117" s="173" t="s">
        <v>729</v>
      </c>
      <c r="E117" s="90"/>
      <c r="F117" s="192" t="s">
        <v>715</v>
      </c>
      <c r="G117" s="177" t="s">
        <v>689</v>
      </c>
      <c r="H117" s="177" t="s">
        <v>675</v>
      </c>
      <c r="I117" s="1578"/>
      <c r="J117" s="233"/>
      <c r="K117" s="176"/>
      <c r="L117" s="173"/>
      <c r="M117" s="47"/>
      <c r="N117" s="186"/>
    </row>
    <row r="118" spans="1:14" x14ac:dyDescent="0.2">
      <c r="A118" s="172" t="s">
        <v>573</v>
      </c>
      <c r="B118" s="178" t="s">
        <v>665</v>
      </c>
      <c r="C118" s="178" t="s">
        <v>666</v>
      </c>
      <c r="D118" s="58">
        <v>148</v>
      </c>
      <c r="E118" s="57"/>
      <c r="F118" s="192" t="s">
        <v>720</v>
      </c>
      <c r="G118" s="177" t="s">
        <v>667</v>
      </c>
      <c r="H118" s="177" t="s">
        <v>672</v>
      </c>
      <c r="I118" s="1578"/>
      <c r="J118" s="233"/>
      <c r="K118" s="176"/>
      <c r="L118" s="173"/>
      <c r="M118" s="47"/>
      <c r="N118" s="186"/>
    </row>
    <row r="119" spans="1:14" ht="28.5" x14ac:dyDescent="0.2">
      <c r="A119" s="172" t="s">
        <v>573</v>
      </c>
      <c r="B119" s="178" t="s">
        <v>665</v>
      </c>
      <c r="C119" s="178" t="s">
        <v>666</v>
      </c>
      <c r="D119" s="58">
        <v>131</v>
      </c>
      <c r="E119" s="57"/>
      <c r="F119" s="192" t="s">
        <v>745</v>
      </c>
      <c r="G119" s="177" t="s">
        <v>668</v>
      </c>
      <c r="H119" s="177" t="s">
        <v>672</v>
      </c>
      <c r="I119" s="1578"/>
      <c r="J119" s="233"/>
      <c r="K119" s="176"/>
      <c r="L119" s="173"/>
      <c r="M119" s="47"/>
      <c r="N119" s="186"/>
    </row>
    <row r="120" spans="1:14" x14ac:dyDescent="0.2">
      <c r="A120" s="172" t="s">
        <v>573</v>
      </c>
      <c r="B120" s="178" t="s">
        <v>665</v>
      </c>
      <c r="C120" s="178" t="s">
        <v>666</v>
      </c>
      <c r="D120" s="58">
        <v>2546114</v>
      </c>
      <c r="E120" s="57"/>
      <c r="F120" s="192" t="s">
        <v>669</v>
      </c>
      <c r="G120" s="177" t="s">
        <v>444</v>
      </c>
      <c r="H120" s="177" t="s">
        <v>468</v>
      </c>
      <c r="I120" s="1578"/>
      <c r="J120" s="233"/>
      <c r="K120" s="176"/>
      <c r="L120" s="173"/>
      <c r="M120" s="47"/>
      <c r="N120" s="186"/>
    </row>
    <row r="121" spans="1:14" x14ac:dyDescent="0.2">
      <c r="A121" s="172" t="s">
        <v>573</v>
      </c>
      <c r="B121" s="178" t="s">
        <v>665</v>
      </c>
      <c r="C121" s="178" t="s">
        <v>666</v>
      </c>
      <c r="D121" s="58">
        <v>2546115</v>
      </c>
      <c r="E121" s="57"/>
      <c r="F121" s="192" t="s">
        <v>670</v>
      </c>
      <c r="G121" s="177" t="s">
        <v>444</v>
      </c>
      <c r="H121" s="177" t="s">
        <v>468</v>
      </c>
      <c r="I121" s="1578"/>
      <c r="J121" s="233"/>
      <c r="K121" s="176"/>
      <c r="L121" s="173"/>
      <c r="M121" s="47"/>
      <c r="N121" s="186"/>
    </row>
    <row r="122" spans="1:14" x14ac:dyDescent="0.2">
      <c r="A122" s="102" t="s">
        <v>406</v>
      </c>
      <c r="B122" s="96" t="s">
        <v>780</v>
      </c>
      <c r="C122" s="96" t="s">
        <v>666</v>
      </c>
      <c r="D122" s="96">
        <v>2546166</v>
      </c>
      <c r="E122" s="98"/>
      <c r="F122" s="188" t="s">
        <v>567</v>
      </c>
      <c r="G122" s="96" t="s">
        <v>568</v>
      </c>
      <c r="H122" s="100" t="s">
        <v>569</v>
      </c>
      <c r="I122" s="1578"/>
      <c r="J122" s="233"/>
      <c r="K122" s="96"/>
      <c r="L122" s="96"/>
      <c r="M122" s="43"/>
      <c r="N122" s="115"/>
    </row>
    <row r="123" spans="1:14" x14ac:dyDescent="0.2">
      <c r="A123" s="172" t="s">
        <v>573</v>
      </c>
      <c r="B123" s="178"/>
      <c r="C123" s="178" t="s">
        <v>746</v>
      </c>
      <c r="D123" s="173" t="s">
        <v>747</v>
      </c>
      <c r="E123" s="90"/>
      <c r="F123" s="192" t="s">
        <v>748</v>
      </c>
      <c r="G123" s="177" t="s">
        <v>735</v>
      </c>
      <c r="H123" s="177" t="s">
        <v>693</v>
      </c>
      <c r="I123" s="1550"/>
      <c r="J123" s="233"/>
      <c r="K123" s="176"/>
      <c r="L123" s="173"/>
      <c r="M123" s="47"/>
      <c r="N123" s="186"/>
    </row>
    <row r="124" spans="1:14" x14ac:dyDescent="0.2">
      <c r="A124" s="172" t="s">
        <v>573</v>
      </c>
      <c r="B124" s="178" t="s">
        <v>665</v>
      </c>
      <c r="C124" s="178" t="s">
        <v>666</v>
      </c>
      <c r="D124" s="58" t="s">
        <v>723</v>
      </c>
      <c r="E124" s="57"/>
      <c r="F124" s="192" t="s">
        <v>724</v>
      </c>
      <c r="G124" s="177" t="s">
        <v>671</v>
      </c>
      <c r="H124" s="177" t="s">
        <v>718</v>
      </c>
      <c r="I124" s="213" t="s">
        <v>478</v>
      </c>
      <c r="J124" s="233" t="s">
        <v>514</v>
      </c>
      <c r="K124" s="176"/>
      <c r="L124" s="173"/>
      <c r="M124" s="47"/>
      <c r="N124" s="186"/>
    </row>
    <row r="125" spans="1:14" ht="28.5" x14ac:dyDescent="0.2">
      <c r="A125" s="172" t="s">
        <v>573</v>
      </c>
      <c r="B125" s="93" t="s">
        <v>803</v>
      </c>
      <c r="C125" s="178" t="s">
        <v>792</v>
      </c>
      <c r="D125" s="173"/>
      <c r="E125" s="90"/>
      <c r="F125" s="192"/>
      <c r="G125" s="177"/>
      <c r="H125" s="177"/>
      <c r="I125" s="213"/>
      <c r="J125" s="196"/>
      <c r="K125" s="176"/>
      <c r="L125" s="173"/>
      <c r="M125" s="47"/>
      <c r="N125" s="186"/>
    </row>
    <row r="126" spans="1:14" ht="28.5" x14ac:dyDescent="0.2">
      <c r="A126" s="172" t="s">
        <v>573</v>
      </c>
      <c r="B126" s="93" t="s">
        <v>803</v>
      </c>
      <c r="C126" s="178" t="s">
        <v>792</v>
      </c>
      <c r="D126" s="173"/>
      <c r="E126" s="90"/>
      <c r="F126" s="192"/>
      <c r="G126" s="177"/>
      <c r="H126" s="177"/>
      <c r="I126" s="213"/>
      <c r="J126" s="196"/>
      <c r="K126" s="176"/>
      <c r="L126" s="173"/>
      <c r="M126" s="47"/>
      <c r="N126" s="186"/>
    </row>
    <row r="127" spans="1:14" ht="28.5" x14ac:dyDescent="0.2">
      <c r="A127" s="172" t="s">
        <v>573</v>
      </c>
      <c r="B127" s="93" t="s">
        <v>803</v>
      </c>
      <c r="C127" s="178" t="s">
        <v>792</v>
      </c>
      <c r="D127" s="173"/>
      <c r="E127" s="90"/>
      <c r="F127" s="192"/>
      <c r="G127" s="177"/>
      <c r="H127" s="177"/>
      <c r="I127" s="213"/>
      <c r="J127" s="196"/>
      <c r="K127" s="176"/>
      <c r="L127" s="173"/>
      <c r="M127" s="47"/>
      <c r="N127" s="186"/>
    </row>
    <row r="128" spans="1:14" ht="28.5" x14ac:dyDescent="0.2">
      <c r="A128" s="172" t="s">
        <v>573</v>
      </c>
      <c r="B128" s="93" t="s">
        <v>803</v>
      </c>
      <c r="C128" s="178" t="s">
        <v>792</v>
      </c>
      <c r="D128" s="173"/>
      <c r="E128" s="90"/>
      <c r="F128" s="192"/>
      <c r="G128" s="177"/>
      <c r="H128" s="177"/>
      <c r="I128" s="213"/>
      <c r="J128" s="196"/>
      <c r="K128" s="176"/>
      <c r="L128" s="173"/>
      <c r="M128" s="47"/>
      <c r="N128" s="186"/>
    </row>
    <row r="129" spans="1:14" x14ac:dyDescent="0.2">
      <c r="A129" s="172"/>
      <c r="B129" s="178"/>
      <c r="C129" s="178"/>
      <c r="D129" s="173"/>
      <c r="E129" s="90"/>
      <c r="F129" s="192"/>
      <c r="G129" s="177"/>
      <c r="H129" s="177"/>
      <c r="I129" s="213"/>
      <c r="J129" s="196"/>
      <c r="K129" s="176"/>
      <c r="L129" s="173"/>
      <c r="M129" s="47"/>
      <c r="N129" s="186"/>
    </row>
    <row r="130" spans="1:14" ht="42.75" x14ac:dyDescent="0.2">
      <c r="A130" s="172" t="s">
        <v>573</v>
      </c>
      <c r="B130" s="88"/>
      <c r="C130" s="88"/>
      <c r="D130" s="91" t="s">
        <v>578</v>
      </c>
      <c r="E130" s="90"/>
      <c r="F130" s="194" t="s">
        <v>579</v>
      </c>
      <c r="G130" s="88"/>
      <c r="H130" s="91"/>
      <c r="I130" s="221"/>
      <c r="J130" s="196"/>
      <c r="K130" s="176"/>
      <c r="L130" s="173"/>
      <c r="M130" s="47"/>
      <c r="N130" s="186"/>
    </row>
    <row r="131" spans="1:14" x14ac:dyDescent="0.2">
      <c r="A131" s="172" t="s">
        <v>573</v>
      </c>
      <c r="B131" s="88"/>
      <c r="C131" s="88"/>
      <c r="D131" s="88"/>
      <c r="E131" s="90"/>
      <c r="F131" s="194" t="s">
        <v>577</v>
      </c>
      <c r="G131" s="88"/>
      <c r="H131" s="91"/>
      <c r="I131" s="221"/>
      <c r="J131" s="196"/>
      <c r="K131" s="176"/>
      <c r="L131" s="173"/>
      <c r="M131" s="47"/>
      <c r="N131" s="186"/>
    </row>
    <row r="132" spans="1:14" x14ac:dyDescent="0.2">
      <c r="A132" s="172" t="s">
        <v>573</v>
      </c>
      <c r="B132" s="88"/>
      <c r="C132" s="88"/>
      <c r="D132" s="88"/>
      <c r="E132" s="90"/>
      <c r="F132" s="194" t="s">
        <v>577</v>
      </c>
      <c r="G132" s="88"/>
      <c r="H132" s="91"/>
      <c r="I132" s="221"/>
      <c r="J132" s="196"/>
      <c r="K132" s="176"/>
      <c r="L132" s="173"/>
      <c r="M132" s="47"/>
      <c r="N132" s="186"/>
    </row>
    <row r="133" spans="1:14" x14ac:dyDescent="0.2">
      <c r="A133" s="172"/>
      <c r="B133" s="178"/>
      <c r="C133" s="178"/>
      <c r="D133" s="173"/>
      <c r="E133" s="174"/>
      <c r="F133" s="192"/>
      <c r="G133" s="173"/>
      <c r="H133" s="177"/>
      <c r="I133" s="213"/>
      <c r="J133" s="196"/>
      <c r="K133" s="176"/>
      <c r="L133" s="173"/>
      <c r="M133" s="47"/>
      <c r="N133" s="186"/>
    </row>
    <row r="134" spans="1:14" ht="15" thickBot="1" x14ac:dyDescent="0.25">
      <c r="A134" s="77"/>
      <c r="B134" s="72"/>
      <c r="C134" s="72"/>
      <c r="D134" s="73"/>
      <c r="E134" s="74"/>
      <c r="F134" s="195"/>
      <c r="G134" s="73"/>
      <c r="H134" s="75"/>
      <c r="I134" s="222"/>
      <c r="J134" s="198"/>
      <c r="K134" s="72"/>
      <c r="L134" s="72"/>
      <c r="M134" s="48"/>
      <c r="N134" s="71"/>
    </row>
    <row r="135" spans="1:14" x14ac:dyDescent="0.2">
      <c r="J135" s="9"/>
      <c r="K135" s="9"/>
      <c r="L135" s="9"/>
    </row>
    <row r="136" spans="1:14" x14ac:dyDescent="0.2">
      <c r="H136" s="201"/>
      <c r="I136" s="223">
        <f>SUM(I11:I134)</f>
        <v>22860</v>
      </c>
      <c r="J136" s="9"/>
      <c r="K136" s="9"/>
      <c r="L136" s="9"/>
    </row>
    <row r="137" spans="1:14" x14ac:dyDescent="0.2">
      <c r="J137" s="9"/>
      <c r="K137" s="9"/>
      <c r="L137" s="9"/>
    </row>
    <row r="138" spans="1:14" ht="28.5" x14ac:dyDescent="0.2">
      <c r="H138" s="199" t="s">
        <v>838</v>
      </c>
      <c r="I138" s="224">
        <f>SUM(I14:I15,I17,I19,I29,I34,I65,I69,I75,I79)</f>
        <v>4320</v>
      </c>
      <c r="J138" s="9"/>
      <c r="K138" s="9"/>
      <c r="L138" s="9"/>
    </row>
    <row r="139" spans="1:14" x14ac:dyDescent="0.2">
      <c r="H139" s="228"/>
      <c r="I139" s="229"/>
      <c r="J139" s="9"/>
      <c r="K139" s="9"/>
      <c r="L139" s="9"/>
    </row>
    <row r="140" spans="1:14" x14ac:dyDescent="0.2">
      <c r="H140" s="230" t="s">
        <v>847</v>
      </c>
      <c r="I140" s="231">
        <f>I136-I138</f>
        <v>18540</v>
      </c>
      <c r="J140" s="9"/>
      <c r="K140" s="9"/>
      <c r="L140" s="9"/>
    </row>
    <row r="141" spans="1:14" x14ac:dyDescent="0.2">
      <c r="J141" s="9"/>
      <c r="K141" s="9"/>
      <c r="L141" s="9"/>
    </row>
    <row r="142" spans="1:14" ht="42.75" x14ac:dyDescent="0.2">
      <c r="H142" s="200" t="s">
        <v>845</v>
      </c>
      <c r="I142" s="225">
        <f>SUM(I27,I60,I64,I74,I76:I77,I89)</f>
        <v>0</v>
      </c>
      <c r="J142" s="9"/>
      <c r="K142" s="9"/>
      <c r="L142" s="9"/>
    </row>
    <row r="144" spans="1:14" x14ac:dyDescent="0.2">
      <c r="H144" s="9" t="s">
        <v>848</v>
      </c>
      <c r="I144" s="223" t="e">
        <f>#REF!+#REF!</f>
        <v>#REF!</v>
      </c>
      <c r="J144" s="223" t="e">
        <f>#REF!+#REF!</f>
        <v>#REF!</v>
      </c>
      <c r="K144" s="223" t="e">
        <f>#REF!+#REF!</f>
        <v>#REF!</v>
      </c>
      <c r="L144" s="223">
        <f>I140+I142</f>
        <v>18540</v>
      </c>
    </row>
  </sheetData>
  <autoFilter ref="A10:Q128" xr:uid="{00000000-0009-0000-0000-000006000000}"/>
  <mergeCells count="41">
    <mergeCell ref="I8:J8"/>
    <mergeCell ref="K8:N8"/>
    <mergeCell ref="F1:I1"/>
    <mergeCell ref="F2:I3"/>
    <mergeCell ref="G84:G85"/>
    <mergeCell ref="H84:H85"/>
    <mergeCell ref="I84:I85"/>
    <mergeCell ref="L9:L10"/>
    <mergeCell ref="M9:M10"/>
    <mergeCell ref="N9:N10"/>
    <mergeCell ref="I9:I10"/>
    <mergeCell ref="J9:J10"/>
    <mergeCell ref="K9:K10"/>
    <mergeCell ref="M3:N3"/>
    <mergeCell ref="A8:H8"/>
    <mergeCell ref="A9:C10"/>
    <mergeCell ref="I100:I123"/>
    <mergeCell ref="A84:A85"/>
    <mergeCell ref="B84:B85"/>
    <mergeCell ref="C84:C85"/>
    <mergeCell ref="D84:D85"/>
    <mergeCell ref="E84:E85"/>
    <mergeCell ref="F84:F85"/>
    <mergeCell ref="A38:A39"/>
    <mergeCell ref="B38:B39"/>
    <mergeCell ref="C38:C39"/>
    <mergeCell ref="G38:G39"/>
    <mergeCell ref="H38:H39"/>
    <mergeCell ref="D9:D10"/>
    <mergeCell ref="E9:E10"/>
    <mergeCell ref="F9:F10"/>
    <mergeCell ref="G9:G10"/>
    <mergeCell ref="H9:H10"/>
    <mergeCell ref="A3:E3"/>
    <mergeCell ref="J3:L3"/>
    <mergeCell ref="A1:E1"/>
    <mergeCell ref="J1:L1"/>
    <mergeCell ref="M1:N1"/>
    <mergeCell ref="A2:E2"/>
    <mergeCell ref="J2:L2"/>
    <mergeCell ref="M2:N2"/>
  </mergeCells>
  <conditionalFormatting sqref="I86:I88 I11:I26 I61:I63 I65:I73 I78:I84 I75 I28:I59 I90:I100 I124:I134">
    <cfRule type="cellIs" dxfId="3" priority="9" operator="equal">
      <formula>"à compléter"</formula>
    </cfRule>
    <cfRule type="cellIs" dxfId="2" priority="10" operator="equal">
      <formula>"NA"</formula>
    </cfRule>
    <cfRule type="cellIs" dxfId="1" priority="11" operator="equal">
      <formula>"non"</formula>
    </cfRule>
    <cfRule type="cellIs" dxfId="0" priority="12" operator="equal">
      <formula>"oui"</formula>
    </cfRule>
  </conditionalFormatting>
  <hyperlinks>
    <hyperlink ref="M60:M64" r:id="rId1" display="Rapport R01565_06002--6a" xr:uid="{00000000-0004-0000-0600-000000000000}"/>
    <hyperlink ref="M27" r:id="rId2" xr:uid="{00000000-0004-0000-0600-000001000000}"/>
    <hyperlink ref="M93" r:id="rId3" xr:uid="{00000000-0004-0000-0600-000002000000}"/>
    <hyperlink ref="M85" r:id="rId4" xr:uid="{00000000-0004-0000-0600-000003000000}"/>
    <hyperlink ref="M18" r:id="rId5" xr:uid="{00000000-0004-0000-0600-000004000000}"/>
    <hyperlink ref="M50" r:id="rId6" xr:uid="{00000000-0004-0000-0600-000005000000}"/>
    <hyperlink ref="M92" r:id="rId7" xr:uid="{00000000-0004-0000-0600-000006000000}"/>
    <hyperlink ref="M94" r:id="rId8" xr:uid="{00000000-0004-0000-0600-000007000000}"/>
    <hyperlink ref="M89" r:id="rId9" xr:uid="{00000000-0004-0000-0600-000008000000}"/>
    <hyperlink ref="M91" r:id="rId10" xr:uid="{00000000-0004-0000-0600-000009000000}"/>
    <hyperlink ref="M64" r:id="rId11" xr:uid="{00000000-0004-0000-0600-00000A000000}"/>
    <hyperlink ref="M56" r:id="rId12" xr:uid="{00000000-0004-0000-0600-00000B000000}"/>
    <hyperlink ref="M16" r:id="rId13" xr:uid="{00000000-0004-0000-0600-00000C000000}"/>
    <hyperlink ref="M78" r:id="rId14" xr:uid="{00000000-0004-0000-0600-00000D000000}"/>
    <hyperlink ref="M86" r:id="rId15" xr:uid="{00000000-0004-0000-0600-00000E000000}"/>
    <hyperlink ref="M77" r:id="rId16" xr:uid="{00000000-0004-0000-0600-00000F000000}"/>
    <hyperlink ref="M76" r:id="rId17" xr:uid="{00000000-0004-0000-0600-000010000000}"/>
    <hyperlink ref="M23" r:id="rId18" xr:uid="{00000000-0004-0000-0600-000011000000}"/>
    <hyperlink ref="M48" r:id="rId19" xr:uid="{00000000-0004-0000-0600-000012000000}"/>
    <hyperlink ref="M53" r:id="rId20" xr:uid="{00000000-0004-0000-0600-000013000000}"/>
    <hyperlink ref="M60" r:id="rId21" xr:uid="{00000000-0004-0000-0600-000014000000}"/>
    <hyperlink ref="M26" r:id="rId22" display="Rapport R01565_06002_2a" xr:uid="{00000000-0004-0000-0600-000015000000}"/>
    <hyperlink ref="M20" r:id="rId23" display="Rapport R01565_06002_2a" xr:uid="{00000000-0004-0000-0600-000016000000}"/>
    <hyperlink ref="M90" r:id="rId24" xr:uid="{00000000-0004-0000-0600-000017000000}"/>
    <hyperlink ref="M84" r:id="rId25" xr:uid="{00000000-0004-0000-0600-000018000000}"/>
    <hyperlink ref="M67" r:id="rId26" xr:uid="{00000000-0004-0000-0600-000019000000}"/>
    <hyperlink ref="M74" r:id="rId27" xr:uid="{00000000-0004-0000-0600-00001A000000}"/>
    <hyperlink ref="M13" r:id="rId28" xr:uid="{00000000-0004-0000-0600-00001B000000}"/>
  </hyperlinks>
  <pageMargins left="0.7" right="0.7" top="0.75" bottom="0.75" header="0.3" footer="0.3"/>
  <pageSetup orientation="portrait" r:id="rId29"/>
  <drawing r:id="rId30"/>
  <legacyDrawing r:id="rId3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53C9C-DD33-4235-88D0-6317284DB18E}">
  <sheetPr codeName="Feuil14"/>
  <dimension ref="C6:G62"/>
  <sheetViews>
    <sheetView showGridLines="0" tabSelected="1" workbookViewId="0">
      <selection activeCell="A5" sqref="A5"/>
    </sheetView>
  </sheetViews>
  <sheetFormatPr baseColWidth="10" defaultRowHeight="15" x14ac:dyDescent="0.25"/>
  <cols>
    <col min="5" max="5" width="23.140625" bestFit="1" customWidth="1"/>
  </cols>
  <sheetData>
    <row r="6" spans="3:7" x14ac:dyDescent="0.25">
      <c r="C6" s="928">
        <v>43368</v>
      </c>
      <c r="E6" s="929" t="s">
        <v>946</v>
      </c>
      <c r="F6">
        <v>27</v>
      </c>
      <c r="G6" s="930">
        <f>F6/F11</f>
        <v>0.22689075630252101</v>
      </c>
    </row>
    <row r="7" spans="3:7" ht="30" x14ac:dyDescent="0.25">
      <c r="C7" s="928"/>
      <c r="E7" s="1016" t="s">
        <v>2489</v>
      </c>
      <c r="F7" s="929">
        <v>4</v>
      </c>
      <c r="G7" s="1015">
        <f>F7/F11</f>
        <v>3.3613445378151259E-2</v>
      </c>
    </row>
    <row r="8" spans="3:7" ht="30" customHeight="1" x14ac:dyDescent="0.25">
      <c r="E8" s="1016" t="s">
        <v>2929</v>
      </c>
      <c r="F8" s="929">
        <v>6</v>
      </c>
      <c r="G8" s="1015">
        <f>F8/F9</f>
        <v>7.8947368421052627E-2</v>
      </c>
    </row>
    <row r="9" spans="3:7" x14ac:dyDescent="0.25">
      <c r="E9" t="s">
        <v>1482</v>
      </c>
      <c r="F9">
        <v>76</v>
      </c>
      <c r="G9" s="930">
        <f>F9/F6</f>
        <v>2.8148148148148149</v>
      </c>
    </row>
    <row r="10" spans="3:7" x14ac:dyDescent="0.25">
      <c r="E10" t="s">
        <v>2928</v>
      </c>
      <c r="F10" s="929">
        <v>6</v>
      </c>
      <c r="G10" s="1015">
        <f>F10/F11</f>
        <v>5.0420168067226892E-2</v>
      </c>
    </row>
    <row r="11" spans="3:7" x14ac:dyDescent="0.25">
      <c r="E11" t="s">
        <v>2488</v>
      </c>
      <c r="F11" s="929">
        <f>SUM(F6:F10)</f>
        <v>119</v>
      </c>
      <c r="G11" s="1015">
        <v>1</v>
      </c>
    </row>
    <row r="31" spans="3:7" x14ac:dyDescent="0.25">
      <c r="C31" s="928">
        <v>43413</v>
      </c>
      <c r="E31" s="929" t="s">
        <v>946</v>
      </c>
      <c r="F31">
        <v>63</v>
      </c>
      <c r="G31" s="930">
        <f>F31/F36</f>
        <v>0.52941176470588236</v>
      </c>
    </row>
    <row r="32" spans="3:7" ht="30" x14ac:dyDescent="0.25">
      <c r="C32" s="928"/>
      <c r="E32" s="1016" t="s">
        <v>2489</v>
      </c>
      <c r="F32" s="929">
        <v>4</v>
      </c>
      <c r="G32" s="1015">
        <f>F32/F36</f>
        <v>3.3613445378151259E-2</v>
      </c>
    </row>
    <row r="33" spans="5:7" ht="30" customHeight="1" x14ac:dyDescent="0.25">
      <c r="E33" s="1016" t="s">
        <v>2929</v>
      </c>
      <c r="F33" s="929">
        <v>16</v>
      </c>
      <c r="G33" s="1015">
        <f>F33/F34</f>
        <v>0.66666666666666663</v>
      </c>
    </row>
    <row r="34" spans="5:7" x14ac:dyDescent="0.25">
      <c r="E34" t="s">
        <v>1482</v>
      </c>
      <c r="F34">
        <v>24</v>
      </c>
      <c r="G34" s="930">
        <f>F34/F36</f>
        <v>0.20168067226890757</v>
      </c>
    </row>
    <row r="35" spans="5:7" x14ac:dyDescent="0.25">
      <c r="E35" t="s">
        <v>2928</v>
      </c>
      <c r="F35" s="929">
        <v>12</v>
      </c>
      <c r="G35" s="1015">
        <f>F35/F34</f>
        <v>0.5</v>
      </c>
    </row>
    <row r="36" spans="5:7" x14ac:dyDescent="0.25">
      <c r="E36" t="s">
        <v>2488</v>
      </c>
      <c r="F36" s="929">
        <f>SUM(F31:F35)</f>
        <v>119</v>
      </c>
      <c r="G36" s="1015">
        <v>1</v>
      </c>
    </row>
    <row r="57" spans="3:7" x14ac:dyDescent="0.25">
      <c r="C57" s="928">
        <v>43452</v>
      </c>
      <c r="E57" s="929" t="s">
        <v>946</v>
      </c>
      <c r="F57" s="929">
        <v>84</v>
      </c>
      <c r="G57" s="1015">
        <f>F57/F62</f>
        <v>0.70588235294117652</v>
      </c>
    </row>
    <row r="58" spans="3:7" ht="30" x14ac:dyDescent="0.25">
      <c r="C58" s="928"/>
      <c r="E58" s="1016" t="s">
        <v>2489</v>
      </c>
      <c r="F58" s="929">
        <v>4</v>
      </c>
      <c r="G58" s="1015">
        <f>F58/F62</f>
        <v>3.3613445378151259E-2</v>
      </c>
    </row>
    <row r="59" spans="3:7" ht="30" customHeight="1" x14ac:dyDescent="0.25">
      <c r="E59" s="1016" t="s">
        <v>2929</v>
      </c>
      <c r="F59" s="929">
        <v>16</v>
      </c>
      <c r="G59" s="1015">
        <f>F59/F62</f>
        <v>0.13445378151260504</v>
      </c>
    </row>
    <row r="60" spans="3:7" ht="17.25" customHeight="1" x14ac:dyDescent="0.25">
      <c r="E60" s="1016" t="s">
        <v>1482</v>
      </c>
      <c r="F60" s="929">
        <v>1</v>
      </c>
      <c r="G60" s="1015">
        <f>F60/F62</f>
        <v>8.4033613445378148E-3</v>
      </c>
    </row>
    <row r="61" spans="3:7" x14ac:dyDescent="0.25">
      <c r="E61" t="s">
        <v>2928</v>
      </c>
      <c r="F61" s="929">
        <v>14</v>
      </c>
      <c r="G61" s="1015">
        <f>F61/F62</f>
        <v>0.11764705882352941</v>
      </c>
    </row>
    <row r="62" spans="3:7" x14ac:dyDescent="0.25">
      <c r="E62" t="s">
        <v>2488</v>
      </c>
      <c r="F62" s="929">
        <f>SUM(F57:F61)</f>
        <v>119</v>
      </c>
      <c r="G62" s="1015">
        <v>1</v>
      </c>
    </row>
  </sheetData>
  <pageMargins left="0.7" right="0.7" top="0.75" bottom="0.75" header="0.3" footer="0.3"/>
  <pageSetup paperSize="9"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2">
    <pageSetUpPr fitToPage="1"/>
  </sheetPr>
  <dimension ref="A1:O45"/>
  <sheetViews>
    <sheetView zoomScale="80" zoomScaleNormal="80" workbookViewId="0">
      <pane ySplit="3" topLeftCell="A4" activePane="bottomLeft" state="frozen"/>
      <selection pane="bottomLeft" activeCell="A14" sqref="A14:A22"/>
    </sheetView>
  </sheetViews>
  <sheetFormatPr baseColWidth="10" defaultRowHeight="15" x14ac:dyDescent="0.25"/>
  <cols>
    <col min="1" max="1" width="4.28515625" customWidth="1"/>
    <col min="2" max="2" width="60.7109375" customWidth="1"/>
    <col min="3" max="3" width="29.85546875" bestFit="1" customWidth="1"/>
    <col min="4" max="4" width="31" style="1" bestFit="1" customWidth="1"/>
    <col min="5" max="5" width="18.5703125" customWidth="1"/>
    <col min="6" max="11" width="8.7109375" customWidth="1"/>
    <col min="12" max="12" width="55" customWidth="1"/>
    <col min="13" max="13" width="14.7109375" bestFit="1" customWidth="1"/>
    <col min="14" max="14" width="37" customWidth="1"/>
    <col min="15" max="15" width="11.5703125" customWidth="1"/>
    <col min="16" max="16" width="25.5703125" bestFit="1" customWidth="1"/>
  </cols>
  <sheetData>
    <row r="1" spans="1:15" ht="40.5" customHeight="1" x14ac:dyDescent="0.25">
      <c r="A1" s="1585" t="s">
        <v>426</v>
      </c>
      <c r="B1" s="1586"/>
      <c r="C1" s="1586"/>
      <c r="D1" s="1586"/>
      <c r="E1" s="1586"/>
      <c r="F1" s="1586"/>
      <c r="G1" s="1586"/>
      <c r="H1" s="1586"/>
      <c r="I1" s="1586"/>
      <c r="J1" s="1586"/>
      <c r="K1" s="1586"/>
      <c r="L1" s="1586"/>
      <c r="M1" s="1586"/>
      <c r="N1" s="1586"/>
      <c r="O1" s="1587"/>
    </row>
    <row r="2" spans="1:15" x14ac:dyDescent="0.25">
      <c r="A2" s="1588" t="s">
        <v>431</v>
      </c>
      <c r="B2" s="1589" t="s">
        <v>332</v>
      </c>
      <c r="C2" s="1584" t="s">
        <v>333</v>
      </c>
      <c r="D2" s="1589" t="s">
        <v>334</v>
      </c>
      <c r="E2" s="1584" t="s">
        <v>335</v>
      </c>
      <c r="F2" s="1589" t="s">
        <v>357</v>
      </c>
      <c r="G2" s="1589"/>
      <c r="H2" s="1589"/>
      <c r="I2" s="1589"/>
      <c r="J2" s="1589"/>
      <c r="K2" s="1589"/>
      <c r="L2" s="1590" t="s">
        <v>354</v>
      </c>
      <c r="M2" s="1591"/>
      <c r="N2" s="1590" t="s">
        <v>336</v>
      </c>
      <c r="O2" s="1591"/>
    </row>
    <row r="3" spans="1:15" ht="82.5" customHeight="1" x14ac:dyDescent="0.25">
      <c r="A3" s="1588"/>
      <c r="B3" s="1589"/>
      <c r="C3" s="1584"/>
      <c r="D3" s="1589"/>
      <c r="E3" s="1584"/>
      <c r="F3" s="33" t="s">
        <v>358</v>
      </c>
      <c r="G3" s="33" t="s">
        <v>361</v>
      </c>
      <c r="H3" s="33" t="s">
        <v>359</v>
      </c>
      <c r="I3" s="33" t="s">
        <v>428</v>
      </c>
      <c r="J3" s="33" t="s">
        <v>429</v>
      </c>
      <c r="K3" s="33" t="s">
        <v>430</v>
      </c>
      <c r="L3" s="34" t="s">
        <v>355</v>
      </c>
      <c r="M3" s="35" t="s">
        <v>1</v>
      </c>
      <c r="N3" s="34" t="s">
        <v>337</v>
      </c>
      <c r="O3" s="35" t="s">
        <v>1</v>
      </c>
    </row>
    <row r="4" spans="1:15" ht="30.75" customHeight="1" x14ac:dyDescent="0.25">
      <c r="A4" s="1599" t="s">
        <v>366</v>
      </c>
      <c r="B4" s="30" t="s">
        <v>331</v>
      </c>
      <c r="C4" s="32" t="s">
        <v>352</v>
      </c>
      <c r="D4" s="2" t="s">
        <v>338</v>
      </c>
      <c r="E4" s="29">
        <v>26330</v>
      </c>
      <c r="F4" s="2" t="s">
        <v>10</v>
      </c>
      <c r="G4" s="2"/>
      <c r="H4" s="2"/>
      <c r="I4" s="2" t="s">
        <v>10</v>
      </c>
      <c r="J4" s="2" t="s">
        <v>10</v>
      </c>
      <c r="K4" s="2" t="s">
        <v>10</v>
      </c>
      <c r="L4" s="13" t="s">
        <v>434</v>
      </c>
      <c r="M4" s="2">
        <v>2009</v>
      </c>
      <c r="N4" s="19" t="s">
        <v>433</v>
      </c>
      <c r="O4" s="2">
        <v>2000</v>
      </c>
    </row>
    <row r="5" spans="1:15" ht="37.5" customHeight="1" x14ac:dyDescent="0.25">
      <c r="A5" s="1600"/>
      <c r="B5" s="30" t="s">
        <v>360</v>
      </c>
      <c r="C5" s="32" t="s">
        <v>353</v>
      </c>
      <c r="D5" s="2" t="s">
        <v>436</v>
      </c>
      <c r="E5" s="29">
        <v>38961</v>
      </c>
      <c r="F5" s="3" t="s">
        <v>10</v>
      </c>
      <c r="G5" s="3" t="s">
        <v>10</v>
      </c>
      <c r="H5" s="3" t="s">
        <v>10</v>
      </c>
      <c r="I5" s="3" t="s">
        <v>10</v>
      </c>
      <c r="J5" s="3" t="s">
        <v>10</v>
      </c>
      <c r="K5" s="3" t="s">
        <v>10</v>
      </c>
      <c r="L5" s="15"/>
      <c r="M5" s="3"/>
      <c r="N5" s="20" t="s">
        <v>447</v>
      </c>
      <c r="O5" s="2">
        <v>2008</v>
      </c>
    </row>
    <row r="6" spans="1:15" x14ac:dyDescent="0.25">
      <c r="A6" s="1600"/>
      <c r="B6" s="1608">
        <v>3270</v>
      </c>
      <c r="C6" s="1582" t="s">
        <v>473</v>
      </c>
      <c r="D6" s="1598" t="s">
        <v>338</v>
      </c>
      <c r="E6" s="1601">
        <v>33463</v>
      </c>
      <c r="F6" s="4"/>
      <c r="G6" s="4"/>
      <c r="H6" s="4"/>
      <c r="I6" s="4"/>
      <c r="J6" s="4"/>
      <c r="K6" s="4"/>
      <c r="L6" s="11" t="s">
        <v>356</v>
      </c>
      <c r="M6" s="5">
        <v>1998</v>
      </c>
      <c r="N6" s="25" t="s">
        <v>437</v>
      </c>
      <c r="O6" s="23">
        <v>2004</v>
      </c>
    </row>
    <row r="7" spans="1:15" x14ac:dyDescent="0.25">
      <c r="A7" s="1600"/>
      <c r="B7" s="1608"/>
      <c r="C7" s="1582"/>
      <c r="D7" s="1598"/>
      <c r="E7" s="1601"/>
      <c r="F7" s="24"/>
      <c r="G7" s="24"/>
      <c r="H7" s="24"/>
      <c r="I7" s="24"/>
      <c r="J7" s="24"/>
      <c r="K7" s="24"/>
      <c r="L7" s="12" t="s">
        <v>363</v>
      </c>
      <c r="M7" s="6">
        <v>2005</v>
      </c>
      <c r="N7" s="25" t="s">
        <v>438</v>
      </c>
      <c r="O7" s="23">
        <v>2005</v>
      </c>
    </row>
    <row r="8" spans="1:15" ht="22.5" customHeight="1" x14ac:dyDescent="0.25">
      <c r="A8" s="1600"/>
      <c r="B8" s="30" t="s">
        <v>341</v>
      </c>
      <c r="C8" s="32" t="s">
        <v>340</v>
      </c>
      <c r="D8" s="2" t="s">
        <v>342</v>
      </c>
      <c r="E8" s="29">
        <v>37088</v>
      </c>
      <c r="F8" s="2"/>
      <c r="G8" s="2"/>
      <c r="H8" s="2"/>
      <c r="I8" s="2"/>
      <c r="J8" s="2"/>
      <c r="K8" s="2"/>
      <c r="L8" s="13"/>
      <c r="M8" s="2"/>
      <c r="N8" s="19" t="s">
        <v>362</v>
      </c>
      <c r="O8" s="2">
        <v>2009</v>
      </c>
    </row>
    <row r="9" spans="1:15" ht="22.5" customHeight="1" x14ac:dyDescent="0.25">
      <c r="A9" s="1600"/>
      <c r="B9" s="30" t="s">
        <v>350</v>
      </c>
      <c r="C9" s="32" t="s">
        <v>435</v>
      </c>
      <c r="D9" s="2" t="s">
        <v>343</v>
      </c>
      <c r="E9" s="29">
        <v>39780</v>
      </c>
      <c r="F9" s="2" t="s">
        <v>10</v>
      </c>
      <c r="G9" s="2"/>
      <c r="H9" s="2"/>
      <c r="I9" s="2" t="s">
        <v>10</v>
      </c>
      <c r="J9" s="2" t="s">
        <v>10</v>
      </c>
      <c r="K9" s="2"/>
      <c r="L9" s="13"/>
      <c r="M9" s="2"/>
      <c r="N9" s="19"/>
      <c r="O9" s="2"/>
    </row>
    <row r="10" spans="1:15" ht="22.5" customHeight="1" x14ac:dyDescent="0.25">
      <c r="A10" s="1600"/>
      <c r="B10" s="30" t="s">
        <v>344</v>
      </c>
      <c r="C10" s="32" t="s">
        <v>351</v>
      </c>
      <c r="D10" s="2" t="s">
        <v>338</v>
      </c>
      <c r="E10" s="29">
        <v>25812</v>
      </c>
      <c r="F10" s="2"/>
      <c r="G10" s="2"/>
      <c r="H10" s="2"/>
      <c r="I10" s="2"/>
      <c r="J10" s="2"/>
      <c r="K10" s="2"/>
      <c r="L10" s="13"/>
      <c r="M10" s="2"/>
      <c r="N10" s="19"/>
      <c r="O10" s="2"/>
    </row>
    <row r="11" spans="1:15" ht="25.5" x14ac:dyDescent="0.25">
      <c r="A11" s="1600"/>
      <c r="B11" s="1608">
        <v>316</v>
      </c>
      <c r="C11" s="1583" t="s">
        <v>345</v>
      </c>
      <c r="D11" s="1602" t="s">
        <v>339</v>
      </c>
      <c r="E11" s="1601">
        <v>27303</v>
      </c>
      <c r="F11" s="7"/>
      <c r="G11" s="7"/>
      <c r="H11" s="7"/>
      <c r="I11" s="7"/>
      <c r="J11" s="7"/>
      <c r="K11" s="7"/>
      <c r="L11" s="11" t="s">
        <v>364</v>
      </c>
      <c r="M11" s="5">
        <v>2004</v>
      </c>
      <c r="N11" s="1605"/>
      <c r="O11" s="1603"/>
    </row>
    <row r="12" spans="1:15" ht="22.5" customHeight="1" x14ac:dyDescent="0.25">
      <c r="A12" s="1600"/>
      <c r="B12" s="1608"/>
      <c r="C12" s="1583"/>
      <c r="D12" s="1602"/>
      <c r="E12" s="1601"/>
      <c r="F12" s="8"/>
      <c r="G12" s="8"/>
      <c r="H12" s="8"/>
      <c r="I12" s="8"/>
      <c r="J12" s="8"/>
      <c r="K12" s="8"/>
      <c r="L12" s="12" t="s">
        <v>365</v>
      </c>
      <c r="M12" s="6">
        <v>2008</v>
      </c>
      <c r="N12" s="1606"/>
      <c r="O12" s="1604"/>
    </row>
    <row r="13" spans="1:15" ht="22.5" customHeight="1" x14ac:dyDescent="0.25">
      <c r="A13" s="1607"/>
      <c r="B13" s="30" t="s">
        <v>346</v>
      </c>
      <c r="C13" s="32" t="s">
        <v>347</v>
      </c>
      <c r="D13" s="2" t="s">
        <v>348</v>
      </c>
      <c r="E13" s="29">
        <v>32507</v>
      </c>
      <c r="F13" s="2"/>
      <c r="G13" s="2"/>
      <c r="H13" s="2"/>
      <c r="I13" s="2"/>
      <c r="J13" s="2"/>
      <c r="K13" s="2"/>
      <c r="L13" s="13" t="s">
        <v>368</v>
      </c>
      <c r="M13" s="2">
        <v>1996</v>
      </c>
      <c r="N13" s="19"/>
      <c r="O13" s="2"/>
    </row>
    <row r="14" spans="1:15" ht="22.5" customHeight="1" x14ac:dyDescent="0.25">
      <c r="A14" s="1592" t="s">
        <v>367</v>
      </c>
      <c r="B14" s="27" t="s">
        <v>409</v>
      </c>
      <c r="C14" s="32"/>
      <c r="D14" s="2" t="s">
        <v>408</v>
      </c>
      <c r="E14" s="29">
        <v>40234</v>
      </c>
      <c r="F14" s="2"/>
      <c r="G14" s="2"/>
      <c r="H14" s="2"/>
      <c r="I14" s="2"/>
      <c r="J14" s="2"/>
      <c r="K14" s="2"/>
      <c r="L14" s="13"/>
      <c r="M14" s="2"/>
      <c r="N14" s="19"/>
      <c r="O14" s="2"/>
    </row>
    <row r="15" spans="1:15" ht="22.5" customHeight="1" x14ac:dyDescent="0.25">
      <c r="A15" s="1593"/>
      <c r="B15" s="27" t="s">
        <v>410</v>
      </c>
      <c r="C15" s="32"/>
      <c r="D15" s="2" t="s">
        <v>411</v>
      </c>
      <c r="E15" s="29">
        <v>31355</v>
      </c>
      <c r="F15" s="2"/>
      <c r="G15" s="2"/>
      <c r="H15" s="2"/>
      <c r="I15" s="2"/>
      <c r="J15" s="2"/>
      <c r="K15" s="2"/>
      <c r="L15" s="13"/>
      <c r="M15" s="2"/>
      <c r="N15" s="19"/>
      <c r="O15" s="2"/>
    </row>
    <row r="16" spans="1:15" x14ac:dyDescent="0.25">
      <c r="A16" s="1593"/>
      <c r="B16" s="27" t="s">
        <v>443</v>
      </c>
      <c r="C16" s="32" t="s">
        <v>444</v>
      </c>
      <c r="D16" s="2" t="s">
        <v>440</v>
      </c>
      <c r="E16" s="29"/>
      <c r="F16" s="2"/>
      <c r="G16" s="2"/>
      <c r="H16" s="2" t="s">
        <v>10</v>
      </c>
      <c r="I16" s="2"/>
      <c r="J16" s="2"/>
      <c r="K16" s="2"/>
      <c r="L16" s="13"/>
      <c r="M16" s="26"/>
      <c r="N16" s="19"/>
      <c r="O16" s="2"/>
    </row>
    <row r="17" spans="1:15" ht="22.5" customHeight="1" x14ac:dyDescent="0.25">
      <c r="A17" s="1593"/>
      <c r="B17" s="27" t="s">
        <v>413</v>
      </c>
      <c r="C17" s="32" t="s">
        <v>412</v>
      </c>
      <c r="D17" s="2" t="s">
        <v>417</v>
      </c>
      <c r="E17" s="31" t="s">
        <v>445</v>
      </c>
      <c r="F17" s="2"/>
      <c r="G17" s="2"/>
      <c r="H17" s="2"/>
      <c r="I17" s="2"/>
      <c r="J17" s="2"/>
      <c r="K17" s="2"/>
      <c r="L17" s="13"/>
      <c r="M17" s="2"/>
      <c r="N17" s="19"/>
      <c r="O17" s="2"/>
    </row>
    <row r="18" spans="1:15" ht="22.5" customHeight="1" x14ac:dyDescent="0.25">
      <c r="A18" s="1593"/>
      <c r="B18" s="27" t="s">
        <v>414</v>
      </c>
      <c r="C18" s="32" t="s">
        <v>446</v>
      </c>
      <c r="D18" s="2" t="s">
        <v>417</v>
      </c>
      <c r="E18" s="2"/>
      <c r="F18" s="2"/>
      <c r="G18" s="2"/>
      <c r="H18" s="2"/>
      <c r="I18" s="2"/>
      <c r="J18" s="2"/>
      <c r="K18" s="2"/>
      <c r="L18" s="13"/>
      <c r="M18" s="2"/>
      <c r="N18" s="19"/>
      <c r="O18" s="2"/>
    </row>
    <row r="19" spans="1:15" ht="22.5" customHeight="1" x14ac:dyDescent="0.25">
      <c r="A19" s="1593"/>
      <c r="B19" s="27" t="s">
        <v>415</v>
      </c>
      <c r="C19" s="32" t="s">
        <v>446</v>
      </c>
      <c r="D19" s="2" t="s">
        <v>418</v>
      </c>
      <c r="E19" s="2"/>
      <c r="F19" s="2"/>
      <c r="G19" s="2"/>
      <c r="H19" s="2"/>
      <c r="I19" s="2"/>
      <c r="J19" s="2"/>
      <c r="K19" s="2"/>
      <c r="L19" s="13"/>
      <c r="M19" s="2"/>
      <c r="N19" s="19"/>
      <c r="O19" s="2"/>
    </row>
    <row r="20" spans="1:15" ht="22.5" customHeight="1" x14ac:dyDescent="0.25">
      <c r="A20" s="1593"/>
      <c r="B20" s="27" t="s">
        <v>441</v>
      </c>
      <c r="C20" s="32" t="s">
        <v>446</v>
      </c>
      <c r="D20" s="28" t="s">
        <v>442</v>
      </c>
      <c r="E20" s="28"/>
      <c r="F20" s="28"/>
      <c r="G20" s="28"/>
      <c r="H20" s="28"/>
      <c r="I20" s="28"/>
      <c r="J20" s="28"/>
      <c r="K20" s="28"/>
      <c r="L20" s="13"/>
      <c r="M20" s="28"/>
      <c r="N20" s="19"/>
      <c r="O20" s="28"/>
    </row>
    <row r="21" spans="1:15" ht="22.5" customHeight="1" x14ac:dyDescent="0.25">
      <c r="A21" s="1593"/>
      <c r="B21" s="27" t="s">
        <v>423</v>
      </c>
      <c r="C21" s="32" t="s">
        <v>446</v>
      </c>
      <c r="D21" s="2" t="s">
        <v>424</v>
      </c>
      <c r="E21" s="2"/>
      <c r="F21" s="2"/>
      <c r="G21" s="2"/>
      <c r="H21" s="2"/>
      <c r="I21" s="2"/>
      <c r="J21" s="2"/>
      <c r="K21" s="2"/>
      <c r="L21" s="13"/>
      <c r="M21" s="2"/>
      <c r="N21" s="19"/>
      <c r="O21" s="2"/>
    </row>
    <row r="22" spans="1:15" ht="22.5" customHeight="1" x14ac:dyDescent="0.25">
      <c r="A22" s="1594"/>
      <c r="B22" s="27" t="s">
        <v>416</v>
      </c>
      <c r="C22" s="32" t="s">
        <v>370</v>
      </c>
      <c r="D22" s="2" t="s">
        <v>369</v>
      </c>
      <c r="E22" s="3">
        <v>40326</v>
      </c>
      <c r="F22" s="2" t="s">
        <v>10</v>
      </c>
      <c r="G22" s="2"/>
      <c r="H22" s="2"/>
      <c r="I22" s="2" t="s">
        <v>10</v>
      </c>
      <c r="J22" s="2" t="s">
        <v>10</v>
      </c>
      <c r="K22" s="2" t="s">
        <v>10</v>
      </c>
      <c r="L22" s="13"/>
      <c r="M22" s="2"/>
      <c r="N22" s="19"/>
      <c r="O22" s="2"/>
    </row>
    <row r="23" spans="1:15" x14ac:dyDescent="0.25">
      <c r="B23" s="9"/>
      <c r="C23" s="14"/>
      <c r="D23" s="9"/>
      <c r="E23" s="9"/>
      <c r="F23" s="9"/>
      <c r="G23" s="9"/>
      <c r="H23" s="9"/>
      <c r="I23" s="9"/>
      <c r="J23" s="9"/>
      <c r="K23" s="9"/>
      <c r="L23" s="9"/>
      <c r="M23" s="9"/>
      <c r="N23" s="9"/>
      <c r="O23" s="9"/>
    </row>
    <row r="24" spans="1:15" ht="40.5" customHeight="1" x14ac:dyDescent="0.25">
      <c r="A24" s="1585" t="s">
        <v>427</v>
      </c>
      <c r="B24" s="1586"/>
      <c r="C24" s="1586"/>
      <c r="D24" s="1586"/>
      <c r="E24" s="1586"/>
      <c r="F24" s="1586"/>
      <c r="G24" s="1586"/>
      <c r="H24" s="1586"/>
      <c r="I24" s="1586"/>
      <c r="J24" s="1586"/>
      <c r="K24" s="1586"/>
      <c r="L24" s="1586"/>
      <c r="M24" s="1586"/>
      <c r="N24" s="1586"/>
      <c r="O24" s="1587"/>
    </row>
    <row r="25" spans="1:15" ht="15" customHeight="1" x14ac:dyDescent="0.25">
      <c r="A25" s="1588" t="s">
        <v>431</v>
      </c>
      <c r="B25" s="1589" t="s">
        <v>332</v>
      </c>
      <c r="C25" s="1584" t="s">
        <v>333</v>
      </c>
      <c r="D25" s="1589" t="s">
        <v>334</v>
      </c>
      <c r="E25" s="1584" t="s">
        <v>335</v>
      </c>
      <c r="F25" s="1589" t="s">
        <v>357</v>
      </c>
      <c r="G25" s="1589"/>
      <c r="H25" s="1589"/>
      <c r="I25" s="1589"/>
      <c r="J25" s="1589"/>
      <c r="K25" s="1589"/>
      <c r="L25" s="1590" t="s">
        <v>354</v>
      </c>
      <c r="M25" s="1591"/>
      <c r="N25" s="1590" t="s">
        <v>336</v>
      </c>
      <c r="O25" s="1591"/>
    </row>
    <row r="26" spans="1:15" ht="82.5" customHeight="1" x14ac:dyDescent="0.25">
      <c r="A26" s="1588"/>
      <c r="B26" s="1589"/>
      <c r="C26" s="1584"/>
      <c r="D26" s="1589"/>
      <c r="E26" s="1584"/>
      <c r="F26" s="33" t="s">
        <v>358</v>
      </c>
      <c r="G26" s="33" t="s">
        <v>361</v>
      </c>
      <c r="H26" s="33" t="s">
        <v>359</v>
      </c>
      <c r="I26" s="33" t="s">
        <v>428</v>
      </c>
      <c r="J26" s="33" t="s">
        <v>429</v>
      </c>
      <c r="K26" s="33" t="s">
        <v>430</v>
      </c>
      <c r="L26" s="34" t="s">
        <v>355</v>
      </c>
      <c r="M26" s="35" t="s">
        <v>1</v>
      </c>
      <c r="N26" s="34" t="s">
        <v>337</v>
      </c>
      <c r="O26" s="35" t="s">
        <v>1</v>
      </c>
    </row>
    <row r="27" spans="1:15" ht="28.5" customHeight="1" x14ac:dyDescent="0.25">
      <c r="A27" s="1599" t="s">
        <v>366</v>
      </c>
      <c r="B27" s="1609">
        <v>341</v>
      </c>
      <c r="C27" s="1612" t="s">
        <v>345</v>
      </c>
      <c r="D27" s="1595" t="s">
        <v>339</v>
      </c>
      <c r="E27" s="1595"/>
      <c r="F27" s="1595"/>
      <c r="G27" s="1595"/>
      <c r="H27" s="1595"/>
      <c r="I27" s="1595"/>
      <c r="J27" s="1595"/>
      <c r="K27" s="1595"/>
      <c r="L27" s="16"/>
      <c r="M27" s="10"/>
      <c r="N27" s="17" t="s">
        <v>425</v>
      </c>
      <c r="O27" s="10">
        <v>2006</v>
      </c>
    </row>
    <row r="28" spans="1:15" ht="25.5" x14ac:dyDescent="0.25">
      <c r="A28" s="1600"/>
      <c r="B28" s="1610"/>
      <c r="C28" s="1613"/>
      <c r="D28" s="1596"/>
      <c r="E28" s="1596"/>
      <c r="F28" s="1596"/>
      <c r="G28" s="1596"/>
      <c r="H28" s="1596"/>
      <c r="I28" s="1596"/>
      <c r="J28" s="1596"/>
      <c r="K28" s="1596"/>
      <c r="L28" s="16" t="s">
        <v>419</v>
      </c>
      <c r="M28" s="10">
        <v>2007</v>
      </c>
      <c r="N28" s="18"/>
      <c r="O28" s="10"/>
    </row>
    <row r="29" spans="1:15" ht="25.5" x14ac:dyDescent="0.25">
      <c r="A29" s="1600"/>
      <c r="B29" s="1610"/>
      <c r="C29" s="1613"/>
      <c r="D29" s="1596"/>
      <c r="E29" s="1596"/>
      <c r="F29" s="1596"/>
      <c r="G29" s="1596"/>
      <c r="H29" s="1596"/>
      <c r="I29" s="1596"/>
      <c r="J29" s="1596"/>
      <c r="K29" s="1596"/>
      <c r="L29" s="16" t="s">
        <v>420</v>
      </c>
      <c r="M29" s="10">
        <v>2008</v>
      </c>
      <c r="N29" s="18"/>
      <c r="O29" s="10"/>
    </row>
    <row r="30" spans="1:15" ht="22.5" customHeight="1" x14ac:dyDescent="0.25">
      <c r="A30" s="1600"/>
      <c r="B30" s="1610"/>
      <c r="C30" s="1613"/>
      <c r="D30" s="1596"/>
      <c r="E30" s="1596"/>
      <c r="F30" s="1596"/>
      <c r="G30" s="1596"/>
      <c r="H30" s="1596"/>
      <c r="I30" s="1596"/>
      <c r="J30" s="1596"/>
      <c r="K30" s="1596"/>
      <c r="L30" s="16" t="s">
        <v>422</v>
      </c>
      <c r="M30" s="10">
        <v>2008</v>
      </c>
      <c r="N30" s="18"/>
      <c r="O30" s="10"/>
    </row>
    <row r="31" spans="1:15" ht="25.5" x14ac:dyDescent="0.25">
      <c r="A31" s="1600"/>
      <c r="B31" s="1610"/>
      <c r="C31" s="1613"/>
      <c r="D31" s="1596"/>
      <c r="E31" s="1596"/>
      <c r="F31" s="1596"/>
      <c r="G31" s="1596"/>
      <c r="H31" s="1596"/>
      <c r="I31" s="1596"/>
      <c r="J31" s="1596"/>
      <c r="K31" s="1596"/>
      <c r="L31" s="16" t="s">
        <v>421</v>
      </c>
      <c r="M31" s="10">
        <v>2009</v>
      </c>
      <c r="N31" s="18"/>
      <c r="O31" s="10"/>
    </row>
    <row r="32" spans="1:15" ht="25.5" x14ac:dyDescent="0.25">
      <c r="A32" s="1600"/>
      <c r="B32" s="1611"/>
      <c r="C32" s="1614"/>
      <c r="D32" s="1597"/>
      <c r="E32" s="1597"/>
      <c r="F32" s="1597"/>
      <c r="G32" s="1597"/>
      <c r="H32" s="1597"/>
      <c r="I32" s="1597"/>
      <c r="J32" s="1597"/>
      <c r="K32" s="1597"/>
      <c r="L32" s="16" t="s">
        <v>439</v>
      </c>
      <c r="M32" s="10">
        <v>2017</v>
      </c>
      <c r="N32" s="18" t="s">
        <v>432</v>
      </c>
      <c r="O32" s="10" t="s">
        <v>349</v>
      </c>
    </row>
    <row r="33" spans="1:15" x14ac:dyDescent="0.25">
      <c r="A33" s="21"/>
      <c r="B33" s="9"/>
      <c r="C33" s="9"/>
      <c r="D33" s="14"/>
      <c r="E33" s="9"/>
      <c r="F33" s="9"/>
      <c r="G33" s="9"/>
      <c r="H33" s="9"/>
      <c r="I33" s="9"/>
      <c r="J33" s="9"/>
      <c r="K33" s="9"/>
      <c r="L33" s="9"/>
      <c r="M33" s="9"/>
      <c r="N33" s="9"/>
      <c r="O33" s="9"/>
    </row>
    <row r="34" spans="1:15" x14ac:dyDescent="0.25">
      <c r="A34" s="22"/>
      <c r="B34" s="9"/>
      <c r="C34" s="9"/>
      <c r="D34" s="14"/>
      <c r="E34" s="9"/>
      <c r="F34" s="9"/>
      <c r="G34" s="9"/>
      <c r="H34" s="9"/>
      <c r="I34" s="9"/>
      <c r="J34" s="9"/>
      <c r="K34" s="9"/>
      <c r="L34" s="9"/>
      <c r="M34" s="9"/>
      <c r="N34" s="9"/>
      <c r="O34" s="9"/>
    </row>
    <row r="35" spans="1:15" x14ac:dyDescent="0.25">
      <c r="A35" s="22"/>
      <c r="B35" s="9"/>
      <c r="C35" s="9"/>
      <c r="D35" s="14"/>
      <c r="E35" s="9"/>
      <c r="F35" s="9"/>
      <c r="G35" s="9"/>
      <c r="H35" s="9"/>
      <c r="I35" s="9"/>
      <c r="J35" s="9"/>
      <c r="K35" s="9"/>
      <c r="L35" s="9"/>
      <c r="M35" s="9"/>
      <c r="N35" s="9"/>
      <c r="O35" s="9"/>
    </row>
    <row r="36" spans="1:15" x14ac:dyDescent="0.25">
      <c r="A36" s="22"/>
      <c r="B36" s="9"/>
      <c r="C36" s="9"/>
      <c r="D36" s="14"/>
      <c r="E36" s="9"/>
      <c r="F36" s="9"/>
      <c r="G36" s="9"/>
      <c r="H36" s="9"/>
      <c r="I36" s="9"/>
      <c r="J36" s="9"/>
      <c r="K36" s="9"/>
      <c r="L36" s="9"/>
      <c r="M36" s="9"/>
      <c r="N36" s="9"/>
      <c r="O36" s="9"/>
    </row>
    <row r="37" spans="1:15" x14ac:dyDescent="0.25">
      <c r="B37" s="9"/>
      <c r="C37" s="9"/>
      <c r="D37" s="14"/>
      <c r="E37" s="9"/>
      <c r="F37" s="9"/>
      <c r="G37" s="9"/>
      <c r="H37" s="9"/>
      <c r="I37" s="9"/>
      <c r="J37" s="9"/>
      <c r="K37" s="9"/>
      <c r="L37" s="9"/>
      <c r="M37" s="9"/>
      <c r="N37" s="9"/>
      <c r="O37" s="9"/>
    </row>
    <row r="38" spans="1:15" x14ac:dyDescent="0.25">
      <c r="B38" s="9"/>
      <c r="C38" s="9"/>
      <c r="D38" s="14"/>
      <c r="E38" s="9"/>
      <c r="F38" s="9"/>
      <c r="G38" s="9"/>
      <c r="H38" s="9"/>
      <c r="I38" s="9"/>
      <c r="J38" s="9"/>
      <c r="K38" s="9"/>
      <c r="L38" s="9"/>
      <c r="M38" s="9"/>
      <c r="N38" s="9"/>
      <c r="O38" s="9"/>
    </row>
    <row r="39" spans="1:15" x14ac:dyDescent="0.25">
      <c r="B39" s="9"/>
      <c r="C39" s="9"/>
      <c r="D39" s="14"/>
      <c r="E39" s="9"/>
      <c r="F39" s="9"/>
      <c r="G39" s="9"/>
      <c r="H39" s="9"/>
      <c r="I39" s="9"/>
      <c r="J39" s="9"/>
      <c r="K39" s="9"/>
      <c r="L39" s="9"/>
      <c r="M39" s="9"/>
      <c r="N39" s="9"/>
      <c r="O39" s="9"/>
    </row>
    <row r="40" spans="1:15" x14ac:dyDescent="0.25">
      <c r="B40" s="9"/>
      <c r="C40" s="9"/>
      <c r="D40" s="14"/>
      <c r="E40" s="9"/>
      <c r="F40" s="9"/>
      <c r="G40" s="9"/>
      <c r="H40" s="9"/>
      <c r="I40" s="9"/>
      <c r="J40" s="9"/>
      <c r="K40" s="9"/>
      <c r="L40" s="9"/>
      <c r="M40" s="9"/>
      <c r="N40" s="9"/>
      <c r="O40" s="9"/>
    </row>
    <row r="41" spans="1:15" x14ac:dyDescent="0.25">
      <c r="B41" s="9"/>
      <c r="C41" s="9"/>
      <c r="D41" s="14"/>
      <c r="E41" s="9"/>
      <c r="F41" s="9"/>
      <c r="G41" s="9"/>
      <c r="H41" s="9"/>
      <c r="I41" s="9"/>
      <c r="J41" s="9"/>
      <c r="K41" s="9"/>
      <c r="L41" s="9"/>
      <c r="M41" s="9"/>
      <c r="N41" s="9"/>
      <c r="O41" s="9"/>
    </row>
    <row r="42" spans="1:15" x14ac:dyDescent="0.25">
      <c r="B42" s="9"/>
      <c r="C42" s="9"/>
      <c r="D42" s="14"/>
      <c r="E42" s="9"/>
      <c r="F42" s="9"/>
      <c r="G42" s="9"/>
      <c r="H42" s="9"/>
      <c r="I42" s="9"/>
      <c r="J42" s="9"/>
      <c r="K42" s="9"/>
      <c r="L42" s="9"/>
      <c r="M42" s="9"/>
      <c r="N42" s="9"/>
      <c r="O42" s="9"/>
    </row>
    <row r="43" spans="1:15" x14ac:dyDescent="0.25">
      <c r="B43" s="9"/>
      <c r="C43" s="9"/>
      <c r="D43" s="14"/>
      <c r="E43" s="9"/>
      <c r="F43" s="9"/>
      <c r="G43" s="9"/>
      <c r="H43" s="9"/>
      <c r="I43" s="9"/>
      <c r="J43" s="9"/>
      <c r="K43" s="9"/>
      <c r="L43" s="9"/>
      <c r="M43" s="9"/>
      <c r="N43" s="9"/>
      <c r="O43" s="9"/>
    </row>
    <row r="44" spans="1:15" x14ac:dyDescent="0.25">
      <c r="B44" s="9"/>
      <c r="C44" s="9"/>
      <c r="D44" s="14"/>
      <c r="E44" s="9"/>
      <c r="F44" s="9"/>
      <c r="G44" s="9"/>
      <c r="H44" s="9"/>
      <c r="I44" s="9"/>
      <c r="J44" s="9"/>
      <c r="K44" s="9"/>
      <c r="L44" s="9"/>
      <c r="M44" s="9"/>
      <c r="N44" s="9"/>
      <c r="O44" s="9"/>
    </row>
    <row r="45" spans="1:15" x14ac:dyDescent="0.25">
      <c r="B45" s="9"/>
      <c r="C45" s="9"/>
      <c r="D45" s="14"/>
      <c r="E45" s="9"/>
      <c r="F45" s="9"/>
      <c r="G45" s="9"/>
      <c r="H45" s="9"/>
      <c r="I45" s="9"/>
      <c r="J45" s="9"/>
      <c r="K45" s="9"/>
      <c r="L45" s="9"/>
      <c r="M45" s="9"/>
      <c r="N45" s="9"/>
      <c r="O45" s="9"/>
    </row>
  </sheetData>
  <mergeCells count="41">
    <mergeCell ref="A1:O1"/>
    <mergeCell ref="A2:A3"/>
    <mergeCell ref="N2:O2"/>
    <mergeCell ref="E2:E3"/>
    <mergeCell ref="D2:D3"/>
    <mergeCell ref="B2:B3"/>
    <mergeCell ref="L2:M2"/>
    <mergeCell ref="F2:K2"/>
    <mergeCell ref="C2:C3"/>
    <mergeCell ref="A27:A32"/>
    <mergeCell ref="E11:E12"/>
    <mergeCell ref="D11:D12"/>
    <mergeCell ref="O11:O12"/>
    <mergeCell ref="N11:N12"/>
    <mergeCell ref="A4:A13"/>
    <mergeCell ref="B6:B7"/>
    <mergeCell ref="B11:B12"/>
    <mergeCell ref="E6:E7"/>
    <mergeCell ref="F27:F32"/>
    <mergeCell ref="E27:E32"/>
    <mergeCell ref="B27:B32"/>
    <mergeCell ref="D27:D32"/>
    <mergeCell ref="F25:K25"/>
    <mergeCell ref="C27:C32"/>
    <mergeCell ref="K27:K32"/>
    <mergeCell ref="J27:J32"/>
    <mergeCell ref="I27:I32"/>
    <mergeCell ref="H27:H32"/>
    <mergeCell ref="G27:G32"/>
    <mergeCell ref="D6:D7"/>
    <mergeCell ref="C6:C7"/>
    <mergeCell ref="C11:C12"/>
    <mergeCell ref="C25:C26"/>
    <mergeCell ref="A24:O24"/>
    <mergeCell ref="A25:A26"/>
    <mergeCell ref="B25:B26"/>
    <mergeCell ref="D25:D26"/>
    <mergeCell ref="E25:E26"/>
    <mergeCell ref="L25:M25"/>
    <mergeCell ref="N25:O25"/>
    <mergeCell ref="A14:A22"/>
  </mergeCells>
  <printOptions horizontalCentered="1" verticalCentered="1"/>
  <pageMargins left="0.25" right="0.25" top="0.75" bottom="0.75" header="0.3" footer="0.3"/>
  <pageSetup paperSize="8" scale="66" orientation="landscape" r:id="rId1"/>
  <ignoredErrors>
    <ignoredError sqref="E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E07D7D8B-46DB-45CE-BC36-AEC75D2F6049}">
  <ds:schemaRefs>
    <ds:schemaRef ds:uri="http://www.w3.org/2001/XMLSchema"/>
    <ds:schemaRef ds:uri="http://microsoft.data.visualization.engine.tours/1.0"/>
  </ds:schemaRefs>
</ds:datastoreItem>
</file>

<file path=customXml/itemProps2.xml><?xml version="1.0" encoding="utf-8"?>
<ds:datastoreItem xmlns:ds="http://schemas.openxmlformats.org/officeDocument/2006/customXml" ds:itemID="{5ED76DAE-7670-4BC8-86BF-15E8E65145C3}">
  <ds:schemaRefs>
    <ds:schemaRef ds:uri="http://www.w3.org/2001/XMLSchema"/>
    <ds:schemaRef ds:uri="http://microsoft.data.visualization.Client.Excel/1.0"/>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13</vt:i4>
      </vt:variant>
      <vt:variant>
        <vt:lpstr>Plages nommées</vt:lpstr>
      </vt:variant>
      <vt:variant>
        <vt:i4>7</vt:i4>
      </vt:variant>
    </vt:vector>
  </HeadingPairs>
  <TitlesOfParts>
    <vt:vector size="20" baseType="lpstr">
      <vt:lpstr>Priorité</vt:lpstr>
      <vt:lpstr>Feuil3</vt:lpstr>
      <vt:lpstr>PA</vt:lpstr>
      <vt:lpstr>Bilan par Acteurs</vt:lpstr>
      <vt:lpstr>Bilan par Acteurs archv</vt:lpstr>
      <vt:lpstr>Invt Machines</vt:lpstr>
      <vt:lpstr>Bilan Aujoud'hui</vt:lpstr>
      <vt:lpstr>Bilan 10 11 2017</vt:lpstr>
      <vt:lpstr>Coûts Visites Init offres</vt:lpstr>
      <vt:lpstr>Feuil2</vt:lpstr>
      <vt:lpstr>Coûts Visites Init offres Dekra</vt:lpstr>
      <vt:lpstr>données com avancement visistes</vt:lpstr>
      <vt:lpstr>Données Machines</vt:lpstr>
      <vt:lpstr>'Invt Machines'!Impression_des_titres</vt:lpstr>
      <vt:lpstr>PA!Impression_des_titres</vt:lpstr>
      <vt:lpstr>Priorité!Impression_des_titres</vt:lpstr>
      <vt:lpstr>PA!Priorité</vt:lpstr>
      <vt:lpstr>'Bilan 10 11 2017'!Zone_d_impression</vt:lpstr>
      <vt:lpstr>'Bilan Aujoud''hui'!Zone_d_impression</vt:lpstr>
      <vt:lpstr>PA!Zone_d_impression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Jérôme LACASSAGNE</dc:creator>
  <cp:lastModifiedBy>Jerome Lacassagne</cp:lastModifiedBy>
  <cp:lastPrinted>2019-01-23T14:16:32Z</cp:lastPrinted>
  <dcterms:created xsi:type="dcterms:W3CDTF">2017-09-20T10:07:32Z</dcterms:created>
  <dcterms:modified xsi:type="dcterms:W3CDTF">2019-01-24T09:40:27Z</dcterms:modified>
</cp:coreProperties>
</file>