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324" windowHeight="7368" firstSheet="1" activeTab="5"/>
  </bookViews>
  <sheets>
    <sheet name="Base des biens" sheetId="1" r:id="rId1"/>
    <sheet name="Collage normal(F2)" sheetId="2" r:id="rId2"/>
    <sheet name="Feuil2" sheetId="5" r:id="rId3"/>
    <sheet name="Collage avec liaison" sheetId="3" r:id="rId4"/>
    <sheet name="Collage transposé" sheetId="4" r:id="rId5"/>
    <sheet name="Amortissement linéaire" sheetId="6" r:id="rId6"/>
  </sheets>
  <definedNames>
    <definedName name="agee">'Collage normal(F2)'!$G$3:$G$30</definedName>
    <definedName name="base">'Base des biens'!$B$3:$F$31</definedName>
    <definedName name="prix">'Base des biens'!$E$4:$E$31</definedName>
  </definedNames>
  <calcPr calcId="124519"/>
</workbook>
</file>

<file path=xl/calcChain.xml><?xml version="1.0" encoding="utf-8"?>
<calcChain xmlns="http://schemas.openxmlformats.org/spreadsheetml/2006/main">
  <c r="F14" i="6"/>
  <c r="G13" l="1"/>
  <c r="D5" i="4" l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C5"/>
  <c r="B5"/>
  <c r="B3" i="2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6" i="1"/>
  <c r="B7"/>
  <c r="B6" i="3" s="1"/>
  <c r="B5" i="1"/>
  <c r="B4"/>
  <c r="C6" i="5"/>
  <c r="C5"/>
  <c r="C4"/>
  <c r="C3"/>
  <c r="G4" i="2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"/>
  <c r="B2" i="3"/>
  <c r="C2"/>
  <c r="D2"/>
  <c r="E2"/>
  <c r="F2"/>
  <c r="C3"/>
  <c r="D3"/>
  <c r="E3"/>
  <c r="F3"/>
  <c r="B4"/>
  <c r="C4"/>
  <c r="D4"/>
  <c r="E4"/>
  <c r="F4"/>
  <c r="B5"/>
  <c r="C5"/>
  <c r="D5"/>
  <c r="E5"/>
  <c r="F5"/>
  <c r="C6"/>
  <c r="D6"/>
  <c r="E6"/>
  <c r="F6"/>
  <c r="C7"/>
  <c r="D7"/>
  <c r="E7"/>
  <c r="F7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C27"/>
  <c r="D27"/>
  <c r="E27"/>
  <c r="F27"/>
  <c r="C28"/>
  <c r="D28"/>
  <c r="E28"/>
  <c r="F28"/>
  <c r="C29"/>
  <c r="D29"/>
  <c r="E29"/>
  <c r="F29"/>
  <c r="C30"/>
  <c r="D30"/>
  <c r="E30"/>
  <c r="F30"/>
  <c r="B8" i="1" l="1"/>
  <c r="B3" i="3"/>
  <c r="C9" i="5"/>
  <c r="C10"/>
  <c r="B9" i="1" l="1"/>
  <c r="B7" i="3"/>
  <c r="B10" i="1" l="1"/>
  <c r="B8" i="3"/>
  <c r="B9" l="1"/>
  <c r="B11" i="1"/>
  <c r="B12" l="1"/>
  <c r="B10" i="3"/>
  <c r="B13" i="1" l="1"/>
  <c r="B11" i="3"/>
  <c r="B14" i="1" l="1"/>
  <c r="B12" i="3"/>
  <c r="B13" l="1"/>
  <c r="B15" i="1"/>
  <c r="B14" i="3" l="1"/>
  <c r="B16" i="1"/>
  <c r="B17" l="1"/>
  <c r="B15" i="3"/>
  <c r="B18" i="1" l="1"/>
  <c r="B16" i="3"/>
  <c r="B17" l="1"/>
  <c r="B19" i="1"/>
  <c r="B18" i="3" l="1"/>
  <c r="B20" i="1"/>
  <c r="B21" l="1"/>
  <c r="B19" i="3"/>
  <c r="B22" i="1" l="1"/>
  <c r="B20" i="3"/>
  <c r="B21" l="1"/>
  <c r="B23" i="1"/>
  <c r="B22" i="3" l="1"/>
  <c r="B24" i="1"/>
  <c r="B25" l="1"/>
  <c r="B23" i="3"/>
  <c r="B26" i="1" l="1"/>
  <c r="B24" i="3"/>
  <c r="B25" l="1"/>
  <c r="B27" i="1"/>
  <c r="B28" l="1"/>
  <c r="B26" i="3"/>
  <c r="B29" i="1" l="1"/>
  <c r="B27" i="3"/>
  <c r="B30" i="1" l="1"/>
  <c r="B28" i="3"/>
  <c r="B29" l="1"/>
  <c r="B31" i="1"/>
  <c r="B30" i="3" l="1"/>
  <c r="G5" i="6"/>
  <c r="G7"/>
  <c r="G6"/>
  <c r="E11" l="1"/>
  <c r="J7"/>
  <c r="F12" l="1"/>
  <c r="E12"/>
  <c r="E13" s="1"/>
  <c r="E14" s="1"/>
  <c r="E15" s="1"/>
  <c r="E16" s="1"/>
  <c r="E17" s="1"/>
  <c r="E18" s="1"/>
  <c r="E19" s="1"/>
  <c r="G12"/>
  <c r="G11"/>
  <c r="H12" l="1"/>
  <c r="F13"/>
  <c r="H13" s="1"/>
  <c r="F11"/>
  <c r="H11" s="1"/>
  <c r="I11" s="1"/>
  <c r="I12" l="1"/>
  <c r="J12" s="1"/>
  <c r="J11"/>
  <c r="I13" l="1"/>
  <c r="J13" s="1"/>
  <c r="F15"/>
  <c r="F16" l="1"/>
  <c r="F17" l="1"/>
  <c r="F19" l="1"/>
  <c r="F18"/>
</calcChain>
</file>

<file path=xl/sharedStrings.xml><?xml version="1.0" encoding="utf-8"?>
<sst xmlns="http://schemas.openxmlformats.org/spreadsheetml/2006/main" count="118" uniqueCount="48">
  <si>
    <t>Code actif</t>
  </si>
  <si>
    <t>Désignation</t>
  </si>
  <si>
    <t>Date d'achat</t>
  </si>
  <si>
    <t>Prix d'achat</t>
  </si>
  <si>
    <t>Durée d'amortissment</t>
  </si>
  <si>
    <t>Frais de contitution</t>
  </si>
  <si>
    <t>Frais préalable au démarage</t>
  </si>
  <si>
    <t>Frais d'augmentation du capital</t>
  </si>
  <si>
    <t>Frais sur opérations de fusions ,scissions et transformations</t>
  </si>
  <si>
    <t>Terrains</t>
  </si>
  <si>
    <t>Matériel de transport</t>
  </si>
  <si>
    <t>Mobilier de bureau</t>
  </si>
  <si>
    <t>Batiments</t>
  </si>
  <si>
    <t>Autres immobilisations corporelles</t>
  </si>
  <si>
    <t>Immobilisation en recherche et développeent</t>
  </si>
  <si>
    <t>Brevets,marques,droits et valeurs similaires</t>
  </si>
  <si>
    <t>Fonds commercial</t>
  </si>
  <si>
    <t>Immobilisations incorporelles en cours</t>
  </si>
  <si>
    <t>Matériel et outillage</t>
  </si>
  <si>
    <t>Emballages récupérables identifiables</t>
  </si>
  <si>
    <t>Matériel informatique</t>
  </si>
  <si>
    <t>Frais de publicité</t>
  </si>
  <si>
    <t>Frais de prospection</t>
  </si>
  <si>
    <t>Autres frais préliminaires</t>
  </si>
  <si>
    <t>Frais d'acquisition des immobilisations</t>
  </si>
  <si>
    <t>Frais d'émission des eemprunts</t>
  </si>
  <si>
    <t>Prime de remboursemment des obligations</t>
  </si>
  <si>
    <t>Autres charges à répartir</t>
  </si>
  <si>
    <t>Autres constructions</t>
  </si>
  <si>
    <t>Ouvrages d'infrastructure</t>
  </si>
  <si>
    <t>Terrains aménagé</t>
  </si>
  <si>
    <t>Construction sur terrain d'autrui</t>
  </si>
  <si>
    <t>Outillage</t>
  </si>
  <si>
    <t>Somme</t>
  </si>
  <si>
    <t>Moyenne</t>
  </si>
  <si>
    <t>Plus grand</t>
  </si>
  <si>
    <t>Plus petit</t>
  </si>
  <si>
    <t>age du bien</t>
  </si>
  <si>
    <t>Somme et moyenne des prix d achat des biens dont l'age dépasse 5ans</t>
  </si>
  <si>
    <t>Durée</t>
  </si>
  <si>
    <t>Taux</t>
  </si>
  <si>
    <t>No bien</t>
  </si>
  <si>
    <t>Frais de constitution</t>
  </si>
  <si>
    <t>Année</t>
  </si>
  <si>
    <t>V.Origine</t>
  </si>
  <si>
    <t>Annuité</t>
  </si>
  <si>
    <t>Cumul des annuités</t>
  </si>
  <si>
    <t>V.Nette comptable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</si>
</sst>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32"/>
  <sheetViews>
    <sheetView workbookViewId="0">
      <selection activeCell="B4" sqref="B4:B31"/>
    </sheetView>
  </sheetViews>
  <sheetFormatPr baseColWidth="10" defaultRowHeight="14.4"/>
  <cols>
    <col min="3" max="3" width="33.5546875" customWidth="1"/>
    <col min="6" max="6" width="13.88671875" customWidth="1"/>
  </cols>
  <sheetData>
    <row r="2" spans="2:6" ht="15" thickBot="1"/>
    <row r="3" spans="2:6" ht="44.4" thickTop="1" thickBot="1">
      <c r="B3" s="4" t="s">
        <v>0</v>
      </c>
      <c r="C3" s="4" t="s">
        <v>1</v>
      </c>
      <c r="D3" s="4" t="s">
        <v>2</v>
      </c>
      <c r="E3" s="4" t="s">
        <v>3</v>
      </c>
      <c r="F3" s="5" t="s">
        <v>4</v>
      </c>
    </row>
    <row r="4" spans="2:6" ht="15.6" thickTop="1" thickBot="1">
      <c r="B4" s="2">
        <f>IF(C4="","",1)</f>
        <v>1</v>
      </c>
      <c r="C4" s="3" t="s">
        <v>5</v>
      </c>
      <c r="D4" s="9">
        <v>42036</v>
      </c>
      <c r="E4" s="2">
        <v>1250</v>
      </c>
      <c r="F4" s="2">
        <v>3</v>
      </c>
    </row>
    <row r="5" spans="2:6" ht="15.6" thickTop="1" thickBot="1">
      <c r="B5" s="2">
        <f>IF(C5="","",B4+1)</f>
        <v>2</v>
      </c>
      <c r="C5" s="3" t="s">
        <v>6</v>
      </c>
      <c r="D5" s="9">
        <v>42037</v>
      </c>
      <c r="E5" s="2">
        <v>1300</v>
      </c>
      <c r="F5" s="2">
        <v>4</v>
      </c>
    </row>
    <row r="6" spans="2:6" ht="15.6" thickTop="1" thickBot="1">
      <c r="B6" s="2">
        <f t="shared" ref="B6:B31" si="0">IF(C6="","",B5+1)</f>
        <v>3</v>
      </c>
      <c r="C6" s="3" t="s">
        <v>7</v>
      </c>
      <c r="D6" s="9">
        <v>42038</v>
      </c>
      <c r="E6" s="2">
        <v>1350</v>
      </c>
      <c r="F6" s="2">
        <v>3</v>
      </c>
    </row>
    <row r="7" spans="2:6" ht="32.4" customHeight="1" thickTop="1" thickBot="1">
      <c r="B7" s="2">
        <f t="shared" si="0"/>
        <v>4</v>
      </c>
      <c r="C7" s="3" t="s">
        <v>8</v>
      </c>
      <c r="D7" s="9">
        <v>42039</v>
      </c>
      <c r="E7" s="2">
        <v>1400</v>
      </c>
      <c r="F7" s="2">
        <v>5</v>
      </c>
    </row>
    <row r="8" spans="2:6" ht="15.6" thickTop="1" thickBot="1">
      <c r="B8" s="2">
        <f t="shared" si="0"/>
        <v>5</v>
      </c>
      <c r="C8" s="3" t="s">
        <v>9</v>
      </c>
      <c r="D8" s="9">
        <v>42040</v>
      </c>
      <c r="E8" s="2">
        <v>1450</v>
      </c>
      <c r="F8" s="2">
        <v>4</v>
      </c>
    </row>
    <row r="9" spans="2:6" ht="15.6" thickTop="1" thickBot="1">
      <c r="B9" s="2">
        <f t="shared" si="0"/>
        <v>6</v>
      </c>
      <c r="C9" s="3" t="s">
        <v>10</v>
      </c>
      <c r="D9" s="9">
        <v>42041</v>
      </c>
      <c r="E9" s="2">
        <v>1500</v>
      </c>
      <c r="F9" s="2">
        <v>7</v>
      </c>
    </row>
    <row r="10" spans="2:6" ht="15.6" thickTop="1" thickBot="1">
      <c r="B10" s="2">
        <f t="shared" si="0"/>
        <v>7</v>
      </c>
      <c r="C10" s="3" t="s">
        <v>11</v>
      </c>
      <c r="D10" s="9">
        <v>42042</v>
      </c>
      <c r="E10" s="2">
        <v>1550</v>
      </c>
      <c r="F10" s="2">
        <v>8</v>
      </c>
    </row>
    <row r="11" spans="2:6" ht="15.6" thickTop="1" thickBot="1">
      <c r="B11" s="2">
        <f t="shared" si="0"/>
        <v>8</v>
      </c>
      <c r="C11" s="3" t="s">
        <v>12</v>
      </c>
      <c r="D11" s="9">
        <v>42043</v>
      </c>
      <c r="E11" s="2">
        <v>1600</v>
      </c>
      <c r="F11" s="2">
        <v>9</v>
      </c>
    </row>
    <row r="12" spans="2:6" ht="15.6" thickTop="1" thickBot="1">
      <c r="B12" s="2">
        <f t="shared" si="0"/>
        <v>9</v>
      </c>
      <c r="C12" s="3" t="s">
        <v>13</v>
      </c>
      <c r="D12" s="9">
        <v>42044</v>
      </c>
      <c r="E12" s="2">
        <v>1650</v>
      </c>
      <c r="F12" s="2">
        <v>10</v>
      </c>
    </row>
    <row r="13" spans="2:6" ht="30" thickTop="1" thickBot="1">
      <c r="B13" s="2">
        <f t="shared" si="0"/>
        <v>10</v>
      </c>
      <c r="C13" s="3" t="s">
        <v>14</v>
      </c>
      <c r="D13" s="9">
        <v>42045</v>
      </c>
      <c r="E13" s="2">
        <v>1700</v>
      </c>
      <c r="F13" s="2">
        <v>11</v>
      </c>
    </row>
    <row r="14" spans="2:6" ht="30" thickTop="1" thickBot="1">
      <c r="B14" s="2">
        <f t="shared" si="0"/>
        <v>11</v>
      </c>
      <c r="C14" s="3" t="s">
        <v>15</v>
      </c>
      <c r="D14" s="9">
        <v>42046</v>
      </c>
      <c r="E14" s="2">
        <v>1750</v>
      </c>
      <c r="F14" s="2">
        <v>12</v>
      </c>
    </row>
    <row r="15" spans="2:6" ht="15.6" thickTop="1" thickBot="1">
      <c r="B15" s="2">
        <f t="shared" si="0"/>
        <v>12</v>
      </c>
      <c r="C15" s="3" t="s">
        <v>16</v>
      </c>
      <c r="D15" s="9">
        <v>42047</v>
      </c>
      <c r="E15" s="2">
        <v>1800</v>
      </c>
      <c r="F15" s="2">
        <v>13</v>
      </c>
    </row>
    <row r="16" spans="2:6" ht="15.6" thickTop="1" thickBot="1">
      <c r="B16" s="2">
        <f t="shared" si="0"/>
        <v>13</v>
      </c>
      <c r="C16" s="3" t="s">
        <v>17</v>
      </c>
      <c r="D16" s="9">
        <v>42048</v>
      </c>
      <c r="E16" s="2">
        <v>1850</v>
      </c>
      <c r="F16" s="2">
        <v>3</v>
      </c>
    </row>
    <row r="17" spans="2:6" ht="15.6" thickTop="1" thickBot="1">
      <c r="B17" s="2">
        <f t="shared" si="0"/>
        <v>14</v>
      </c>
      <c r="C17" s="2" t="s">
        <v>18</v>
      </c>
      <c r="D17" s="9">
        <v>42049</v>
      </c>
      <c r="E17" s="2">
        <v>1900</v>
      </c>
      <c r="F17" s="2">
        <v>14</v>
      </c>
    </row>
    <row r="18" spans="2:6" ht="15.6" thickTop="1" thickBot="1">
      <c r="B18" s="2">
        <f t="shared" si="0"/>
        <v>15</v>
      </c>
      <c r="C18" s="3" t="s">
        <v>19</v>
      </c>
      <c r="D18" s="9">
        <v>42050</v>
      </c>
      <c r="E18" s="2">
        <v>1950</v>
      </c>
      <c r="F18" s="2">
        <v>15</v>
      </c>
    </row>
    <row r="19" spans="2:6" ht="15.6" thickTop="1" thickBot="1">
      <c r="B19" s="2">
        <f t="shared" si="0"/>
        <v>16</v>
      </c>
      <c r="C19" s="3" t="s">
        <v>20</v>
      </c>
      <c r="D19" s="9">
        <v>42051</v>
      </c>
      <c r="E19" s="2">
        <v>2000</v>
      </c>
      <c r="F19" s="2">
        <v>16</v>
      </c>
    </row>
    <row r="20" spans="2:6" ht="15.6" thickTop="1" thickBot="1">
      <c r="B20" s="2">
        <f t="shared" si="0"/>
        <v>17</v>
      </c>
      <c r="C20" s="3" t="s">
        <v>21</v>
      </c>
      <c r="D20" s="9">
        <v>42052</v>
      </c>
      <c r="E20" s="2">
        <v>2050</v>
      </c>
      <c r="F20" s="2">
        <v>17</v>
      </c>
    </row>
    <row r="21" spans="2:6" ht="15.6" thickTop="1" thickBot="1">
      <c r="B21" s="2">
        <f t="shared" si="0"/>
        <v>18</v>
      </c>
      <c r="C21" s="6" t="s">
        <v>22</v>
      </c>
      <c r="D21" s="9">
        <v>42053</v>
      </c>
      <c r="E21" s="2">
        <v>2100</v>
      </c>
      <c r="F21" s="7">
        <v>18</v>
      </c>
    </row>
    <row r="22" spans="2:6" ht="15.6" thickTop="1" thickBot="1">
      <c r="B22" s="2">
        <f t="shared" si="0"/>
        <v>19</v>
      </c>
      <c r="C22" s="8" t="s">
        <v>23</v>
      </c>
      <c r="D22" s="9">
        <v>42054</v>
      </c>
      <c r="E22" s="2">
        <v>2150</v>
      </c>
      <c r="F22" s="7">
        <v>19</v>
      </c>
    </row>
    <row r="23" spans="2:6" ht="15.6" thickTop="1" thickBot="1">
      <c r="B23" s="2">
        <f t="shared" si="0"/>
        <v>20</v>
      </c>
      <c r="C23" s="8" t="s">
        <v>24</v>
      </c>
      <c r="D23" s="9">
        <v>42055</v>
      </c>
      <c r="E23" s="2">
        <v>2200</v>
      </c>
      <c r="F23" s="7">
        <v>20</v>
      </c>
    </row>
    <row r="24" spans="2:6" ht="15.6" thickTop="1" thickBot="1">
      <c r="B24" s="2">
        <f t="shared" si="0"/>
        <v>21</v>
      </c>
      <c r="C24" s="8" t="s">
        <v>25</v>
      </c>
      <c r="D24" s="9">
        <v>42056</v>
      </c>
      <c r="E24" s="2">
        <v>2250</v>
      </c>
      <c r="F24" s="7">
        <v>21</v>
      </c>
    </row>
    <row r="25" spans="2:6" ht="30" thickTop="1" thickBot="1">
      <c r="B25" s="2">
        <f t="shared" si="0"/>
        <v>22</v>
      </c>
      <c r="C25" s="8" t="s">
        <v>26</v>
      </c>
      <c r="D25" s="9">
        <v>42057</v>
      </c>
      <c r="E25" s="2">
        <v>2300</v>
      </c>
      <c r="F25" s="7">
        <v>22</v>
      </c>
    </row>
    <row r="26" spans="2:6" ht="15.6" thickTop="1" thickBot="1">
      <c r="B26" s="2">
        <f t="shared" si="0"/>
        <v>23</v>
      </c>
      <c r="C26" s="8" t="s">
        <v>27</v>
      </c>
      <c r="D26" s="9">
        <v>42058</v>
      </c>
      <c r="E26" s="2">
        <v>2350</v>
      </c>
      <c r="F26" s="7">
        <v>23</v>
      </c>
    </row>
    <row r="27" spans="2:6" ht="15.6" thickTop="1" thickBot="1">
      <c r="B27" s="2">
        <f t="shared" si="0"/>
        <v>24</v>
      </c>
      <c r="C27" s="8" t="s">
        <v>28</v>
      </c>
      <c r="D27" s="9">
        <v>42059</v>
      </c>
      <c r="E27" s="2">
        <v>2400</v>
      </c>
      <c r="F27" s="7">
        <v>24</v>
      </c>
    </row>
    <row r="28" spans="2:6" ht="15.6" thickTop="1" thickBot="1">
      <c r="B28" s="2">
        <f t="shared" si="0"/>
        <v>25</v>
      </c>
      <c r="C28" s="8" t="s">
        <v>29</v>
      </c>
      <c r="D28" s="9">
        <v>42060</v>
      </c>
      <c r="E28" s="2">
        <v>2450</v>
      </c>
      <c r="F28" s="7">
        <v>25</v>
      </c>
    </row>
    <row r="29" spans="2:6" ht="15.6" thickTop="1" thickBot="1">
      <c r="B29" s="2">
        <f t="shared" si="0"/>
        <v>26</v>
      </c>
      <c r="C29" s="8" t="s">
        <v>30</v>
      </c>
      <c r="D29" s="9">
        <v>42061</v>
      </c>
      <c r="E29" s="2">
        <v>2500</v>
      </c>
      <c r="F29" s="7">
        <v>4</v>
      </c>
    </row>
    <row r="30" spans="2:6" ht="15.6" thickTop="1" thickBot="1">
      <c r="B30" s="2">
        <f t="shared" si="0"/>
        <v>27</v>
      </c>
      <c r="C30" s="8" t="s">
        <v>31</v>
      </c>
      <c r="D30" s="9">
        <v>42062</v>
      </c>
      <c r="E30" s="2">
        <v>2550</v>
      </c>
      <c r="F30" s="7">
        <v>3</v>
      </c>
    </row>
    <row r="31" spans="2:6" ht="15.6" thickTop="1" thickBot="1">
      <c r="B31" s="2">
        <f t="shared" si="0"/>
        <v>28</v>
      </c>
      <c r="C31" s="8" t="s">
        <v>32</v>
      </c>
      <c r="D31" s="9">
        <v>42063</v>
      </c>
      <c r="E31" s="2">
        <v>2600</v>
      </c>
      <c r="F31" s="7">
        <v>22</v>
      </c>
    </row>
    <row r="32" spans="2:6" ht="15" thickTop="1"/>
  </sheetData>
  <dataValidations count="2">
    <dataValidation type="decimal" operator="greaterThan" allowBlank="1" showInputMessage="1" showErrorMessage="1" sqref="E4:E31">
      <formula1>200</formula1>
    </dataValidation>
    <dataValidation type="decimal" allowBlank="1" showInputMessage="1" showErrorMessage="1" sqref="F4:F20">
      <formula1>3</formula1>
      <formula2>25</formula2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31"/>
  <sheetViews>
    <sheetView workbookViewId="0">
      <selection activeCell="B3" sqref="B3:B30"/>
    </sheetView>
  </sheetViews>
  <sheetFormatPr baseColWidth="10" defaultRowHeight="14.4"/>
  <cols>
    <col min="3" max="3" width="33.21875" customWidth="1"/>
    <col min="6" max="6" width="15.77734375" customWidth="1"/>
  </cols>
  <sheetData>
    <row r="1" spans="2:7" ht="15" thickBot="1"/>
    <row r="2" spans="2:7" ht="30" thickTop="1" thickBot="1">
      <c r="B2" s="4" t="s">
        <v>0</v>
      </c>
      <c r="C2" s="4" t="s">
        <v>1</v>
      </c>
      <c r="D2" s="4" t="s">
        <v>2</v>
      </c>
      <c r="E2" s="4" t="s">
        <v>3</v>
      </c>
      <c r="F2" s="5" t="s">
        <v>4</v>
      </c>
      <c r="G2" s="4" t="s">
        <v>37</v>
      </c>
    </row>
    <row r="3" spans="2:7" ht="15.6" thickTop="1" thickBot="1">
      <c r="B3" s="2">
        <f>IF(C3="","",1)</f>
        <v>1</v>
      </c>
      <c r="C3" s="3" t="s">
        <v>42</v>
      </c>
      <c r="D3" s="9">
        <v>40210</v>
      </c>
      <c r="E3" s="2">
        <v>1250</v>
      </c>
      <c r="F3" s="2">
        <v>3</v>
      </c>
      <c r="G3" s="2">
        <f t="shared" ref="G3:G30" ca="1" si="0">DATEDIF(D3,TODAY(),"y")</f>
        <v>8</v>
      </c>
    </row>
    <row r="4" spans="2:7" ht="15.6" thickTop="1" thickBot="1">
      <c r="B4" s="2">
        <f>IF(C4="","",B3+1)</f>
        <v>2</v>
      </c>
      <c r="C4" s="3" t="s">
        <v>6</v>
      </c>
      <c r="D4" s="9">
        <v>40576</v>
      </c>
      <c r="E4" s="2">
        <v>1300</v>
      </c>
      <c r="F4" s="2">
        <v>4</v>
      </c>
      <c r="G4" s="2">
        <f t="shared" ca="1" si="0"/>
        <v>7</v>
      </c>
    </row>
    <row r="5" spans="2:7" ht="15.6" thickTop="1" thickBot="1">
      <c r="B5" s="2">
        <f t="shared" ref="B5:B30" si="1">IF(C5="","",B4+1)</f>
        <v>3</v>
      </c>
      <c r="C5" s="3" t="s">
        <v>7</v>
      </c>
      <c r="D5" s="9">
        <v>40942</v>
      </c>
      <c r="E5" s="2">
        <v>1350</v>
      </c>
      <c r="F5" s="2">
        <v>3</v>
      </c>
      <c r="G5" s="2">
        <f t="shared" ca="1" si="0"/>
        <v>6</v>
      </c>
    </row>
    <row r="6" spans="2:7" ht="30" thickTop="1" thickBot="1">
      <c r="B6" s="2">
        <f t="shared" si="1"/>
        <v>4</v>
      </c>
      <c r="C6" s="3" t="s">
        <v>8</v>
      </c>
      <c r="D6" s="9">
        <v>41309</v>
      </c>
      <c r="E6" s="2">
        <v>1400</v>
      </c>
      <c r="F6" s="2">
        <v>5</v>
      </c>
      <c r="G6" s="2">
        <f t="shared" ca="1" si="0"/>
        <v>5</v>
      </c>
    </row>
    <row r="7" spans="2:7" ht="15.6" thickTop="1" thickBot="1">
      <c r="B7" s="2">
        <f t="shared" si="1"/>
        <v>5</v>
      </c>
      <c r="C7" s="3" t="s">
        <v>9</v>
      </c>
      <c r="D7" s="9">
        <v>41675</v>
      </c>
      <c r="E7" s="2">
        <v>1450</v>
      </c>
      <c r="F7" s="2">
        <v>4</v>
      </c>
      <c r="G7" s="2">
        <f t="shared" ca="1" si="0"/>
        <v>4</v>
      </c>
    </row>
    <row r="8" spans="2:7" ht="15.6" thickTop="1" thickBot="1">
      <c r="B8" s="2">
        <f t="shared" si="1"/>
        <v>6</v>
      </c>
      <c r="C8" s="3" t="s">
        <v>10</v>
      </c>
      <c r="D8" s="9">
        <v>42041</v>
      </c>
      <c r="E8" s="2">
        <v>1500</v>
      </c>
      <c r="F8" s="2">
        <v>7</v>
      </c>
      <c r="G8" s="2">
        <f t="shared" ca="1" si="0"/>
        <v>3</v>
      </c>
    </row>
    <row r="9" spans="2:7" ht="15.6" thickTop="1" thickBot="1">
      <c r="B9" s="2">
        <f t="shared" si="1"/>
        <v>7</v>
      </c>
      <c r="C9" s="3" t="s">
        <v>11</v>
      </c>
      <c r="D9" s="9">
        <v>42407</v>
      </c>
      <c r="E9" s="2">
        <v>1550</v>
      </c>
      <c r="F9" s="2">
        <v>8</v>
      </c>
      <c r="G9" s="2">
        <f t="shared" ca="1" si="0"/>
        <v>2</v>
      </c>
    </row>
    <row r="10" spans="2:7" ht="15.6" thickTop="1" thickBot="1">
      <c r="B10" s="2">
        <f t="shared" si="1"/>
        <v>8</v>
      </c>
      <c r="C10" s="3" t="s">
        <v>12</v>
      </c>
      <c r="D10" s="9">
        <v>42043</v>
      </c>
      <c r="E10" s="2">
        <v>1600</v>
      </c>
      <c r="F10" s="2">
        <v>9</v>
      </c>
      <c r="G10" s="2">
        <f t="shared" ca="1" si="0"/>
        <v>3</v>
      </c>
    </row>
    <row r="11" spans="2:7" ht="15.6" thickTop="1" thickBot="1">
      <c r="B11" s="2">
        <f t="shared" si="1"/>
        <v>9</v>
      </c>
      <c r="C11" s="3" t="s">
        <v>13</v>
      </c>
      <c r="D11" s="9">
        <v>42044</v>
      </c>
      <c r="E11" s="2">
        <v>1650</v>
      </c>
      <c r="F11" s="2">
        <v>10</v>
      </c>
      <c r="G11" s="2">
        <f t="shared" ca="1" si="0"/>
        <v>3</v>
      </c>
    </row>
    <row r="12" spans="2:7" ht="30" thickTop="1" thickBot="1">
      <c r="B12" s="2">
        <f t="shared" si="1"/>
        <v>10</v>
      </c>
      <c r="C12" s="3" t="s">
        <v>14</v>
      </c>
      <c r="D12" s="9">
        <v>42045</v>
      </c>
      <c r="E12" s="2">
        <v>1700</v>
      </c>
      <c r="F12" s="2">
        <v>11</v>
      </c>
      <c r="G12" s="2">
        <f t="shared" ca="1" si="0"/>
        <v>3</v>
      </c>
    </row>
    <row r="13" spans="2:7" ht="30" thickTop="1" thickBot="1">
      <c r="B13" s="2">
        <f t="shared" si="1"/>
        <v>11</v>
      </c>
      <c r="C13" s="3" t="s">
        <v>15</v>
      </c>
      <c r="D13" s="9">
        <v>42046</v>
      </c>
      <c r="E13" s="2">
        <v>1750</v>
      </c>
      <c r="F13" s="2">
        <v>12</v>
      </c>
      <c r="G13" s="2">
        <f t="shared" ca="1" si="0"/>
        <v>3</v>
      </c>
    </row>
    <row r="14" spans="2:7" ht="15.6" thickTop="1" thickBot="1">
      <c r="B14" s="2">
        <f t="shared" si="1"/>
        <v>12</v>
      </c>
      <c r="C14" s="3" t="s">
        <v>16</v>
      </c>
      <c r="D14" s="9">
        <v>42047</v>
      </c>
      <c r="E14" s="2">
        <v>1800</v>
      </c>
      <c r="F14" s="2">
        <v>13</v>
      </c>
      <c r="G14" s="2">
        <f t="shared" ca="1" si="0"/>
        <v>3</v>
      </c>
    </row>
    <row r="15" spans="2:7" ht="15.6" thickTop="1" thickBot="1">
      <c r="B15" s="2">
        <f t="shared" si="1"/>
        <v>13</v>
      </c>
      <c r="C15" s="3" t="s">
        <v>17</v>
      </c>
      <c r="D15" s="9">
        <v>42048</v>
      </c>
      <c r="E15" s="2">
        <v>1850</v>
      </c>
      <c r="F15" s="2">
        <v>3</v>
      </c>
      <c r="G15" s="2">
        <f t="shared" ca="1" si="0"/>
        <v>3</v>
      </c>
    </row>
    <row r="16" spans="2:7" ht="15.6" thickTop="1" thickBot="1">
      <c r="B16" s="2">
        <f t="shared" si="1"/>
        <v>14</v>
      </c>
      <c r="C16" s="2" t="s">
        <v>18</v>
      </c>
      <c r="D16" s="9">
        <v>42049</v>
      </c>
      <c r="E16" s="2">
        <v>1900</v>
      </c>
      <c r="F16" s="2">
        <v>14</v>
      </c>
      <c r="G16" s="2">
        <f t="shared" ca="1" si="0"/>
        <v>3</v>
      </c>
    </row>
    <row r="17" spans="2:7" ht="15.6" thickTop="1" thickBot="1">
      <c r="B17" s="2">
        <f t="shared" si="1"/>
        <v>15</v>
      </c>
      <c r="C17" s="3" t="s">
        <v>19</v>
      </c>
      <c r="D17" s="9">
        <v>42050</v>
      </c>
      <c r="E17" s="2">
        <v>1950</v>
      </c>
      <c r="F17" s="2">
        <v>15</v>
      </c>
      <c r="G17" s="2">
        <f t="shared" ca="1" si="0"/>
        <v>3</v>
      </c>
    </row>
    <row r="18" spans="2:7" ht="15.6" thickTop="1" thickBot="1">
      <c r="B18" s="2">
        <f t="shared" si="1"/>
        <v>16</v>
      </c>
      <c r="C18" s="3" t="s">
        <v>20</v>
      </c>
      <c r="D18" s="9">
        <v>42051</v>
      </c>
      <c r="E18" s="2">
        <v>2000</v>
      </c>
      <c r="F18" s="2">
        <v>16</v>
      </c>
      <c r="G18" s="2">
        <f t="shared" ca="1" si="0"/>
        <v>3</v>
      </c>
    </row>
    <row r="19" spans="2:7" ht="15.6" thickTop="1" thickBot="1">
      <c r="B19" s="2">
        <f t="shared" si="1"/>
        <v>17</v>
      </c>
      <c r="C19" s="3" t="s">
        <v>21</v>
      </c>
      <c r="D19" s="9">
        <v>42052</v>
      </c>
      <c r="E19" s="2">
        <v>2050</v>
      </c>
      <c r="F19" s="2">
        <v>17</v>
      </c>
      <c r="G19" s="2">
        <f t="shared" ca="1" si="0"/>
        <v>3</v>
      </c>
    </row>
    <row r="20" spans="2:7" ht="15.6" thickTop="1" thickBot="1">
      <c r="B20" s="2">
        <f t="shared" si="1"/>
        <v>18</v>
      </c>
      <c r="C20" s="6" t="s">
        <v>22</v>
      </c>
      <c r="D20" s="9">
        <v>42053</v>
      </c>
      <c r="E20" s="2">
        <v>2100</v>
      </c>
      <c r="F20" s="7">
        <v>18</v>
      </c>
      <c r="G20" s="2">
        <f t="shared" ca="1" si="0"/>
        <v>3</v>
      </c>
    </row>
    <row r="21" spans="2:7" ht="15.6" thickTop="1" thickBot="1">
      <c r="B21" s="2">
        <f t="shared" si="1"/>
        <v>19</v>
      </c>
      <c r="C21" s="8" t="s">
        <v>23</v>
      </c>
      <c r="D21" s="9">
        <v>42054</v>
      </c>
      <c r="E21" s="2">
        <v>2150</v>
      </c>
      <c r="F21" s="7">
        <v>19</v>
      </c>
      <c r="G21" s="2">
        <f t="shared" ca="1" si="0"/>
        <v>3</v>
      </c>
    </row>
    <row r="22" spans="2:7" ht="15.6" thickTop="1" thickBot="1">
      <c r="B22" s="2">
        <f t="shared" si="1"/>
        <v>20</v>
      </c>
      <c r="C22" s="8" t="s">
        <v>24</v>
      </c>
      <c r="D22" s="9">
        <v>42055</v>
      </c>
      <c r="E22" s="2">
        <v>2200</v>
      </c>
      <c r="F22" s="7">
        <v>20</v>
      </c>
      <c r="G22" s="2">
        <f t="shared" ca="1" si="0"/>
        <v>3</v>
      </c>
    </row>
    <row r="23" spans="2:7" ht="15.6" thickTop="1" thickBot="1">
      <c r="B23" s="2">
        <f t="shared" si="1"/>
        <v>21</v>
      </c>
      <c r="C23" s="8" t="s">
        <v>25</v>
      </c>
      <c r="D23" s="9">
        <v>42056</v>
      </c>
      <c r="E23" s="2">
        <v>2250</v>
      </c>
      <c r="F23" s="7">
        <v>21</v>
      </c>
      <c r="G23" s="2">
        <f t="shared" ca="1" si="0"/>
        <v>3</v>
      </c>
    </row>
    <row r="24" spans="2:7" ht="30" thickTop="1" thickBot="1">
      <c r="B24" s="2">
        <f t="shared" si="1"/>
        <v>22</v>
      </c>
      <c r="C24" s="8" t="s">
        <v>26</v>
      </c>
      <c r="D24" s="9">
        <v>42057</v>
      </c>
      <c r="E24" s="2">
        <v>2300</v>
      </c>
      <c r="F24" s="7">
        <v>22</v>
      </c>
      <c r="G24" s="2">
        <f t="shared" ca="1" si="0"/>
        <v>3</v>
      </c>
    </row>
    <row r="25" spans="2:7" ht="15.6" thickTop="1" thickBot="1">
      <c r="B25" s="2">
        <f t="shared" si="1"/>
        <v>23</v>
      </c>
      <c r="C25" s="8" t="s">
        <v>27</v>
      </c>
      <c r="D25" s="9">
        <v>42058</v>
      </c>
      <c r="E25" s="2">
        <v>2350</v>
      </c>
      <c r="F25" s="7">
        <v>23</v>
      </c>
      <c r="G25" s="2">
        <f t="shared" ca="1" si="0"/>
        <v>3</v>
      </c>
    </row>
    <row r="26" spans="2:7" ht="15.6" thickTop="1" thickBot="1">
      <c r="B26" s="2">
        <f t="shared" si="1"/>
        <v>24</v>
      </c>
      <c r="C26" s="8" t="s">
        <v>28</v>
      </c>
      <c r="D26" s="9">
        <v>42059</v>
      </c>
      <c r="E26" s="2">
        <v>2400</v>
      </c>
      <c r="F26" s="7">
        <v>24</v>
      </c>
      <c r="G26" s="2">
        <f t="shared" ca="1" si="0"/>
        <v>3</v>
      </c>
    </row>
    <row r="27" spans="2:7" ht="15.6" thickTop="1" thickBot="1">
      <c r="B27" s="2">
        <f t="shared" si="1"/>
        <v>25</v>
      </c>
      <c r="C27" s="8" t="s">
        <v>29</v>
      </c>
      <c r="D27" s="9">
        <v>42060</v>
      </c>
      <c r="E27" s="2">
        <v>2450</v>
      </c>
      <c r="F27" s="7">
        <v>25</v>
      </c>
      <c r="G27" s="2">
        <f t="shared" ca="1" si="0"/>
        <v>3</v>
      </c>
    </row>
    <row r="28" spans="2:7" ht="15.6" thickTop="1" thickBot="1">
      <c r="B28" s="2">
        <f t="shared" si="1"/>
        <v>26</v>
      </c>
      <c r="C28" s="8" t="s">
        <v>30</v>
      </c>
      <c r="D28" s="9">
        <v>42061</v>
      </c>
      <c r="E28" s="2">
        <v>2500</v>
      </c>
      <c r="F28" s="7">
        <v>4</v>
      </c>
      <c r="G28" s="2">
        <f t="shared" ca="1" si="0"/>
        <v>3</v>
      </c>
    </row>
    <row r="29" spans="2:7" ht="15.6" thickTop="1" thickBot="1">
      <c r="B29" s="2">
        <f t="shared" si="1"/>
        <v>27</v>
      </c>
      <c r="C29" s="8" t="s">
        <v>31</v>
      </c>
      <c r="D29" s="9">
        <v>42062</v>
      </c>
      <c r="E29" s="2">
        <v>2550</v>
      </c>
      <c r="F29" s="7">
        <v>3</v>
      </c>
      <c r="G29" s="2">
        <f t="shared" ca="1" si="0"/>
        <v>3</v>
      </c>
    </row>
    <row r="30" spans="2:7" ht="15.6" thickTop="1" thickBot="1">
      <c r="B30" s="2">
        <f t="shared" si="1"/>
        <v>28</v>
      </c>
      <c r="C30" s="8" t="s">
        <v>32</v>
      </c>
      <c r="D30" s="9">
        <v>42063</v>
      </c>
      <c r="E30" s="2">
        <v>2600</v>
      </c>
      <c r="F30" s="7">
        <v>22</v>
      </c>
      <c r="G30" s="2">
        <f t="shared" ca="1" si="0"/>
        <v>3</v>
      </c>
    </row>
    <row r="31" spans="2:7" ht="15" thickTop="1"/>
  </sheetData>
  <dataValidations count="2">
    <dataValidation type="decimal" allowBlank="1" showInputMessage="1" showErrorMessage="1" sqref="F3:F19">
      <formula1>3</formula1>
      <formula2>25</formula2>
    </dataValidation>
    <dataValidation type="decimal" operator="greaterThan" allowBlank="1" showInputMessage="1" showErrorMessage="1" sqref="E3:E30">
      <formula1>200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C11"/>
  <sheetViews>
    <sheetView workbookViewId="0">
      <selection activeCell="H16" sqref="H16"/>
    </sheetView>
  </sheetViews>
  <sheetFormatPr baseColWidth="10" defaultRowHeight="14.4"/>
  <cols>
    <col min="2" max="2" width="17.21875" customWidth="1"/>
    <col min="3" max="3" width="13.5546875" customWidth="1"/>
  </cols>
  <sheetData>
    <row r="2" spans="2:3" ht="15" thickBot="1"/>
    <row r="3" spans="2:3" ht="15.6" thickTop="1" thickBot="1">
      <c r="B3" s="8" t="s">
        <v>33</v>
      </c>
      <c r="C3" s="7">
        <f>SUM(prix)</f>
        <v>53900</v>
      </c>
    </row>
    <row r="4" spans="2:3" ht="15.6" thickTop="1" thickBot="1">
      <c r="B4" s="8" t="s">
        <v>34</v>
      </c>
      <c r="C4" s="7">
        <f>AVERAGE(prix)</f>
        <v>1925</v>
      </c>
    </row>
    <row r="5" spans="2:3" ht="15.6" thickTop="1" thickBot="1">
      <c r="B5" s="8" t="s">
        <v>35</v>
      </c>
      <c r="C5" s="7">
        <f>MAX(prix)</f>
        <v>2600</v>
      </c>
    </row>
    <row r="6" spans="2:3" ht="15.6" thickTop="1" thickBot="1">
      <c r="B6" s="8" t="s">
        <v>36</v>
      </c>
      <c r="C6" s="7">
        <f>MIN(prix)</f>
        <v>1250</v>
      </c>
    </row>
    <row r="7" spans="2:3" ht="15.6" thickTop="1" thickBot="1"/>
    <row r="8" spans="2:3" ht="57.6" customHeight="1" thickTop="1" thickBot="1">
      <c r="B8" s="13" t="s">
        <v>38</v>
      </c>
      <c r="C8" s="13"/>
    </row>
    <row r="9" spans="2:3" ht="15.6" thickTop="1" thickBot="1">
      <c r="B9" s="7" t="s">
        <v>38</v>
      </c>
      <c r="C9" s="7">
        <f ca="1">SUMIF(agee,"&gt;5",prix)</f>
        <v>3900</v>
      </c>
    </row>
    <row r="10" spans="2:3" ht="15.6" thickTop="1" thickBot="1">
      <c r="B10" s="7" t="s">
        <v>34</v>
      </c>
      <c r="C10" s="7">
        <f ca="1">AVERAGEIF(agee,"&gt;5",prix)</f>
        <v>1300</v>
      </c>
    </row>
    <row r="11" spans="2:3" ht="15" thickTop="1"/>
  </sheetData>
  <mergeCells count="1">
    <mergeCell ref="B8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F31"/>
  <sheetViews>
    <sheetView workbookViewId="0">
      <selection activeCell="J8" sqref="J8"/>
    </sheetView>
  </sheetViews>
  <sheetFormatPr baseColWidth="10" defaultRowHeight="14.4"/>
  <cols>
    <col min="3" max="3" width="33.5546875" customWidth="1"/>
    <col min="6" max="6" width="14.33203125" customWidth="1"/>
  </cols>
  <sheetData>
    <row r="1" spans="2:6" ht="15" thickBot="1"/>
    <row r="2" spans="2:6" ht="30" customHeight="1" thickTop="1" thickBot="1">
      <c r="B2" s="10" t="str">
        <f>'Base des biens'!B3</f>
        <v>Code actif</v>
      </c>
      <c r="C2" s="10" t="str">
        <f>'Base des biens'!C3</f>
        <v>Désignation</v>
      </c>
      <c r="D2" s="10" t="str">
        <f>'Base des biens'!D3</f>
        <v>Date d'achat</v>
      </c>
      <c r="E2" s="10" t="str">
        <f>'Base des biens'!E3</f>
        <v>Prix d'achat</v>
      </c>
      <c r="F2" s="10" t="str">
        <f>'Base des biens'!F3</f>
        <v>Durée d'amortissment</v>
      </c>
    </row>
    <row r="3" spans="2:6" ht="30" customHeight="1" thickTop="1" thickBot="1">
      <c r="B3" s="7">
        <f>'Base des biens'!B4</f>
        <v>1</v>
      </c>
      <c r="C3" s="7" t="str">
        <f>'Base des biens'!C4</f>
        <v>Frais de contitution</v>
      </c>
      <c r="D3" s="7">
        <f>'Base des biens'!D4</f>
        <v>42036</v>
      </c>
      <c r="E3" s="7">
        <f>'Base des biens'!E4</f>
        <v>1250</v>
      </c>
      <c r="F3" s="7">
        <f>'Base des biens'!F4</f>
        <v>3</v>
      </c>
    </row>
    <row r="4" spans="2:6" ht="30" customHeight="1" thickTop="1" thickBot="1">
      <c r="B4" s="7">
        <f>'Base des biens'!B5</f>
        <v>2</v>
      </c>
      <c r="C4" s="7" t="str">
        <f>'Base des biens'!C5</f>
        <v>Frais préalable au démarage</v>
      </c>
      <c r="D4" s="7">
        <f>'Base des biens'!D5</f>
        <v>42037</v>
      </c>
      <c r="E4" s="7">
        <f>'Base des biens'!E5</f>
        <v>1300</v>
      </c>
      <c r="F4" s="7">
        <f>'Base des biens'!F5</f>
        <v>4</v>
      </c>
    </row>
    <row r="5" spans="2:6" ht="30" customHeight="1" thickTop="1" thickBot="1">
      <c r="B5" s="7">
        <f>'Base des biens'!B6</f>
        <v>3</v>
      </c>
      <c r="C5" s="7" t="str">
        <f>'Base des biens'!C6</f>
        <v>Frais d'augmentation du capital</v>
      </c>
      <c r="D5" s="7">
        <f>'Base des biens'!D6</f>
        <v>42038</v>
      </c>
      <c r="E5" s="7">
        <f>'Base des biens'!E6</f>
        <v>1350</v>
      </c>
      <c r="F5" s="7">
        <f>'Base des biens'!F6</f>
        <v>3</v>
      </c>
    </row>
    <row r="6" spans="2:6" ht="30" customHeight="1" thickTop="1" thickBot="1">
      <c r="B6" s="7">
        <f>'Base des biens'!B7</f>
        <v>4</v>
      </c>
      <c r="C6" s="7" t="str">
        <f>'Base des biens'!C7</f>
        <v>Frais sur opérations de fusions ,scissions et transformations</v>
      </c>
      <c r="D6" s="7">
        <f>'Base des biens'!D7</f>
        <v>42039</v>
      </c>
      <c r="E6" s="7">
        <f>'Base des biens'!E7</f>
        <v>1400</v>
      </c>
      <c r="F6" s="7">
        <f>'Base des biens'!F7</f>
        <v>5</v>
      </c>
    </row>
    <row r="7" spans="2:6" ht="30" customHeight="1" thickTop="1" thickBot="1">
      <c r="B7" s="7">
        <f>'Base des biens'!B8</f>
        <v>5</v>
      </c>
      <c r="C7" s="7" t="str">
        <f>'Base des biens'!C8</f>
        <v>Terrains</v>
      </c>
      <c r="D7" s="7">
        <f>'Base des biens'!D8</f>
        <v>42040</v>
      </c>
      <c r="E7" s="7">
        <f>'Base des biens'!E8</f>
        <v>1450</v>
      </c>
      <c r="F7" s="7">
        <f>'Base des biens'!F8</f>
        <v>4</v>
      </c>
    </row>
    <row r="8" spans="2:6" ht="30" customHeight="1" thickTop="1" thickBot="1">
      <c r="B8" s="7">
        <f>'Base des biens'!B9</f>
        <v>6</v>
      </c>
      <c r="C8" s="7" t="str">
        <f>'Base des biens'!C9</f>
        <v>Matériel de transport</v>
      </c>
      <c r="D8" s="7">
        <f>'Base des biens'!D9</f>
        <v>42041</v>
      </c>
      <c r="E8" s="7">
        <f>'Base des biens'!E9</f>
        <v>1500</v>
      </c>
      <c r="F8" s="7">
        <f>'Base des biens'!F9</f>
        <v>7</v>
      </c>
    </row>
    <row r="9" spans="2:6" ht="30" customHeight="1" thickTop="1" thickBot="1">
      <c r="B9" s="7">
        <f>'Base des biens'!B10</f>
        <v>7</v>
      </c>
      <c r="C9" s="7" t="str">
        <f>'Base des biens'!C10</f>
        <v>Mobilier de bureau</v>
      </c>
      <c r="D9" s="7">
        <f>'Base des biens'!D10</f>
        <v>42042</v>
      </c>
      <c r="E9" s="7">
        <f>'Base des biens'!E10</f>
        <v>1550</v>
      </c>
      <c r="F9" s="7">
        <f>'Base des biens'!F10</f>
        <v>8</v>
      </c>
    </row>
    <row r="10" spans="2:6" ht="30" customHeight="1" thickTop="1" thickBot="1">
      <c r="B10" s="7">
        <f>'Base des biens'!B11</f>
        <v>8</v>
      </c>
      <c r="C10" s="7" t="str">
        <f>'Base des biens'!C11</f>
        <v>Batiments</v>
      </c>
      <c r="D10" s="7">
        <f>'Base des biens'!D11</f>
        <v>42043</v>
      </c>
      <c r="E10" s="7">
        <f>'Base des biens'!E11</f>
        <v>1600</v>
      </c>
      <c r="F10" s="7">
        <f>'Base des biens'!F11</f>
        <v>9</v>
      </c>
    </row>
    <row r="11" spans="2:6" ht="30" customHeight="1" thickTop="1" thickBot="1">
      <c r="B11" s="7">
        <f>'Base des biens'!B12</f>
        <v>9</v>
      </c>
      <c r="C11" s="7" t="str">
        <f>'Base des biens'!C12</f>
        <v>Autres immobilisations corporelles</v>
      </c>
      <c r="D11" s="7">
        <f>'Base des biens'!D12</f>
        <v>42044</v>
      </c>
      <c r="E11" s="7">
        <f>'Base des biens'!E12</f>
        <v>1650</v>
      </c>
      <c r="F11" s="7">
        <f>'Base des biens'!F12</f>
        <v>10</v>
      </c>
    </row>
    <row r="12" spans="2:6" ht="30" customHeight="1" thickTop="1" thickBot="1">
      <c r="B12" s="7">
        <f>'Base des biens'!B13</f>
        <v>10</v>
      </c>
      <c r="C12" s="7" t="str">
        <f>'Base des biens'!C13</f>
        <v>Immobilisation en recherche et développeent</v>
      </c>
      <c r="D12" s="7">
        <f>'Base des biens'!D13</f>
        <v>42045</v>
      </c>
      <c r="E12" s="7">
        <f>'Base des biens'!E13</f>
        <v>1700</v>
      </c>
      <c r="F12" s="7">
        <f>'Base des biens'!F13</f>
        <v>11</v>
      </c>
    </row>
    <row r="13" spans="2:6" ht="30" customHeight="1" thickTop="1" thickBot="1">
      <c r="B13" s="7">
        <f>'Base des biens'!B14</f>
        <v>11</v>
      </c>
      <c r="C13" s="7" t="str">
        <f>'Base des biens'!C14</f>
        <v>Brevets,marques,droits et valeurs similaires</v>
      </c>
      <c r="D13" s="7">
        <f>'Base des biens'!D14</f>
        <v>42046</v>
      </c>
      <c r="E13" s="7">
        <f>'Base des biens'!E14</f>
        <v>1750</v>
      </c>
      <c r="F13" s="7">
        <f>'Base des biens'!F14</f>
        <v>12</v>
      </c>
    </row>
    <row r="14" spans="2:6" ht="30" customHeight="1" thickTop="1" thickBot="1">
      <c r="B14" s="7">
        <f>'Base des biens'!B15</f>
        <v>12</v>
      </c>
      <c r="C14" s="7" t="str">
        <f>'Base des biens'!C15</f>
        <v>Fonds commercial</v>
      </c>
      <c r="D14" s="7">
        <f>'Base des biens'!D15</f>
        <v>42047</v>
      </c>
      <c r="E14" s="7">
        <f>'Base des biens'!E15</f>
        <v>1800</v>
      </c>
      <c r="F14" s="7">
        <f>'Base des biens'!F15</f>
        <v>13</v>
      </c>
    </row>
    <row r="15" spans="2:6" ht="30" customHeight="1" thickTop="1" thickBot="1">
      <c r="B15" s="7">
        <f>'Base des biens'!B16</f>
        <v>13</v>
      </c>
      <c r="C15" s="7" t="str">
        <f>'Base des biens'!C16</f>
        <v>Immobilisations incorporelles en cours</v>
      </c>
      <c r="D15" s="7">
        <f>'Base des biens'!D16</f>
        <v>42048</v>
      </c>
      <c r="E15" s="7">
        <f>'Base des biens'!E16</f>
        <v>1850</v>
      </c>
      <c r="F15" s="7">
        <f>'Base des biens'!F16</f>
        <v>3</v>
      </c>
    </row>
    <row r="16" spans="2:6" ht="30" customHeight="1" thickTop="1" thickBot="1">
      <c r="B16" s="7">
        <f>'Base des biens'!B17</f>
        <v>14</v>
      </c>
      <c r="C16" s="7" t="str">
        <f>'Base des biens'!C17</f>
        <v>Matériel et outillage</v>
      </c>
      <c r="D16" s="7">
        <f>'Base des biens'!D17</f>
        <v>42049</v>
      </c>
      <c r="E16" s="7">
        <f>'Base des biens'!E17</f>
        <v>1900</v>
      </c>
      <c r="F16" s="7">
        <f>'Base des biens'!F17</f>
        <v>14</v>
      </c>
    </row>
    <row r="17" spans="2:6" ht="30" customHeight="1" thickTop="1" thickBot="1">
      <c r="B17" s="7">
        <f>'Base des biens'!B18</f>
        <v>15</v>
      </c>
      <c r="C17" s="7" t="str">
        <f>'Base des biens'!C18</f>
        <v>Emballages récupérables identifiables</v>
      </c>
      <c r="D17" s="7">
        <f>'Base des biens'!D18</f>
        <v>42050</v>
      </c>
      <c r="E17" s="7">
        <f>'Base des biens'!E18</f>
        <v>1950</v>
      </c>
      <c r="F17" s="7">
        <f>'Base des biens'!F18</f>
        <v>15</v>
      </c>
    </row>
    <row r="18" spans="2:6" ht="30" customHeight="1" thickTop="1" thickBot="1">
      <c r="B18" s="7">
        <f>'Base des biens'!B19</f>
        <v>16</v>
      </c>
      <c r="C18" s="7" t="str">
        <f>'Base des biens'!C19</f>
        <v>Matériel informatique</v>
      </c>
      <c r="D18" s="7">
        <f>'Base des biens'!D19</f>
        <v>42051</v>
      </c>
      <c r="E18" s="7">
        <f>'Base des biens'!E19</f>
        <v>2000</v>
      </c>
      <c r="F18" s="7">
        <f>'Base des biens'!F19</f>
        <v>16</v>
      </c>
    </row>
    <row r="19" spans="2:6" ht="30" customHeight="1" thickTop="1" thickBot="1">
      <c r="B19" s="7">
        <f>'Base des biens'!B20</f>
        <v>17</v>
      </c>
      <c r="C19" s="7" t="str">
        <f>'Base des biens'!C20</f>
        <v>Frais de publicité</v>
      </c>
      <c r="D19" s="7">
        <f>'Base des biens'!D20</f>
        <v>42052</v>
      </c>
      <c r="E19" s="7">
        <f>'Base des biens'!E20</f>
        <v>2050</v>
      </c>
      <c r="F19" s="7">
        <f>'Base des biens'!F20</f>
        <v>17</v>
      </c>
    </row>
    <row r="20" spans="2:6" ht="30" customHeight="1" thickTop="1" thickBot="1">
      <c r="B20" s="7">
        <f>'Base des biens'!B21</f>
        <v>18</v>
      </c>
      <c r="C20" s="7" t="str">
        <f>'Base des biens'!C21</f>
        <v>Frais de prospection</v>
      </c>
      <c r="D20" s="7">
        <f>'Base des biens'!D21</f>
        <v>42053</v>
      </c>
      <c r="E20" s="7">
        <f>'Base des biens'!E21</f>
        <v>2100</v>
      </c>
      <c r="F20" s="7">
        <f>'Base des biens'!F21</f>
        <v>18</v>
      </c>
    </row>
    <row r="21" spans="2:6" ht="30" customHeight="1" thickTop="1" thickBot="1">
      <c r="B21" s="7">
        <f>'Base des biens'!B22</f>
        <v>19</v>
      </c>
      <c r="C21" s="7" t="str">
        <f>'Base des biens'!C22</f>
        <v>Autres frais préliminaires</v>
      </c>
      <c r="D21" s="7">
        <f>'Base des biens'!D22</f>
        <v>42054</v>
      </c>
      <c r="E21" s="7">
        <f>'Base des biens'!E22</f>
        <v>2150</v>
      </c>
      <c r="F21" s="7">
        <f>'Base des biens'!F22</f>
        <v>19</v>
      </c>
    </row>
    <row r="22" spans="2:6" ht="30" customHeight="1" thickTop="1" thickBot="1">
      <c r="B22" s="7">
        <f>'Base des biens'!B23</f>
        <v>20</v>
      </c>
      <c r="C22" s="7" t="str">
        <f>'Base des biens'!C23</f>
        <v>Frais d'acquisition des immobilisations</v>
      </c>
      <c r="D22" s="7">
        <f>'Base des biens'!D23</f>
        <v>42055</v>
      </c>
      <c r="E22" s="7">
        <f>'Base des biens'!E23</f>
        <v>2200</v>
      </c>
      <c r="F22" s="7">
        <f>'Base des biens'!F23</f>
        <v>20</v>
      </c>
    </row>
    <row r="23" spans="2:6" ht="30" customHeight="1" thickTop="1" thickBot="1">
      <c r="B23" s="7">
        <f>'Base des biens'!B24</f>
        <v>21</v>
      </c>
      <c r="C23" s="7" t="str">
        <f>'Base des biens'!C24</f>
        <v>Frais d'émission des eemprunts</v>
      </c>
      <c r="D23" s="7">
        <f>'Base des biens'!D24</f>
        <v>42056</v>
      </c>
      <c r="E23" s="7">
        <f>'Base des biens'!E24</f>
        <v>2250</v>
      </c>
      <c r="F23" s="7">
        <f>'Base des biens'!F24</f>
        <v>21</v>
      </c>
    </row>
    <row r="24" spans="2:6" ht="30" customHeight="1" thickTop="1" thickBot="1">
      <c r="B24" s="7">
        <f>'Base des biens'!B25</f>
        <v>22</v>
      </c>
      <c r="C24" s="7" t="str">
        <f>'Base des biens'!C25</f>
        <v>Prime de remboursemment des obligations</v>
      </c>
      <c r="D24" s="7">
        <f>'Base des biens'!D25</f>
        <v>42057</v>
      </c>
      <c r="E24" s="7">
        <f>'Base des biens'!E25</f>
        <v>2300</v>
      </c>
      <c r="F24" s="7">
        <f>'Base des biens'!F25</f>
        <v>22</v>
      </c>
    </row>
    <row r="25" spans="2:6" ht="30" customHeight="1" thickTop="1" thickBot="1">
      <c r="B25" s="7">
        <f>'Base des biens'!B26</f>
        <v>23</v>
      </c>
      <c r="C25" s="7" t="str">
        <f>'Base des biens'!C26</f>
        <v>Autres charges à répartir</v>
      </c>
      <c r="D25" s="7">
        <f>'Base des biens'!D26</f>
        <v>42058</v>
      </c>
      <c r="E25" s="7">
        <f>'Base des biens'!E26</f>
        <v>2350</v>
      </c>
      <c r="F25" s="7">
        <f>'Base des biens'!F26</f>
        <v>23</v>
      </c>
    </row>
    <row r="26" spans="2:6" ht="30" customHeight="1" thickTop="1" thickBot="1">
      <c r="B26" s="7">
        <f>'Base des biens'!B27</f>
        <v>24</v>
      </c>
      <c r="C26" s="7" t="str">
        <f>'Base des biens'!C27</f>
        <v>Autres constructions</v>
      </c>
      <c r="D26" s="7">
        <f>'Base des biens'!D27</f>
        <v>42059</v>
      </c>
      <c r="E26" s="7">
        <f>'Base des biens'!E27</f>
        <v>2400</v>
      </c>
      <c r="F26" s="7">
        <f>'Base des biens'!F27</f>
        <v>24</v>
      </c>
    </row>
    <row r="27" spans="2:6" ht="30" customHeight="1" thickTop="1" thickBot="1">
      <c r="B27" s="7">
        <f>'Base des biens'!B28</f>
        <v>25</v>
      </c>
      <c r="C27" s="7" t="str">
        <f>'Base des biens'!C28</f>
        <v>Ouvrages d'infrastructure</v>
      </c>
      <c r="D27" s="7">
        <f>'Base des biens'!D28</f>
        <v>42060</v>
      </c>
      <c r="E27" s="7">
        <f>'Base des biens'!E28</f>
        <v>2450</v>
      </c>
      <c r="F27" s="7">
        <f>'Base des biens'!F28</f>
        <v>25</v>
      </c>
    </row>
    <row r="28" spans="2:6" ht="30" customHeight="1" thickTop="1" thickBot="1">
      <c r="B28" s="7">
        <f>'Base des biens'!B29</f>
        <v>26</v>
      </c>
      <c r="C28" s="7" t="str">
        <f>'Base des biens'!C29</f>
        <v>Terrains aménagé</v>
      </c>
      <c r="D28" s="7">
        <f>'Base des biens'!D29</f>
        <v>42061</v>
      </c>
      <c r="E28" s="7">
        <f>'Base des biens'!E29</f>
        <v>2500</v>
      </c>
      <c r="F28" s="7">
        <f>'Base des biens'!F29</f>
        <v>4</v>
      </c>
    </row>
    <row r="29" spans="2:6" ht="30" customHeight="1" thickTop="1" thickBot="1">
      <c r="B29" s="7">
        <f>'Base des biens'!B30</f>
        <v>27</v>
      </c>
      <c r="C29" s="7" t="str">
        <f>'Base des biens'!C30</f>
        <v>Construction sur terrain d'autrui</v>
      </c>
      <c r="D29" s="7">
        <f>'Base des biens'!D30</f>
        <v>42062</v>
      </c>
      <c r="E29" s="7">
        <f>'Base des biens'!E30</f>
        <v>2550</v>
      </c>
      <c r="F29" s="7">
        <f>'Base des biens'!F30</f>
        <v>3</v>
      </c>
    </row>
    <row r="30" spans="2:6" ht="30" customHeight="1" thickTop="1" thickBot="1">
      <c r="B30" s="7">
        <f>'Base des biens'!B31</f>
        <v>28</v>
      </c>
      <c r="C30" s="7" t="str">
        <f>'Base des biens'!C31</f>
        <v>Outillage</v>
      </c>
      <c r="D30" s="7">
        <f>'Base des biens'!D31</f>
        <v>42063</v>
      </c>
      <c r="E30" s="7">
        <f>'Base des biens'!E31</f>
        <v>2600</v>
      </c>
      <c r="F30" s="7">
        <f>'Base des biens'!F31</f>
        <v>22</v>
      </c>
    </row>
    <row r="31" spans="2:6" ht="15" thickTop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4:AC10"/>
  <sheetViews>
    <sheetView workbookViewId="0">
      <selection activeCell="D13" sqref="D13"/>
    </sheetView>
  </sheetViews>
  <sheetFormatPr baseColWidth="10" defaultRowHeight="14.4"/>
  <sheetData>
    <row r="4" spans="1:29" ht="15" thickBot="1"/>
    <row r="5" spans="1:29" ht="15.6" thickTop="1" thickBot="1">
      <c r="A5" s="4" t="s">
        <v>0</v>
      </c>
      <c r="B5" s="2">
        <f>IF(B6="","",1)</f>
        <v>1</v>
      </c>
      <c r="C5" s="2">
        <f>IF(C6="","",B5+1)</f>
        <v>2</v>
      </c>
      <c r="D5" s="2">
        <f>IF(D6="","",C5+1)</f>
        <v>3</v>
      </c>
      <c r="E5" s="2">
        <f>IF(E6="","",D5+1)</f>
        <v>4</v>
      </c>
      <c r="F5" s="2">
        <f>IF(F6="","",E5+1)</f>
        <v>5</v>
      </c>
      <c r="G5" s="2">
        <f>IF(G6="","",F5+1)</f>
        <v>6</v>
      </c>
      <c r="H5" s="2">
        <f>IF(H6="","",G5+1)</f>
        <v>7</v>
      </c>
      <c r="I5" s="2">
        <f>IF(I6="","",H5+1)</f>
        <v>8</v>
      </c>
      <c r="J5" s="2">
        <f>IF(J6="","",I5+1)</f>
        <v>9</v>
      </c>
      <c r="K5" s="2">
        <f>IF(K6="","",J5+1)</f>
        <v>10</v>
      </c>
      <c r="L5" s="2">
        <f>IF(L6="","",K5+1)</f>
        <v>11</v>
      </c>
      <c r="M5" s="2">
        <f>IF(M6="","",L5+1)</f>
        <v>12</v>
      </c>
      <c r="N5" s="2">
        <f>IF(N6="","",M5+1)</f>
        <v>13</v>
      </c>
      <c r="O5" s="2">
        <f>IF(O6="","",N5+1)</f>
        <v>14</v>
      </c>
      <c r="P5" s="2">
        <f>IF(P6="","",O5+1)</f>
        <v>15</v>
      </c>
      <c r="Q5" s="2">
        <f>IF(Q6="","",P5+1)</f>
        <v>16</v>
      </c>
      <c r="R5" s="2">
        <f>IF(R6="","",Q5+1)</f>
        <v>17</v>
      </c>
      <c r="S5" s="2">
        <f>IF(S6="","",R5+1)</f>
        <v>18</v>
      </c>
      <c r="T5" s="2">
        <f>IF(T6="","",S5+1)</f>
        <v>19</v>
      </c>
      <c r="U5" s="2">
        <f>IF(U6="","",T5+1)</f>
        <v>20</v>
      </c>
      <c r="V5" s="2">
        <f>IF(V6="","",U5+1)</f>
        <v>21</v>
      </c>
      <c r="W5" s="2">
        <f>IF(W6="","",V5+1)</f>
        <v>22</v>
      </c>
      <c r="X5" s="2">
        <f>IF(X6="","",W5+1)</f>
        <v>23</v>
      </c>
      <c r="Y5" s="2">
        <f>IF(Y6="","",X5+1)</f>
        <v>24</v>
      </c>
      <c r="Z5" s="2">
        <f>IF(Z6="","",Y5+1)</f>
        <v>25</v>
      </c>
      <c r="AA5" s="2">
        <f>IF(AA6="","",Z5+1)</f>
        <v>26</v>
      </c>
      <c r="AB5" s="2">
        <f>IF(AB6="","",AA5+1)</f>
        <v>27</v>
      </c>
      <c r="AC5" s="2">
        <f>IF(AC6="","",AB5+1)</f>
        <v>28</v>
      </c>
    </row>
    <row r="6" spans="1:29" ht="87.6" thickTop="1" thickBot="1">
      <c r="A6" s="4" t="s">
        <v>1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  <c r="N6" s="3" t="s">
        <v>17</v>
      </c>
      <c r="O6" s="2" t="s">
        <v>18</v>
      </c>
      <c r="P6" s="3" t="s">
        <v>19</v>
      </c>
      <c r="Q6" s="3" t="s">
        <v>20</v>
      </c>
      <c r="R6" s="3" t="s">
        <v>21</v>
      </c>
      <c r="S6" s="6" t="s">
        <v>22</v>
      </c>
      <c r="T6" s="8" t="s">
        <v>23</v>
      </c>
      <c r="U6" s="8" t="s">
        <v>24</v>
      </c>
      <c r="V6" s="8" t="s">
        <v>25</v>
      </c>
      <c r="W6" s="8" t="s">
        <v>26</v>
      </c>
      <c r="X6" s="8" t="s">
        <v>27</v>
      </c>
      <c r="Y6" s="8" t="s">
        <v>28</v>
      </c>
      <c r="Z6" s="8" t="s">
        <v>29</v>
      </c>
      <c r="AA6" s="8" t="s">
        <v>30</v>
      </c>
      <c r="AB6" s="8" t="s">
        <v>31</v>
      </c>
      <c r="AC6" s="8" t="s">
        <v>32</v>
      </c>
    </row>
    <row r="7" spans="1:29" ht="15.6" thickTop="1" thickBot="1">
      <c r="A7" s="4" t="s">
        <v>2</v>
      </c>
      <c r="B7" s="9">
        <v>42036</v>
      </c>
      <c r="C7" s="9">
        <v>42037</v>
      </c>
      <c r="D7" s="9">
        <v>42038</v>
      </c>
      <c r="E7" s="9">
        <v>42039</v>
      </c>
      <c r="F7" s="9">
        <v>42040</v>
      </c>
      <c r="G7" s="9">
        <v>42041</v>
      </c>
      <c r="H7" s="9">
        <v>42042</v>
      </c>
      <c r="I7" s="9">
        <v>42043</v>
      </c>
      <c r="J7" s="9">
        <v>42044</v>
      </c>
      <c r="K7" s="9">
        <v>42045</v>
      </c>
      <c r="L7" s="9">
        <v>42046</v>
      </c>
      <c r="M7" s="9">
        <v>42047</v>
      </c>
      <c r="N7" s="9">
        <v>42048</v>
      </c>
      <c r="O7" s="9">
        <v>42049</v>
      </c>
      <c r="P7" s="9">
        <v>42050</v>
      </c>
      <c r="Q7" s="9">
        <v>42051</v>
      </c>
      <c r="R7" s="9">
        <v>42052</v>
      </c>
      <c r="S7" s="9">
        <v>42053</v>
      </c>
      <c r="T7" s="9">
        <v>42054</v>
      </c>
      <c r="U7" s="9">
        <v>42055</v>
      </c>
      <c r="V7" s="9">
        <v>42056</v>
      </c>
      <c r="W7" s="9">
        <v>42057</v>
      </c>
      <c r="X7" s="9">
        <v>42058</v>
      </c>
      <c r="Y7" s="9">
        <v>42059</v>
      </c>
      <c r="Z7" s="9">
        <v>42060</v>
      </c>
      <c r="AA7" s="9">
        <v>42061</v>
      </c>
      <c r="AB7" s="9">
        <v>42062</v>
      </c>
      <c r="AC7" s="9">
        <v>42063</v>
      </c>
    </row>
    <row r="8" spans="1:29" ht="15.6" thickTop="1" thickBot="1">
      <c r="A8" s="4" t="s">
        <v>3</v>
      </c>
      <c r="B8" s="2">
        <v>1250</v>
      </c>
      <c r="C8" s="2">
        <v>1300</v>
      </c>
      <c r="D8" s="2">
        <v>1350</v>
      </c>
      <c r="E8" s="2">
        <v>1400</v>
      </c>
      <c r="F8" s="2">
        <v>1450</v>
      </c>
      <c r="G8" s="2">
        <v>1500</v>
      </c>
      <c r="H8" s="2">
        <v>1550</v>
      </c>
      <c r="I8" s="2">
        <v>1600</v>
      </c>
      <c r="J8" s="2">
        <v>1650</v>
      </c>
      <c r="K8" s="2">
        <v>1700</v>
      </c>
      <c r="L8" s="2">
        <v>1750</v>
      </c>
      <c r="M8" s="2">
        <v>1800</v>
      </c>
      <c r="N8" s="2">
        <v>1850</v>
      </c>
      <c r="O8" s="2">
        <v>1900</v>
      </c>
      <c r="P8" s="2">
        <v>1950</v>
      </c>
      <c r="Q8" s="2">
        <v>2000</v>
      </c>
      <c r="R8" s="2">
        <v>2050</v>
      </c>
      <c r="S8" s="2">
        <v>2100</v>
      </c>
      <c r="T8" s="2">
        <v>2150</v>
      </c>
      <c r="U8" s="2">
        <v>2200</v>
      </c>
      <c r="V8" s="2">
        <v>2250</v>
      </c>
      <c r="W8" s="2">
        <v>2300</v>
      </c>
      <c r="X8" s="2">
        <v>2350</v>
      </c>
      <c r="Y8" s="2">
        <v>2400</v>
      </c>
      <c r="Z8" s="2">
        <v>2450</v>
      </c>
      <c r="AA8" s="2">
        <v>2500</v>
      </c>
      <c r="AB8" s="2">
        <v>2550</v>
      </c>
      <c r="AC8" s="2">
        <v>2600</v>
      </c>
    </row>
    <row r="9" spans="1:29" ht="44.4" thickTop="1" thickBot="1">
      <c r="A9" s="5" t="s">
        <v>4</v>
      </c>
      <c r="B9" s="2">
        <v>3</v>
      </c>
      <c r="C9" s="2">
        <v>4</v>
      </c>
      <c r="D9" s="2">
        <v>3</v>
      </c>
      <c r="E9" s="2">
        <v>5</v>
      </c>
      <c r="F9" s="2">
        <v>4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>
        <v>13</v>
      </c>
      <c r="N9" s="2">
        <v>3</v>
      </c>
      <c r="O9" s="2">
        <v>14</v>
      </c>
      <c r="P9" s="2">
        <v>15</v>
      </c>
      <c r="Q9" s="2">
        <v>16</v>
      </c>
      <c r="R9" s="2">
        <v>17</v>
      </c>
      <c r="S9" s="7">
        <v>18</v>
      </c>
      <c r="T9" s="7">
        <v>19</v>
      </c>
      <c r="U9" s="7">
        <v>20</v>
      </c>
      <c r="V9" s="7">
        <v>21</v>
      </c>
      <c r="W9" s="7">
        <v>22</v>
      </c>
      <c r="X9" s="7">
        <v>23</v>
      </c>
      <c r="Y9" s="7">
        <v>24</v>
      </c>
      <c r="Z9" s="7">
        <v>25</v>
      </c>
      <c r="AA9" s="7">
        <v>4</v>
      </c>
      <c r="AB9" s="7">
        <v>3</v>
      </c>
      <c r="AC9" s="7">
        <v>22</v>
      </c>
    </row>
    <row r="10" spans="1:29" ht="15" thickTop="1"/>
  </sheetData>
  <dataValidations count="2">
    <dataValidation type="decimal" allowBlank="1" showInputMessage="1" showErrorMessage="1" sqref="B9:R9">
      <formula1>3</formula1>
      <formula2>25</formula2>
    </dataValidation>
    <dataValidation type="decimal" operator="greaterThan" allowBlank="1" showInputMessage="1" showErrorMessage="1" sqref="B8:AC8">
      <formula1>200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E4:J19"/>
  <sheetViews>
    <sheetView tabSelected="1" workbookViewId="0">
      <selection activeCell="F15" sqref="F15"/>
    </sheetView>
  </sheetViews>
  <sheetFormatPr baseColWidth="10" defaultRowHeight="14.4"/>
  <cols>
    <col min="7" max="7" width="20.77734375" customWidth="1"/>
    <col min="10" max="10" width="13.33203125" customWidth="1"/>
  </cols>
  <sheetData>
    <row r="4" spans="5:10" ht="25.8" customHeight="1">
      <c r="F4" t="s">
        <v>41</v>
      </c>
      <c r="G4">
        <v>1</v>
      </c>
    </row>
    <row r="5" spans="5:10" ht="28.8" customHeight="1">
      <c r="F5" t="s">
        <v>1</v>
      </c>
      <c r="G5" s="12" t="str">
        <f>IF($G$4="","",VLOOKUP($G$4,base,2,FALSE))</f>
        <v>Frais de contitution</v>
      </c>
    </row>
    <row r="6" spans="5:10">
      <c r="F6" t="s">
        <v>2</v>
      </c>
      <c r="G6" s="11">
        <f>IF($G$4="","",VLOOKUP($G$4,base,3,FALSE))</f>
        <v>42036</v>
      </c>
    </row>
    <row r="7" spans="5:10">
      <c r="F7" t="s">
        <v>39</v>
      </c>
      <c r="G7" s="1">
        <f>IF($G$4="","",VLOOKUP($G$4,base,5,FALSE))</f>
        <v>3</v>
      </c>
      <c r="I7" t="s">
        <v>40</v>
      </c>
      <c r="J7">
        <f>(100/G7)/100</f>
        <v>0.33333333333333337</v>
      </c>
    </row>
    <row r="10" spans="5:10" ht="28.8">
      <c r="E10" t="s">
        <v>43</v>
      </c>
      <c r="F10" t="s">
        <v>44</v>
      </c>
      <c r="G10" t="s">
        <v>40</v>
      </c>
      <c r="H10" t="s">
        <v>45</v>
      </c>
      <c r="I10" s="1" t="s">
        <v>46</v>
      </c>
      <c r="J10" s="1" t="s">
        <v>47</v>
      </c>
    </row>
    <row r="11" spans="5:10">
      <c r="E11">
        <f>IF($G$7&gt;0,YEAR($G$6))</f>
        <v>2015</v>
      </c>
      <c r="F11">
        <f t="shared" ref="F11:F19" si="0">IF(E11="","",VLOOKUP($G$4,base,3,FALSE))</f>
        <v>42036</v>
      </c>
      <c r="G11">
        <f t="shared" ref="G11:G13" si="1">$J$7</f>
        <v>0.33333333333333337</v>
      </c>
      <c r="H11">
        <f>F11*G11</f>
        <v>14012.000000000002</v>
      </c>
      <c r="I11">
        <f>H11</f>
        <v>14012.000000000002</v>
      </c>
      <c r="J11">
        <f>F11-I11</f>
        <v>28024</v>
      </c>
    </row>
    <row r="12" spans="5:10">
      <c r="E12">
        <f>E11+1</f>
        <v>2016</v>
      </c>
      <c r="F12">
        <f t="shared" si="0"/>
        <v>42036</v>
      </c>
      <c r="G12">
        <f t="shared" si="1"/>
        <v>0.33333333333333337</v>
      </c>
      <c r="H12">
        <f t="shared" ref="H12" si="2">F12*G12</f>
        <v>14012.000000000002</v>
      </c>
      <c r="I12">
        <f>H12+I11</f>
        <v>28024.000000000004</v>
      </c>
      <c r="J12">
        <f>F12-I12</f>
        <v>14011.999999999996</v>
      </c>
    </row>
    <row r="13" spans="5:10">
      <c r="E13">
        <f t="shared" ref="E13:E19" si="3">E12+1</f>
        <v>2017</v>
      </c>
      <c r="F13">
        <f t="shared" si="0"/>
        <v>42036</v>
      </c>
      <c r="G13">
        <f t="shared" si="1"/>
        <v>0.33333333333333337</v>
      </c>
      <c r="H13">
        <f>F13*G13</f>
        <v>14012.000000000002</v>
      </c>
      <c r="I13">
        <f>H13+I12</f>
        <v>42036.000000000007</v>
      </c>
      <c r="J13">
        <f>F13-I13</f>
        <v>0</v>
      </c>
    </row>
    <row r="14" spans="5:10">
      <c r="E14">
        <f t="shared" si="3"/>
        <v>2018</v>
      </c>
      <c r="F14">
        <f>IF(E14="","",VLOOKUP($G$4,base,3,FALSE))</f>
        <v>42036</v>
      </c>
    </row>
    <row r="15" spans="5:10">
      <c r="E15">
        <f t="shared" si="3"/>
        <v>2019</v>
      </c>
      <c r="F15">
        <f t="shared" si="0"/>
        <v>42036</v>
      </c>
    </row>
    <row r="16" spans="5:10">
      <c r="E16">
        <f t="shared" si="3"/>
        <v>2020</v>
      </c>
      <c r="F16">
        <f t="shared" si="0"/>
        <v>42036</v>
      </c>
    </row>
    <row r="17" spans="5:6">
      <c r="E17">
        <f t="shared" si="3"/>
        <v>2021</v>
      </c>
      <c r="F17">
        <f t="shared" si="0"/>
        <v>42036</v>
      </c>
    </row>
    <row r="18" spans="5:6">
      <c r="E18">
        <f t="shared" si="3"/>
        <v>2022</v>
      </c>
      <c r="F18">
        <f t="shared" si="0"/>
        <v>42036</v>
      </c>
    </row>
    <row r="19" spans="5:6">
      <c r="E19">
        <f t="shared" si="3"/>
        <v>2023</v>
      </c>
      <c r="F19">
        <f t="shared" si="0"/>
        <v>42036</v>
      </c>
    </row>
  </sheetData>
  <conditionalFormatting sqref="E10:J26">
    <cfRule type="cellIs" dxfId="1" priority="3" operator="notEqual">
      <formula>""</formula>
    </cfRule>
  </conditionalFormatting>
  <conditionalFormatting sqref="E11:E33">
    <cfRule type="cellIs" dxfId="3" priority="2" operator="notEqual">
      <formula>""</formula>
    </cfRule>
  </conditionalFormatting>
  <conditionalFormatting sqref="F11:J33">
    <cfRule type="cellIs" dxfId="2" priority="1" operator="notEqual">
      <formula>""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Base des biens</vt:lpstr>
      <vt:lpstr>Collage normal(F2)</vt:lpstr>
      <vt:lpstr>Feuil2</vt:lpstr>
      <vt:lpstr>Collage avec liaison</vt:lpstr>
      <vt:lpstr>Collage transposé</vt:lpstr>
      <vt:lpstr>Amortissement linéaire</vt:lpstr>
      <vt:lpstr>agee</vt:lpstr>
      <vt:lpstr>base</vt:lpstr>
      <vt:lpstr>prix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zaineb</dc:creator>
  <cp:lastModifiedBy>zaineb</cp:lastModifiedBy>
  <dcterms:created xsi:type="dcterms:W3CDTF">2018-03-02T16:02:52Z</dcterms:created>
  <dcterms:modified xsi:type="dcterms:W3CDTF">2018-03-18T10:06:21Z</dcterms:modified>
</cp:coreProperties>
</file>