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chwa\Desktop\Pascal\"/>
    </mc:Choice>
  </mc:AlternateContent>
  <bookViews>
    <workbookView xWindow="0" yWindow="0" windowWidth="17970" windowHeight="5940" tabRatio="976" activeTab="3"/>
  </bookViews>
  <sheets>
    <sheet name="Calcul TVA" sheetId="12" r:id="rId1"/>
    <sheet name="Code Fournisseur" sheetId="3" r:id="rId2"/>
    <sheet name="Tarifs et relevés" sheetId="6" r:id="rId3"/>
    <sheet name="Tableau des dépenses" sheetId="1" r:id="rId4"/>
    <sheet name="Récap Dépenses Fournisseur" sheetId="2" r:id="rId5"/>
    <sheet name="Récap Dépenses par poste" sheetId="7" r:id="rId6"/>
    <sheet name="Graphique Fournisseurs" sheetId="5" r:id="rId7"/>
    <sheet name="Graphique SUEZ" sheetId="8" r:id="rId8"/>
    <sheet name="Graphique PRIMAGAZ" sheetId="9" r:id="rId9"/>
    <sheet name="Graphique ENGIE" sheetId="10" r:id="rId10"/>
    <sheet name="Graphique Sogedo" sheetId="11" r:id="rId11"/>
  </sheets>
  <definedNames>
    <definedName name="_xlnm._FilterDatabase" localSheetId="4" hidden="1">'Récap Dépenses Fournisseur'!$B$1:$D$7</definedName>
    <definedName name="_xlnm._FilterDatabase" localSheetId="5" hidden="1">'Récap Dépenses par poste'!$B$1:$D$11</definedName>
    <definedName name="_xlnm._FilterDatabase" localSheetId="3" hidden="1">'Tableau des dépenses'!$A$1:$AU$147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43" i="1" l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X143" i="1"/>
  <c r="U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AU143" i="1"/>
  <c r="V143" i="1"/>
  <c r="AS3" i="1" l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Y3" i="1"/>
  <c r="X3" i="1"/>
  <c r="T3" i="1"/>
  <c r="U3" i="1" s="1"/>
  <c r="AD3" i="1" s="1"/>
  <c r="R3" i="1"/>
  <c r="S3" i="1" s="1"/>
  <c r="AB3" i="1" s="1"/>
  <c r="Q3" i="1"/>
  <c r="P3" i="1"/>
  <c r="O3" i="1"/>
  <c r="N3" i="1"/>
  <c r="M3" i="1"/>
  <c r="L3" i="1"/>
  <c r="J3" i="1"/>
  <c r="K3" i="1" s="1"/>
  <c r="I3" i="1"/>
  <c r="H3" i="1"/>
  <c r="G3" i="1"/>
  <c r="D3" i="1"/>
  <c r="A3" i="1"/>
  <c r="A133" i="1"/>
  <c r="D133" i="1"/>
  <c r="G133" i="1"/>
  <c r="H133" i="1"/>
  <c r="I133" i="1"/>
  <c r="J133" i="1"/>
  <c r="K133" i="1" s="1"/>
  <c r="L133" i="1"/>
  <c r="M133" i="1"/>
  <c r="N133" i="1"/>
  <c r="O133" i="1"/>
  <c r="P133" i="1"/>
  <c r="Q133" i="1"/>
  <c r="R133" i="1"/>
  <c r="S133" i="1" s="1"/>
  <c r="AB133" i="1" s="1"/>
  <c r="T133" i="1"/>
  <c r="U133" i="1" s="1"/>
  <c r="AD133" i="1" s="1"/>
  <c r="X133" i="1"/>
  <c r="Y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134" i="1"/>
  <c r="D134" i="1"/>
  <c r="G134" i="1"/>
  <c r="H134" i="1"/>
  <c r="I134" i="1"/>
  <c r="J134" i="1"/>
  <c r="K134" i="1" s="1"/>
  <c r="L134" i="1"/>
  <c r="M134" i="1"/>
  <c r="N134" i="1"/>
  <c r="O134" i="1"/>
  <c r="P134" i="1"/>
  <c r="Q134" i="1"/>
  <c r="R134" i="1"/>
  <c r="S134" i="1" s="1"/>
  <c r="AB134" i="1" s="1"/>
  <c r="T134" i="1"/>
  <c r="U134" i="1" s="1"/>
  <c r="AD134" i="1" s="1"/>
  <c r="X134" i="1"/>
  <c r="Y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135" i="1"/>
  <c r="D135" i="1"/>
  <c r="G135" i="1"/>
  <c r="H135" i="1"/>
  <c r="I135" i="1"/>
  <c r="J135" i="1"/>
  <c r="K135" i="1" s="1"/>
  <c r="L135" i="1"/>
  <c r="M135" i="1"/>
  <c r="N135" i="1"/>
  <c r="O135" i="1"/>
  <c r="P135" i="1"/>
  <c r="Q135" i="1"/>
  <c r="R135" i="1"/>
  <c r="S135" i="1" s="1"/>
  <c r="AB135" i="1" s="1"/>
  <c r="T135" i="1"/>
  <c r="U135" i="1" s="1"/>
  <c r="AD135" i="1" s="1"/>
  <c r="X135" i="1"/>
  <c r="Y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136" i="1"/>
  <c r="D136" i="1"/>
  <c r="G136" i="1"/>
  <c r="H136" i="1"/>
  <c r="I136" i="1"/>
  <c r="J136" i="1"/>
  <c r="K136" i="1" s="1"/>
  <c r="L136" i="1"/>
  <c r="M136" i="1"/>
  <c r="N136" i="1"/>
  <c r="O136" i="1"/>
  <c r="P136" i="1"/>
  <c r="Q136" i="1"/>
  <c r="R136" i="1"/>
  <c r="S136" i="1" s="1"/>
  <c r="T136" i="1"/>
  <c r="U136" i="1" s="1"/>
  <c r="AD136" i="1" s="1"/>
  <c r="X136" i="1"/>
  <c r="Y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137" i="1"/>
  <c r="D137" i="1"/>
  <c r="G137" i="1"/>
  <c r="H137" i="1"/>
  <c r="I137" i="1"/>
  <c r="J137" i="1"/>
  <c r="K137" i="1" s="1"/>
  <c r="L137" i="1"/>
  <c r="M137" i="1"/>
  <c r="N137" i="1"/>
  <c r="O137" i="1"/>
  <c r="P137" i="1"/>
  <c r="Q137" i="1"/>
  <c r="R137" i="1"/>
  <c r="S137" i="1" s="1"/>
  <c r="AB137" i="1" s="1"/>
  <c r="T137" i="1"/>
  <c r="U137" i="1" s="1"/>
  <c r="AD137" i="1" s="1"/>
  <c r="X137" i="1"/>
  <c r="Y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138" i="1"/>
  <c r="D138" i="1"/>
  <c r="G138" i="1"/>
  <c r="H138" i="1"/>
  <c r="I138" i="1"/>
  <c r="J138" i="1"/>
  <c r="K138" i="1" s="1"/>
  <c r="L138" i="1"/>
  <c r="M138" i="1"/>
  <c r="N138" i="1"/>
  <c r="O138" i="1"/>
  <c r="P138" i="1"/>
  <c r="Q138" i="1"/>
  <c r="R138" i="1"/>
  <c r="S138" i="1" s="1"/>
  <c r="AB138" i="1" s="1"/>
  <c r="T138" i="1"/>
  <c r="U138" i="1" s="1"/>
  <c r="AD138" i="1" s="1"/>
  <c r="X138" i="1"/>
  <c r="Y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139" i="1"/>
  <c r="D139" i="1"/>
  <c r="G139" i="1"/>
  <c r="H139" i="1"/>
  <c r="I139" i="1"/>
  <c r="J139" i="1"/>
  <c r="K139" i="1" s="1"/>
  <c r="L139" i="1"/>
  <c r="M139" i="1"/>
  <c r="N139" i="1"/>
  <c r="O139" i="1"/>
  <c r="P139" i="1"/>
  <c r="Q139" i="1"/>
  <c r="R139" i="1"/>
  <c r="S139" i="1" s="1"/>
  <c r="AB139" i="1" s="1"/>
  <c r="T139" i="1"/>
  <c r="U139" i="1" s="1"/>
  <c r="AD139" i="1" s="1"/>
  <c r="X139" i="1"/>
  <c r="Y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140" i="1"/>
  <c r="D140" i="1"/>
  <c r="G140" i="1"/>
  <c r="H140" i="1"/>
  <c r="I140" i="1"/>
  <c r="J140" i="1"/>
  <c r="K140" i="1" s="1"/>
  <c r="L140" i="1"/>
  <c r="M140" i="1"/>
  <c r="N140" i="1"/>
  <c r="O140" i="1"/>
  <c r="P140" i="1"/>
  <c r="Q140" i="1"/>
  <c r="R140" i="1"/>
  <c r="S140" i="1" s="1"/>
  <c r="T140" i="1"/>
  <c r="U140" i="1" s="1"/>
  <c r="AD140" i="1" s="1"/>
  <c r="X140" i="1"/>
  <c r="Y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122" i="1"/>
  <c r="D122" i="1"/>
  <c r="G122" i="1"/>
  <c r="H122" i="1"/>
  <c r="I122" i="1"/>
  <c r="J122" i="1"/>
  <c r="K122" i="1" s="1"/>
  <c r="L122" i="1"/>
  <c r="M122" i="1"/>
  <c r="N122" i="1"/>
  <c r="O122" i="1"/>
  <c r="P122" i="1"/>
  <c r="Q122" i="1"/>
  <c r="R122" i="1"/>
  <c r="S122" i="1" s="1"/>
  <c r="T122" i="1"/>
  <c r="U122" i="1" s="1"/>
  <c r="AD122" i="1" s="1"/>
  <c r="X122" i="1"/>
  <c r="Y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123" i="1"/>
  <c r="D123" i="1"/>
  <c r="G123" i="1"/>
  <c r="H123" i="1"/>
  <c r="I123" i="1"/>
  <c r="J123" i="1"/>
  <c r="K123" i="1" s="1"/>
  <c r="L123" i="1"/>
  <c r="M123" i="1"/>
  <c r="N123" i="1"/>
  <c r="O123" i="1"/>
  <c r="P123" i="1"/>
  <c r="Q123" i="1"/>
  <c r="R123" i="1"/>
  <c r="S123" i="1" s="1"/>
  <c r="AB123" i="1" s="1"/>
  <c r="T123" i="1"/>
  <c r="U123" i="1" s="1"/>
  <c r="AD123" i="1" s="1"/>
  <c r="X123" i="1"/>
  <c r="Y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124" i="1"/>
  <c r="D124" i="1"/>
  <c r="G124" i="1"/>
  <c r="H124" i="1"/>
  <c r="I124" i="1"/>
  <c r="J124" i="1"/>
  <c r="K124" i="1" s="1"/>
  <c r="L124" i="1"/>
  <c r="M124" i="1"/>
  <c r="N124" i="1"/>
  <c r="O124" i="1"/>
  <c r="P124" i="1"/>
  <c r="Q124" i="1"/>
  <c r="R124" i="1"/>
  <c r="S124" i="1" s="1"/>
  <c r="AB124" i="1" s="1"/>
  <c r="T124" i="1"/>
  <c r="U124" i="1" s="1"/>
  <c r="AD124" i="1" s="1"/>
  <c r="X124" i="1"/>
  <c r="Y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125" i="1"/>
  <c r="D125" i="1"/>
  <c r="G125" i="1"/>
  <c r="H125" i="1"/>
  <c r="I125" i="1"/>
  <c r="J125" i="1"/>
  <c r="K125" i="1" s="1"/>
  <c r="L125" i="1"/>
  <c r="M125" i="1"/>
  <c r="N125" i="1"/>
  <c r="O125" i="1"/>
  <c r="P125" i="1"/>
  <c r="Q125" i="1"/>
  <c r="R125" i="1"/>
  <c r="S125" i="1" s="1"/>
  <c r="AB125" i="1" s="1"/>
  <c r="T125" i="1"/>
  <c r="U125" i="1" s="1"/>
  <c r="AD125" i="1" s="1"/>
  <c r="X125" i="1"/>
  <c r="Y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127" i="1"/>
  <c r="D127" i="1"/>
  <c r="G127" i="1"/>
  <c r="H127" i="1"/>
  <c r="I127" i="1"/>
  <c r="J127" i="1"/>
  <c r="K127" i="1" s="1"/>
  <c r="L127" i="1"/>
  <c r="M127" i="1"/>
  <c r="N127" i="1"/>
  <c r="O127" i="1"/>
  <c r="P127" i="1"/>
  <c r="Q127" i="1"/>
  <c r="R127" i="1"/>
  <c r="S127" i="1" s="1"/>
  <c r="AB127" i="1" s="1"/>
  <c r="T127" i="1"/>
  <c r="U127" i="1" s="1"/>
  <c r="AD127" i="1" s="1"/>
  <c r="X127" i="1"/>
  <c r="Y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128" i="1"/>
  <c r="D128" i="1"/>
  <c r="G128" i="1"/>
  <c r="H128" i="1"/>
  <c r="I128" i="1"/>
  <c r="J128" i="1"/>
  <c r="K128" i="1" s="1"/>
  <c r="L128" i="1"/>
  <c r="M128" i="1"/>
  <c r="N128" i="1"/>
  <c r="O128" i="1"/>
  <c r="P128" i="1"/>
  <c r="Q128" i="1"/>
  <c r="R128" i="1"/>
  <c r="S128" i="1" s="1"/>
  <c r="AB128" i="1" s="1"/>
  <c r="T128" i="1"/>
  <c r="U128" i="1" s="1"/>
  <c r="AD128" i="1" s="1"/>
  <c r="X128" i="1"/>
  <c r="Y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129" i="1"/>
  <c r="D129" i="1"/>
  <c r="G129" i="1"/>
  <c r="H129" i="1"/>
  <c r="I129" i="1"/>
  <c r="J129" i="1"/>
  <c r="K129" i="1" s="1"/>
  <c r="L129" i="1"/>
  <c r="M129" i="1"/>
  <c r="N129" i="1"/>
  <c r="O129" i="1"/>
  <c r="P129" i="1"/>
  <c r="Q129" i="1"/>
  <c r="R129" i="1"/>
  <c r="S129" i="1" s="1"/>
  <c r="AB129" i="1" s="1"/>
  <c r="T129" i="1"/>
  <c r="U129" i="1" s="1"/>
  <c r="AD129" i="1" s="1"/>
  <c r="X129" i="1"/>
  <c r="Y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130" i="1"/>
  <c r="D130" i="1"/>
  <c r="G130" i="1"/>
  <c r="H130" i="1"/>
  <c r="I130" i="1"/>
  <c r="J130" i="1"/>
  <c r="K130" i="1" s="1"/>
  <c r="L130" i="1"/>
  <c r="M130" i="1"/>
  <c r="N130" i="1"/>
  <c r="O130" i="1"/>
  <c r="P130" i="1"/>
  <c r="Q130" i="1"/>
  <c r="R130" i="1"/>
  <c r="S130" i="1" s="1"/>
  <c r="AB130" i="1" s="1"/>
  <c r="T130" i="1"/>
  <c r="U130" i="1" s="1"/>
  <c r="X130" i="1"/>
  <c r="Y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131" i="1"/>
  <c r="D131" i="1"/>
  <c r="G131" i="1"/>
  <c r="H131" i="1"/>
  <c r="I131" i="1"/>
  <c r="J131" i="1"/>
  <c r="K131" i="1" s="1"/>
  <c r="L131" i="1"/>
  <c r="M131" i="1"/>
  <c r="N131" i="1"/>
  <c r="O131" i="1"/>
  <c r="P131" i="1"/>
  <c r="Q131" i="1"/>
  <c r="R131" i="1"/>
  <c r="S131" i="1" s="1"/>
  <c r="AB131" i="1" s="1"/>
  <c r="T131" i="1"/>
  <c r="U131" i="1" s="1"/>
  <c r="AD131" i="1" s="1"/>
  <c r="X131" i="1"/>
  <c r="Y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132" i="1"/>
  <c r="D132" i="1"/>
  <c r="G132" i="1"/>
  <c r="H132" i="1"/>
  <c r="I132" i="1"/>
  <c r="J132" i="1"/>
  <c r="K132" i="1" s="1"/>
  <c r="L132" i="1"/>
  <c r="M132" i="1"/>
  <c r="N132" i="1"/>
  <c r="O132" i="1"/>
  <c r="P132" i="1"/>
  <c r="Q132" i="1"/>
  <c r="R132" i="1"/>
  <c r="S132" i="1" s="1"/>
  <c r="AB132" i="1" s="1"/>
  <c r="T132" i="1"/>
  <c r="U132" i="1" s="1"/>
  <c r="AD132" i="1" s="1"/>
  <c r="X132" i="1"/>
  <c r="Y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141" i="1"/>
  <c r="D141" i="1"/>
  <c r="G141" i="1"/>
  <c r="H141" i="1"/>
  <c r="I141" i="1"/>
  <c r="J141" i="1"/>
  <c r="K141" i="1" s="1"/>
  <c r="L141" i="1"/>
  <c r="M141" i="1"/>
  <c r="N141" i="1"/>
  <c r="O141" i="1"/>
  <c r="P141" i="1"/>
  <c r="Q141" i="1"/>
  <c r="R141" i="1"/>
  <c r="S141" i="1" s="1"/>
  <c r="AB141" i="1" s="1"/>
  <c r="T141" i="1"/>
  <c r="U141" i="1" s="1"/>
  <c r="AD141" i="1" s="1"/>
  <c r="X141" i="1"/>
  <c r="Y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142" i="1"/>
  <c r="D142" i="1"/>
  <c r="G142" i="1"/>
  <c r="H142" i="1"/>
  <c r="I142" i="1"/>
  <c r="J142" i="1"/>
  <c r="K142" i="1"/>
  <c r="AC142" i="1" s="1"/>
  <c r="L142" i="1"/>
  <c r="M142" i="1"/>
  <c r="N142" i="1"/>
  <c r="AA142" i="1" s="1"/>
  <c r="O142" i="1"/>
  <c r="P142" i="1"/>
  <c r="Q142" i="1"/>
  <c r="R142" i="1"/>
  <c r="S142" i="1"/>
  <c r="AB142" i="1" s="1"/>
  <c r="T142" i="1"/>
  <c r="U142" i="1" s="1"/>
  <c r="X142" i="1"/>
  <c r="Y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78" i="1"/>
  <c r="D78" i="1"/>
  <c r="G78" i="1"/>
  <c r="H78" i="1"/>
  <c r="I78" i="1"/>
  <c r="J78" i="1"/>
  <c r="K78" i="1" s="1"/>
  <c r="L78" i="1"/>
  <c r="M78" i="1"/>
  <c r="N78" i="1"/>
  <c r="O78" i="1"/>
  <c r="P78" i="1"/>
  <c r="Q78" i="1"/>
  <c r="R78" i="1"/>
  <c r="S78" i="1" s="1"/>
  <c r="T78" i="1"/>
  <c r="U78" i="1" s="1"/>
  <c r="AD78" i="1" s="1"/>
  <c r="X78" i="1"/>
  <c r="Y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79" i="1"/>
  <c r="D79" i="1"/>
  <c r="G79" i="1"/>
  <c r="H79" i="1"/>
  <c r="I79" i="1"/>
  <c r="J79" i="1"/>
  <c r="K79" i="1" s="1"/>
  <c r="L79" i="1"/>
  <c r="M79" i="1"/>
  <c r="N79" i="1"/>
  <c r="O79" i="1"/>
  <c r="P79" i="1"/>
  <c r="Q79" i="1"/>
  <c r="R79" i="1"/>
  <c r="S79" i="1" s="1"/>
  <c r="AB79" i="1" s="1"/>
  <c r="T79" i="1"/>
  <c r="U79" i="1" s="1"/>
  <c r="AD79" i="1" s="1"/>
  <c r="X79" i="1"/>
  <c r="Y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80" i="1"/>
  <c r="D80" i="1"/>
  <c r="G80" i="1"/>
  <c r="H80" i="1"/>
  <c r="I80" i="1"/>
  <c r="J80" i="1"/>
  <c r="K80" i="1" s="1"/>
  <c r="L80" i="1"/>
  <c r="M80" i="1"/>
  <c r="N80" i="1"/>
  <c r="O80" i="1"/>
  <c r="P80" i="1"/>
  <c r="Q80" i="1"/>
  <c r="R80" i="1"/>
  <c r="S80" i="1" s="1"/>
  <c r="AB80" i="1" s="1"/>
  <c r="T80" i="1"/>
  <c r="U80" i="1" s="1"/>
  <c r="AD80" i="1" s="1"/>
  <c r="X80" i="1"/>
  <c r="Y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81" i="1"/>
  <c r="D81" i="1"/>
  <c r="G81" i="1"/>
  <c r="H81" i="1"/>
  <c r="I81" i="1"/>
  <c r="J81" i="1"/>
  <c r="K81" i="1" s="1"/>
  <c r="L81" i="1"/>
  <c r="M81" i="1"/>
  <c r="N81" i="1"/>
  <c r="O81" i="1"/>
  <c r="P81" i="1"/>
  <c r="Q81" i="1"/>
  <c r="R81" i="1"/>
  <c r="S81" i="1" s="1"/>
  <c r="AB81" i="1" s="1"/>
  <c r="T81" i="1"/>
  <c r="U81" i="1" s="1"/>
  <c r="AD81" i="1" s="1"/>
  <c r="X81" i="1"/>
  <c r="Y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82" i="1"/>
  <c r="D82" i="1"/>
  <c r="G82" i="1"/>
  <c r="H82" i="1"/>
  <c r="I82" i="1"/>
  <c r="J82" i="1"/>
  <c r="K82" i="1" s="1"/>
  <c r="L82" i="1"/>
  <c r="M82" i="1"/>
  <c r="N82" i="1"/>
  <c r="O82" i="1"/>
  <c r="P82" i="1"/>
  <c r="Q82" i="1"/>
  <c r="R82" i="1"/>
  <c r="S82" i="1" s="1"/>
  <c r="AB82" i="1" s="1"/>
  <c r="T82" i="1"/>
  <c r="U82" i="1" s="1"/>
  <c r="AD82" i="1" s="1"/>
  <c r="X82" i="1"/>
  <c r="Y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83" i="1"/>
  <c r="D83" i="1"/>
  <c r="G83" i="1"/>
  <c r="H83" i="1"/>
  <c r="I83" i="1"/>
  <c r="J83" i="1"/>
  <c r="K83" i="1" s="1"/>
  <c r="L83" i="1"/>
  <c r="M83" i="1"/>
  <c r="N83" i="1"/>
  <c r="O83" i="1"/>
  <c r="P83" i="1"/>
  <c r="Q83" i="1"/>
  <c r="R83" i="1"/>
  <c r="S83" i="1" s="1"/>
  <c r="AB83" i="1" s="1"/>
  <c r="T83" i="1"/>
  <c r="U83" i="1" s="1"/>
  <c r="AD83" i="1" s="1"/>
  <c r="X83" i="1"/>
  <c r="Y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84" i="1"/>
  <c r="D84" i="1"/>
  <c r="G84" i="1"/>
  <c r="H84" i="1"/>
  <c r="I84" i="1"/>
  <c r="J84" i="1"/>
  <c r="K84" i="1" s="1"/>
  <c r="L84" i="1"/>
  <c r="M84" i="1"/>
  <c r="N84" i="1"/>
  <c r="O84" i="1"/>
  <c r="P84" i="1"/>
  <c r="Q84" i="1"/>
  <c r="R84" i="1"/>
  <c r="S84" i="1" s="1"/>
  <c r="AB84" i="1" s="1"/>
  <c r="T84" i="1"/>
  <c r="U84" i="1" s="1"/>
  <c r="AD84" i="1" s="1"/>
  <c r="X84" i="1"/>
  <c r="Y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85" i="1"/>
  <c r="D85" i="1"/>
  <c r="G85" i="1"/>
  <c r="H85" i="1"/>
  <c r="I85" i="1"/>
  <c r="J85" i="1"/>
  <c r="K85" i="1" s="1"/>
  <c r="L85" i="1"/>
  <c r="M85" i="1"/>
  <c r="N85" i="1"/>
  <c r="O85" i="1"/>
  <c r="P85" i="1"/>
  <c r="Q85" i="1"/>
  <c r="R85" i="1"/>
  <c r="S85" i="1" s="1"/>
  <c r="AB85" i="1" s="1"/>
  <c r="T85" i="1"/>
  <c r="U85" i="1" s="1"/>
  <c r="AD85" i="1" s="1"/>
  <c r="X85" i="1"/>
  <c r="Y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86" i="1"/>
  <c r="D86" i="1"/>
  <c r="G86" i="1"/>
  <c r="H86" i="1"/>
  <c r="I86" i="1"/>
  <c r="J86" i="1"/>
  <c r="K86" i="1" s="1"/>
  <c r="L86" i="1"/>
  <c r="M86" i="1"/>
  <c r="N86" i="1"/>
  <c r="O86" i="1"/>
  <c r="P86" i="1"/>
  <c r="Q86" i="1"/>
  <c r="R86" i="1"/>
  <c r="S86" i="1" s="1"/>
  <c r="AB86" i="1" s="1"/>
  <c r="T86" i="1"/>
  <c r="U86" i="1" s="1"/>
  <c r="AD86" i="1" s="1"/>
  <c r="X86" i="1"/>
  <c r="Y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87" i="1"/>
  <c r="D87" i="1"/>
  <c r="G87" i="1"/>
  <c r="H87" i="1"/>
  <c r="I87" i="1"/>
  <c r="J87" i="1"/>
  <c r="K87" i="1" s="1"/>
  <c r="L87" i="1"/>
  <c r="M87" i="1"/>
  <c r="N87" i="1"/>
  <c r="O87" i="1"/>
  <c r="P87" i="1"/>
  <c r="Q87" i="1"/>
  <c r="R87" i="1"/>
  <c r="S87" i="1" s="1"/>
  <c r="AB87" i="1" s="1"/>
  <c r="T87" i="1"/>
  <c r="U87" i="1" s="1"/>
  <c r="AD87" i="1" s="1"/>
  <c r="X87" i="1"/>
  <c r="Y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88" i="1"/>
  <c r="D88" i="1"/>
  <c r="G88" i="1"/>
  <c r="H88" i="1"/>
  <c r="I88" i="1"/>
  <c r="J88" i="1"/>
  <c r="K88" i="1" s="1"/>
  <c r="L88" i="1"/>
  <c r="M88" i="1"/>
  <c r="N88" i="1"/>
  <c r="O88" i="1"/>
  <c r="P88" i="1"/>
  <c r="Q88" i="1"/>
  <c r="R88" i="1"/>
  <c r="S88" i="1" s="1"/>
  <c r="AB88" i="1" s="1"/>
  <c r="T88" i="1"/>
  <c r="U88" i="1" s="1"/>
  <c r="AD88" i="1" s="1"/>
  <c r="X88" i="1"/>
  <c r="Y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89" i="1"/>
  <c r="D89" i="1"/>
  <c r="G89" i="1"/>
  <c r="H89" i="1"/>
  <c r="I89" i="1"/>
  <c r="J89" i="1"/>
  <c r="K89" i="1" s="1"/>
  <c r="L89" i="1"/>
  <c r="M89" i="1"/>
  <c r="N89" i="1"/>
  <c r="O89" i="1"/>
  <c r="P89" i="1"/>
  <c r="Q89" i="1"/>
  <c r="R89" i="1"/>
  <c r="S89" i="1" s="1"/>
  <c r="AB89" i="1" s="1"/>
  <c r="T89" i="1"/>
  <c r="U89" i="1" s="1"/>
  <c r="AD89" i="1" s="1"/>
  <c r="X89" i="1"/>
  <c r="Y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90" i="1"/>
  <c r="D90" i="1"/>
  <c r="G90" i="1"/>
  <c r="H90" i="1"/>
  <c r="I90" i="1"/>
  <c r="J90" i="1"/>
  <c r="K90" i="1" s="1"/>
  <c r="L90" i="1"/>
  <c r="M90" i="1"/>
  <c r="N90" i="1"/>
  <c r="O90" i="1"/>
  <c r="P90" i="1"/>
  <c r="Q90" i="1"/>
  <c r="R90" i="1"/>
  <c r="S90" i="1" s="1"/>
  <c r="AB90" i="1" s="1"/>
  <c r="T90" i="1"/>
  <c r="U90" i="1" s="1"/>
  <c r="AD90" i="1" s="1"/>
  <c r="X90" i="1"/>
  <c r="Y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91" i="1"/>
  <c r="D91" i="1"/>
  <c r="G91" i="1"/>
  <c r="H91" i="1"/>
  <c r="I91" i="1"/>
  <c r="J91" i="1"/>
  <c r="K91" i="1" s="1"/>
  <c r="L91" i="1"/>
  <c r="M91" i="1"/>
  <c r="N91" i="1"/>
  <c r="O91" i="1"/>
  <c r="P91" i="1"/>
  <c r="Q91" i="1"/>
  <c r="R91" i="1"/>
  <c r="S91" i="1" s="1"/>
  <c r="AB91" i="1" s="1"/>
  <c r="T91" i="1"/>
  <c r="U91" i="1" s="1"/>
  <c r="AD91" i="1" s="1"/>
  <c r="X91" i="1"/>
  <c r="Y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92" i="1"/>
  <c r="D92" i="1"/>
  <c r="G92" i="1"/>
  <c r="H92" i="1"/>
  <c r="I92" i="1"/>
  <c r="J92" i="1"/>
  <c r="K92" i="1" s="1"/>
  <c r="L92" i="1"/>
  <c r="M92" i="1"/>
  <c r="N92" i="1"/>
  <c r="O92" i="1"/>
  <c r="P92" i="1"/>
  <c r="Q92" i="1"/>
  <c r="R92" i="1"/>
  <c r="S92" i="1" s="1"/>
  <c r="AB92" i="1" s="1"/>
  <c r="T92" i="1"/>
  <c r="U92" i="1" s="1"/>
  <c r="AD92" i="1" s="1"/>
  <c r="X92" i="1"/>
  <c r="Y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93" i="1"/>
  <c r="D93" i="1"/>
  <c r="G93" i="1"/>
  <c r="H93" i="1"/>
  <c r="I93" i="1"/>
  <c r="J93" i="1"/>
  <c r="K93" i="1" s="1"/>
  <c r="L93" i="1"/>
  <c r="M93" i="1"/>
  <c r="N93" i="1"/>
  <c r="O93" i="1"/>
  <c r="P93" i="1"/>
  <c r="Q93" i="1"/>
  <c r="R93" i="1"/>
  <c r="S93" i="1" s="1"/>
  <c r="AB93" i="1" s="1"/>
  <c r="T93" i="1"/>
  <c r="U93" i="1" s="1"/>
  <c r="AD93" i="1" s="1"/>
  <c r="X93" i="1"/>
  <c r="Y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94" i="1"/>
  <c r="D94" i="1"/>
  <c r="G94" i="1"/>
  <c r="H94" i="1"/>
  <c r="I94" i="1"/>
  <c r="J94" i="1"/>
  <c r="K94" i="1" s="1"/>
  <c r="L94" i="1"/>
  <c r="M94" i="1"/>
  <c r="N94" i="1"/>
  <c r="O94" i="1"/>
  <c r="P94" i="1"/>
  <c r="Q94" i="1"/>
  <c r="R94" i="1"/>
  <c r="S94" i="1" s="1"/>
  <c r="AB94" i="1" s="1"/>
  <c r="T94" i="1"/>
  <c r="U94" i="1" s="1"/>
  <c r="AD94" i="1" s="1"/>
  <c r="X94" i="1"/>
  <c r="Y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95" i="1"/>
  <c r="D95" i="1"/>
  <c r="G95" i="1"/>
  <c r="H95" i="1"/>
  <c r="I95" i="1"/>
  <c r="J95" i="1"/>
  <c r="K95" i="1" s="1"/>
  <c r="L95" i="1"/>
  <c r="M95" i="1"/>
  <c r="N95" i="1"/>
  <c r="O95" i="1"/>
  <c r="P95" i="1"/>
  <c r="Q95" i="1"/>
  <c r="R95" i="1"/>
  <c r="S95" i="1" s="1"/>
  <c r="AB95" i="1" s="1"/>
  <c r="T95" i="1"/>
  <c r="U95" i="1" s="1"/>
  <c r="AD95" i="1" s="1"/>
  <c r="X95" i="1"/>
  <c r="Y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96" i="1"/>
  <c r="D96" i="1"/>
  <c r="G96" i="1"/>
  <c r="H96" i="1"/>
  <c r="I96" i="1"/>
  <c r="J96" i="1"/>
  <c r="K96" i="1" s="1"/>
  <c r="L96" i="1"/>
  <c r="M96" i="1"/>
  <c r="N96" i="1"/>
  <c r="O96" i="1"/>
  <c r="P96" i="1"/>
  <c r="Q96" i="1"/>
  <c r="R96" i="1"/>
  <c r="S96" i="1" s="1"/>
  <c r="AB96" i="1" s="1"/>
  <c r="T96" i="1"/>
  <c r="U96" i="1" s="1"/>
  <c r="AD96" i="1" s="1"/>
  <c r="X96" i="1"/>
  <c r="Y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97" i="1"/>
  <c r="D97" i="1"/>
  <c r="G97" i="1"/>
  <c r="H97" i="1"/>
  <c r="I97" i="1"/>
  <c r="J97" i="1"/>
  <c r="K97" i="1" s="1"/>
  <c r="L97" i="1"/>
  <c r="M97" i="1"/>
  <c r="N97" i="1"/>
  <c r="O97" i="1"/>
  <c r="P97" i="1"/>
  <c r="Q97" i="1"/>
  <c r="R97" i="1"/>
  <c r="S97" i="1" s="1"/>
  <c r="AB97" i="1" s="1"/>
  <c r="T97" i="1"/>
  <c r="U97" i="1" s="1"/>
  <c r="AD97" i="1" s="1"/>
  <c r="X97" i="1"/>
  <c r="Y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98" i="1"/>
  <c r="D98" i="1"/>
  <c r="G98" i="1"/>
  <c r="H98" i="1"/>
  <c r="I98" i="1"/>
  <c r="J98" i="1"/>
  <c r="K98" i="1" s="1"/>
  <c r="L98" i="1"/>
  <c r="M98" i="1"/>
  <c r="N98" i="1"/>
  <c r="O98" i="1"/>
  <c r="P98" i="1"/>
  <c r="Q98" i="1"/>
  <c r="R98" i="1"/>
  <c r="S98" i="1" s="1"/>
  <c r="AB98" i="1" s="1"/>
  <c r="T98" i="1"/>
  <c r="U98" i="1" s="1"/>
  <c r="AD98" i="1" s="1"/>
  <c r="X98" i="1"/>
  <c r="Y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99" i="1"/>
  <c r="D99" i="1"/>
  <c r="G99" i="1"/>
  <c r="H99" i="1"/>
  <c r="I99" i="1"/>
  <c r="J99" i="1"/>
  <c r="K99" i="1" s="1"/>
  <c r="L99" i="1"/>
  <c r="M99" i="1"/>
  <c r="N99" i="1"/>
  <c r="O99" i="1"/>
  <c r="P99" i="1"/>
  <c r="Q99" i="1"/>
  <c r="R99" i="1"/>
  <c r="S99" i="1" s="1"/>
  <c r="AB99" i="1" s="1"/>
  <c r="T99" i="1"/>
  <c r="U99" i="1" s="1"/>
  <c r="AD99" i="1" s="1"/>
  <c r="X99" i="1"/>
  <c r="Y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100" i="1"/>
  <c r="D100" i="1"/>
  <c r="G100" i="1"/>
  <c r="H100" i="1"/>
  <c r="I100" i="1"/>
  <c r="J100" i="1"/>
  <c r="K100" i="1" s="1"/>
  <c r="L100" i="1"/>
  <c r="M100" i="1"/>
  <c r="N100" i="1"/>
  <c r="O100" i="1"/>
  <c r="P100" i="1"/>
  <c r="Q100" i="1"/>
  <c r="R100" i="1"/>
  <c r="S100" i="1" s="1"/>
  <c r="AB100" i="1" s="1"/>
  <c r="T100" i="1"/>
  <c r="U100" i="1" s="1"/>
  <c r="AD100" i="1" s="1"/>
  <c r="X100" i="1"/>
  <c r="Y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101" i="1"/>
  <c r="D101" i="1"/>
  <c r="G101" i="1"/>
  <c r="H101" i="1"/>
  <c r="I101" i="1"/>
  <c r="J101" i="1"/>
  <c r="K101" i="1" s="1"/>
  <c r="L101" i="1"/>
  <c r="M101" i="1"/>
  <c r="N101" i="1"/>
  <c r="O101" i="1"/>
  <c r="P101" i="1"/>
  <c r="Q101" i="1"/>
  <c r="R101" i="1"/>
  <c r="S101" i="1" s="1"/>
  <c r="AB101" i="1" s="1"/>
  <c r="T101" i="1"/>
  <c r="U101" i="1" s="1"/>
  <c r="AD101" i="1" s="1"/>
  <c r="X101" i="1"/>
  <c r="Y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102" i="1"/>
  <c r="D102" i="1"/>
  <c r="G102" i="1"/>
  <c r="H102" i="1"/>
  <c r="I102" i="1"/>
  <c r="J102" i="1"/>
  <c r="K102" i="1" s="1"/>
  <c r="L102" i="1"/>
  <c r="M102" i="1"/>
  <c r="N102" i="1"/>
  <c r="O102" i="1"/>
  <c r="P102" i="1"/>
  <c r="Q102" i="1"/>
  <c r="R102" i="1"/>
  <c r="S102" i="1" s="1"/>
  <c r="AB102" i="1" s="1"/>
  <c r="T102" i="1"/>
  <c r="U102" i="1" s="1"/>
  <c r="AD102" i="1" s="1"/>
  <c r="X102" i="1"/>
  <c r="Y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103" i="1"/>
  <c r="D103" i="1"/>
  <c r="G103" i="1"/>
  <c r="H103" i="1"/>
  <c r="I103" i="1"/>
  <c r="J103" i="1"/>
  <c r="K103" i="1" s="1"/>
  <c r="L103" i="1"/>
  <c r="M103" i="1"/>
  <c r="N103" i="1"/>
  <c r="O103" i="1"/>
  <c r="P103" i="1"/>
  <c r="Q103" i="1"/>
  <c r="R103" i="1"/>
  <c r="S103" i="1" s="1"/>
  <c r="AB103" i="1" s="1"/>
  <c r="T103" i="1"/>
  <c r="U103" i="1" s="1"/>
  <c r="AD103" i="1" s="1"/>
  <c r="X103" i="1"/>
  <c r="Y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104" i="1"/>
  <c r="D104" i="1"/>
  <c r="G104" i="1"/>
  <c r="H104" i="1"/>
  <c r="I104" i="1"/>
  <c r="J104" i="1"/>
  <c r="K104" i="1" s="1"/>
  <c r="L104" i="1"/>
  <c r="M104" i="1"/>
  <c r="N104" i="1"/>
  <c r="O104" i="1"/>
  <c r="P104" i="1"/>
  <c r="Q104" i="1"/>
  <c r="R104" i="1"/>
  <c r="S104" i="1" s="1"/>
  <c r="AB104" i="1" s="1"/>
  <c r="T104" i="1"/>
  <c r="U104" i="1" s="1"/>
  <c r="AD104" i="1" s="1"/>
  <c r="X104" i="1"/>
  <c r="Y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105" i="1"/>
  <c r="D105" i="1"/>
  <c r="G105" i="1"/>
  <c r="H105" i="1"/>
  <c r="I105" i="1"/>
  <c r="J105" i="1"/>
  <c r="K105" i="1" s="1"/>
  <c r="L105" i="1"/>
  <c r="M105" i="1"/>
  <c r="N105" i="1"/>
  <c r="O105" i="1"/>
  <c r="P105" i="1"/>
  <c r="Q105" i="1"/>
  <c r="R105" i="1"/>
  <c r="S105" i="1" s="1"/>
  <c r="AB105" i="1" s="1"/>
  <c r="T105" i="1"/>
  <c r="U105" i="1" s="1"/>
  <c r="AD105" i="1" s="1"/>
  <c r="X105" i="1"/>
  <c r="Y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106" i="1"/>
  <c r="D106" i="1"/>
  <c r="G106" i="1"/>
  <c r="H106" i="1"/>
  <c r="I106" i="1"/>
  <c r="J106" i="1"/>
  <c r="K106" i="1" s="1"/>
  <c r="L106" i="1"/>
  <c r="M106" i="1"/>
  <c r="N106" i="1"/>
  <c r="O106" i="1"/>
  <c r="P106" i="1"/>
  <c r="Q106" i="1"/>
  <c r="R106" i="1"/>
  <c r="S106" i="1" s="1"/>
  <c r="AB106" i="1" s="1"/>
  <c r="T106" i="1"/>
  <c r="U106" i="1" s="1"/>
  <c r="AD106" i="1" s="1"/>
  <c r="X106" i="1"/>
  <c r="Y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107" i="1"/>
  <c r="D107" i="1"/>
  <c r="G107" i="1"/>
  <c r="H107" i="1"/>
  <c r="I107" i="1"/>
  <c r="J107" i="1"/>
  <c r="K107" i="1" s="1"/>
  <c r="L107" i="1"/>
  <c r="M107" i="1"/>
  <c r="N107" i="1"/>
  <c r="O107" i="1"/>
  <c r="P107" i="1"/>
  <c r="Q107" i="1"/>
  <c r="R107" i="1"/>
  <c r="S107" i="1" s="1"/>
  <c r="AB107" i="1" s="1"/>
  <c r="T107" i="1"/>
  <c r="U107" i="1" s="1"/>
  <c r="AD107" i="1" s="1"/>
  <c r="X107" i="1"/>
  <c r="Y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108" i="1"/>
  <c r="D108" i="1"/>
  <c r="G108" i="1"/>
  <c r="H108" i="1"/>
  <c r="I108" i="1"/>
  <c r="J108" i="1"/>
  <c r="K108" i="1" s="1"/>
  <c r="L108" i="1"/>
  <c r="M108" i="1"/>
  <c r="N108" i="1"/>
  <c r="O108" i="1"/>
  <c r="P108" i="1"/>
  <c r="Q108" i="1"/>
  <c r="R108" i="1"/>
  <c r="S108" i="1" s="1"/>
  <c r="AB108" i="1" s="1"/>
  <c r="T108" i="1"/>
  <c r="U108" i="1" s="1"/>
  <c r="AD108" i="1" s="1"/>
  <c r="X108" i="1"/>
  <c r="Y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109" i="1"/>
  <c r="D109" i="1"/>
  <c r="G109" i="1"/>
  <c r="H109" i="1"/>
  <c r="I109" i="1"/>
  <c r="J109" i="1"/>
  <c r="K109" i="1" s="1"/>
  <c r="L109" i="1"/>
  <c r="M109" i="1"/>
  <c r="N109" i="1"/>
  <c r="O109" i="1"/>
  <c r="P109" i="1"/>
  <c r="Q109" i="1"/>
  <c r="R109" i="1"/>
  <c r="S109" i="1" s="1"/>
  <c r="AB109" i="1" s="1"/>
  <c r="T109" i="1"/>
  <c r="U109" i="1" s="1"/>
  <c r="AD109" i="1" s="1"/>
  <c r="X109" i="1"/>
  <c r="Y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110" i="1"/>
  <c r="D110" i="1"/>
  <c r="G110" i="1"/>
  <c r="H110" i="1"/>
  <c r="I110" i="1"/>
  <c r="J110" i="1"/>
  <c r="K110" i="1" s="1"/>
  <c r="L110" i="1"/>
  <c r="M110" i="1"/>
  <c r="N110" i="1"/>
  <c r="O110" i="1"/>
  <c r="P110" i="1"/>
  <c r="Q110" i="1"/>
  <c r="R110" i="1"/>
  <c r="S110" i="1" s="1"/>
  <c r="AB110" i="1" s="1"/>
  <c r="T110" i="1"/>
  <c r="U110" i="1" s="1"/>
  <c r="AD110" i="1" s="1"/>
  <c r="X110" i="1"/>
  <c r="Y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111" i="1"/>
  <c r="D111" i="1"/>
  <c r="G111" i="1"/>
  <c r="H111" i="1"/>
  <c r="I111" i="1"/>
  <c r="J111" i="1"/>
  <c r="K111" i="1" s="1"/>
  <c r="L111" i="1"/>
  <c r="M111" i="1"/>
  <c r="N111" i="1"/>
  <c r="O111" i="1"/>
  <c r="P111" i="1"/>
  <c r="Q111" i="1"/>
  <c r="R111" i="1"/>
  <c r="S111" i="1" s="1"/>
  <c r="AB111" i="1" s="1"/>
  <c r="T111" i="1"/>
  <c r="U111" i="1" s="1"/>
  <c r="AD111" i="1" s="1"/>
  <c r="X111" i="1"/>
  <c r="Y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112" i="1"/>
  <c r="D112" i="1"/>
  <c r="G112" i="1"/>
  <c r="H112" i="1"/>
  <c r="I112" i="1"/>
  <c r="J112" i="1"/>
  <c r="K112" i="1" s="1"/>
  <c r="L112" i="1"/>
  <c r="M112" i="1"/>
  <c r="N112" i="1"/>
  <c r="O112" i="1"/>
  <c r="P112" i="1"/>
  <c r="Q112" i="1"/>
  <c r="R112" i="1"/>
  <c r="S112" i="1" s="1"/>
  <c r="AB112" i="1" s="1"/>
  <c r="T112" i="1"/>
  <c r="U112" i="1" s="1"/>
  <c r="AD112" i="1" s="1"/>
  <c r="X112" i="1"/>
  <c r="Y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113" i="1"/>
  <c r="D113" i="1"/>
  <c r="G113" i="1"/>
  <c r="H113" i="1"/>
  <c r="I113" i="1"/>
  <c r="J113" i="1"/>
  <c r="K113" i="1" s="1"/>
  <c r="L113" i="1"/>
  <c r="M113" i="1"/>
  <c r="N113" i="1"/>
  <c r="O113" i="1"/>
  <c r="P113" i="1"/>
  <c r="Q113" i="1"/>
  <c r="R113" i="1"/>
  <c r="S113" i="1" s="1"/>
  <c r="AB113" i="1" s="1"/>
  <c r="T113" i="1"/>
  <c r="U113" i="1" s="1"/>
  <c r="AD113" i="1" s="1"/>
  <c r="X113" i="1"/>
  <c r="Y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114" i="1"/>
  <c r="D114" i="1"/>
  <c r="G114" i="1"/>
  <c r="H114" i="1"/>
  <c r="I114" i="1"/>
  <c r="J114" i="1"/>
  <c r="K114" i="1" s="1"/>
  <c r="L114" i="1"/>
  <c r="M114" i="1"/>
  <c r="N114" i="1"/>
  <c r="O114" i="1"/>
  <c r="P114" i="1"/>
  <c r="Q114" i="1"/>
  <c r="R114" i="1"/>
  <c r="S114" i="1" s="1"/>
  <c r="AB114" i="1" s="1"/>
  <c r="T114" i="1"/>
  <c r="U114" i="1" s="1"/>
  <c r="AD114" i="1" s="1"/>
  <c r="X114" i="1"/>
  <c r="Y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115" i="1"/>
  <c r="D115" i="1"/>
  <c r="G115" i="1"/>
  <c r="H115" i="1"/>
  <c r="I115" i="1"/>
  <c r="J115" i="1"/>
  <c r="K115" i="1" s="1"/>
  <c r="L115" i="1"/>
  <c r="M115" i="1"/>
  <c r="N115" i="1"/>
  <c r="O115" i="1"/>
  <c r="P115" i="1"/>
  <c r="Q115" i="1"/>
  <c r="R115" i="1"/>
  <c r="S115" i="1" s="1"/>
  <c r="AB115" i="1" s="1"/>
  <c r="T115" i="1"/>
  <c r="U115" i="1" s="1"/>
  <c r="AD115" i="1" s="1"/>
  <c r="X115" i="1"/>
  <c r="Y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116" i="1"/>
  <c r="D116" i="1"/>
  <c r="G116" i="1"/>
  <c r="H116" i="1"/>
  <c r="I116" i="1"/>
  <c r="J116" i="1"/>
  <c r="K116" i="1" s="1"/>
  <c r="L116" i="1"/>
  <c r="M116" i="1"/>
  <c r="N116" i="1"/>
  <c r="O116" i="1"/>
  <c r="P116" i="1"/>
  <c r="Q116" i="1"/>
  <c r="R116" i="1"/>
  <c r="S116" i="1" s="1"/>
  <c r="AB116" i="1" s="1"/>
  <c r="T116" i="1"/>
  <c r="U116" i="1" s="1"/>
  <c r="AD116" i="1" s="1"/>
  <c r="X116" i="1"/>
  <c r="Y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117" i="1"/>
  <c r="D117" i="1"/>
  <c r="G117" i="1"/>
  <c r="H117" i="1"/>
  <c r="I117" i="1"/>
  <c r="J117" i="1"/>
  <c r="K117" i="1" s="1"/>
  <c r="L117" i="1"/>
  <c r="M117" i="1"/>
  <c r="N117" i="1"/>
  <c r="O117" i="1"/>
  <c r="P117" i="1"/>
  <c r="Q117" i="1"/>
  <c r="R117" i="1"/>
  <c r="S117" i="1" s="1"/>
  <c r="AB117" i="1" s="1"/>
  <c r="T117" i="1"/>
  <c r="U117" i="1" s="1"/>
  <c r="AD117" i="1" s="1"/>
  <c r="X117" i="1"/>
  <c r="Y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118" i="1"/>
  <c r="D118" i="1"/>
  <c r="G118" i="1"/>
  <c r="H118" i="1"/>
  <c r="I118" i="1"/>
  <c r="J118" i="1"/>
  <c r="K118" i="1" s="1"/>
  <c r="L118" i="1"/>
  <c r="M118" i="1"/>
  <c r="N118" i="1"/>
  <c r="O118" i="1"/>
  <c r="P118" i="1"/>
  <c r="Q118" i="1"/>
  <c r="R118" i="1"/>
  <c r="S118" i="1" s="1"/>
  <c r="AB118" i="1" s="1"/>
  <c r="T118" i="1"/>
  <c r="U118" i="1" s="1"/>
  <c r="AD118" i="1" s="1"/>
  <c r="X118" i="1"/>
  <c r="Y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119" i="1"/>
  <c r="D119" i="1"/>
  <c r="G119" i="1"/>
  <c r="H119" i="1"/>
  <c r="I119" i="1"/>
  <c r="J119" i="1"/>
  <c r="K119" i="1" s="1"/>
  <c r="L119" i="1"/>
  <c r="M119" i="1"/>
  <c r="N119" i="1"/>
  <c r="O119" i="1"/>
  <c r="P119" i="1"/>
  <c r="Q119" i="1"/>
  <c r="R119" i="1"/>
  <c r="S119" i="1" s="1"/>
  <c r="AB119" i="1" s="1"/>
  <c r="T119" i="1"/>
  <c r="U119" i="1" s="1"/>
  <c r="AD119" i="1" s="1"/>
  <c r="X119" i="1"/>
  <c r="Y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120" i="1"/>
  <c r="D120" i="1"/>
  <c r="G120" i="1"/>
  <c r="H120" i="1"/>
  <c r="I120" i="1"/>
  <c r="J120" i="1"/>
  <c r="K120" i="1" s="1"/>
  <c r="L120" i="1"/>
  <c r="M120" i="1"/>
  <c r="N120" i="1"/>
  <c r="O120" i="1"/>
  <c r="P120" i="1"/>
  <c r="Q120" i="1"/>
  <c r="R120" i="1"/>
  <c r="S120" i="1" s="1"/>
  <c r="AB120" i="1" s="1"/>
  <c r="T120" i="1"/>
  <c r="U120" i="1" s="1"/>
  <c r="AD120" i="1" s="1"/>
  <c r="X120" i="1"/>
  <c r="Y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121" i="1"/>
  <c r="D121" i="1"/>
  <c r="G121" i="1"/>
  <c r="H121" i="1"/>
  <c r="I121" i="1"/>
  <c r="J121" i="1"/>
  <c r="K121" i="1" s="1"/>
  <c r="L121" i="1"/>
  <c r="M121" i="1"/>
  <c r="N121" i="1"/>
  <c r="O121" i="1"/>
  <c r="P121" i="1"/>
  <c r="Q121" i="1"/>
  <c r="R121" i="1"/>
  <c r="S121" i="1" s="1"/>
  <c r="AB121" i="1" s="1"/>
  <c r="T121" i="1"/>
  <c r="U121" i="1" s="1"/>
  <c r="AD121" i="1" s="1"/>
  <c r="X121" i="1"/>
  <c r="Y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126" i="1"/>
  <c r="D126" i="1"/>
  <c r="G126" i="1"/>
  <c r="H126" i="1"/>
  <c r="I126" i="1"/>
  <c r="J126" i="1"/>
  <c r="K126" i="1" s="1"/>
  <c r="L126" i="1"/>
  <c r="M126" i="1"/>
  <c r="N126" i="1"/>
  <c r="O126" i="1"/>
  <c r="P126" i="1"/>
  <c r="Q126" i="1"/>
  <c r="R126" i="1"/>
  <c r="S126" i="1" s="1"/>
  <c r="AB126" i="1" s="1"/>
  <c r="T126" i="1"/>
  <c r="U126" i="1" s="1"/>
  <c r="AD126" i="1" s="1"/>
  <c r="X126" i="1"/>
  <c r="Y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55" i="1"/>
  <c r="D55" i="1"/>
  <c r="G55" i="1"/>
  <c r="H55" i="1"/>
  <c r="I55" i="1"/>
  <c r="J55" i="1"/>
  <c r="K55" i="1" s="1"/>
  <c r="L55" i="1"/>
  <c r="M55" i="1"/>
  <c r="N55" i="1"/>
  <c r="O55" i="1"/>
  <c r="P55" i="1"/>
  <c r="Q55" i="1"/>
  <c r="R55" i="1"/>
  <c r="S55" i="1" s="1"/>
  <c r="T55" i="1"/>
  <c r="U55" i="1" s="1"/>
  <c r="AD55" i="1" s="1"/>
  <c r="X55" i="1"/>
  <c r="Y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56" i="1"/>
  <c r="D56" i="1"/>
  <c r="G56" i="1"/>
  <c r="H56" i="1"/>
  <c r="I56" i="1"/>
  <c r="J56" i="1"/>
  <c r="K56" i="1" s="1"/>
  <c r="L56" i="1"/>
  <c r="M56" i="1"/>
  <c r="N56" i="1"/>
  <c r="O56" i="1"/>
  <c r="P56" i="1"/>
  <c r="Q56" i="1"/>
  <c r="R56" i="1"/>
  <c r="S56" i="1" s="1"/>
  <c r="AB56" i="1" s="1"/>
  <c r="T56" i="1"/>
  <c r="U56" i="1" s="1"/>
  <c r="AD56" i="1" s="1"/>
  <c r="X56" i="1"/>
  <c r="Y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57" i="1"/>
  <c r="D57" i="1"/>
  <c r="G57" i="1"/>
  <c r="H57" i="1"/>
  <c r="I57" i="1"/>
  <c r="J57" i="1"/>
  <c r="K57" i="1" s="1"/>
  <c r="L57" i="1"/>
  <c r="M57" i="1"/>
  <c r="N57" i="1"/>
  <c r="O57" i="1"/>
  <c r="P57" i="1"/>
  <c r="Q57" i="1"/>
  <c r="R57" i="1"/>
  <c r="S57" i="1" s="1"/>
  <c r="AB57" i="1" s="1"/>
  <c r="T57" i="1"/>
  <c r="U57" i="1" s="1"/>
  <c r="AD57" i="1" s="1"/>
  <c r="X57" i="1"/>
  <c r="Y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58" i="1"/>
  <c r="D58" i="1"/>
  <c r="G58" i="1"/>
  <c r="H58" i="1"/>
  <c r="I58" i="1"/>
  <c r="J58" i="1"/>
  <c r="K58" i="1" s="1"/>
  <c r="L58" i="1"/>
  <c r="M58" i="1"/>
  <c r="N58" i="1"/>
  <c r="O58" i="1"/>
  <c r="P58" i="1"/>
  <c r="Q58" i="1"/>
  <c r="R58" i="1"/>
  <c r="S58" i="1" s="1"/>
  <c r="AB58" i="1" s="1"/>
  <c r="T58" i="1"/>
  <c r="U58" i="1" s="1"/>
  <c r="AD58" i="1" s="1"/>
  <c r="X58" i="1"/>
  <c r="Y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59" i="1"/>
  <c r="D59" i="1"/>
  <c r="G59" i="1"/>
  <c r="H59" i="1"/>
  <c r="I59" i="1"/>
  <c r="J59" i="1"/>
  <c r="K59" i="1" s="1"/>
  <c r="L59" i="1"/>
  <c r="M59" i="1"/>
  <c r="N59" i="1"/>
  <c r="O59" i="1"/>
  <c r="P59" i="1"/>
  <c r="Q59" i="1"/>
  <c r="R59" i="1"/>
  <c r="S59" i="1" s="1"/>
  <c r="AB59" i="1" s="1"/>
  <c r="T59" i="1"/>
  <c r="U59" i="1" s="1"/>
  <c r="AD59" i="1" s="1"/>
  <c r="X59" i="1"/>
  <c r="Y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60" i="1"/>
  <c r="D60" i="1"/>
  <c r="G60" i="1"/>
  <c r="H60" i="1"/>
  <c r="I60" i="1"/>
  <c r="J60" i="1"/>
  <c r="K60" i="1" s="1"/>
  <c r="L60" i="1"/>
  <c r="M60" i="1"/>
  <c r="N60" i="1"/>
  <c r="O60" i="1"/>
  <c r="P60" i="1"/>
  <c r="Q60" i="1"/>
  <c r="R60" i="1"/>
  <c r="S60" i="1" s="1"/>
  <c r="AB60" i="1" s="1"/>
  <c r="T60" i="1"/>
  <c r="U60" i="1" s="1"/>
  <c r="AD60" i="1" s="1"/>
  <c r="X60" i="1"/>
  <c r="Y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61" i="1"/>
  <c r="D61" i="1"/>
  <c r="G61" i="1"/>
  <c r="H61" i="1"/>
  <c r="I61" i="1"/>
  <c r="J61" i="1"/>
  <c r="K61" i="1" s="1"/>
  <c r="L61" i="1"/>
  <c r="M61" i="1"/>
  <c r="N61" i="1"/>
  <c r="O61" i="1"/>
  <c r="P61" i="1"/>
  <c r="Q61" i="1"/>
  <c r="R61" i="1"/>
  <c r="S61" i="1" s="1"/>
  <c r="AB61" i="1" s="1"/>
  <c r="T61" i="1"/>
  <c r="U61" i="1" s="1"/>
  <c r="AD61" i="1" s="1"/>
  <c r="X61" i="1"/>
  <c r="Y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62" i="1"/>
  <c r="D62" i="1"/>
  <c r="G62" i="1"/>
  <c r="H62" i="1"/>
  <c r="I62" i="1"/>
  <c r="J62" i="1"/>
  <c r="K62" i="1" s="1"/>
  <c r="L62" i="1"/>
  <c r="M62" i="1"/>
  <c r="N62" i="1"/>
  <c r="O62" i="1"/>
  <c r="P62" i="1"/>
  <c r="Q62" i="1"/>
  <c r="R62" i="1"/>
  <c r="S62" i="1" s="1"/>
  <c r="AB62" i="1" s="1"/>
  <c r="T62" i="1"/>
  <c r="U62" i="1" s="1"/>
  <c r="AD62" i="1" s="1"/>
  <c r="X62" i="1"/>
  <c r="Y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63" i="1"/>
  <c r="D63" i="1"/>
  <c r="G63" i="1"/>
  <c r="H63" i="1"/>
  <c r="I63" i="1"/>
  <c r="J63" i="1"/>
  <c r="K63" i="1" s="1"/>
  <c r="L63" i="1"/>
  <c r="M63" i="1"/>
  <c r="N63" i="1"/>
  <c r="O63" i="1"/>
  <c r="P63" i="1"/>
  <c r="Q63" i="1"/>
  <c r="R63" i="1"/>
  <c r="S63" i="1" s="1"/>
  <c r="AB63" i="1" s="1"/>
  <c r="T63" i="1"/>
  <c r="U63" i="1" s="1"/>
  <c r="AD63" i="1" s="1"/>
  <c r="X63" i="1"/>
  <c r="Y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64" i="1"/>
  <c r="D64" i="1"/>
  <c r="G64" i="1"/>
  <c r="H64" i="1"/>
  <c r="I64" i="1"/>
  <c r="J64" i="1"/>
  <c r="K64" i="1" s="1"/>
  <c r="L64" i="1"/>
  <c r="M64" i="1"/>
  <c r="N64" i="1"/>
  <c r="O64" i="1"/>
  <c r="P64" i="1"/>
  <c r="Q64" i="1"/>
  <c r="R64" i="1"/>
  <c r="S64" i="1" s="1"/>
  <c r="AB64" i="1" s="1"/>
  <c r="T64" i="1"/>
  <c r="U64" i="1" s="1"/>
  <c r="AD64" i="1" s="1"/>
  <c r="X64" i="1"/>
  <c r="Y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65" i="1"/>
  <c r="D65" i="1"/>
  <c r="G65" i="1"/>
  <c r="H65" i="1"/>
  <c r="I65" i="1"/>
  <c r="J65" i="1"/>
  <c r="K65" i="1" s="1"/>
  <c r="L65" i="1"/>
  <c r="M65" i="1"/>
  <c r="N65" i="1"/>
  <c r="O65" i="1"/>
  <c r="P65" i="1"/>
  <c r="Q65" i="1"/>
  <c r="R65" i="1"/>
  <c r="S65" i="1" s="1"/>
  <c r="AB65" i="1" s="1"/>
  <c r="T65" i="1"/>
  <c r="U65" i="1" s="1"/>
  <c r="AD65" i="1" s="1"/>
  <c r="X65" i="1"/>
  <c r="Y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66" i="1"/>
  <c r="D66" i="1"/>
  <c r="G66" i="1"/>
  <c r="H66" i="1"/>
  <c r="I66" i="1"/>
  <c r="J66" i="1"/>
  <c r="K66" i="1" s="1"/>
  <c r="L66" i="1"/>
  <c r="M66" i="1"/>
  <c r="N66" i="1"/>
  <c r="O66" i="1"/>
  <c r="P66" i="1"/>
  <c r="Q66" i="1"/>
  <c r="R66" i="1"/>
  <c r="S66" i="1" s="1"/>
  <c r="AB66" i="1" s="1"/>
  <c r="T66" i="1"/>
  <c r="U66" i="1" s="1"/>
  <c r="AD66" i="1" s="1"/>
  <c r="X66" i="1"/>
  <c r="Y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67" i="1"/>
  <c r="D67" i="1"/>
  <c r="G67" i="1"/>
  <c r="H67" i="1"/>
  <c r="I67" i="1"/>
  <c r="J67" i="1"/>
  <c r="K67" i="1" s="1"/>
  <c r="L67" i="1"/>
  <c r="M67" i="1"/>
  <c r="N67" i="1"/>
  <c r="O67" i="1"/>
  <c r="P67" i="1"/>
  <c r="Q67" i="1"/>
  <c r="R67" i="1"/>
  <c r="S67" i="1" s="1"/>
  <c r="AB67" i="1" s="1"/>
  <c r="T67" i="1"/>
  <c r="U67" i="1" s="1"/>
  <c r="AD67" i="1" s="1"/>
  <c r="X67" i="1"/>
  <c r="Y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68" i="1"/>
  <c r="D68" i="1"/>
  <c r="G68" i="1"/>
  <c r="H68" i="1"/>
  <c r="I68" i="1"/>
  <c r="J68" i="1"/>
  <c r="K68" i="1" s="1"/>
  <c r="L68" i="1"/>
  <c r="M68" i="1"/>
  <c r="N68" i="1"/>
  <c r="O68" i="1"/>
  <c r="P68" i="1"/>
  <c r="Q68" i="1"/>
  <c r="R68" i="1"/>
  <c r="S68" i="1" s="1"/>
  <c r="AB68" i="1" s="1"/>
  <c r="T68" i="1"/>
  <c r="U68" i="1" s="1"/>
  <c r="AD68" i="1" s="1"/>
  <c r="X68" i="1"/>
  <c r="Y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69" i="1"/>
  <c r="D69" i="1"/>
  <c r="G69" i="1"/>
  <c r="H69" i="1"/>
  <c r="I69" i="1"/>
  <c r="J69" i="1"/>
  <c r="K69" i="1" s="1"/>
  <c r="L69" i="1"/>
  <c r="M69" i="1"/>
  <c r="N69" i="1"/>
  <c r="O69" i="1"/>
  <c r="P69" i="1"/>
  <c r="Q69" i="1"/>
  <c r="R69" i="1"/>
  <c r="S69" i="1" s="1"/>
  <c r="AB69" i="1" s="1"/>
  <c r="T69" i="1"/>
  <c r="U69" i="1" s="1"/>
  <c r="AD69" i="1" s="1"/>
  <c r="X69" i="1"/>
  <c r="Y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70" i="1"/>
  <c r="D70" i="1"/>
  <c r="G70" i="1"/>
  <c r="H70" i="1"/>
  <c r="I70" i="1"/>
  <c r="J70" i="1"/>
  <c r="K70" i="1" s="1"/>
  <c r="L70" i="1"/>
  <c r="M70" i="1"/>
  <c r="N70" i="1"/>
  <c r="O70" i="1"/>
  <c r="P70" i="1"/>
  <c r="Q70" i="1"/>
  <c r="R70" i="1"/>
  <c r="S70" i="1" s="1"/>
  <c r="AB70" i="1" s="1"/>
  <c r="T70" i="1"/>
  <c r="U70" i="1" s="1"/>
  <c r="AD70" i="1" s="1"/>
  <c r="X70" i="1"/>
  <c r="Y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71" i="1"/>
  <c r="D71" i="1"/>
  <c r="G71" i="1"/>
  <c r="H71" i="1"/>
  <c r="I71" i="1"/>
  <c r="J71" i="1"/>
  <c r="K71" i="1" s="1"/>
  <c r="L71" i="1"/>
  <c r="M71" i="1"/>
  <c r="N71" i="1"/>
  <c r="O71" i="1"/>
  <c r="P71" i="1"/>
  <c r="Q71" i="1"/>
  <c r="R71" i="1"/>
  <c r="S71" i="1" s="1"/>
  <c r="AB71" i="1" s="1"/>
  <c r="T71" i="1"/>
  <c r="U71" i="1" s="1"/>
  <c r="AD71" i="1" s="1"/>
  <c r="X71" i="1"/>
  <c r="Y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72" i="1"/>
  <c r="D72" i="1"/>
  <c r="G72" i="1"/>
  <c r="H72" i="1"/>
  <c r="I72" i="1"/>
  <c r="J72" i="1"/>
  <c r="K72" i="1" s="1"/>
  <c r="L72" i="1"/>
  <c r="M72" i="1"/>
  <c r="N72" i="1"/>
  <c r="O72" i="1"/>
  <c r="P72" i="1"/>
  <c r="Q72" i="1"/>
  <c r="R72" i="1"/>
  <c r="S72" i="1" s="1"/>
  <c r="AB72" i="1" s="1"/>
  <c r="T72" i="1"/>
  <c r="U72" i="1" s="1"/>
  <c r="AD72" i="1" s="1"/>
  <c r="X72" i="1"/>
  <c r="Y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73" i="1"/>
  <c r="D73" i="1"/>
  <c r="G73" i="1"/>
  <c r="H73" i="1"/>
  <c r="I73" i="1"/>
  <c r="J73" i="1"/>
  <c r="K73" i="1" s="1"/>
  <c r="L73" i="1"/>
  <c r="M73" i="1"/>
  <c r="N73" i="1"/>
  <c r="O73" i="1"/>
  <c r="P73" i="1"/>
  <c r="Q73" i="1"/>
  <c r="R73" i="1"/>
  <c r="S73" i="1" s="1"/>
  <c r="AB73" i="1" s="1"/>
  <c r="T73" i="1"/>
  <c r="U73" i="1" s="1"/>
  <c r="AD73" i="1" s="1"/>
  <c r="X73" i="1"/>
  <c r="Y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74" i="1"/>
  <c r="D74" i="1"/>
  <c r="G74" i="1"/>
  <c r="H74" i="1"/>
  <c r="I74" i="1"/>
  <c r="J74" i="1"/>
  <c r="K74" i="1" s="1"/>
  <c r="L74" i="1"/>
  <c r="M74" i="1"/>
  <c r="N74" i="1"/>
  <c r="O74" i="1"/>
  <c r="P74" i="1"/>
  <c r="Q74" i="1"/>
  <c r="R74" i="1"/>
  <c r="S74" i="1" s="1"/>
  <c r="AB74" i="1" s="1"/>
  <c r="T74" i="1"/>
  <c r="U74" i="1" s="1"/>
  <c r="AD74" i="1" s="1"/>
  <c r="X74" i="1"/>
  <c r="Y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75" i="1"/>
  <c r="D75" i="1"/>
  <c r="G75" i="1"/>
  <c r="H75" i="1"/>
  <c r="I75" i="1"/>
  <c r="J75" i="1"/>
  <c r="K75" i="1" s="1"/>
  <c r="L75" i="1"/>
  <c r="M75" i="1"/>
  <c r="N75" i="1"/>
  <c r="O75" i="1"/>
  <c r="P75" i="1"/>
  <c r="Q75" i="1"/>
  <c r="R75" i="1"/>
  <c r="S75" i="1" s="1"/>
  <c r="AB75" i="1" s="1"/>
  <c r="T75" i="1"/>
  <c r="U75" i="1" s="1"/>
  <c r="AD75" i="1" s="1"/>
  <c r="X75" i="1"/>
  <c r="Y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76" i="1"/>
  <c r="D76" i="1"/>
  <c r="G76" i="1"/>
  <c r="H76" i="1"/>
  <c r="I76" i="1"/>
  <c r="J76" i="1"/>
  <c r="K76" i="1" s="1"/>
  <c r="L76" i="1"/>
  <c r="M76" i="1"/>
  <c r="N76" i="1"/>
  <c r="O76" i="1"/>
  <c r="P76" i="1"/>
  <c r="Q76" i="1"/>
  <c r="R76" i="1"/>
  <c r="S76" i="1" s="1"/>
  <c r="AB76" i="1" s="1"/>
  <c r="T76" i="1"/>
  <c r="U76" i="1" s="1"/>
  <c r="AD76" i="1" s="1"/>
  <c r="X76" i="1"/>
  <c r="Y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77" i="1"/>
  <c r="D77" i="1"/>
  <c r="G77" i="1"/>
  <c r="H77" i="1"/>
  <c r="I77" i="1"/>
  <c r="J77" i="1"/>
  <c r="K77" i="1" s="1"/>
  <c r="L77" i="1"/>
  <c r="M77" i="1"/>
  <c r="N77" i="1"/>
  <c r="O77" i="1"/>
  <c r="P77" i="1"/>
  <c r="Q77" i="1"/>
  <c r="R77" i="1"/>
  <c r="S77" i="1" s="1"/>
  <c r="AB77" i="1" s="1"/>
  <c r="T77" i="1"/>
  <c r="U77" i="1" s="1"/>
  <c r="AD77" i="1" s="1"/>
  <c r="X77" i="1"/>
  <c r="Y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40" i="1"/>
  <c r="D40" i="1"/>
  <c r="G40" i="1"/>
  <c r="H40" i="1"/>
  <c r="I40" i="1"/>
  <c r="J40" i="1"/>
  <c r="K40" i="1" s="1"/>
  <c r="L40" i="1"/>
  <c r="M40" i="1"/>
  <c r="N40" i="1"/>
  <c r="O40" i="1"/>
  <c r="P40" i="1"/>
  <c r="Q40" i="1"/>
  <c r="R40" i="1"/>
  <c r="S40" i="1" s="1"/>
  <c r="AB40" i="1" s="1"/>
  <c r="T40" i="1"/>
  <c r="U40" i="1" s="1"/>
  <c r="AD40" i="1" s="1"/>
  <c r="X40" i="1"/>
  <c r="Y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41" i="1"/>
  <c r="D41" i="1"/>
  <c r="G41" i="1"/>
  <c r="H41" i="1"/>
  <c r="I41" i="1"/>
  <c r="J41" i="1"/>
  <c r="K41" i="1" s="1"/>
  <c r="L41" i="1"/>
  <c r="M41" i="1"/>
  <c r="N41" i="1"/>
  <c r="O41" i="1"/>
  <c r="P41" i="1"/>
  <c r="Q41" i="1"/>
  <c r="R41" i="1"/>
  <c r="S41" i="1" s="1"/>
  <c r="AB41" i="1" s="1"/>
  <c r="T41" i="1"/>
  <c r="U41" i="1" s="1"/>
  <c r="AD41" i="1" s="1"/>
  <c r="X41" i="1"/>
  <c r="Y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42" i="1"/>
  <c r="D42" i="1"/>
  <c r="G42" i="1"/>
  <c r="H42" i="1"/>
  <c r="I42" i="1"/>
  <c r="J42" i="1"/>
  <c r="K42" i="1" s="1"/>
  <c r="L42" i="1"/>
  <c r="M42" i="1"/>
  <c r="N42" i="1"/>
  <c r="O42" i="1"/>
  <c r="P42" i="1"/>
  <c r="Q42" i="1"/>
  <c r="R42" i="1"/>
  <c r="S42" i="1" s="1"/>
  <c r="AB42" i="1" s="1"/>
  <c r="T42" i="1"/>
  <c r="U42" i="1" s="1"/>
  <c r="AD42" i="1" s="1"/>
  <c r="X42" i="1"/>
  <c r="Y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43" i="1"/>
  <c r="D43" i="1"/>
  <c r="G43" i="1"/>
  <c r="H43" i="1"/>
  <c r="I43" i="1"/>
  <c r="J43" i="1"/>
  <c r="K43" i="1" s="1"/>
  <c r="L43" i="1"/>
  <c r="M43" i="1"/>
  <c r="N43" i="1"/>
  <c r="O43" i="1"/>
  <c r="P43" i="1"/>
  <c r="Q43" i="1"/>
  <c r="R43" i="1"/>
  <c r="S43" i="1" s="1"/>
  <c r="AB43" i="1" s="1"/>
  <c r="T43" i="1"/>
  <c r="U43" i="1" s="1"/>
  <c r="AD43" i="1" s="1"/>
  <c r="X43" i="1"/>
  <c r="Y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44" i="1"/>
  <c r="D44" i="1"/>
  <c r="G44" i="1"/>
  <c r="H44" i="1"/>
  <c r="I44" i="1"/>
  <c r="J44" i="1"/>
  <c r="K44" i="1" s="1"/>
  <c r="L44" i="1"/>
  <c r="M44" i="1"/>
  <c r="N44" i="1"/>
  <c r="O44" i="1"/>
  <c r="P44" i="1"/>
  <c r="Q44" i="1"/>
  <c r="R44" i="1"/>
  <c r="S44" i="1" s="1"/>
  <c r="AB44" i="1" s="1"/>
  <c r="T44" i="1"/>
  <c r="U44" i="1" s="1"/>
  <c r="AD44" i="1" s="1"/>
  <c r="X44" i="1"/>
  <c r="Y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45" i="1"/>
  <c r="D45" i="1"/>
  <c r="G45" i="1"/>
  <c r="H45" i="1"/>
  <c r="I45" i="1"/>
  <c r="J45" i="1"/>
  <c r="K45" i="1" s="1"/>
  <c r="L45" i="1"/>
  <c r="M45" i="1"/>
  <c r="N45" i="1"/>
  <c r="O45" i="1"/>
  <c r="P45" i="1"/>
  <c r="Q45" i="1"/>
  <c r="R45" i="1"/>
  <c r="S45" i="1" s="1"/>
  <c r="AB45" i="1" s="1"/>
  <c r="T45" i="1"/>
  <c r="U45" i="1" s="1"/>
  <c r="AD45" i="1" s="1"/>
  <c r="X45" i="1"/>
  <c r="Y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46" i="1"/>
  <c r="D46" i="1"/>
  <c r="G46" i="1"/>
  <c r="H46" i="1"/>
  <c r="I46" i="1"/>
  <c r="J46" i="1"/>
  <c r="K46" i="1" s="1"/>
  <c r="L46" i="1"/>
  <c r="M46" i="1"/>
  <c r="N46" i="1"/>
  <c r="O46" i="1"/>
  <c r="P46" i="1"/>
  <c r="Q46" i="1"/>
  <c r="R46" i="1"/>
  <c r="S46" i="1" s="1"/>
  <c r="AB46" i="1" s="1"/>
  <c r="T46" i="1"/>
  <c r="U46" i="1" s="1"/>
  <c r="AD46" i="1" s="1"/>
  <c r="X46" i="1"/>
  <c r="Y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47" i="1"/>
  <c r="D47" i="1"/>
  <c r="G47" i="1"/>
  <c r="H47" i="1"/>
  <c r="I47" i="1"/>
  <c r="J47" i="1"/>
  <c r="K47" i="1" s="1"/>
  <c r="L47" i="1"/>
  <c r="M47" i="1"/>
  <c r="N47" i="1"/>
  <c r="O47" i="1"/>
  <c r="P47" i="1"/>
  <c r="Q47" i="1"/>
  <c r="R47" i="1"/>
  <c r="S47" i="1" s="1"/>
  <c r="AB47" i="1" s="1"/>
  <c r="T47" i="1"/>
  <c r="U47" i="1" s="1"/>
  <c r="AD47" i="1" s="1"/>
  <c r="X47" i="1"/>
  <c r="Y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48" i="1"/>
  <c r="D48" i="1"/>
  <c r="G48" i="1"/>
  <c r="H48" i="1"/>
  <c r="I48" i="1"/>
  <c r="J48" i="1"/>
  <c r="K48" i="1" s="1"/>
  <c r="L48" i="1"/>
  <c r="M48" i="1"/>
  <c r="N48" i="1"/>
  <c r="O48" i="1"/>
  <c r="P48" i="1"/>
  <c r="Q48" i="1"/>
  <c r="R48" i="1"/>
  <c r="S48" i="1" s="1"/>
  <c r="AB48" i="1" s="1"/>
  <c r="T48" i="1"/>
  <c r="U48" i="1" s="1"/>
  <c r="AD48" i="1" s="1"/>
  <c r="X48" i="1"/>
  <c r="Y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49" i="1"/>
  <c r="D49" i="1"/>
  <c r="G49" i="1"/>
  <c r="H49" i="1"/>
  <c r="I49" i="1"/>
  <c r="J49" i="1"/>
  <c r="K49" i="1" s="1"/>
  <c r="L49" i="1"/>
  <c r="M49" i="1"/>
  <c r="N49" i="1"/>
  <c r="O49" i="1"/>
  <c r="P49" i="1"/>
  <c r="Q49" i="1"/>
  <c r="R49" i="1"/>
  <c r="S49" i="1" s="1"/>
  <c r="AB49" i="1" s="1"/>
  <c r="T49" i="1"/>
  <c r="U49" i="1" s="1"/>
  <c r="AD49" i="1" s="1"/>
  <c r="X49" i="1"/>
  <c r="Y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50" i="1"/>
  <c r="D50" i="1"/>
  <c r="G50" i="1"/>
  <c r="H50" i="1"/>
  <c r="I50" i="1"/>
  <c r="J50" i="1"/>
  <c r="K50" i="1" s="1"/>
  <c r="L50" i="1"/>
  <c r="M50" i="1"/>
  <c r="N50" i="1"/>
  <c r="O50" i="1"/>
  <c r="P50" i="1"/>
  <c r="Q50" i="1"/>
  <c r="R50" i="1"/>
  <c r="S50" i="1" s="1"/>
  <c r="AB50" i="1" s="1"/>
  <c r="T50" i="1"/>
  <c r="U50" i="1" s="1"/>
  <c r="AD50" i="1" s="1"/>
  <c r="X50" i="1"/>
  <c r="Y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51" i="1"/>
  <c r="D51" i="1"/>
  <c r="G51" i="1"/>
  <c r="H51" i="1"/>
  <c r="I51" i="1"/>
  <c r="J51" i="1"/>
  <c r="K51" i="1" s="1"/>
  <c r="L51" i="1"/>
  <c r="M51" i="1"/>
  <c r="N51" i="1"/>
  <c r="O51" i="1"/>
  <c r="P51" i="1"/>
  <c r="Q51" i="1"/>
  <c r="R51" i="1"/>
  <c r="S51" i="1" s="1"/>
  <c r="AB51" i="1" s="1"/>
  <c r="T51" i="1"/>
  <c r="U51" i="1" s="1"/>
  <c r="AD51" i="1" s="1"/>
  <c r="X51" i="1"/>
  <c r="Y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52" i="1"/>
  <c r="D52" i="1"/>
  <c r="G52" i="1"/>
  <c r="H52" i="1"/>
  <c r="I52" i="1"/>
  <c r="J52" i="1"/>
  <c r="K52" i="1" s="1"/>
  <c r="L52" i="1"/>
  <c r="M52" i="1"/>
  <c r="N52" i="1"/>
  <c r="O52" i="1"/>
  <c r="P52" i="1"/>
  <c r="Q52" i="1"/>
  <c r="R52" i="1"/>
  <c r="S52" i="1" s="1"/>
  <c r="AB52" i="1" s="1"/>
  <c r="T52" i="1"/>
  <c r="U52" i="1" s="1"/>
  <c r="AD52" i="1" s="1"/>
  <c r="X52" i="1"/>
  <c r="Y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53" i="1"/>
  <c r="D53" i="1"/>
  <c r="G53" i="1"/>
  <c r="H53" i="1"/>
  <c r="I53" i="1"/>
  <c r="J53" i="1"/>
  <c r="K53" i="1" s="1"/>
  <c r="L53" i="1"/>
  <c r="M53" i="1"/>
  <c r="N53" i="1"/>
  <c r="O53" i="1"/>
  <c r="P53" i="1"/>
  <c r="Q53" i="1"/>
  <c r="R53" i="1"/>
  <c r="S53" i="1" s="1"/>
  <c r="AB53" i="1" s="1"/>
  <c r="T53" i="1"/>
  <c r="U53" i="1" s="1"/>
  <c r="AD53" i="1" s="1"/>
  <c r="X53" i="1"/>
  <c r="Y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54" i="1"/>
  <c r="D54" i="1"/>
  <c r="G54" i="1"/>
  <c r="H54" i="1"/>
  <c r="I54" i="1"/>
  <c r="J54" i="1"/>
  <c r="K54" i="1" s="1"/>
  <c r="L54" i="1"/>
  <c r="M54" i="1"/>
  <c r="N54" i="1"/>
  <c r="O54" i="1"/>
  <c r="P54" i="1"/>
  <c r="Q54" i="1"/>
  <c r="R54" i="1"/>
  <c r="S54" i="1" s="1"/>
  <c r="AB54" i="1" s="1"/>
  <c r="T54" i="1"/>
  <c r="U54" i="1" s="1"/>
  <c r="AD54" i="1" s="1"/>
  <c r="X54" i="1"/>
  <c r="Y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D38" i="1"/>
  <c r="D39" i="1"/>
  <c r="AC133" i="1" l="1"/>
  <c r="AC122" i="1"/>
  <c r="AC139" i="1"/>
  <c r="AC3" i="1"/>
  <c r="AC127" i="1"/>
  <c r="V3" i="1"/>
  <c r="Z3" i="1" s="1"/>
  <c r="AT3" i="1" s="1"/>
  <c r="AU3" i="1" s="1"/>
  <c r="AC134" i="1"/>
  <c r="AA3" i="1"/>
  <c r="AA134" i="1"/>
  <c r="AA122" i="1"/>
  <c r="AA138" i="1"/>
  <c r="V122" i="1"/>
  <c r="Z122" i="1" s="1"/>
  <c r="AT122" i="1" s="1"/>
  <c r="AU122" i="1" s="1"/>
  <c r="AB122" i="1"/>
  <c r="AA139" i="1"/>
  <c r="AA136" i="1"/>
  <c r="AA130" i="1"/>
  <c r="AA128" i="1"/>
  <c r="AC123" i="1"/>
  <c r="AA140" i="1"/>
  <c r="V137" i="1"/>
  <c r="Z137" i="1" s="1"/>
  <c r="AT137" i="1" s="1"/>
  <c r="AU137" i="1" s="1"/>
  <c r="AA132" i="1"/>
  <c r="AA124" i="1"/>
  <c r="V138" i="1"/>
  <c r="Z138" i="1" s="1"/>
  <c r="AT138" i="1" s="1"/>
  <c r="AU138" i="1" s="1"/>
  <c r="AC137" i="1"/>
  <c r="AC130" i="1"/>
  <c r="AC138" i="1"/>
  <c r="AA135" i="1"/>
  <c r="AB140" i="1"/>
  <c r="V140" i="1"/>
  <c r="AC140" i="1"/>
  <c r="V133" i="1"/>
  <c r="V134" i="1"/>
  <c r="AB136" i="1"/>
  <c r="V136" i="1"/>
  <c r="AC135" i="1"/>
  <c r="AC136" i="1"/>
  <c r="AA141" i="1"/>
  <c r="V132" i="1"/>
  <c r="Z132" i="1" s="1"/>
  <c r="AT132" i="1" s="1"/>
  <c r="AU132" i="1" s="1"/>
  <c r="AC131" i="1"/>
  <c r="AA125" i="1"/>
  <c r="V139" i="1"/>
  <c r="AA137" i="1"/>
  <c r="V135" i="1"/>
  <c r="AA133" i="1"/>
  <c r="AA129" i="1"/>
  <c r="AC132" i="1"/>
  <c r="AC125" i="1"/>
  <c r="AC124" i="1"/>
  <c r="V123" i="1"/>
  <c r="V125" i="1"/>
  <c r="AA123" i="1"/>
  <c r="V124" i="1"/>
  <c r="V127" i="1"/>
  <c r="AC141" i="1"/>
  <c r="AD130" i="1"/>
  <c r="V130" i="1"/>
  <c r="AC129" i="1"/>
  <c r="AC128" i="1"/>
  <c r="V142" i="1"/>
  <c r="AD142" i="1"/>
  <c r="V131" i="1"/>
  <c r="V128" i="1"/>
  <c r="V141" i="1"/>
  <c r="AA131" i="1"/>
  <c r="V129" i="1"/>
  <c r="AA127" i="1"/>
  <c r="AC82" i="1"/>
  <c r="AA111" i="1"/>
  <c r="AC94" i="1"/>
  <c r="AA109" i="1"/>
  <c r="AA121" i="1"/>
  <c r="AA116" i="1"/>
  <c r="AC118" i="1"/>
  <c r="AC78" i="1"/>
  <c r="AA101" i="1"/>
  <c r="V78" i="1"/>
  <c r="Z78" i="1" s="1"/>
  <c r="AT78" i="1" s="1"/>
  <c r="AC119" i="1"/>
  <c r="AC98" i="1"/>
  <c r="AA117" i="1"/>
  <c r="AA78" i="1"/>
  <c r="AC115" i="1"/>
  <c r="AC121" i="1"/>
  <c r="AA118" i="1"/>
  <c r="AA85" i="1"/>
  <c r="AC79" i="1"/>
  <c r="V91" i="1"/>
  <c r="Z91" i="1" s="1"/>
  <c r="AT91" i="1" s="1"/>
  <c r="AC91" i="1"/>
  <c r="V115" i="1"/>
  <c r="Z115" i="1" s="1"/>
  <c r="AT115" i="1" s="1"/>
  <c r="AA91" i="1"/>
  <c r="AA81" i="1"/>
  <c r="V121" i="1"/>
  <c r="Z121" i="1" s="1"/>
  <c r="AT121" i="1" s="1"/>
  <c r="AA120" i="1"/>
  <c r="AA105" i="1"/>
  <c r="AC87" i="1"/>
  <c r="AA126" i="1"/>
  <c r="AC111" i="1"/>
  <c r="V99" i="1"/>
  <c r="Z99" i="1" s="1"/>
  <c r="AT99" i="1" s="1"/>
  <c r="AC99" i="1"/>
  <c r="AC90" i="1"/>
  <c r="AA89" i="1"/>
  <c r="AC103" i="1"/>
  <c r="V119" i="1"/>
  <c r="Z119" i="1" s="1"/>
  <c r="AT119" i="1" s="1"/>
  <c r="AU119" i="1" s="1"/>
  <c r="AA113" i="1"/>
  <c r="AC95" i="1"/>
  <c r="AC86" i="1"/>
  <c r="AC83" i="1"/>
  <c r="AC120" i="1"/>
  <c r="V107" i="1"/>
  <c r="Z107" i="1" s="1"/>
  <c r="AT107" i="1" s="1"/>
  <c r="AC107" i="1"/>
  <c r="V83" i="1"/>
  <c r="Z83" i="1" s="1"/>
  <c r="AT83" i="1" s="1"/>
  <c r="AC126" i="1"/>
  <c r="V126" i="1"/>
  <c r="V118" i="1"/>
  <c r="V117" i="1"/>
  <c r="AA108" i="1"/>
  <c r="V108" i="1"/>
  <c r="AA100" i="1"/>
  <c r="V100" i="1"/>
  <c r="Z100" i="1" s="1"/>
  <c r="AT100" i="1" s="1"/>
  <c r="AA92" i="1"/>
  <c r="V92" i="1"/>
  <c r="AA84" i="1"/>
  <c r="V84" i="1"/>
  <c r="Z84" i="1" s="1"/>
  <c r="AT84" i="1" s="1"/>
  <c r="V120" i="1"/>
  <c r="Z120" i="1" s="1"/>
  <c r="AT120" i="1" s="1"/>
  <c r="V116" i="1"/>
  <c r="Z116" i="1" s="1"/>
  <c r="AT116" i="1" s="1"/>
  <c r="V114" i="1"/>
  <c r="Z114" i="1" s="1"/>
  <c r="AT114" i="1" s="1"/>
  <c r="V106" i="1"/>
  <c r="Z106" i="1" s="1"/>
  <c r="AT106" i="1" s="1"/>
  <c r="V98" i="1"/>
  <c r="AA93" i="1"/>
  <c r="V93" i="1"/>
  <c r="Z93" i="1" s="1"/>
  <c r="AT93" i="1" s="1"/>
  <c r="V90" i="1"/>
  <c r="V82" i="1"/>
  <c r="Z82" i="1" s="1"/>
  <c r="AT82" i="1" s="1"/>
  <c r="AB78" i="1"/>
  <c r="AA119" i="1"/>
  <c r="AC113" i="1"/>
  <c r="AC112" i="1"/>
  <c r="AC110" i="1"/>
  <c r="V109" i="1"/>
  <c r="Z109" i="1" s="1"/>
  <c r="AT109" i="1" s="1"/>
  <c r="AC105" i="1"/>
  <c r="AC104" i="1"/>
  <c r="AC102" i="1"/>
  <c r="V101" i="1"/>
  <c r="AA99" i="1"/>
  <c r="AC97" i="1"/>
  <c r="AC96" i="1"/>
  <c r="AC89" i="1"/>
  <c r="AC88" i="1"/>
  <c r="V85" i="1"/>
  <c r="Z85" i="1" s="1"/>
  <c r="AT85" i="1" s="1"/>
  <c r="AC81" i="1"/>
  <c r="AC80" i="1"/>
  <c r="AA112" i="1"/>
  <c r="V112" i="1"/>
  <c r="Z112" i="1" s="1"/>
  <c r="AT112" i="1" s="1"/>
  <c r="V111" i="1"/>
  <c r="Z111" i="1" s="1"/>
  <c r="AT111" i="1" s="1"/>
  <c r="AA104" i="1"/>
  <c r="V104" i="1"/>
  <c r="Z104" i="1" s="1"/>
  <c r="AT104" i="1" s="1"/>
  <c r="V103" i="1"/>
  <c r="Z103" i="1" s="1"/>
  <c r="AT103" i="1" s="1"/>
  <c r="AA96" i="1"/>
  <c r="V96" i="1"/>
  <c r="V95" i="1"/>
  <c r="V88" i="1"/>
  <c r="Z88" i="1" s="1"/>
  <c r="AT88" i="1" s="1"/>
  <c r="AA80" i="1"/>
  <c r="V80" i="1"/>
  <c r="V79" i="1"/>
  <c r="AA79" i="1"/>
  <c r="AC117" i="1"/>
  <c r="AA115" i="1"/>
  <c r="AA107" i="1"/>
  <c r="AA88" i="1"/>
  <c r="V87" i="1"/>
  <c r="Z87" i="1" s="1"/>
  <c r="AT87" i="1" s="1"/>
  <c r="AC116" i="1"/>
  <c r="V110" i="1"/>
  <c r="V102" i="1"/>
  <c r="Z102" i="1" s="1"/>
  <c r="AT102" i="1" s="1"/>
  <c r="AA97" i="1"/>
  <c r="V97" i="1"/>
  <c r="Z97" i="1" s="1"/>
  <c r="AT97" i="1" s="1"/>
  <c r="V94" i="1"/>
  <c r="Z94" i="1" s="1"/>
  <c r="AT94" i="1" s="1"/>
  <c r="V86" i="1"/>
  <c r="Z86" i="1" s="1"/>
  <c r="AT86" i="1" s="1"/>
  <c r="AC114" i="1"/>
  <c r="V113" i="1"/>
  <c r="Z113" i="1" s="1"/>
  <c r="AT113" i="1" s="1"/>
  <c r="AC109" i="1"/>
  <c r="AC108" i="1"/>
  <c r="AC106" i="1"/>
  <c r="V105" i="1"/>
  <c r="Z105" i="1" s="1"/>
  <c r="AT105" i="1" s="1"/>
  <c r="AA103" i="1"/>
  <c r="AC101" i="1"/>
  <c r="AC100" i="1"/>
  <c r="AA95" i="1"/>
  <c r="AC93" i="1"/>
  <c r="AC92" i="1"/>
  <c r="V89" i="1"/>
  <c r="AC85" i="1"/>
  <c r="AC84" i="1"/>
  <c r="V81" i="1"/>
  <c r="AA87" i="1"/>
  <c r="AA83" i="1"/>
  <c r="AA114" i="1"/>
  <c r="AA110" i="1"/>
  <c r="AA106" i="1"/>
  <c r="AA102" i="1"/>
  <c r="AA98" i="1"/>
  <c r="AA94" i="1"/>
  <c r="AA90" i="1"/>
  <c r="AA86" i="1"/>
  <c r="AA82" i="1"/>
  <c r="AC71" i="1"/>
  <c r="AA55" i="1"/>
  <c r="AC58" i="1"/>
  <c r="AA57" i="1"/>
  <c r="AC56" i="1"/>
  <c r="V55" i="1"/>
  <c r="Z55" i="1" s="1"/>
  <c r="AT55" i="1" s="1"/>
  <c r="AC62" i="1"/>
  <c r="AC59" i="1"/>
  <c r="AC55" i="1"/>
  <c r="V75" i="1"/>
  <c r="Z75" i="1" s="1"/>
  <c r="AT75" i="1" s="1"/>
  <c r="AC70" i="1"/>
  <c r="AC67" i="1"/>
  <c r="AC66" i="1"/>
  <c r="AC63" i="1"/>
  <c r="AA58" i="1"/>
  <c r="AC75" i="1"/>
  <c r="AA62" i="1"/>
  <c r="AA61" i="1"/>
  <c r="AC60" i="1"/>
  <c r="AC74" i="1"/>
  <c r="AA70" i="1"/>
  <c r="AA69" i="1"/>
  <c r="AC68" i="1"/>
  <c r="AA66" i="1"/>
  <c r="AA65" i="1"/>
  <c r="AC64" i="1"/>
  <c r="V59" i="1"/>
  <c r="Z59" i="1" s="1"/>
  <c r="AT59" i="1" s="1"/>
  <c r="AA74" i="1"/>
  <c r="AA73" i="1"/>
  <c r="AC72" i="1"/>
  <c r="V67" i="1"/>
  <c r="Z67" i="1" s="1"/>
  <c r="AT67" i="1" s="1"/>
  <c r="V63" i="1"/>
  <c r="Z63" i="1" s="1"/>
  <c r="AT63" i="1" s="1"/>
  <c r="AA77" i="1"/>
  <c r="AC76" i="1"/>
  <c r="V71" i="1"/>
  <c r="Z71" i="1" s="1"/>
  <c r="AT71" i="1" s="1"/>
  <c r="V65" i="1"/>
  <c r="Z65" i="1" s="1"/>
  <c r="AT65" i="1" s="1"/>
  <c r="AC77" i="1"/>
  <c r="V56" i="1"/>
  <c r="Z56" i="1" s="1"/>
  <c r="AT56" i="1" s="1"/>
  <c r="V60" i="1"/>
  <c r="Z60" i="1" s="1"/>
  <c r="AT60" i="1" s="1"/>
  <c r="V68" i="1"/>
  <c r="Z68" i="1" s="1"/>
  <c r="AT68" i="1" s="1"/>
  <c r="V64" i="1"/>
  <c r="Z64" i="1" s="1"/>
  <c r="AT64" i="1" s="1"/>
  <c r="AC57" i="1"/>
  <c r="V72" i="1"/>
  <c r="Z72" i="1" s="1"/>
  <c r="AT72" i="1" s="1"/>
  <c r="AC61" i="1"/>
  <c r="V76" i="1"/>
  <c r="Z76" i="1" s="1"/>
  <c r="AT76" i="1" s="1"/>
  <c r="AC69" i="1"/>
  <c r="AC65" i="1"/>
  <c r="AC73" i="1"/>
  <c r="AA76" i="1"/>
  <c r="V74" i="1"/>
  <c r="Z74" i="1" s="1"/>
  <c r="AT74" i="1" s="1"/>
  <c r="AA72" i="1"/>
  <c r="V70" i="1"/>
  <c r="Z70" i="1" s="1"/>
  <c r="AT70" i="1" s="1"/>
  <c r="AA68" i="1"/>
  <c r="V66" i="1"/>
  <c r="Z66" i="1" s="1"/>
  <c r="AT66" i="1" s="1"/>
  <c r="AA64" i="1"/>
  <c r="V62" i="1"/>
  <c r="Z62" i="1" s="1"/>
  <c r="AT62" i="1" s="1"/>
  <c r="AA60" i="1"/>
  <c r="V58" i="1"/>
  <c r="Z58" i="1" s="1"/>
  <c r="AT58" i="1" s="1"/>
  <c r="AA56" i="1"/>
  <c r="V77" i="1"/>
  <c r="Z77" i="1" s="1"/>
  <c r="AT77" i="1" s="1"/>
  <c r="AA75" i="1"/>
  <c r="V73" i="1"/>
  <c r="Z73" i="1" s="1"/>
  <c r="AT73" i="1" s="1"/>
  <c r="AA71" i="1"/>
  <c r="V69" i="1"/>
  <c r="Z69" i="1" s="1"/>
  <c r="AT69" i="1" s="1"/>
  <c r="AA67" i="1"/>
  <c r="AA63" i="1"/>
  <c r="V61" i="1"/>
  <c r="Z61" i="1" s="1"/>
  <c r="AT61" i="1" s="1"/>
  <c r="AA59" i="1"/>
  <c r="V57" i="1"/>
  <c r="Z57" i="1" s="1"/>
  <c r="AT57" i="1" s="1"/>
  <c r="AB55" i="1"/>
  <c r="AC47" i="1"/>
  <c r="AA53" i="1"/>
  <c r="AA41" i="1"/>
  <c r="AA45" i="1"/>
  <c r="AC44" i="1"/>
  <c r="AA49" i="1"/>
  <c r="AC51" i="1"/>
  <c r="AC48" i="1"/>
  <c r="V51" i="1"/>
  <c r="Z51" i="1" s="1"/>
  <c r="AT51" i="1" s="1"/>
  <c r="AC40" i="1"/>
  <c r="V47" i="1"/>
  <c r="Z47" i="1" s="1"/>
  <c r="AT47" i="1" s="1"/>
  <c r="V43" i="1"/>
  <c r="Z43" i="1" s="1"/>
  <c r="AT43" i="1" s="1"/>
  <c r="AC52" i="1"/>
  <c r="AA50" i="1"/>
  <c r="AA47" i="1"/>
  <c r="AC43" i="1"/>
  <c r="AA46" i="1"/>
  <c r="AA54" i="1"/>
  <c r="AA51" i="1"/>
  <c r="AC50" i="1"/>
  <c r="AA43" i="1"/>
  <c r="AC42" i="1"/>
  <c r="AC49" i="1"/>
  <c r="AC41" i="1"/>
  <c r="V49" i="1"/>
  <c r="Z49" i="1" s="1"/>
  <c r="AT49" i="1" s="1"/>
  <c r="AA42" i="1"/>
  <c r="V40" i="1"/>
  <c r="Z40" i="1" s="1"/>
  <c r="AT40" i="1" s="1"/>
  <c r="V41" i="1"/>
  <c r="Z41" i="1" s="1"/>
  <c r="AT41" i="1" s="1"/>
  <c r="V44" i="1"/>
  <c r="Z44" i="1" s="1"/>
  <c r="AT44" i="1" s="1"/>
  <c r="V52" i="1"/>
  <c r="Z52" i="1" s="1"/>
  <c r="AT52" i="1" s="1"/>
  <c r="AC54" i="1"/>
  <c r="AC46" i="1"/>
  <c r="AC53" i="1"/>
  <c r="AC45" i="1"/>
  <c r="V45" i="1"/>
  <c r="Z45" i="1" s="1"/>
  <c r="AT45" i="1" s="1"/>
  <c r="V53" i="1"/>
  <c r="Z53" i="1" s="1"/>
  <c r="AT53" i="1" s="1"/>
  <c r="V54" i="1"/>
  <c r="Z54" i="1" s="1"/>
  <c r="AT54" i="1" s="1"/>
  <c r="V48" i="1"/>
  <c r="Z48" i="1" s="1"/>
  <c r="AT48" i="1" s="1"/>
  <c r="AA52" i="1"/>
  <c r="V50" i="1"/>
  <c r="Z50" i="1" s="1"/>
  <c r="AT50" i="1" s="1"/>
  <c r="AA48" i="1"/>
  <c r="V46" i="1"/>
  <c r="Z46" i="1" s="1"/>
  <c r="AT46" i="1" s="1"/>
  <c r="AA44" i="1"/>
  <c r="V42" i="1"/>
  <c r="Z42" i="1" s="1"/>
  <c r="AT42" i="1" s="1"/>
  <c r="AA40" i="1"/>
  <c r="A33" i="1"/>
  <c r="D33" i="1"/>
  <c r="G33" i="1"/>
  <c r="H33" i="1"/>
  <c r="I33" i="1"/>
  <c r="J33" i="1"/>
  <c r="K33" i="1" s="1"/>
  <c r="L33" i="1"/>
  <c r="M33" i="1"/>
  <c r="N33" i="1"/>
  <c r="O33" i="1"/>
  <c r="P33" i="1"/>
  <c r="Q33" i="1"/>
  <c r="R33" i="1"/>
  <c r="S33" i="1" s="1"/>
  <c r="AB33" i="1" s="1"/>
  <c r="T33" i="1"/>
  <c r="U33" i="1" s="1"/>
  <c r="AD33" i="1" s="1"/>
  <c r="X33" i="1"/>
  <c r="Y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34" i="1"/>
  <c r="D34" i="1"/>
  <c r="G34" i="1"/>
  <c r="H34" i="1"/>
  <c r="I34" i="1"/>
  <c r="J34" i="1"/>
  <c r="K34" i="1" s="1"/>
  <c r="L34" i="1"/>
  <c r="M34" i="1"/>
  <c r="N34" i="1"/>
  <c r="O34" i="1"/>
  <c r="P34" i="1"/>
  <c r="Q34" i="1"/>
  <c r="R34" i="1"/>
  <c r="S34" i="1" s="1"/>
  <c r="AB34" i="1" s="1"/>
  <c r="T34" i="1"/>
  <c r="U34" i="1" s="1"/>
  <c r="AD34" i="1" s="1"/>
  <c r="X34" i="1"/>
  <c r="Y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35" i="1"/>
  <c r="D35" i="1"/>
  <c r="G35" i="1"/>
  <c r="H35" i="1"/>
  <c r="I35" i="1"/>
  <c r="J35" i="1"/>
  <c r="K35" i="1" s="1"/>
  <c r="L35" i="1"/>
  <c r="M35" i="1"/>
  <c r="N35" i="1"/>
  <c r="O35" i="1"/>
  <c r="P35" i="1"/>
  <c r="Q35" i="1"/>
  <c r="R35" i="1"/>
  <c r="S35" i="1" s="1"/>
  <c r="AB35" i="1" s="1"/>
  <c r="T35" i="1"/>
  <c r="U35" i="1" s="1"/>
  <c r="AD35" i="1" s="1"/>
  <c r="X35" i="1"/>
  <c r="Y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36" i="1"/>
  <c r="D36" i="1"/>
  <c r="G36" i="1"/>
  <c r="H36" i="1"/>
  <c r="I36" i="1"/>
  <c r="J36" i="1"/>
  <c r="K36" i="1" s="1"/>
  <c r="L36" i="1"/>
  <c r="M36" i="1"/>
  <c r="N36" i="1"/>
  <c r="O36" i="1"/>
  <c r="P36" i="1"/>
  <c r="Q36" i="1"/>
  <c r="R36" i="1"/>
  <c r="S36" i="1" s="1"/>
  <c r="AB36" i="1" s="1"/>
  <c r="T36" i="1"/>
  <c r="U36" i="1" s="1"/>
  <c r="AD36" i="1" s="1"/>
  <c r="X36" i="1"/>
  <c r="Y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37" i="1"/>
  <c r="D37" i="1"/>
  <c r="G37" i="1"/>
  <c r="H37" i="1"/>
  <c r="I37" i="1"/>
  <c r="J37" i="1"/>
  <c r="K37" i="1" s="1"/>
  <c r="L37" i="1"/>
  <c r="M37" i="1"/>
  <c r="N37" i="1"/>
  <c r="O37" i="1"/>
  <c r="P37" i="1"/>
  <c r="Q37" i="1"/>
  <c r="R37" i="1"/>
  <c r="S37" i="1" s="1"/>
  <c r="AB37" i="1" s="1"/>
  <c r="T37" i="1"/>
  <c r="U37" i="1" s="1"/>
  <c r="AD37" i="1" s="1"/>
  <c r="X37" i="1"/>
  <c r="Y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38" i="1"/>
  <c r="G38" i="1"/>
  <c r="H38" i="1"/>
  <c r="I38" i="1"/>
  <c r="J38" i="1"/>
  <c r="K38" i="1" s="1"/>
  <c r="L38" i="1"/>
  <c r="M38" i="1"/>
  <c r="N38" i="1"/>
  <c r="O38" i="1"/>
  <c r="P38" i="1"/>
  <c r="Q38" i="1"/>
  <c r="R38" i="1"/>
  <c r="S38" i="1" s="1"/>
  <c r="AB38" i="1" s="1"/>
  <c r="T38" i="1"/>
  <c r="U38" i="1" s="1"/>
  <c r="AD38" i="1" s="1"/>
  <c r="X38" i="1"/>
  <c r="Y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39" i="1"/>
  <c r="G39" i="1"/>
  <c r="H39" i="1"/>
  <c r="I39" i="1"/>
  <c r="J39" i="1"/>
  <c r="K39" i="1" s="1"/>
  <c r="L39" i="1"/>
  <c r="M39" i="1"/>
  <c r="N39" i="1"/>
  <c r="O39" i="1"/>
  <c r="P39" i="1"/>
  <c r="Q39" i="1"/>
  <c r="R39" i="1"/>
  <c r="S39" i="1" s="1"/>
  <c r="AB39" i="1" s="1"/>
  <c r="T39" i="1"/>
  <c r="U39" i="1" s="1"/>
  <c r="AD39" i="1" s="1"/>
  <c r="X39" i="1"/>
  <c r="Y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Y32" i="1"/>
  <c r="X32" i="1"/>
  <c r="T32" i="1"/>
  <c r="U32" i="1" s="1"/>
  <c r="AD32" i="1" s="1"/>
  <c r="R32" i="1"/>
  <c r="S32" i="1" s="1"/>
  <c r="AB32" i="1" s="1"/>
  <c r="Q32" i="1"/>
  <c r="P32" i="1"/>
  <c r="O32" i="1"/>
  <c r="N32" i="1"/>
  <c r="M32" i="1"/>
  <c r="L32" i="1"/>
  <c r="J32" i="1"/>
  <c r="K32" i="1" s="1"/>
  <c r="I32" i="1"/>
  <c r="H32" i="1"/>
  <c r="G32" i="1"/>
  <c r="D32" i="1"/>
  <c r="A32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Y31" i="1"/>
  <c r="X31" i="1"/>
  <c r="T31" i="1"/>
  <c r="U31" i="1" s="1"/>
  <c r="AD31" i="1" s="1"/>
  <c r="R31" i="1"/>
  <c r="S31" i="1" s="1"/>
  <c r="AB31" i="1" s="1"/>
  <c r="Q31" i="1"/>
  <c r="P31" i="1"/>
  <c r="O31" i="1"/>
  <c r="N31" i="1"/>
  <c r="M31" i="1"/>
  <c r="L31" i="1"/>
  <c r="J31" i="1"/>
  <c r="K31" i="1" s="1"/>
  <c r="I31" i="1"/>
  <c r="H31" i="1"/>
  <c r="G31" i="1"/>
  <c r="D31" i="1"/>
  <c r="A31" i="1"/>
  <c r="G14" i="6"/>
  <c r="D15" i="12"/>
  <c r="D14" i="12"/>
  <c r="D13" i="12"/>
  <c r="D7" i="12"/>
  <c r="D6" i="12"/>
  <c r="D5" i="12"/>
  <c r="AQ4" i="1"/>
  <c r="AR4" i="1"/>
  <c r="AS4" i="1"/>
  <c r="AQ5" i="1"/>
  <c r="AR5" i="1"/>
  <c r="AS5" i="1"/>
  <c r="AQ6" i="1"/>
  <c r="AR6" i="1"/>
  <c r="AS6" i="1"/>
  <c r="AQ7" i="1"/>
  <c r="AR7" i="1"/>
  <c r="AS7" i="1"/>
  <c r="AQ8" i="1"/>
  <c r="AR8" i="1"/>
  <c r="AS8" i="1"/>
  <c r="AQ9" i="1"/>
  <c r="AR9" i="1"/>
  <c r="AS9" i="1"/>
  <c r="AR10" i="1"/>
  <c r="AS10" i="1"/>
  <c r="AQ11" i="1"/>
  <c r="AS11" i="1"/>
  <c r="AQ12" i="1"/>
  <c r="AR12" i="1"/>
  <c r="AQ13" i="1"/>
  <c r="AR13" i="1"/>
  <c r="AS13" i="1"/>
  <c r="AQ14" i="1"/>
  <c r="AR14" i="1"/>
  <c r="AS14" i="1"/>
  <c r="AR15" i="1"/>
  <c r="AS15" i="1"/>
  <c r="AQ16" i="1"/>
  <c r="AS16" i="1"/>
  <c r="AQ17" i="1"/>
  <c r="AR17" i="1"/>
  <c r="AQ18" i="1"/>
  <c r="AR18" i="1"/>
  <c r="AS18" i="1"/>
  <c r="AQ19" i="1"/>
  <c r="AR19" i="1"/>
  <c r="AS19" i="1"/>
  <c r="AQ20" i="1"/>
  <c r="AR20" i="1"/>
  <c r="AS20" i="1"/>
  <c r="AQ21" i="1"/>
  <c r="AR21" i="1"/>
  <c r="AS21" i="1"/>
  <c r="AQ22" i="1"/>
  <c r="AR22" i="1"/>
  <c r="AS22" i="1"/>
  <c r="AQ23" i="1"/>
  <c r="AR23" i="1"/>
  <c r="AS23" i="1"/>
  <c r="AQ24" i="1"/>
  <c r="AR24" i="1"/>
  <c r="AS24" i="1"/>
  <c r="AQ25" i="1"/>
  <c r="AR25" i="1"/>
  <c r="AS25" i="1"/>
  <c r="AQ26" i="1"/>
  <c r="AR26" i="1"/>
  <c r="AS26" i="1"/>
  <c r="AQ27" i="1"/>
  <c r="AR27" i="1"/>
  <c r="AS27" i="1"/>
  <c r="AQ28" i="1"/>
  <c r="AR28" i="1"/>
  <c r="AS28" i="1"/>
  <c r="AQ29" i="1"/>
  <c r="AR29" i="1"/>
  <c r="AS29" i="1"/>
  <c r="AQ30" i="1"/>
  <c r="AR30" i="1"/>
  <c r="AS30" i="1"/>
  <c r="Z139" i="1" l="1"/>
  <c r="AT139" i="1" s="1"/>
  <c r="AU139" i="1" s="1"/>
  <c r="Z136" i="1"/>
  <c r="AT136" i="1" s="1"/>
  <c r="AU136" i="1" s="1"/>
  <c r="Z134" i="1"/>
  <c r="AT134" i="1" s="1"/>
  <c r="AU134" i="1" s="1"/>
  <c r="Z133" i="1"/>
  <c r="AT133" i="1" s="1"/>
  <c r="AU133" i="1" s="1"/>
  <c r="Z135" i="1"/>
  <c r="AT135" i="1" s="1"/>
  <c r="AU135" i="1" s="1"/>
  <c r="Z140" i="1"/>
  <c r="AT140" i="1" s="1"/>
  <c r="AU140" i="1" s="1"/>
  <c r="Z125" i="1"/>
  <c r="AT125" i="1" s="1"/>
  <c r="AU125" i="1" s="1"/>
  <c r="Z124" i="1"/>
  <c r="AT124" i="1" s="1"/>
  <c r="AU124" i="1" s="1"/>
  <c r="Z123" i="1"/>
  <c r="AT123" i="1" s="1"/>
  <c r="AU123" i="1" s="1"/>
  <c r="Z129" i="1"/>
  <c r="AT129" i="1" s="1"/>
  <c r="AU129" i="1" s="1"/>
  <c r="Z141" i="1"/>
  <c r="AT141" i="1" s="1"/>
  <c r="AU141" i="1" s="1"/>
  <c r="Z131" i="1"/>
  <c r="AT131" i="1" s="1"/>
  <c r="AU131" i="1" s="1"/>
  <c r="Z128" i="1"/>
  <c r="AT128" i="1" s="1"/>
  <c r="AU128" i="1" s="1"/>
  <c r="Z142" i="1"/>
  <c r="AT142" i="1" s="1"/>
  <c r="AU142" i="1" s="1"/>
  <c r="Z127" i="1"/>
  <c r="AT127" i="1" s="1"/>
  <c r="AU127" i="1" s="1"/>
  <c r="Z130" i="1"/>
  <c r="AT130" i="1" s="1"/>
  <c r="AU130" i="1" s="1"/>
  <c r="Z101" i="1"/>
  <c r="AT101" i="1" s="1"/>
  <c r="AU101" i="1" s="1"/>
  <c r="Z89" i="1"/>
  <c r="AT89" i="1" s="1"/>
  <c r="AU89" i="1" s="1"/>
  <c r="Z95" i="1"/>
  <c r="AT95" i="1" s="1"/>
  <c r="AU95" i="1" s="1"/>
  <c r="Z90" i="1"/>
  <c r="AT90" i="1" s="1"/>
  <c r="AU90" i="1" s="1"/>
  <c r="Z108" i="1"/>
  <c r="AT108" i="1" s="1"/>
  <c r="AU108" i="1" s="1"/>
  <c r="Z81" i="1"/>
  <c r="AT81" i="1" s="1"/>
  <c r="AU81" i="1" s="1"/>
  <c r="Z98" i="1"/>
  <c r="AT98" i="1" s="1"/>
  <c r="AU98" i="1" s="1"/>
  <c r="Z118" i="1"/>
  <c r="AT118" i="1" s="1"/>
  <c r="AU118" i="1" s="1"/>
  <c r="Z96" i="1"/>
  <c r="AT96" i="1" s="1"/>
  <c r="AU96" i="1" s="1"/>
  <c r="Z79" i="1"/>
  <c r="AT79" i="1" s="1"/>
  <c r="AU79" i="1" s="1"/>
  <c r="Z92" i="1"/>
  <c r="AT92" i="1" s="1"/>
  <c r="AU92" i="1" s="1"/>
  <c r="Z126" i="1"/>
  <c r="AT126" i="1" s="1"/>
  <c r="AU126" i="1" s="1"/>
  <c r="Z110" i="1"/>
  <c r="AT110" i="1" s="1"/>
  <c r="AU110" i="1" s="1"/>
  <c r="Z117" i="1"/>
  <c r="AT117" i="1" s="1"/>
  <c r="AU117" i="1" s="1"/>
  <c r="Z80" i="1"/>
  <c r="AT80" i="1" s="1"/>
  <c r="AU80" i="1" s="1"/>
  <c r="AU100" i="1"/>
  <c r="AU113" i="1"/>
  <c r="AU87" i="1"/>
  <c r="AU103" i="1"/>
  <c r="AU83" i="1"/>
  <c r="AU78" i="1"/>
  <c r="AU93" i="1"/>
  <c r="AU105" i="1"/>
  <c r="AU97" i="1"/>
  <c r="AU112" i="1"/>
  <c r="AU82" i="1"/>
  <c r="AU86" i="1"/>
  <c r="AU114" i="1"/>
  <c r="AU111" i="1"/>
  <c r="AU107" i="1"/>
  <c r="AU60" i="1"/>
  <c r="AU106" i="1"/>
  <c r="AU109" i="1"/>
  <c r="AU84" i="1"/>
  <c r="AU94" i="1"/>
  <c r="AU91" i="1"/>
  <c r="AU88" i="1"/>
  <c r="AU120" i="1"/>
  <c r="AU121" i="1"/>
  <c r="AU104" i="1"/>
  <c r="AU102" i="1"/>
  <c r="AU85" i="1"/>
  <c r="AU99" i="1"/>
  <c r="AU115" i="1"/>
  <c r="AU116" i="1"/>
  <c r="AU71" i="1"/>
  <c r="AU77" i="1"/>
  <c r="AU70" i="1"/>
  <c r="AU59" i="1"/>
  <c r="AU55" i="1"/>
  <c r="AU67" i="1"/>
  <c r="AU66" i="1"/>
  <c r="AU68" i="1"/>
  <c r="AU58" i="1"/>
  <c r="AU62" i="1"/>
  <c r="AU76" i="1"/>
  <c r="AU73" i="1"/>
  <c r="AU75" i="1"/>
  <c r="AU74" i="1"/>
  <c r="AU69" i="1"/>
  <c r="AU63" i="1"/>
  <c r="AU64" i="1"/>
  <c r="AU65" i="1"/>
  <c r="AU61" i="1"/>
  <c r="AU56" i="1"/>
  <c r="AU57" i="1"/>
  <c r="AU72" i="1"/>
  <c r="AU46" i="1"/>
  <c r="AU54" i="1"/>
  <c r="AU43" i="1"/>
  <c r="AU52" i="1"/>
  <c r="AU41" i="1"/>
  <c r="AU47" i="1"/>
  <c r="AU40" i="1"/>
  <c r="AU51" i="1"/>
  <c r="AU49" i="1"/>
  <c r="AU45" i="1"/>
  <c r="AU53" i="1"/>
  <c r="AU48" i="1"/>
  <c r="AU50" i="1"/>
  <c r="AU42" i="1"/>
  <c r="AU44" i="1"/>
  <c r="AC33" i="1"/>
  <c r="AC36" i="1"/>
  <c r="AA35" i="1"/>
  <c r="V37" i="1"/>
  <c r="Z37" i="1" s="1"/>
  <c r="AT37" i="1" s="1"/>
  <c r="AU37" i="1" s="1"/>
  <c r="AC34" i="1"/>
  <c r="AC38" i="1"/>
  <c r="AA36" i="1"/>
  <c r="AC37" i="1"/>
  <c r="V33" i="1"/>
  <c r="Z33" i="1" s="1"/>
  <c r="AT33" i="1" s="1"/>
  <c r="AU33" i="1" s="1"/>
  <c r="V34" i="1"/>
  <c r="V38" i="1"/>
  <c r="AC35" i="1"/>
  <c r="AA38" i="1"/>
  <c r="V36" i="1"/>
  <c r="AA34" i="1"/>
  <c r="AA37" i="1"/>
  <c r="V35" i="1"/>
  <c r="AA33" i="1"/>
  <c r="AC39" i="1"/>
  <c r="V39" i="1"/>
  <c r="AA39" i="1"/>
  <c r="AA31" i="1"/>
  <c r="AA32" i="1"/>
  <c r="AC32" i="1"/>
  <c r="AC31" i="1"/>
  <c r="V31" i="1"/>
  <c r="V32" i="1"/>
  <c r="Z38" i="1" l="1"/>
  <c r="AT38" i="1" s="1"/>
  <c r="AU38" i="1" s="1"/>
  <c r="Z36" i="1"/>
  <c r="AT36" i="1" s="1"/>
  <c r="AU36" i="1" s="1"/>
  <c r="Z35" i="1"/>
  <c r="AT35" i="1" s="1"/>
  <c r="AU35" i="1" s="1"/>
  <c r="Z34" i="1"/>
  <c r="AT34" i="1" s="1"/>
  <c r="AU34" i="1" s="1"/>
  <c r="Z39" i="1"/>
  <c r="AT39" i="1" s="1"/>
  <c r="AU39" i="1" s="1"/>
  <c r="Z32" i="1"/>
  <c r="AT32" i="1" s="1"/>
  <c r="AU32" i="1" s="1"/>
  <c r="Z31" i="1"/>
  <c r="AT31" i="1" s="1"/>
  <c r="AU31" i="1" s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9" i="1"/>
  <c r="D10" i="1"/>
  <c r="D11" i="1"/>
  <c r="D12" i="1"/>
  <c r="D13" i="1"/>
  <c r="D14" i="1"/>
  <c r="AJ4" i="1" l="1"/>
  <c r="AK4" i="1"/>
  <c r="AL4" i="1"/>
  <c r="AM4" i="1"/>
  <c r="AN4" i="1"/>
  <c r="AO4" i="1"/>
  <c r="AP4" i="1"/>
  <c r="AJ5" i="1"/>
  <c r="AK5" i="1"/>
  <c r="AL5" i="1"/>
  <c r="AM5" i="1"/>
  <c r="AN5" i="1"/>
  <c r="AO5" i="1"/>
  <c r="AP5" i="1"/>
  <c r="AJ6" i="1"/>
  <c r="AK6" i="1"/>
  <c r="AL6" i="1"/>
  <c r="AM6" i="1"/>
  <c r="AN6" i="1"/>
  <c r="AO6" i="1"/>
  <c r="AP6" i="1"/>
  <c r="AJ7" i="1"/>
  <c r="AK7" i="1"/>
  <c r="AL7" i="1"/>
  <c r="AM7" i="1"/>
  <c r="AN7" i="1"/>
  <c r="AO7" i="1"/>
  <c r="AP7" i="1"/>
  <c r="AJ8" i="1"/>
  <c r="AK8" i="1"/>
  <c r="AL8" i="1"/>
  <c r="AM8" i="1"/>
  <c r="AN8" i="1"/>
  <c r="AO8" i="1"/>
  <c r="AP8" i="1"/>
  <c r="AJ9" i="1"/>
  <c r="AK9" i="1"/>
  <c r="AL9" i="1"/>
  <c r="AM9" i="1"/>
  <c r="AN9" i="1"/>
  <c r="AO9" i="1"/>
  <c r="AP9" i="1"/>
  <c r="AJ10" i="1"/>
  <c r="AK10" i="1"/>
  <c r="AL10" i="1"/>
  <c r="AM10" i="1"/>
  <c r="AN10" i="1"/>
  <c r="AO10" i="1"/>
  <c r="AP10" i="1"/>
  <c r="AJ11" i="1"/>
  <c r="AK11" i="1"/>
  <c r="AL11" i="1"/>
  <c r="AM11" i="1"/>
  <c r="AN11" i="1"/>
  <c r="AO11" i="1"/>
  <c r="AP11" i="1"/>
  <c r="AJ12" i="1"/>
  <c r="AK12" i="1"/>
  <c r="AL12" i="1"/>
  <c r="AM12" i="1"/>
  <c r="AN12" i="1"/>
  <c r="AO12" i="1"/>
  <c r="AP12" i="1"/>
  <c r="AJ13" i="1"/>
  <c r="AK13" i="1"/>
  <c r="AL13" i="1"/>
  <c r="AM13" i="1"/>
  <c r="AN13" i="1"/>
  <c r="AO13" i="1"/>
  <c r="AP13" i="1"/>
  <c r="AJ14" i="1"/>
  <c r="AK14" i="1"/>
  <c r="AL14" i="1"/>
  <c r="AM14" i="1"/>
  <c r="AN14" i="1"/>
  <c r="AO14" i="1"/>
  <c r="AP14" i="1"/>
  <c r="AJ15" i="1"/>
  <c r="AK15" i="1"/>
  <c r="AL15" i="1"/>
  <c r="AM15" i="1"/>
  <c r="AN15" i="1"/>
  <c r="AO15" i="1"/>
  <c r="AP15" i="1"/>
  <c r="AJ16" i="1"/>
  <c r="AK16" i="1"/>
  <c r="AL16" i="1"/>
  <c r="AM16" i="1"/>
  <c r="AN16" i="1"/>
  <c r="AO16" i="1"/>
  <c r="AP16" i="1"/>
  <c r="AJ17" i="1"/>
  <c r="AK17" i="1"/>
  <c r="AL17" i="1"/>
  <c r="AM17" i="1"/>
  <c r="AN17" i="1"/>
  <c r="AO17" i="1"/>
  <c r="AP17" i="1"/>
  <c r="AJ18" i="1"/>
  <c r="AK18" i="1"/>
  <c r="AL18" i="1"/>
  <c r="AM18" i="1"/>
  <c r="AN18" i="1"/>
  <c r="AO18" i="1"/>
  <c r="AP18" i="1"/>
  <c r="AJ19" i="1"/>
  <c r="AK19" i="1"/>
  <c r="AL19" i="1"/>
  <c r="AM19" i="1"/>
  <c r="AN19" i="1"/>
  <c r="AO19" i="1"/>
  <c r="AP19" i="1"/>
  <c r="AJ20" i="1"/>
  <c r="AK20" i="1"/>
  <c r="AL20" i="1"/>
  <c r="AM20" i="1"/>
  <c r="AN20" i="1"/>
  <c r="AO20" i="1"/>
  <c r="AP20" i="1"/>
  <c r="AJ21" i="1"/>
  <c r="AK21" i="1"/>
  <c r="AL21" i="1"/>
  <c r="AM21" i="1"/>
  <c r="AN21" i="1"/>
  <c r="AO21" i="1"/>
  <c r="AP21" i="1"/>
  <c r="AJ22" i="1"/>
  <c r="AK22" i="1"/>
  <c r="AL22" i="1"/>
  <c r="AM22" i="1"/>
  <c r="AN22" i="1"/>
  <c r="AO22" i="1"/>
  <c r="AP22" i="1"/>
  <c r="AJ23" i="1"/>
  <c r="AK23" i="1"/>
  <c r="AL23" i="1"/>
  <c r="AM23" i="1"/>
  <c r="AN23" i="1"/>
  <c r="AO23" i="1"/>
  <c r="AP23" i="1"/>
  <c r="AK24" i="1"/>
  <c r="AL24" i="1"/>
  <c r="AM24" i="1"/>
  <c r="AN24" i="1"/>
  <c r="AO24" i="1"/>
  <c r="AP24" i="1"/>
  <c r="AJ25" i="1"/>
  <c r="AL25" i="1"/>
  <c r="AM25" i="1"/>
  <c r="AN25" i="1"/>
  <c r="AO25" i="1"/>
  <c r="AP25" i="1"/>
  <c r="AJ26" i="1"/>
  <c r="AK26" i="1"/>
  <c r="AM26" i="1"/>
  <c r="AN26" i="1"/>
  <c r="AO26" i="1"/>
  <c r="AP26" i="1"/>
  <c r="AJ27" i="1"/>
  <c r="AK27" i="1"/>
  <c r="AL27" i="1"/>
  <c r="AN27" i="1"/>
  <c r="AO27" i="1"/>
  <c r="AP27" i="1"/>
  <c r="AJ28" i="1"/>
  <c r="AK28" i="1"/>
  <c r="AL28" i="1"/>
  <c r="AM28" i="1"/>
  <c r="AO28" i="1"/>
  <c r="AP28" i="1"/>
  <c r="AJ29" i="1"/>
  <c r="AK29" i="1"/>
  <c r="AL29" i="1"/>
  <c r="AM29" i="1"/>
  <c r="AN29" i="1"/>
  <c r="AP29" i="1"/>
  <c r="AJ30" i="1"/>
  <c r="AK30" i="1"/>
  <c r="AL30" i="1"/>
  <c r="AM30" i="1"/>
  <c r="AN30" i="1"/>
  <c r="AO30" i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4" i="1"/>
  <c r="AI25" i="1"/>
  <c r="AI26" i="1"/>
  <c r="AI27" i="1"/>
  <c r="AI28" i="1"/>
  <c r="AI29" i="1"/>
  <c r="AI30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3" i="1"/>
  <c r="AH24" i="1"/>
  <c r="AH25" i="1"/>
  <c r="AH26" i="1"/>
  <c r="AH27" i="1"/>
  <c r="AH28" i="1"/>
  <c r="AH29" i="1"/>
  <c r="AH30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2" i="1"/>
  <c r="AG23" i="1"/>
  <c r="AG24" i="1"/>
  <c r="AG25" i="1"/>
  <c r="AG26" i="1"/>
  <c r="AG27" i="1"/>
  <c r="AG28" i="1"/>
  <c r="AG29" i="1"/>
  <c r="AG30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20" i="1"/>
  <c r="AF21" i="1"/>
  <c r="AF22" i="1"/>
  <c r="AF23" i="1"/>
  <c r="AF24" i="1"/>
  <c r="AF25" i="1"/>
  <c r="AF26" i="1"/>
  <c r="AF27" i="1"/>
  <c r="AF28" i="1"/>
  <c r="AF29" i="1"/>
  <c r="AF30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20" i="1"/>
  <c r="AE21" i="1"/>
  <c r="AE22" i="1"/>
  <c r="AE23" i="1"/>
  <c r="AE24" i="1"/>
  <c r="AE25" i="1"/>
  <c r="AE26" i="1"/>
  <c r="AE27" i="1"/>
  <c r="AE28" i="1"/>
  <c r="AE29" i="1"/>
  <c r="AE30" i="1"/>
  <c r="G15" i="7"/>
  <c r="G14" i="7"/>
  <c r="G13" i="7"/>
  <c r="G12" i="7"/>
  <c r="G11" i="7"/>
  <c r="G10" i="7"/>
  <c r="G9" i="7"/>
  <c r="G8" i="7"/>
  <c r="G7" i="7"/>
  <c r="G6" i="7"/>
  <c r="G5" i="7"/>
  <c r="G4" i="7"/>
  <c r="F15" i="7"/>
  <c r="F14" i="7"/>
  <c r="F13" i="7"/>
  <c r="F12" i="7"/>
  <c r="F11" i="7"/>
  <c r="F10" i="7"/>
  <c r="F9" i="7"/>
  <c r="F8" i="7"/>
  <c r="F7" i="7"/>
  <c r="F6" i="7"/>
  <c r="F5" i="7"/>
  <c r="F4" i="7"/>
  <c r="K15" i="7"/>
  <c r="K14" i="7"/>
  <c r="K13" i="7"/>
  <c r="K12" i="7"/>
  <c r="J15" i="7"/>
  <c r="J14" i="7"/>
  <c r="J13" i="7"/>
  <c r="J12" i="7"/>
  <c r="J6" i="7"/>
  <c r="J5" i="7"/>
  <c r="J4" i="7"/>
  <c r="K6" i="7"/>
  <c r="K5" i="7"/>
  <c r="K4" i="7"/>
  <c r="C9" i="7"/>
  <c r="C8" i="7"/>
  <c r="C7" i="7"/>
  <c r="C6" i="7"/>
  <c r="C5" i="7"/>
  <c r="C4" i="7"/>
  <c r="B9" i="7"/>
  <c r="B8" i="7"/>
  <c r="B7" i="7"/>
  <c r="B6" i="7"/>
  <c r="B5" i="7"/>
  <c r="B4" i="7"/>
  <c r="B7" i="2"/>
  <c r="B6" i="2"/>
  <c r="B5" i="2"/>
  <c r="B4" i="2"/>
  <c r="D4" i="1"/>
  <c r="D5" i="1"/>
  <c r="D6" i="1"/>
  <c r="D7" i="1"/>
  <c r="D8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J4" i="1"/>
  <c r="K4" i="1" s="1"/>
  <c r="J5" i="1"/>
  <c r="K5" i="1" s="1"/>
  <c r="J6" i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K6" i="1" l="1"/>
  <c r="AC6" i="1" s="1"/>
  <c r="AC18" i="1"/>
  <c r="AC26" i="1"/>
  <c r="AC25" i="1"/>
  <c r="AC24" i="1"/>
  <c r="AC16" i="1"/>
  <c r="AC8" i="1"/>
  <c r="AC20" i="1"/>
  <c r="AC17" i="1"/>
  <c r="AC23" i="1"/>
  <c r="AC15" i="1"/>
  <c r="AC7" i="1"/>
  <c r="AC10" i="1"/>
  <c r="AC30" i="1"/>
  <c r="AC22" i="1"/>
  <c r="AC14" i="1"/>
  <c r="AC28" i="1"/>
  <c r="AC9" i="1"/>
  <c r="AC29" i="1"/>
  <c r="AC21" i="1"/>
  <c r="AC13" i="1"/>
  <c r="AC5" i="1"/>
  <c r="AC4" i="1"/>
  <c r="AC12" i="1"/>
  <c r="AC27" i="1"/>
  <c r="AC19" i="1"/>
  <c r="AC11" i="1"/>
  <c r="T4" i="1"/>
  <c r="U4" i="1" s="1"/>
  <c r="AD4" i="1" s="1"/>
  <c r="T5" i="1"/>
  <c r="U5" i="1" s="1"/>
  <c r="AD5" i="1" s="1"/>
  <c r="T6" i="1"/>
  <c r="U6" i="1" s="1"/>
  <c r="AD6" i="1" s="1"/>
  <c r="T7" i="1"/>
  <c r="U7" i="1" s="1"/>
  <c r="AD7" i="1" s="1"/>
  <c r="T8" i="1"/>
  <c r="U8" i="1" s="1"/>
  <c r="AD8" i="1" s="1"/>
  <c r="T9" i="1"/>
  <c r="U9" i="1" s="1"/>
  <c r="AD9" i="1" s="1"/>
  <c r="T10" i="1"/>
  <c r="U10" i="1" s="1"/>
  <c r="AD10" i="1" s="1"/>
  <c r="T11" i="1"/>
  <c r="U11" i="1" s="1"/>
  <c r="AD11" i="1" s="1"/>
  <c r="T12" i="1"/>
  <c r="U12" i="1" s="1"/>
  <c r="AD12" i="1" s="1"/>
  <c r="T13" i="1"/>
  <c r="U13" i="1" s="1"/>
  <c r="AD13" i="1" s="1"/>
  <c r="T14" i="1"/>
  <c r="U14" i="1" s="1"/>
  <c r="AD14" i="1" s="1"/>
  <c r="T15" i="1"/>
  <c r="U15" i="1" s="1"/>
  <c r="AD15" i="1" s="1"/>
  <c r="T16" i="1"/>
  <c r="U16" i="1" s="1"/>
  <c r="AD16" i="1" s="1"/>
  <c r="T17" i="1"/>
  <c r="U17" i="1" s="1"/>
  <c r="AD17" i="1" s="1"/>
  <c r="T18" i="1"/>
  <c r="U18" i="1" s="1"/>
  <c r="AD18" i="1" s="1"/>
  <c r="R4" i="1"/>
  <c r="R5" i="1"/>
  <c r="S5" i="1" s="1"/>
  <c r="AB5" i="1" s="1"/>
  <c r="R6" i="1"/>
  <c r="S6" i="1" s="1"/>
  <c r="AB6" i="1" s="1"/>
  <c r="R7" i="1"/>
  <c r="S7" i="1" s="1"/>
  <c r="AB7" i="1" s="1"/>
  <c r="R8" i="1"/>
  <c r="S8" i="1" s="1"/>
  <c r="AB8" i="1" s="1"/>
  <c r="R9" i="1"/>
  <c r="S9" i="1" s="1"/>
  <c r="AB9" i="1" s="1"/>
  <c r="R13" i="1"/>
  <c r="S13" i="1" s="1"/>
  <c r="AB13" i="1" s="1"/>
  <c r="R14" i="1"/>
  <c r="S14" i="1" s="1"/>
  <c r="AB14" i="1" s="1"/>
  <c r="R18" i="1"/>
  <c r="S18" i="1" s="1"/>
  <c r="AB18" i="1" s="1"/>
  <c r="R19" i="1"/>
  <c r="S19" i="1" s="1"/>
  <c r="AB19" i="1" s="1"/>
  <c r="R20" i="1"/>
  <c r="S20" i="1" s="1"/>
  <c r="AB20" i="1" s="1"/>
  <c r="R21" i="1"/>
  <c r="S21" i="1" s="1"/>
  <c r="AB21" i="1" s="1"/>
  <c r="R22" i="1"/>
  <c r="S22" i="1" s="1"/>
  <c r="AB22" i="1" s="1"/>
  <c r="R23" i="1"/>
  <c r="S23" i="1" s="1"/>
  <c r="AB23" i="1" s="1"/>
  <c r="R24" i="1"/>
  <c r="S24" i="1" s="1"/>
  <c r="AB24" i="1" s="1"/>
  <c r="R25" i="1"/>
  <c r="S25" i="1" s="1"/>
  <c r="AB25" i="1" s="1"/>
  <c r="R26" i="1"/>
  <c r="S26" i="1" s="1"/>
  <c r="AB26" i="1" s="1"/>
  <c r="R27" i="1"/>
  <c r="S27" i="1" s="1"/>
  <c r="AB27" i="1" s="1"/>
  <c r="R28" i="1"/>
  <c r="S28" i="1" s="1"/>
  <c r="AB28" i="1" s="1"/>
  <c r="R29" i="1"/>
  <c r="S29" i="1" s="1"/>
  <c r="AB29" i="1" s="1"/>
  <c r="R30" i="1"/>
  <c r="S30" i="1" s="1"/>
  <c r="AB30" i="1" s="1"/>
  <c r="N6" i="6"/>
  <c r="AR16" i="1" s="1"/>
  <c r="N7" i="6"/>
  <c r="AS17" i="1" s="1"/>
  <c r="N5" i="6"/>
  <c r="AQ15" i="1" s="1"/>
  <c r="N15" i="6"/>
  <c r="N16" i="6"/>
  <c r="N17" i="6"/>
  <c r="N18" i="6"/>
  <c r="N19" i="6"/>
  <c r="N20" i="6"/>
  <c r="N21" i="6"/>
  <c r="N22" i="6"/>
  <c r="N23" i="6"/>
  <c r="N24" i="6"/>
  <c r="N25" i="6"/>
  <c r="N14" i="6"/>
  <c r="AE19" i="1" s="1"/>
  <c r="R17" i="1" l="1"/>
  <c r="S17" i="1" s="1"/>
  <c r="AB17" i="1" s="1"/>
  <c r="R16" i="1"/>
  <c r="S16" i="1" s="1"/>
  <c r="AB16" i="1" s="1"/>
  <c r="R15" i="1"/>
  <c r="S15" i="1" s="1"/>
  <c r="AB15" i="1" s="1"/>
  <c r="S4" i="1"/>
  <c r="AB4" i="1" s="1"/>
  <c r="R10" i="1"/>
  <c r="S10" i="1" s="1"/>
  <c r="AB10" i="1" s="1"/>
  <c r="AQ10" i="1"/>
  <c r="R11" i="1"/>
  <c r="S11" i="1" s="1"/>
  <c r="AB11" i="1" s="1"/>
  <c r="AR11" i="1"/>
  <c r="R12" i="1"/>
  <c r="S12" i="1" s="1"/>
  <c r="AB12" i="1" s="1"/>
  <c r="AS12" i="1"/>
  <c r="L6" i="7"/>
  <c r="H4" i="7"/>
  <c r="T30" i="1"/>
  <c r="U30" i="1" s="1"/>
  <c r="AD30" i="1" s="1"/>
  <c r="AP30" i="1"/>
  <c r="T29" i="1"/>
  <c r="U29" i="1" s="1"/>
  <c r="AD29" i="1" s="1"/>
  <c r="AO29" i="1"/>
  <c r="T28" i="1"/>
  <c r="U28" i="1" s="1"/>
  <c r="AD28" i="1" s="1"/>
  <c r="AN28" i="1"/>
  <c r="T27" i="1"/>
  <c r="U27" i="1" s="1"/>
  <c r="AD27" i="1" s="1"/>
  <c r="AM27" i="1"/>
  <c r="T26" i="1"/>
  <c r="U26" i="1" s="1"/>
  <c r="AD26" i="1" s="1"/>
  <c r="AL26" i="1"/>
  <c r="T25" i="1"/>
  <c r="U25" i="1" s="1"/>
  <c r="AD25" i="1" s="1"/>
  <c r="AK25" i="1"/>
  <c r="T24" i="1"/>
  <c r="U24" i="1" s="1"/>
  <c r="AD24" i="1" s="1"/>
  <c r="AJ24" i="1"/>
  <c r="T23" i="1"/>
  <c r="U23" i="1" s="1"/>
  <c r="AD23" i="1" s="1"/>
  <c r="AI23" i="1"/>
  <c r="T22" i="1"/>
  <c r="U22" i="1" s="1"/>
  <c r="AD22" i="1" s="1"/>
  <c r="AH22" i="1"/>
  <c r="T19" i="1"/>
  <c r="U19" i="1" s="1"/>
  <c r="AD19" i="1" s="1"/>
  <c r="T21" i="1"/>
  <c r="U21" i="1" s="1"/>
  <c r="AD21" i="1" s="1"/>
  <c r="AG21" i="1"/>
  <c r="T20" i="1"/>
  <c r="U20" i="1" s="1"/>
  <c r="AD20" i="1" s="1"/>
  <c r="AF19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5" i="7" l="1"/>
  <c r="L4" i="7"/>
  <c r="H9" i="7"/>
  <c r="H6" i="7"/>
  <c r="H10" i="7"/>
  <c r="H7" i="7"/>
  <c r="H11" i="7"/>
  <c r="H15" i="7"/>
  <c r="H8" i="7"/>
  <c r="H12" i="7"/>
  <c r="H5" i="7"/>
  <c r="AA5" i="1"/>
  <c r="AA21" i="1"/>
  <c r="V21" i="1"/>
  <c r="Z21" i="1" s="1"/>
  <c r="AA28" i="1"/>
  <c r="V28" i="1"/>
  <c r="Z28" i="1" s="1"/>
  <c r="AA20" i="1"/>
  <c r="V20" i="1"/>
  <c r="Z20" i="1" s="1"/>
  <c r="AA12" i="1"/>
  <c r="V12" i="1"/>
  <c r="Z12" i="1" s="1"/>
  <c r="AA4" i="1"/>
  <c r="V4" i="1"/>
  <c r="Z4" i="1" s="1"/>
  <c r="AA19" i="1"/>
  <c r="V19" i="1"/>
  <c r="Z19" i="1" s="1"/>
  <c r="AA11" i="1"/>
  <c r="V11" i="1"/>
  <c r="Z11" i="1" s="1"/>
  <c r="AA29" i="1"/>
  <c r="V29" i="1"/>
  <c r="Z29" i="1" s="1"/>
  <c r="AA27" i="1"/>
  <c r="V27" i="1"/>
  <c r="Z27" i="1" s="1"/>
  <c r="AA26" i="1"/>
  <c r="V26" i="1"/>
  <c r="Z26" i="1" s="1"/>
  <c r="AA18" i="1"/>
  <c r="V18" i="1"/>
  <c r="Z18" i="1" s="1"/>
  <c r="AA10" i="1"/>
  <c r="V10" i="1"/>
  <c r="Z10" i="1" s="1"/>
  <c r="AA25" i="1"/>
  <c r="V25" i="1"/>
  <c r="Z25" i="1" s="1"/>
  <c r="AA17" i="1"/>
  <c r="V17" i="1"/>
  <c r="Z17" i="1" s="1"/>
  <c r="AA9" i="1"/>
  <c r="V9" i="1"/>
  <c r="Z9" i="1" s="1"/>
  <c r="AA13" i="1"/>
  <c r="V13" i="1"/>
  <c r="Z13" i="1" s="1"/>
  <c r="AA8" i="1"/>
  <c r="AA16" i="1"/>
  <c r="V16" i="1"/>
  <c r="Z16" i="1" s="1"/>
  <c r="AA23" i="1"/>
  <c r="V23" i="1"/>
  <c r="Z23" i="1" s="1"/>
  <c r="AA15" i="1"/>
  <c r="V15" i="1"/>
  <c r="Z15" i="1" s="1"/>
  <c r="V7" i="1"/>
  <c r="Z7" i="1" s="1"/>
  <c r="AA7" i="1"/>
  <c r="AA24" i="1"/>
  <c r="V24" i="1"/>
  <c r="Z24" i="1" s="1"/>
  <c r="AA30" i="1"/>
  <c r="V30" i="1"/>
  <c r="Z30" i="1" s="1"/>
  <c r="AA22" i="1"/>
  <c r="V22" i="1"/>
  <c r="Z22" i="1" s="1"/>
  <c r="AA14" i="1"/>
  <c r="V14" i="1"/>
  <c r="Z14" i="1" s="1"/>
  <c r="AA6" i="1"/>
  <c r="V6" i="1"/>
  <c r="Z6" i="1" s="1"/>
  <c r="V8" i="1"/>
  <c r="Z8" i="1" s="1"/>
  <c r="V5" i="1"/>
  <c r="Z5" i="1" s="1"/>
  <c r="H14" i="7" l="1"/>
  <c r="H13" i="7"/>
  <c r="AT25" i="1"/>
  <c r="AU25" i="1" s="1"/>
  <c r="AT15" i="1"/>
  <c r="AU15" i="1" s="1"/>
  <c r="AT14" i="1"/>
  <c r="AU14" i="1" s="1"/>
  <c r="AT13" i="1"/>
  <c r="AU13" i="1" s="1"/>
  <c r="AT20" i="1"/>
  <c r="AU20" i="1" s="1"/>
  <c r="AT21" i="1"/>
  <c r="AU21" i="1" s="1"/>
  <c r="AT26" i="1"/>
  <c r="AU26" i="1" s="1"/>
  <c r="AT19" i="1"/>
  <c r="AU19" i="1" s="1"/>
  <c r="AT27" i="1"/>
  <c r="AU27" i="1" s="1"/>
  <c r="AT18" i="1"/>
  <c r="AU18" i="1" s="1"/>
  <c r="AT29" i="1"/>
  <c r="AU29" i="1" s="1"/>
  <c r="AT17" i="1"/>
  <c r="AU17" i="1" s="1"/>
  <c r="AT23" i="1"/>
  <c r="AU23" i="1" s="1"/>
  <c r="AT16" i="1"/>
  <c r="AU16" i="1" s="1"/>
  <c r="AT30" i="1"/>
  <c r="AU30" i="1" s="1"/>
  <c r="AT28" i="1"/>
  <c r="AU28" i="1" s="1"/>
  <c r="AT22" i="1"/>
  <c r="AU22" i="1" s="1"/>
  <c r="AT24" i="1"/>
  <c r="AU24" i="1" s="1"/>
  <c r="AT11" i="1" l="1"/>
  <c r="AU11" i="1" s="1"/>
  <c r="AT9" i="1"/>
  <c r="AU9" i="1" s="1"/>
  <c r="AT7" i="1"/>
  <c r="AU7" i="1" s="1"/>
  <c r="AT6" i="1"/>
  <c r="AU6" i="1" s="1"/>
  <c r="AT10" i="1"/>
  <c r="AU10" i="1" s="1"/>
  <c r="AT12" i="1"/>
  <c r="AU12" i="1" s="1"/>
  <c r="AT4" i="1"/>
  <c r="AU4" i="1" s="1"/>
  <c r="AT5" i="1"/>
  <c r="AU5" i="1" s="1"/>
  <c r="AT8" i="1"/>
  <c r="AU8" i="1" s="1"/>
  <c r="G143" i="1" l="1"/>
  <c r="D7" i="7" l="1"/>
  <c r="D5" i="7"/>
  <c r="D6" i="7"/>
  <c r="D9" i="7"/>
  <c r="D8" i="7"/>
  <c r="L15" i="7"/>
  <c r="L13" i="7"/>
  <c r="L14" i="7"/>
  <c r="D4" i="7"/>
  <c r="L12" i="7" l="1"/>
  <c r="D4" i="2"/>
  <c r="D5" i="2" l="1"/>
  <c r="D6" i="2"/>
  <c r="D7" i="2"/>
</calcChain>
</file>

<file path=xl/sharedStrings.xml><?xml version="1.0" encoding="utf-8"?>
<sst xmlns="http://schemas.openxmlformats.org/spreadsheetml/2006/main" count="136" uniqueCount="121">
  <si>
    <t>Poste d'investissement</t>
  </si>
  <si>
    <t>Code TVA</t>
  </si>
  <si>
    <t>Montant TVA</t>
  </si>
  <si>
    <t>Codes TVA:</t>
  </si>
  <si>
    <t>1 = 5,5%</t>
  </si>
  <si>
    <t>2 = 10%</t>
  </si>
  <si>
    <t>3 = 20%</t>
  </si>
  <si>
    <t>5,50%</t>
  </si>
  <si>
    <t>10,00%</t>
  </si>
  <si>
    <t>20,00%</t>
  </si>
  <si>
    <t>Code travaux</t>
  </si>
  <si>
    <t>Date</t>
  </si>
  <si>
    <t>Codes</t>
  </si>
  <si>
    <t>Désignation</t>
  </si>
  <si>
    <t>Totaux investissements par poste</t>
  </si>
  <si>
    <t>SUEZ</t>
  </si>
  <si>
    <t>SOGEDO</t>
  </si>
  <si>
    <t>PRIMAGAZ</t>
  </si>
  <si>
    <t>ENGIE</t>
  </si>
  <si>
    <t>Code ventilation</t>
  </si>
  <si>
    <t>Transport</t>
  </si>
  <si>
    <t>Poubelle 770 litres</t>
  </si>
  <si>
    <t>Poubelle 240 litres</t>
  </si>
  <si>
    <t>Transport Benne cartons</t>
  </si>
  <si>
    <t>Traitement</t>
  </si>
  <si>
    <t>Détail de produit</t>
  </si>
  <si>
    <t>Transport benne Carton</t>
  </si>
  <si>
    <t>Total             HT</t>
  </si>
  <si>
    <t>Code</t>
  </si>
  <si>
    <t>Tarifs</t>
  </si>
  <si>
    <t>Année 2018</t>
  </si>
  <si>
    <t>Levée de poubelle 770 litres</t>
  </si>
  <si>
    <t>Levée de poubelle 240 litres</t>
  </si>
  <si>
    <t>Tarif à la tonne carton</t>
  </si>
  <si>
    <t>Relevé intermédiare</t>
  </si>
  <si>
    <t>Citerne</t>
  </si>
  <si>
    <t>Bouteilles 13 Kg</t>
  </si>
  <si>
    <t>Bouteilles 30 Kg</t>
  </si>
  <si>
    <t>M3</t>
  </si>
  <si>
    <t>Différence</t>
  </si>
  <si>
    <t>Tarif au M3</t>
  </si>
  <si>
    <t>Relevé 01</t>
  </si>
  <si>
    <t>Relevé 02</t>
  </si>
  <si>
    <t>Relevé 03</t>
  </si>
  <si>
    <t>Sogedo Quantité M3</t>
  </si>
  <si>
    <t>Le Cube</t>
  </si>
  <si>
    <t>Relevé précedent</t>
  </si>
  <si>
    <t>Relevé précédent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</si>
  <si>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</si>
  <si>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</si>
  <si>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</si>
  <si>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</si>
  <si>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</si>
  <si>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</si>
  <si>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</si>
  <si>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</si>
  <si>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</si>
  <si>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</si>
  <si>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</si>
  <si>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</si>
  <si>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Engie        Quantité KW</t>
  </si>
  <si>
    <t>Tarif au KW</t>
  </si>
  <si>
    <t>Kw</t>
  </si>
  <si>
    <t>SUEZ Transport    HT</t>
  </si>
  <si>
    <t>SUEZ          770 l             HT</t>
  </si>
  <si>
    <t>SUEZ        240 l                HT</t>
  </si>
  <si>
    <t>SUEZ      Carton                HT</t>
  </si>
  <si>
    <t>SUEZ carton/T                       HT</t>
  </si>
  <si>
    <t>SUEZ Traitement                           HT</t>
  </si>
  <si>
    <t>Total                TTC</t>
  </si>
  <si>
    <t>Compteur</t>
  </si>
  <si>
    <t>Bouteille     30 Kg</t>
  </si>
  <si>
    <t>Bouteille     13 Kg</t>
  </si>
  <si>
    <t>Bouteille     Le Cube</t>
  </si>
  <si>
    <t>Bouteille Le Cube</t>
  </si>
  <si>
    <t>Bouteille 13 Kg</t>
  </si>
  <si>
    <t>Bouteille 30 Kg</t>
  </si>
  <si>
    <t>Gaz Citerne            en Kg</t>
  </si>
  <si>
    <t>Engie                Montant HT</t>
  </si>
  <si>
    <t>Sogedo     Montant HT</t>
  </si>
  <si>
    <t>Quote part Quantités</t>
  </si>
  <si>
    <t>Gaz Citerne    Montant HT</t>
  </si>
  <si>
    <t xml:space="preserve">Relevé 01 </t>
  </si>
  <si>
    <t>Relevé Janvier</t>
  </si>
  <si>
    <t>Relevé Février</t>
  </si>
  <si>
    <t>Relevé Mars</t>
  </si>
  <si>
    <t>Relevé Avril</t>
  </si>
  <si>
    <t>Relevé Mai</t>
  </si>
  <si>
    <t>Relevé Juin</t>
  </si>
  <si>
    <t>Relevé Juillet</t>
  </si>
  <si>
    <t>Relevé Août</t>
  </si>
  <si>
    <t>Relevé Septembre</t>
  </si>
  <si>
    <t>Relevé Octobre</t>
  </si>
  <si>
    <t>Relevé Novembre</t>
  </si>
  <si>
    <t>Relevé Décembre</t>
  </si>
  <si>
    <t>Total HT         SUEZ</t>
  </si>
  <si>
    <t>Total HT            SOGEDO</t>
  </si>
  <si>
    <t>Total HT             PRIMAGAZ</t>
  </si>
  <si>
    <t>Total HT              ENGIE</t>
  </si>
  <si>
    <t>Tarif à la tonne / carton</t>
  </si>
  <si>
    <t>Totaux dépenses par fournisseur</t>
  </si>
  <si>
    <t>ENGIE          Janvier</t>
  </si>
  <si>
    <t>ENGIE          Fevrier</t>
  </si>
  <si>
    <t>ENGIE         Mars</t>
  </si>
  <si>
    <t>ENGIE         Avril</t>
  </si>
  <si>
    <t>ENGIE         Mai</t>
  </si>
  <si>
    <t>ENGIE         Juin</t>
  </si>
  <si>
    <t>ENGIE         Juillet</t>
  </si>
  <si>
    <t>ENGIE         Août</t>
  </si>
  <si>
    <t>ENGIE         Septembre</t>
  </si>
  <si>
    <t>ENGIE         Octobre</t>
  </si>
  <si>
    <t>ENGIE         Novembre</t>
  </si>
  <si>
    <t>ENGIE         Décembre</t>
  </si>
  <si>
    <t xml:space="preserve">Tarif au Kg </t>
  </si>
  <si>
    <t>SOGEDO Relevé 01</t>
  </si>
  <si>
    <t>SOGEDO Relevé 02</t>
  </si>
  <si>
    <t>SOGEDO Relevé 03</t>
  </si>
  <si>
    <t>Extraction TVA</t>
  </si>
  <si>
    <t>TTC</t>
  </si>
  <si>
    <t>HT</t>
  </si>
  <si>
    <t>Calcul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</si>
</sst>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  <numFmt numFmtId="166" formatCode="_-* #,##0\ _€_-;\-* #,##0\ _€_-;_-* &quot;-&quot;??\ _€_-;_-@_-"/>
    <numFmt numFmtId="167" formatCode="_-* #,##0.000\ &quot;€&quot;_-;\-* #,##0.000\ &quot;€&quot;_-;_-* &quot;-&quot;??\ &quot;€&quot;_-;_-@_-"/>
    <numFmt numFmtId="168" formatCode="#,##0_ ;\-#,##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4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/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/>
    <xf numFmtId="0" fontId="0" fillId="0" borderId="0" xfId="0" applyNumberForma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left"/>
    </xf>
    <xf numFmtId="44" fontId="2" fillId="0" borderId="2" xfId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44" fontId="2" fillId="0" borderId="3" xfId="1" applyFont="1" applyBorder="1" applyAlignment="1">
      <alignment horizontal="center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4" xfId="0" applyFont="1" applyBorder="1" applyProtection="1"/>
    <xf numFmtId="0" fontId="2" fillId="0" borderId="0" xfId="0" applyFont="1" applyAlignment="1">
      <alignment vertical="center"/>
    </xf>
    <xf numFmtId="44" fontId="2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43" fontId="2" fillId="4" borderId="3" xfId="2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168" fontId="2" fillId="0" borderId="2" xfId="2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6" fontId="2" fillId="6" borderId="1" xfId="2" applyNumberFormat="1" applyFont="1" applyFill="1" applyBorder="1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168" fontId="2" fillId="6" borderId="2" xfId="2" applyNumberFormat="1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vertical="center"/>
    </xf>
    <xf numFmtId="0" fontId="2" fillId="7" borderId="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2" fillId="7" borderId="10" xfId="0" applyFont="1" applyFill="1" applyBorder="1" applyAlignment="1">
      <alignment vertical="center"/>
    </xf>
    <xf numFmtId="0" fontId="2" fillId="7" borderId="21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9" borderId="18" xfId="0" applyFont="1" applyFill="1" applyBorder="1" applyAlignment="1">
      <alignment horizontal="center" vertical="center"/>
    </xf>
    <xf numFmtId="44" fontId="2" fillId="0" borderId="2" xfId="1" applyFont="1" applyBorder="1" applyProtection="1">
      <protection locked="0"/>
    </xf>
    <xf numFmtId="164" fontId="2" fillId="0" borderId="2" xfId="0" applyNumberFormat="1" applyFont="1" applyBorder="1" applyAlignment="1">
      <alignment horizontal="center"/>
    </xf>
    <xf numFmtId="2" fontId="2" fillId="0" borderId="0" xfId="0" applyNumberFormat="1" applyFont="1"/>
    <xf numFmtId="49" fontId="2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horizontal="center" vertical="top" wrapText="1"/>
    </xf>
    <xf numFmtId="44" fontId="2" fillId="0" borderId="2" xfId="1" applyFont="1" applyBorder="1" applyProtection="1"/>
    <xf numFmtId="44" fontId="2" fillId="0" borderId="4" xfId="0" applyNumberFormat="1" applyFont="1" applyBorder="1" applyAlignment="1" applyProtection="1">
      <alignment horizontal="center"/>
    </xf>
    <xf numFmtId="168" fontId="2" fillId="0" borderId="4" xfId="0" applyNumberFormat="1" applyFont="1" applyBorder="1" applyAlignment="1" applyProtection="1">
      <alignment horizontal="center"/>
    </xf>
    <xf numFmtId="44" fontId="2" fillId="0" borderId="4" xfId="1" applyFont="1" applyBorder="1" applyAlignment="1" applyProtection="1">
      <alignment horizontal="center"/>
    </xf>
    <xf numFmtId="166" fontId="2" fillId="0" borderId="2" xfId="2" applyNumberFormat="1" applyFont="1" applyBorder="1" applyProtection="1"/>
    <xf numFmtId="1" fontId="2" fillId="0" borderId="2" xfId="1" applyNumberFormat="1" applyFont="1" applyBorder="1" applyProtection="1"/>
    <xf numFmtId="44" fontId="2" fillId="5" borderId="1" xfId="1" applyFont="1" applyFill="1" applyBorder="1" applyAlignment="1" applyProtection="1">
      <alignment vertical="center"/>
      <protection locked="0"/>
    </xf>
    <xf numFmtId="44" fontId="2" fillId="0" borderId="2" xfId="1" applyFont="1" applyFill="1" applyBorder="1" applyAlignment="1" applyProtection="1">
      <alignment vertical="center"/>
      <protection locked="0"/>
    </xf>
    <xf numFmtId="44" fontId="2" fillId="5" borderId="2" xfId="1" applyFont="1" applyFill="1" applyBorder="1" applyAlignment="1" applyProtection="1">
      <alignment vertical="center"/>
      <protection locked="0"/>
    </xf>
    <xf numFmtId="44" fontId="2" fillId="5" borderId="10" xfId="1" applyFont="1" applyFill="1" applyBorder="1" applyAlignment="1" applyProtection="1">
      <alignment vertical="center"/>
      <protection locked="0"/>
    </xf>
    <xf numFmtId="44" fontId="2" fillId="0" borderId="3" xfId="1" applyFont="1" applyFill="1" applyBorder="1" applyAlignment="1" applyProtection="1">
      <alignment vertical="center"/>
      <protection locked="0"/>
    </xf>
    <xf numFmtId="0" fontId="2" fillId="9" borderId="24" xfId="0" applyFont="1" applyFill="1" applyBorder="1" applyAlignment="1" applyProtection="1">
      <alignment vertical="center"/>
      <protection locked="0"/>
    </xf>
    <xf numFmtId="1" fontId="2" fillId="9" borderId="1" xfId="0" applyNumberFormat="1" applyFont="1" applyFill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44" fontId="2" fillId="4" borderId="17" xfId="1" applyFont="1" applyFill="1" applyBorder="1" applyAlignment="1" applyProtection="1">
      <alignment vertical="center"/>
      <protection locked="0"/>
    </xf>
    <xf numFmtId="44" fontId="2" fillId="8" borderId="25" xfId="1" applyFont="1" applyFill="1" applyBorder="1" applyAlignment="1" applyProtection="1">
      <alignment vertical="center"/>
      <protection locked="0"/>
    </xf>
    <xf numFmtId="44" fontId="2" fillId="0" borderId="4" xfId="1" applyFont="1" applyBorder="1" applyAlignment="1" applyProtection="1">
      <alignment vertical="center"/>
      <protection locked="0"/>
    </xf>
    <xf numFmtId="44" fontId="2" fillId="8" borderId="12" xfId="1" applyFont="1" applyFill="1" applyBorder="1" applyAlignment="1" applyProtection="1">
      <alignment vertical="center"/>
      <protection locked="0"/>
    </xf>
    <xf numFmtId="0" fontId="2" fillId="7" borderId="19" xfId="0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2" fillId="7" borderId="4" xfId="0" applyFont="1" applyFill="1" applyBorder="1" applyAlignment="1" applyProtection="1">
      <alignment vertical="center"/>
      <protection locked="0"/>
    </xf>
    <xf numFmtId="0" fontId="2" fillId="7" borderId="9" xfId="0" applyFont="1" applyFill="1" applyBorder="1" applyAlignment="1" applyProtection="1">
      <alignment vertical="center"/>
      <protection locked="0"/>
    </xf>
    <xf numFmtId="43" fontId="2" fillId="4" borderId="16" xfId="2" applyFont="1" applyFill="1" applyBorder="1" applyAlignment="1" applyProtection="1">
      <alignment vertical="center"/>
      <protection locked="0"/>
    </xf>
    <xf numFmtId="167" fontId="2" fillId="4" borderId="16" xfId="1" applyNumberFormat="1" applyFont="1" applyFill="1" applyBorder="1" applyAlignment="1" applyProtection="1">
      <alignment vertical="center"/>
      <protection locked="0"/>
    </xf>
    <xf numFmtId="0" fontId="2" fillId="6" borderId="1" xfId="0" applyFont="1" applyFill="1" applyBorder="1" applyAlignment="1" applyProtection="1">
      <alignment vertical="center"/>
      <protection locked="0"/>
    </xf>
    <xf numFmtId="166" fontId="2" fillId="6" borderId="1" xfId="2" applyNumberFormat="1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166" fontId="2" fillId="0" borderId="2" xfId="2" applyNumberFormat="1" applyFont="1" applyFill="1" applyBorder="1" applyAlignment="1" applyProtection="1">
      <alignment vertical="center"/>
      <protection locked="0"/>
    </xf>
    <xf numFmtId="0" fontId="2" fillId="6" borderId="2" xfId="0" applyFont="1" applyFill="1" applyBorder="1" applyAlignment="1" applyProtection="1">
      <alignment vertical="center"/>
      <protection locked="0"/>
    </xf>
    <xf numFmtId="166" fontId="2" fillId="6" borderId="2" xfId="2" applyNumberFormat="1" applyFont="1" applyFill="1" applyBorder="1" applyAlignment="1" applyProtection="1">
      <alignment vertical="center"/>
      <protection locked="0"/>
    </xf>
    <xf numFmtId="167" fontId="2" fillId="4" borderId="3" xfId="1" applyNumberFormat="1" applyFont="1" applyFill="1" applyBorder="1" applyAlignment="1" applyProtection="1">
      <alignment vertical="center"/>
      <protection locked="0"/>
    </xf>
    <xf numFmtId="0" fontId="2" fillId="4" borderId="3" xfId="0" applyFont="1" applyFill="1" applyBorder="1" applyAlignment="1">
      <alignment horizontal="right" vertical="center"/>
    </xf>
    <xf numFmtId="0" fontId="2" fillId="4" borderId="16" xfId="0" applyFont="1" applyFill="1" applyBorder="1" applyAlignment="1" applyProtection="1">
      <alignment horizontal="right" vertical="center"/>
      <protection locked="0"/>
    </xf>
    <xf numFmtId="0" fontId="2" fillId="5" borderId="5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44" fontId="2" fillId="0" borderId="2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/>
    <xf numFmtId="0" fontId="0" fillId="0" borderId="0" xfId="0" applyFill="1"/>
    <xf numFmtId="165" fontId="2" fillId="0" borderId="2" xfId="0" applyNumberFormat="1" applyFont="1" applyBorder="1"/>
    <xf numFmtId="49" fontId="2" fillId="11" borderId="16" xfId="0" applyNumberFormat="1" applyFont="1" applyFill="1" applyBorder="1" applyAlignment="1">
      <alignment horizontal="center" vertical="top" wrapText="1"/>
    </xf>
    <xf numFmtId="49" fontId="2" fillId="12" borderId="14" xfId="0" applyNumberFormat="1" applyFont="1" applyFill="1" applyBorder="1" applyAlignment="1">
      <alignment horizontal="center" vertical="top" wrapText="1"/>
    </xf>
    <xf numFmtId="49" fontId="2" fillId="12" borderId="16" xfId="0" applyNumberFormat="1" applyFont="1" applyFill="1" applyBorder="1" applyAlignment="1">
      <alignment horizontal="center" vertical="top" wrapText="1"/>
    </xf>
    <xf numFmtId="49" fontId="2" fillId="12" borderId="13" xfId="0" applyNumberFormat="1" applyFont="1" applyFill="1" applyBorder="1" applyAlignment="1">
      <alignment horizontal="center" vertical="top" wrapText="1"/>
    </xf>
    <xf numFmtId="0" fontId="2" fillId="0" borderId="0" xfId="0" applyFont="1" applyBorder="1" applyProtection="1"/>
    <xf numFmtId="14" fontId="2" fillId="0" borderId="0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44" fontId="2" fillId="4" borderId="16" xfId="0" applyNumberFormat="1" applyFont="1" applyFill="1" applyBorder="1" applyAlignment="1" applyProtection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44" fontId="2" fillId="0" borderId="3" xfId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44" fontId="2" fillId="0" borderId="0" xfId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4" fontId="2" fillId="0" borderId="0" xfId="1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left"/>
    </xf>
    <xf numFmtId="44" fontId="2" fillId="8" borderId="1" xfId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left"/>
    </xf>
    <xf numFmtId="44" fontId="2" fillId="8" borderId="2" xfId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44" fontId="2" fillId="5" borderId="1" xfId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left"/>
    </xf>
    <xf numFmtId="44" fontId="2" fillId="5" borderId="2" xfId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/>
    </xf>
    <xf numFmtId="44" fontId="2" fillId="6" borderId="1" xfId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left"/>
    </xf>
    <xf numFmtId="44" fontId="2" fillId="6" borderId="3" xfId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left"/>
    </xf>
    <xf numFmtId="44" fontId="2" fillId="7" borderId="1" xfId="1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left"/>
    </xf>
    <xf numFmtId="44" fontId="2" fillId="7" borderId="2" xfId="1" applyFont="1" applyFill="1" applyBorder="1" applyAlignment="1">
      <alignment horizontal="center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2" fontId="0" fillId="0" borderId="0" xfId="0" applyNumberFormat="1" applyFill="1" applyAlignment="1">
      <alignment vertical="center"/>
    </xf>
    <xf numFmtId="0" fontId="0" fillId="0" borderId="20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 applyProtection="1">
      <alignment horizontal="right" vertical="center"/>
      <protection locked="0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 applyAlignment="1" applyProtection="1">
      <alignment horizontal="right" vertical="center"/>
      <protection locked="0"/>
    </xf>
    <xf numFmtId="0" fontId="2" fillId="14" borderId="0" xfId="0" applyFont="1" applyFill="1" applyBorder="1" applyAlignment="1">
      <alignment horizontal="center" vertical="center"/>
    </xf>
    <xf numFmtId="0" fontId="2" fillId="14" borderId="0" xfId="0" applyFont="1" applyFill="1" applyBorder="1" applyAlignment="1" applyProtection="1">
      <alignment horizontal="center" vertical="center"/>
      <protection locked="0"/>
    </xf>
    <xf numFmtId="0" fontId="2" fillId="14" borderId="2" xfId="0" applyFont="1" applyFill="1" applyBorder="1" applyAlignment="1">
      <alignment horizontal="right" vertical="center"/>
    </xf>
    <xf numFmtId="0" fontId="2" fillId="14" borderId="2" xfId="0" applyFont="1" applyFill="1" applyBorder="1" applyAlignment="1" applyProtection="1">
      <alignment horizontal="right" vertical="center"/>
      <protection locked="0"/>
    </xf>
    <xf numFmtId="0" fontId="2" fillId="8" borderId="2" xfId="0" applyFont="1" applyFill="1" applyBorder="1" applyAlignment="1">
      <alignment horizontal="right" vertical="center"/>
    </xf>
    <xf numFmtId="0" fontId="2" fillId="8" borderId="2" xfId="0" applyFont="1" applyFill="1" applyBorder="1" applyAlignment="1" applyProtection="1">
      <alignment horizontal="right" vertical="center"/>
      <protection locked="0"/>
    </xf>
    <xf numFmtId="0" fontId="2" fillId="8" borderId="3" xfId="0" applyFont="1" applyFill="1" applyBorder="1" applyAlignment="1">
      <alignment horizontal="right" vertical="center"/>
    </xf>
    <xf numFmtId="0" fontId="2" fillId="8" borderId="3" xfId="0" applyFont="1" applyFill="1" applyBorder="1" applyAlignment="1" applyProtection="1">
      <alignment horizontal="right" vertical="center"/>
      <protection locked="0"/>
    </xf>
    <xf numFmtId="0" fontId="3" fillId="8" borderId="1" xfId="0" applyFont="1" applyFill="1" applyBorder="1" applyAlignment="1" applyProtection="1">
      <alignment horizontal="center" vertical="center"/>
      <protection locked="0"/>
    </xf>
    <xf numFmtId="0" fontId="8" fillId="8" borderId="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 applyProtection="1">
      <alignment horizontal="right" vertical="center"/>
      <protection locked="0"/>
    </xf>
    <xf numFmtId="0" fontId="2" fillId="7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 applyProtection="1">
      <alignment horizontal="right" vertical="center"/>
      <protection locked="0"/>
    </xf>
    <xf numFmtId="0" fontId="2" fillId="14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>
      <alignment horizontal="center" vertical="center"/>
    </xf>
    <xf numFmtId="44" fontId="2" fillId="9" borderId="19" xfId="1" applyFont="1" applyFill="1" applyBorder="1" applyAlignment="1" applyProtection="1">
      <alignment vertical="center"/>
      <protection locked="0"/>
    </xf>
    <xf numFmtId="168" fontId="2" fillId="0" borderId="23" xfId="2" applyNumberFormat="1" applyFont="1" applyBorder="1" applyAlignment="1" applyProtection="1">
      <alignment vertical="center"/>
      <protection locked="0"/>
    </xf>
    <xf numFmtId="0" fontId="2" fillId="7" borderId="19" xfId="0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0" fontId="2" fillId="7" borderId="4" xfId="0" applyFont="1" applyFill="1" applyBorder="1" applyAlignment="1" applyProtection="1">
      <alignment vertical="center"/>
    </xf>
    <xf numFmtId="0" fontId="2" fillId="7" borderId="9" xfId="0" applyFont="1" applyFill="1" applyBorder="1" applyAlignment="1" applyProtection="1">
      <alignment vertical="center"/>
    </xf>
    <xf numFmtId="168" fontId="2" fillId="13" borderId="16" xfId="2" applyNumberFormat="1" applyFont="1" applyFill="1" applyBorder="1" applyAlignment="1" applyProtection="1">
      <alignment horizontal="right"/>
    </xf>
    <xf numFmtId="164" fontId="2" fillId="15" borderId="2" xfId="0" applyNumberFormat="1" applyFont="1" applyFill="1" applyBorder="1" applyAlignment="1">
      <alignment horizontal="center"/>
    </xf>
    <xf numFmtId="49" fontId="6" fillId="4" borderId="16" xfId="0" applyNumberFormat="1" applyFont="1" applyFill="1" applyBorder="1" applyAlignment="1">
      <alignment horizontal="center" vertical="center" wrapText="1"/>
    </xf>
    <xf numFmtId="49" fontId="9" fillId="10" borderId="16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/>
      <protection locked="0"/>
    </xf>
    <xf numFmtId="165" fontId="2" fillId="0" borderId="7" xfId="0" applyNumberFormat="1" applyFont="1" applyBorder="1"/>
    <xf numFmtId="49" fontId="2" fillId="0" borderId="16" xfId="0" applyNumberFormat="1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6" xfId="1" applyNumberFormat="1" applyFont="1" applyBorder="1" applyAlignment="1">
      <alignment horizontal="center" vertical="top" wrapText="1"/>
    </xf>
    <xf numFmtId="49" fontId="6" fillId="4" borderId="16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4" fontId="3" fillId="3" borderId="1" xfId="1" applyFont="1" applyFill="1" applyBorder="1" applyAlignment="1">
      <alignment horizontal="center" vertical="center"/>
    </xf>
    <xf numFmtId="44" fontId="3" fillId="0" borderId="2" xfId="1" applyFont="1" applyBorder="1" applyAlignment="1">
      <alignment horizontal="center" vertical="center"/>
    </xf>
    <xf numFmtId="44" fontId="3" fillId="3" borderId="2" xfId="1" applyFont="1" applyFill="1" applyBorder="1" applyAlignment="1">
      <alignment horizontal="center" vertical="center"/>
    </xf>
    <xf numFmtId="44" fontId="3" fillId="0" borderId="3" xfId="1" applyFont="1" applyBorder="1" applyAlignment="1">
      <alignment horizontal="center" vertical="center"/>
    </xf>
    <xf numFmtId="15" fontId="2" fillId="0" borderId="7" xfId="0" applyNumberFormat="1" applyFont="1" applyBorder="1" applyAlignment="1" applyProtection="1">
      <alignment horizontal="center"/>
      <protection locked="0"/>
    </xf>
    <xf numFmtId="49" fontId="2" fillId="6" borderId="16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0" fontId="8" fillId="8" borderId="2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2" fontId="8" fillId="12" borderId="20" xfId="0" applyNumberFormat="1" applyFont="1" applyFill="1" applyBorder="1" applyAlignment="1">
      <alignment horizontal="center" vertical="center"/>
    </xf>
    <xf numFmtId="9" fontId="8" fillId="8" borderId="16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2" fontId="8" fillId="12" borderId="16" xfId="0" applyNumberFormat="1" applyFont="1" applyFill="1" applyBorder="1" applyAlignment="1">
      <alignment horizontal="center" vertical="center"/>
    </xf>
    <xf numFmtId="9" fontId="8" fillId="8" borderId="26" xfId="0" applyNumberFormat="1" applyFont="1" applyFill="1" applyBorder="1" applyAlignment="1">
      <alignment horizontal="right" vertical="center"/>
    </xf>
    <xf numFmtId="2" fontId="8" fillId="12" borderId="26" xfId="0" applyNumberFormat="1" applyFont="1" applyFill="1" applyBorder="1" applyAlignment="1">
      <alignment horizontal="center" vertical="center"/>
    </xf>
    <xf numFmtId="2" fontId="8" fillId="7" borderId="20" xfId="0" applyNumberFormat="1" applyFont="1" applyFill="1" applyBorder="1" applyAlignment="1">
      <alignment horizontal="center" vertical="center"/>
    </xf>
    <xf numFmtId="2" fontId="8" fillId="7" borderId="16" xfId="0" applyNumberFormat="1" applyFont="1" applyFill="1" applyBorder="1" applyAlignment="1">
      <alignment horizontal="center" vertical="center"/>
    </xf>
    <xf numFmtId="2" fontId="8" fillId="7" borderId="26" xfId="0" applyNumberFormat="1" applyFont="1" applyFill="1" applyBorder="1" applyAlignment="1">
      <alignment horizontal="center" vertical="center"/>
    </xf>
    <xf numFmtId="0" fontId="8" fillId="4" borderId="20" xfId="0" applyFont="1" applyFill="1" applyBorder="1" applyAlignment="1" applyProtection="1">
      <alignment horizontal="center" vertical="center"/>
      <protection locked="0"/>
    </xf>
    <xf numFmtId="0" fontId="8" fillId="4" borderId="16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 applyProtection="1">
      <alignment horizontal="center" vertical="center"/>
      <protection locked="0"/>
    </xf>
    <xf numFmtId="49" fontId="6" fillId="16" borderId="13" xfId="0" applyNumberFormat="1" applyFont="1" applyFill="1" applyBorder="1" applyAlignment="1">
      <alignment horizontal="center" vertical="center" wrapText="1"/>
    </xf>
    <xf numFmtId="49" fontId="6" fillId="16" borderId="16" xfId="0" applyNumberFormat="1" applyFont="1" applyFill="1" applyBorder="1" applyAlignment="1">
      <alignment horizontal="center" vertical="top" wrapText="1"/>
    </xf>
    <xf numFmtId="168" fontId="2" fillId="0" borderId="27" xfId="2" applyNumberFormat="1" applyFont="1" applyFill="1" applyBorder="1" applyAlignment="1" applyProtection="1">
      <alignment horizontal="right"/>
    </xf>
    <xf numFmtId="0" fontId="3" fillId="12" borderId="14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2" fillId="8" borderId="24" xfId="0" applyFont="1" applyFill="1" applyBorder="1" applyAlignment="1" applyProtection="1">
      <alignment horizontal="left" vertical="center"/>
      <protection locked="0"/>
    </xf>
    <xf numFmtId="0" fontId="2" fillId="8" borderId="25" xfId="0" applyFont="1" applyFill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8" borderId="22" xfId="0" applyFont="1" applyFill="1" applyBorder="1" applyAlignment="1" applyProtection="1">
      <alignment horizontal="left" vertical="center"/>
      <protection locked="0"/>
    </xf>
    <xf numFmtId="0" fontId="2" fillId="8" borderId="23" xfId="0" applyFont="1" applyFill="1" applyBorder="1" applyAlignment="1" applyProtection="1">
      <alignment horizontal="left" vertical="center"/>
      <protection locked="0"/>
    </xf>
    <xf numFmtId="0" fontId="2" fillId="5" borderId="24" xfId="0" applyFont="1" applyFill="1" applyBorder="1" applyAlignment="1" applyProtection="1">
      <alignment horizontal="left" vertical="center"/>
      <protection locked="0"/>
    </xf>
    <xf numFmtId="0" fontId="2" fillId="5" borderId="25" xfId="0" applyFont="1" applyFill="1" applyBorder="1" applyAlignment="1" applyProtection="1">
      <alignment horizontal="left" vertic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2" fillId="5" borderId="5" xfId="0" applyFont="1" applyFill="1" applyBorder="1" applyAlignment="1" applyProtection="1">
      <alignment horizontal="left" vertical="center"/>
      <protection locked="0"/>
    </xf>
    <xf numFmtId="0" fontId="2" fillId="5" borderId="4" xfId="0" applyFont="1" applyFill="1" applyBorder="1" applyAlignment="1" applyProtection="1">
      <alignment horizontal="left" vertical="center"/>
      <protection locked="0"/>
    </xf>
    <xf numFmtId="0" fontId="2" fillId="0" borderId="22" xfId="0" applyFont="1" applyFill="1" applyBorder="1" applyAlignment="1" applyProtection="1">
      <alignment horizontal="left" vertical="center"/>
      <protection locked="0"/>
    </xf>
    <xf numFmtId="0" fontId="2" fillId="0" borderId="23" xfId="0" applyFont="1" applyFill="1" applyBorder="1" applyAlignment="1" applyProtection="1">
      <alignment horizontal="left" vertical="center"/>
      <protection locked="0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3">
    <cellStyle name="Milliers" xfId="2" builtinId="3"/>
    <cellStyle name="Monétaire" xfId="1" builtinId="4"/>
    <cellStyle name="Normal" xfId="0" builtinId="0"/>
  </cellStyles>
  <dxfs count="37">
    <dxf>
      <font>
        <b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</font>
      <alignment horizont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 outline="0">
        <left style="medium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 outline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\ _€_-;\-* #,##0\ _€_-;_-* &quot;-&quot;??\ _€_-;_-@_-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_ ;\-#,##0\ 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</border>
      <protection locked="1" hidden="0"/>
    </dxf>
    <dxf>
      <font>
        <b/>
      </font>
      <alignment horizontal="center" textRotation="0" indent="0" justifyLastLine="0" shrinkToFit="0" readingOrder="0"/>
      <border diagonalUp="0" diagonalDown="0" outline="0">
        <left/>
        <right style="medium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</font>
      <alignment horizontal="center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</font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/>
        <right style="medium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</font>
      <numFmt numFmtId="0" formatCode="General"/>
      <border diagonalUp="0" diagonalDown="0" outline="0">
        <left/>
        <right style="medium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/>
      </font>
      <numFmt numFmtId="30" formatCode="@"/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</font>
      <numFmt numFmtId="30" formatCode="@"/>
      <alignment horizontal="center" vertical="top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medium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vertical="center" textRotation="0" wrapText="0" indent="0" justifyLastLine="0" shrinkToFit="0" readingOrder="0"/>
    </dxf>
    <dxf>
      <border>
        <bottom style="medium">
          <color auto="1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3" defaultTableStyle="TableStyleMedium2" defaultPivotStyle="PivotStyleLight16">
    <tableStyle name="Style de tableau 1" pivot="0" count="0"/>
    <tableStyle name="Style de tableau croisé dynamique 1" table="0" count="0"/>
    <tableStyle name="Style de tableau croisé dynamique 2" table="0" count="0"/>
  </tableStyles>
  <colors>
    <mruColors>
      <color rgb="FFFFFF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chartsheet" Target="chartsheets/sheet4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3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Dépenses par fournisseur</a:t>
            </a:r>
          </a:p>
        </c:rich>
      </c:tx>
      <c:overlay val="0"/>
      <c:spPr>
        <a:solidFill>
          <a:srgbClr val="FFFF00"/>
        </a:solidFill>
        <a:ln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'Récap Dépenses Fournisseur'!$B$2:$D$2</c:f>
              <c:strCache>
                <c:ptCount val="1"/>
                <c:pt idx="0">
                  <c:v>Totaux dépenses par fournisseur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6F67-44CD-8C8D-FBE340FF126B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6F67-44CD-8C8D-FBE340FF126B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6F67-44CD-8C8D-FBE340FF126B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6F67-44CD-8C8D-FBE340FF126B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 baseline="0"/>
                      <a:t>SUEZ: </a:t>
                    </a:r>
                    <a:fld id="{6E905548-73FF-4DCE-B4DB-32A86913ACC0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F67-44CD-8C8D-FBE340FF126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baseline="0">
                        <a:solidFill>
                          <a:schemeClr val="tx1"/>
                        </a:solidFill>
                      </a:rPr>
                      <a:t>SOGEDO:  </a:t>
                    </a:r>
                    <a:fld id="{9C9150A6-1A54-4B3A-AEB5-9087764E10E6}" type="VALUE">
                      <a:rPr lang="en-US" baseline="0">
                        <a:solidFill>
                          <a:schemeClr val="tx1"/>
                        </a:solidFill>
                      </a:rPr>
                      <a:pPr/>
                      <a:t>[VALEUR]</a:t>
                    </a:fld>
                    <a:endParaRPr lang="en-US" baseline="0">
                      <a:solidFill>
                        <a:schemeClr val="tx1"/>
                      </a:solidFill>
                    </a:endParaRP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6F67-44CD-8C8D-FBE340FF126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baseline="0"/>
                      <a:t>PRIMAGAZ:  </a:t>
                    </a:r>
                    <a:fld id="{42E2AA3F-FAE8-4F01-AC4E-2397E57116D6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6F67-44CD-8C8D-FBE340FF126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baseline="0"/>
                      <a:t>ENGIE:  </a:t>
                    </a:r>
                    <a:fld id="{FEAB42F1-3C70-43B7-83F9-88F430507919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6F67-44CD-8C8D-FBE340FF126B}"/>
                </c:ext>
              </c:extLst>
            </c:dLbl>
            <c:spPr>
              <a:solidFill>
                <a:srgbClr val="FFFF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. </c:separator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'Récap Dépenses Fournisseur'!$B$4:$B$7</c:f>
              <c:numCache>
                <c:formatCode>General</c:formatCode>
                <c:ptCount val="4"/>
                <c:pt idx="0">
                  <c:v>201</c:v>
                </c:pt>
                <c:pt idx="1">
                  <c:v>202</c:v>
                </c:pt>
                <c:pt idx="2">
                  <c:v>203</c:v>
                </c:pt>
                <c:pt idx="3">
                  <c:v>203</c:v>
                </c:pt>
              </c:numCache>
            </c:numRef>
          </c:cat>
          <c:val>
            <c:numRef>
              <c:f>'Récap Dépenses Fournisseur'!$D$4:$D$7</c:f>
              <c:numCache>
                <c:formatCode>_("€"* #,##0.00_);_("€"* \(#,##0.00\);_("€"* "-"??_);_(@_)</c:formatCode>
                <c:ptCount val="4"/>
                <c:pt idx="0">
                  <c:v>1152.25</c:v>
                </c:pt>
                <c:pt idx="1">
                  <c:v>4455</c:v>
                </c:pt>
                <c:pt idx="2">
                  <c:v>1375</c:v>
                </c:pt>
                <c:pt idx="3">
                  <c:v>5250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6F67-44CD-8C8D-FBE340FF12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8.1917215451091877E-3"/>
          <c:y val="0.12026253885312078"/>
          <c:w val="5.188982586034039E-2"/>
          <c:h val="0.842186391514244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1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/>
            </a:pPr>
            <a:r>
              <a:rPr lang="en-US"/>
              <a:t>Dépenses SUEZ</a:t>
            </a:r>
          </a:p>
        </c:rich>
      </c:tx>
      <c:overlay val="0"/>
      <c:spPr>
        <a:solidFill>
          <a:srgbClr val="FFFF00"/>
        </a:solidFill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'Récap Dépenses par poste'!$B$2:$L$2</c:f>
              <c:strCache>
                <c:ptCount val="1"/>
                <c:pt idx="0">
                  <c:v>Totaux investissements par poste</c:v>
                </c:pt>
              </c:strCache>
            </c:strRef>
          </c:tx>
          <c:explosion val="1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B-EE20-4AAE-AF23-0B13ACD10EC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23FD-47B6-88CE-AB82AD835E1F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C-EE20-4AAE-AF23-0B13ACD10ECA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2D-EE20-4AAE-AF23-0B13ACD10EC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 baseline="0"/>
                      <a:t>Transport: </a:t>
                    </a:r>
                    <a:fld id="{098CBB24-3251-4544-B7E3-A355A76E9D55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2B-EE20-4AAE-AF23-0B13ACD10EC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baseline="0">
                        <a:solidFill>
                          <a:schemeClr val="tx1"/>
                        </a:solidFill>
                      </a:rPr>
                      <a:t>770 litres: </a:t>
                    </a:r>
                    <a:fld id="{9C9150A6-1A54-4B3A-AEB5-9087764E10E6}" type="VALUE">
                      <a:rPr lang="en-US" baseline="0">
                        <a:solidFill>
                          <a:schemeClr val="tx1"/>
                        </a:solidFill>
                      </a:rPr>
                      <a:pPr/>
                      <a:t>[VALEUR]</a:t>
                    </a:fld>
                    <a:endParaRPr lang="en-US" baseline="0">
                      <a:solidFill>
                        <a:schemeClr val="tx1"/>
                      </a:solidFill>
                    </a:endParaRP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23FD-47B6-88CE-AB82AD835E1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baseline="0"/>
                      <a:t>240 litres </a:t>
                    </a:r>
                    <a:fld id="{2BCE89DB-A65A-496D-BBD9-3AB82C7C28B3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2C-EE20-4AAE-AF23-0B13ACD10EC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baseline="0"/>
                      <a:t>Benne craton: </a:t>
                    </a:r>
                    <a:fld id="{D7183068-213A-4143-9CD8-539917CC2FC5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2D-EE20-4AAE-AF23-0B13ACD10EC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baseline="0"/>
                      <a:t>T/carton: </a:t>
                    </a:r>
                    <a:fld id="{AEA502DA-164D-4A3C-8889-4ADD6F39B104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2E-EE20-4AAE-AF23-0B13ACD10EC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 baseline="0"/>
                      <a:t>Traitement </a:t>
                    </a:r>
                    <a:fld id="{68F106C2-7C82-4B51-BA02-5CC4C0AF134F}" type="VALUE">
                      <a:rPr lang="en-US" baseline="0"/>
                      <a:pPr/>
                      <a:t>[VALEUR]</a:t>
                    </a:fld>
                    <a:endParaRPr lang="en-US" baseline="0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2F-EE20-4AAE-AF23-0B13ACD10ECA}"/>
                </c:ext>
              </c:extLst>
            </c:dLbl>
            <c:spPr>
              <a:solidFill>
                <a:srgbClr val="FFFF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. </c:separator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'Récap Dépenses par poste'!$D$4:$D$9</c:f>
              <c:numCache>
                <c:formatCode>_("€"* #,##0.00_);_("€"* \(#,##0.00\);_("€"* "-"??_);_(@_)</c:formatCode>
                <c:ptCount val="6"/>
                <c:pt idx="0">
                  <c:v>100</c:v>
                </c:pt>
                <c:pt idx="1">
                  <c:v>225</c:v>
                </c:pt>
                <c:pt idx="2">
                  <c:v>80</c:v>
                </c:pt>
                <c:pt idx="3">
                  <c:v>200</c:v>
                </c:pt>
                <c:pt idx="4">
                  <c:v>47.25</c:v>
                </c:pt>
                <c:pt idx="5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EE20-4AAE-AF23-0B13ACD10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8.1917215451091877E-3"/>
          <c:y val="0.12026253885312078"/>
          <c:w val="4.7303502222321561E-2"/>
          <c:h val="0.687019784496785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1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/>
            </a:pPr>
            <a:r>
              <a:rPr lang="en-US"/>
              <a:t>Dépenses PRIMAGAZ</a:t>
            </a:r>
          </a:p>
        </c:rich>
      </c:tx>
      <c:overlay val="0"/>
      <c:spPr>
        <a:solidFill>
          <a:srgbClr val="FFFF00"/>
        </a:solidFill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PRIMAGAZ</c:v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Citerne: </a:t>
                    </a:r>
                    <a:fld id="{37A56B68-1687-44CC-90DD-073CA7F296E3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5622-4C40-91DE-432D811DE7E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Bouteilles 30 Kg: </a:t>
                    </a:r>
                    <a:fld id="{8C2DF05A-DE1C-4113-98F0-1C64E2454186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5622-4C40-91DE-432D811DE7E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Bouteilles 13 Kg: </a:t>
                    </a:r>
                    <a:fld id="{25444755-5CC4-4CD5-AA0F-FAFCDA464852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E-5622-4C40-91DE-432D811DE7E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Bouteilles Cube:</a:t>
                    </a:r>
                    <a:r>
                      <a:rPr lang="en-US" baseline="0"/>
                      <a:t> </a:t>
                    </a:r>
                  </a:p>
                  <a:p>
                    <a:fld id="{8A8C9363-26ED-4499-AF62-637A1198872F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F-5622-4C40-91DE-432D811DE7E4}"/>
                </c:ext>
              </c:extLst>
            </c:dLbl>
            <c:spPr>
              <a:solidFill>
                <a:srgbClr val="FFFF00"/>
              </a:solidFill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'Récap Dépenses par poste'!$L$12:$L$15</c:f>
              <c:numCache>
                <c:formatCode>_("€"* #,##0.00_);_("€"* \(#,##0.00\);_("€"* "-"??_);_(@_)</c:formatCode>
                <c:ptCount val="4"/>
                <c:pt idx="0">
                  <c:v>1000</c:v>
                </c:pt>
                <c:pt idx="1">
                  <c:v>162.5</c:v>
                </c:pt>
                <c:pt idx="2">
                  <c:v>122.5</c:v>
                </c:pt>
                <c:pt idx="3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622-4C40-91DE-432D811DE7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8.1917215451091877E-3"/>
          <c:y val="0.12026253885312078"/>
          <c:w val="3.2291736737690833E-2"/>
          <c:h val="0.592899147577695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1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/>
            </a:pPr>
            <a:r>
              <a:rPr lang="en-US"/>
              <a:t>Dépenses ENGIE</a:t>
            </a:r>
          </a:p>
        </c:rich>
      </c:tx>
      <c:overlay val="0"/>
      <c:spPr>
        <a:solidFill>
          <a:srgbClr val="FFFF00"/>
        </a:solidFill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'Récap Dépenses par poste'!$B$2:$L$2</c:f>
              <c:strCache>
                <c:ptCount val="1"/>
                <c:pt idx="0">
                  <c:v>Totaux investissements par poste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Janvier: </a:t>
                    </a:r>
                  </a:p>
                  <a:p>
                    <a:fld id="{C4D4DE63-093C-4E75-8A7C-C5B80750B64B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A043-4DFB-A646-49C0FC8D5BD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Février: </a:t>
                    </a:r>
                    <a:fld id="{052A5DD4-F7D5-4B0D-9BDB-CCC6257FBF27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8-A043-4DFB-A646-49C0FC8D5BD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Mars: </a:t>
                    </a:r>
                    <a:fld id="{DB55D6C6-5C56-4493-989C-1A4AEA4402FD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A043-4DFB-A646-49C0FC8D5BD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Avril: </a:t>
                    </a:r>
                    <a:fld id="{45575002-734B-41D8-8369-E79DF02A9F32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A043-4DFB-A646-49C0FC8D5BD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Mai: </a:t>
                    </a:r>
                    <a:fld id="{3E014F45-D853-497E-9311-EF58BAC01C83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A043-4DFB-A646-49C0FC8D5BD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Juin: </a:t>
                    </a:r>
                    <a:fld id="{631B6928-AC7B-40DC-990D-F59C4E691FD9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A043-4DFB-A646-49C0FC8D5BD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Juillet: </a:t>
                    </a:r>
                    <a:fld id="{97B0FFDE-8E03-4546-A253-0749076CB485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A043-4DFB-A646-49C0FC8D5BD8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/>
                      <a:t>Août: </a:t>
                    </a:r>
                    <a:fld id="{DDED19A4-71ED-4823-9B36-3E615FBA9F76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E-A043-4DFB-A646-49C0FC8D5BD8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/>
                      <a:t>Septembre: </a:t>
                    </a:r>
                    <a:fld id="{198B6835-EACA-4018-99BC-E0271EE0CA61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F-A043-4DFB-A646-49C0FC8D5BD8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/>
                      <a:t>Octobre: </a:t>
                    </a:r>
                  </a:p>
                  <a:p>
                    <a:fld id="{8CAD21EA-0CAD-4B62-A3D7-B2A0447B8B07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0-A043-4DFB-A646-49C0FC8D5BD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/>
                      <a:t>Décembre: </a:t>
                    </a:r>
                  </a:p>
                  <a:p>
                    <a:fld id="{045AD5A6-D047-4043-B035-8C9063C8EE78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1-A043-4DFB-A646-49C0FC8D5BD8}"/>
                </c:ext>
              </c:extLst>
            </c:dLbl>
            <c:spPr>
              <a:solidFill>
                <a:srgbClr val="FFFF00"/>
              </a:solidFill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'Récap Dépenses par poste'!$H$4:$H$15</c:f>
              <c:numCache>
                <c:formatCode>_("€"* #,##0.00_);_("€"* \(#,##0.00\);_("€"* "-"??_);_(@_)</c:formatCode>
                <c:ptCount val="12"/>
                <c:pt idx="0">
                  <c:v>125</c:v>
                </c:pt>
                <c:pt idx="1">
                  <c:v>125</c:v>
                </c:pt>
                <c:pt idx="2">
                  <c:v>250</c:v>
                </c:pt>
                <c:pt idx="3">
                  <c:v>250</c:v>
                </c:pt>
                <c:pt idx="4">
                  <c:v>625</c:v>
                </c:pt>
                <c:pt idx="5">
                  <c:v>375</c:v>
                </c:pt>
                <c:pt idx="6">
                  <c:v>750</c:v>
                </c:pt>
                <c:pt idx="7">
                  <c:v>750</c:v>
                </c:pt>
                <c:pt idx="8">
                  <c:v>750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043-4DFB-A646-49C0FC8D5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8.1917215451091877E-3"/>
          <c:y val="0.12026253885312078"/>
          <c:w val="3.9900026155073147E-2"/>
          <c:h val="0.7313592479745749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1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>
              <a:defRPr/>
            </a:pPr>
            <a:r>
              <a:rPr lang="en-US"/>
              <a:t>Dépenses SOGEDO</a:t>
            </a:r>
          </a:p>
        </c:rich>
      </c:tx>
      <c:overlay val="0"/>
      <c:spPr>
        <a:solidFill>
          <a:srgbClr val="FFFF00"/>
        </a:solidFill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'Récap Dépenses par poste'!$B$2:$L$2</c:f>
              <c:strCache>
                <c:ptCount val="1"/>
                <c:pt idx="0">
                  <c:v>Totaux investissements par poste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Relevé 01</a:t>
                    </a:r>
                  </a:p>
                  <a:p>
                    <a:fld id="{573F404A-E579-4DE6-B690-079E4E9D3D6D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F-89BC-475E-95CC-D1138EBC4DB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Relevé 02</a:t>
                    </a:r>
                  </a:p>
                  <a:p>
                    <a:r>
                      <a:rPr lang="en-US"/>
                      <a:t> </a:t>
                    </a:r>
                    <a:fld id="{D5C214E5-2D62-4DD2-B4AE-7A6DF6B772AC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0-89BC-475E-95CC-D1138EBC4DB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Relevé 03</a:t>
                    </a:r>
                  </a:p>
                  <a:p>
                    <a:r>
                      <a:rPr lang="en-US"/>
                      <a:t> </a:t>
                    </a:r>
                    <a:fld id="{E7780546-203E-4D66-AED8-7E76A98C897F}" type="VALUE">
                      <a:rPr lang="en-US"/>
                      <a:pPr/>
                      <a:t>[VALEUR]</a:t>
                    </a:fld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1-89BC-475E-95CC-D1138EBC4DBF}"/>
                </c:ext>
              </c:extLst>
            </c:dLbl>
            <c:spPr>
              <a:solidFill>
                <a:srgbClr val="FFFF00"/>
              </a:solidFill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'Récap Dépenses par poste'!$L$4:$L$6</c:f>
              <c:numCache>
                <c:formatCode>_("€"* #,##0.00_);_("€"* \(#,##0.00\);_("€"* "-"??_);_(@_)</c:formatCode>
                <c:ptCount val="3"/>
                <c:pt idx="0">
                  <c:v>990</c:v>
                </c:pt>
                <c:pt idx="1">
                  <c:v>1980</c:v>
                </c:pt>
                <c:pt idx="2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9BC-475E-95CC-D1138EBC4D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8.1917215451091877E-3"/>
          <c:y val="0.12026253885312078"/>
          <c:w val="3.2339926736142388E-2"/>
          <c:h val="0.121229335861813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1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7">
    <tabColor rgb="FFFF0000"/>
  </sheetPr>
  <sheetViews>
    <sheetView zoomScale="90" workbookViewId="0" zoomToFit="1"/>
  </sheetViews>
  <sheetProtection content="1" objects="1"/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ique8">
    <tabColor rgb="FFFF0000"/>
  </sheetPr>
  <sheetViews>
    <sheetView zoomScale="90" workbookViewId="0" zoomToFit="1"/>
  </sheetViews>
  <sheetProtection content="1" objects="1"/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ique9">
    <tabColor rgb="FFFF0000"/>
  </sheetPr>
  <sheetViews>
    <sheetView zoomScale="90" workbookViewId="0" zoomToFit="1"/>
  </sheetViews>
  <sheetProtection content="1" objects="1"/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Graphique10">
    <tabColor rgb="FFFF0000"/>
  </sheetPr>
  <sheetViews>
    <sheetView zoomScale="90" workbookViewId="0" zoomToFit="1"/>
  </sheetViews>
  <sheetProtection content="1" objects="1"/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Graphique11">
    <tabColor rgb="FFFF0000"/>
  </sheetPr>
  <sheetViews>
    <sheetView zoomScale="90" workbookViewId="0" zoomToFit="1"/>
  </sheetViews>
  <sheetProtection content="1" objects="1"/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gif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2.gif"/><Relationship Id="rId4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jpeg"/><Relationship Id="rId1" Type="http://schemas.openxmlformats.org/officeDocument/2006/relationships/image" Target="../media/image2.gif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jpeg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53340</xdr:rowOff>
    </xdr:from>
    <xdr:to>
      <xdr:col>0</xdr:col>
      <xdr:colOff>1400175</xdr:colOff>
      <xdr:row>29</xdr:row>
      <xdr:rowOff>57150</xdr:rowOff>
    </xdr:to>
    <xdr:pic>
      <xdr:nvPicPr>
        <xdr:cNvPr id="2" name="Image 1" descr="Image associée">
          <a:extLst>
            <a:ext uri="{FF2B5EF4-FFF2-40B4-BE49-F238E27FC236}">
              <a16:creationId xmlns:a16="http://schemas.microsoft.com/office/drawing/2014/main" id="{2F73BBBA-12A8-49F4-B1B9-232C35AAA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82715"/>
          <a:ext cx="1400175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11</xdr:row>
      <xdr:rowOff>185737</xdr:rowOff>
    </xdr:from>
    <xdr:to>
      <xdr:col>0</xdr:col>
      <xdr:colOff>1390650</xdr:colOff>
      <xdr:row>14</xdr:row>
      <xdr:rowOff>47625</xdr:rowOff>
    </xdr:to>
    <xdr:pic>
      <xdr:nvPicPr>
        <xdr:cNvPr id="3" name="Image 2" descr="Image associée">
          <a:extLst>
            <a:ext uri="{FF2B5EF4-FFF2-40B4-BE49-F238E27FC236}">
              <a16:creationId xmlns:a16="http://schemas.microsoft.com/office/drawing/2014/main" id="{C7615BEC-126C-42CF-AFA1-825D28FEE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928937"/>
          <a:ext cx="1343025" cy="67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300227</xdr:rowOff>
    </xdr:from>
    <xdr:to>
      <xdr:col>0</xdr:col>
      <xdr:colOff>1409699</xdr:colOff>
      <xdr:row>19</xdr:row>
      <xdr:rowOff>209549</xdr:rowOff>
    </xdr:to>
    <xdr:pic>
      <xdr:nvPicPr>
        <xdr:cNvPr id="5" name="Image 4" descr="Résultat de recherche d'images pour &quot;logo primagaz&quot;">
          <a:extLst>
            <a:ext uri="{FF2B5EF4-FFF2-40B4-BE49-F238E27FC236}">
              <a16:creationId xmlns:a16="http://schemas.microsoft.com/office/drawing/2014/main" id="{DC0C27FC-827B-4DF3-B3FA-755203CD1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34052"/>
          <a:ext cx="1409699" cy="7189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3</xdr:row>
      <xdr:rowOff>161925</xdr:rowOff>
    </xdr:from>
    <xdr:to>
      <xdr:col>0</xdr:col>
      <xdr:colOff>1390650</xdr:colOff>
      <xdr:row>8</xdr:row>
      <xdr:rowOff>152401</xdr:rowOff>
    </xdr:to>
    <xdr:pic>
      <xdr:nvPicPr>
        <xdr:cNvPr id="8" name="Image 7" descr="Image associée">
          <a:extLst>
            <a:ext uri="{FF2B5EF4-FFF2-40B4-BE49-F238E27FC236}">
              <a16:creationId xmlns:a16="http://schemas.microsoft.com/office/drawing/2014/main" id="{EDFA2814-3FFB-40FB-A53E-6DAF7D373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00100"/>
          <a:ext cx="1314450" cy="1409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533400</xdr:colOff>
      <xdr:row>3</xdr:row>
      <xdr:rowOff>114302</xdr:rowOff>
    </xdr:from>
    <xdr:to>
      <xdr:col>9</xdr:col>
      <xdr:colOff>1028696</xdr:colOff>
      <xdr:row>7</xdr:row>
      <xdr:rowOff>133350</xdr:rowOff>
    </xdr:to>
    <xdr:pic>
      <xdr:nvPicPr>
        <xdr:cNvPr id="2" name="Image 1" descr="Image associée">
          <a:extLst>
            <a:ext uri="{FF2B5EF4-FFF2-40B4-BE49-F238E27FC236}">
              <a16:creationId xmlns:a16="http://schemas.microsoft.com/office/drawing/2014/main" id="{01065DE9-40E6-44CD-88EF-73B845C41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1725" y="571502"/>
          <a:ext cx="2019296" cy="1009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3</xdr:row>
      <xdr:rowOff>19050</xdr:rowOff>
    </xdr:from>
    <xdr:to>
      <xdr:col>2</xdr:col>
      <xdr:colOff>714375</xdr:colOff>
      <xdr:row>8</xdr:row>
      <xdr:rowOff>228600</xdr:rowOff>
    </xdr:to>
    <xdr:pic>
      <xdr:nvPicPr>
        <xdr:cNvPr id="3" name="Image 2" descr="Image associée">
          <a:extLst>
            <a:ext uri="{FF2B5EF4-FFF2-40B4-BE49-F238E27FC236}">
              <a16:creationId xmlns:a16="http://schemas.microsoft.com/office/drawing/2014/main" id="{4D431E80-3383-4323-8A04-CE84D4F21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476250"/>
          <a:ext cx="1447800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228600</xdr:colOff>
      <xdr:row>12</xdr:row>
      <xdr:rowOff>57150</xdr:rowOff>
    </xdr:from>
    <xdr:to>
      <xdr:col>2</xdr:col>
      <xdr:colOff>736093</xdr:colOff>
      <xdr:row>17</xdr:row>
      <xdr:rowOff>76200</xdr:rowOff>
    </xdr:to>
    <xdr:pic>
      <xdr:nvPicPr>
        <xdr:cNvPr id="4" name="Image 3" descr="Résultat de recherche d'images pour &quot;logo primagaz&quot;">
          <a:extLst>
            <a:ext uri="{FF2B5EF4-FFF2-40B4-BE49-F238E27FC236}">
              <a16:creationId xmlns:a16="http://schemas.microsoft.com/office/drawing/2014/main" id="{455F221B-1A4F-4FD7-B2AE-50156A32F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581275"/>
          <a:ext cx="2031493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248841</xdr:colOff>
      <xdr:row>12</xdr:row>
      <xdr:rowOff>76199</xdr:rowOff>
    </xdr:from>
    <xdr:to>
      <xdr:col>9</xdr:col>
      <xdr:colOff>1028701</xdr:colOff>
      <xdr:row>17</xdr:row>
      <xdr:rowOff>66674</xdr:rowOff>
    </xdr:to>
    <xdr:pic>
      <xdr:nvPicPr>
        <xdr:cNvPr id="5" name="Image 4" descr="Image associée">
          <a:extLst>
            <a:ext uri="{FF2B5EF4-FFF2-40B4-BE49-F238E27FC236}">
              <a16:creationId xmlns:a16="http://schemas.microsoft.com/office/drawing/2014/main" id="{16BD68DD-165B-418F-9DE8-ACDE87CC5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7166" y="2600324"/>
          <a:ext cx="2303860" cy="122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4</xdr:row>
      <xdr:rowOff>85726</xdr:rowOff>
    </xdr:from>
    <xdr:to>
      <xdr:col>2</xdr:col>
      <xdr:colOff>2047875</xdr:colOff>
      <xdr:row>4</xdr:row>
      <xdr:rowOff>981076</xdr:rowOff>
    </xdr:to>
    <xdr:pic>
      <xdr:nvPicPr>
        <xdr:cNvPr id="2" name="Image 1" descr="Image associée">
          <a:extLst>
            <a:ext uri="{FF2B5EF4-FFF2-40B4-BE49-F238E27FC236}">
              <a16:creationId xmlns:a16="http://schemas.microsoft.com/office/drawing/2014/main" id="{74D78F38-F3A6-49A0-88F2-1CC4D1666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1714501"/>
          <a:ext cx="179070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219075</xdr:colOff>
      <xdr:row>3</xdr:row>
      <xdr:rowOff>66675</xdr:rowOff>
    </xdr:from>
    <xdr:to>
      <xdr:col>2</xdr:col>
      <xdr:colOff>2019300</xdr:colOff>
      <xdr:row>3</xdr:row>
      <xdr:rowOff>1026795</xdr:rowOff>
    </xdr:to>
    <xdr:pic>
      <xdr:nvPicPr>
        <xdr:cNvPr id="3" name="Image 2" descr="Image associée">
          <a:extLst>
            <a:ext uri="{FF2B5EF4-FFF2-40B4-BE49-F238E27FC236}">
              <a16:creationId xmlns:a16="http://schemas.microsoft.com/office/drawing/2014/main" id="{A41737B3-F1E3-4AE6-9A7F-2E166286F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4400" y="619125"/>
          <a:ext cx="1800225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28575</xdr:rowOff>
    </xdr:from>
    <xdr:to>
      <xdr:col>2</xdr:col>
      <xdr:colOff>2055904</xdr:colOff>
      <xdr:row>5</xdr:row>
      <xdr:rowOff>1038225</xdr:rowOff>
    </xdr:to>
    <xdr:pic>
      <xdr:nvPicPr>
        <xdr:cNvPr id="4" name="Image 3" descr="Résultat de recherche d'images pour &quot;logo primagaz&quot;">
          <a:extLst>
            <a:ext uri="{FF2B5EF4-FFF2-40B4-BE49-F238E27FC236}">
              <a16:creationId xmlns:a16="http://schemas.microsoft.com/office/drawing/2014/main" id="{DB14B2DA-6185-4405-86D5-41F368D96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2733675"/>
          <a:ext cx="1979704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371474</xdr:colOff>
      <xdr:row>6</xdr:row>
      <xdr:rowOff>38099</xdr:rowOff>
    </xdr:from>
    <xdr:to>
      <xdr:col>2</xdr:col>
      <xdr:colOff>1685925</xdr:colOff>
      <xdr:row>6</xdr:row>
      <xdr:rowOff>1026746</xdr:rowOff>
    </xdr:to>
    <xdr:pic>
      <xdr:nvPicPr>
        <xdr:cNvPr id="6" name="Image 5" descr="Image associée">
          <a:extLst>
            <a:ext uri="{FF2B5EF4-FFF2-40B4-BE49-F238E27FC236}">
              <a16:creationId xmlns:a16="http://schemas.microsoft.com/office/drawing/2014/main" id="{251008E6-C702-4657-B130-3C642CEE4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799" y="3819524"/>
          <a:ext cx="1314451" cy="988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704850</xdr:colOff>
      <xdr:row>2</xdr:row>
      <xdr:rowOff>19050</xdr:rowOff>
    </xdr:from>
    <xdr:to>
      <xdr:col>2</xdr:col>
      <xdr:colOff>1543050</xdr:colOff>
      <xdr:row>2</xdr:row>
      <xdr:rowOff>857250</xdr:rowOff>
    </xdr:to>
    <xdr:pic>
      <xdr:nvPicPr>
        <xdr:cNvPr id="3" name="Image 2" descr="Image associée">
          <a:extLst>
            <a:ext uri="{FF2B5EF4-FFF2-40B4-BE49-F238E27FC236}">
              <a16:creationId xmlns:a16="http://schemas.microsoft.com/office/drawing/2014/main" id="{C464C912-28E5-4666-812C-6407CCB05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428625"/>
          <a:ext cx="8382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571500</xdr:colOff>
      <xdr:row>2</xdr:row>
      <xdr:rowOff>38100</xdr:rowOff>
    </xdr:from>
    <xdr:to>
      <xdr:col>6</xdr:col>
      <xdr:colOff>2124075</xdr:colOff>
      <xdr:row>2</xdr:row>
      <xdr:rowOff>866140</xdr:rowOff>
    </xdr:to>
    <xdr:pic>
      <xdr:nvPicPr>
        <xdr:cNvPr id="2" name="Image 1" descr="Image associée">
          <a:extLst>
            <a:ext uri="{FF2B5EF4-FFF2-40B4-BE49-F238E27FC236}">
              <a16:creationId xmlns:a16="http://schemas.microsoft.com/office/drawing/2014/main" id="{47F91E0E-FAC4-4270-A1BE-9283E3985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447675"/>
          <a:ext cx="1552575" cy="828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400050</xdr:colOff>
      <xdr:row>2</xdr:row>
      <xdr:rowOff>47625</xdr:rowOff>
    </xdr:from>
    <xdr:to>
      <xdr:col>10</xdr:col>
      <xdr:colOff>1866900</xdr:colOff>
      <xdr:row>2</xdr:row>
      <xdr:rowOff>781050</xdr:rowOff>
    </xdr:to>
    <xdr:pic>
      <xdr:nvPicPr>
        <xdr:cNvPr id="4" name="Image 3" descr="Image associée">
          <a:extLst>
            <a:ext uri="{FF2B5EF4-FFF2-40B4-BE49-F238E27FC236}">
              <a16:creationId xmlns:a16="http://schemas.microsoft.com/office/drawing/2014/main" id="{432535EA-5F19-41BA-B5C1-E365D11BF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450" y="457200"/>
          <a:ext cx="1466850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152400</xdr:colOff>
      <xdr:row>6</xdr:row>
      <xdr:rowOff>238124</xdr:rowOff>
    </xdr:from>
    <xdr:to>
      <xdr:col>10</xdr:col>
      <xdr:colOff>2038724</xdr:colOff>
      <xdr:row>10</xdr:row>
      <xdr:rowOff>209550</xdr:rowOff>
    </xdr:to>
    <xdr:pic>
      <xdr:nvPicPr>
        <xdr:cNvPr id="5" name="Image 4" descr="Résultat de recherche d'images pour &quot;logo primagaz&quot;">
          <a:extLst>
            <a:ext uri="{FF2B5EF4-FFF2-40B4-BE49-F238E27FC236}">
              <a16:creationId xmlns:a16="http://schemas.microsoft.com/office/drawing/2014/main" id="{95325459-783B-4A1B-B349-B2299A05C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10800" y="2285999"/>
          <a:ext cx="1886324" cy="962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1E58D5D-06E1-468A-8B70-DFE6F1B629A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4FAC505-FF4E-4A64-9C3C-B72AC41D418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044432D-357D-460F-AB80-79A9F3A53C9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E4B92A1-7ABF-4E03-8435-ABB6A261183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7ECBE97-5881-4483-A523-21F1B546B05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4" name="Tableau4" displayName="Tableau4" ref="B3:C35" totalsRowShown="0" headerRowDxfId="36" dataDxfId="34" headerRowBorderDxfId="35" tableBorderDxfId="33" totalsRowBorderDxfId="32">
  <tableColumns count="2">
    <tableColumn id="1" name="Codes" dataDxfId="31"/>
    <tableColumn id="2" name="Désignation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Z142" totalsRowShown="0" headerRowDxfId="29" dataDxfId="27" headerRowBorderDxfId="28" tableBorderDxfId="26">
  <autoFilter ref="A2:Z142"/>
  <tableColumns count="26">
    <tableColumn id="1" name="Poste d'investissement" dataDxfId="25">
      <calculatedColumnFormula>IF(C3=200,'Code Fournisseur'!$C$4,IF(C3=300,'Code Fournisseur'!$C$12,IF(C3=400,'Code Fournisseur'!$C$17,IF(C3=500,'Code Fournisseur'!$C$23,""))))</calculatedColumnFormula>
    </tableColumn>
    <tableColumn id="11" name="Date" dataDxfId="24"/>
    <tableColumn id="10" name="Code travaux" dataDxfId="23"/>
    <tableColumn id="2" name="Détail de produit" dataDxfId="22">
      <calculatedColumnFormula>IF(E3=201,'Code Fournisseur'!C5,IF(E3=202,'Code Fournisseur'!$C$6,IF(E3=203,'Code Fournisseur'!$C$7,IF(E3=204,'Code Fournisseur'!$C$8,IF(E3=205,'Code Fournisseur'!$C$9,IF(E3=206,'Code Fournisseur'!$C$10,IF(E3=301,'Code Fournisseur'!$C$13,IF(E3=302,'Code Fournisseur'!$C$14,IF(E3=303,'Code Fournisseur'!$C$15,IF(E3=401,'Code Fournisseur'!$C$18,IF(E3=402,'Code Fournisseur'!$C$19,IF(E3=403,'Code Fournisseur'!$C$20,IF(E3=404,'Code Fournisseur'!$C$21,IF(E3=501,'Code Fournisseur'!$C$24,IF(E3=502,'Code Fournisseur'!$C$25,IF(E3=503,'Code Fournisseur'!$C$26,IF(E3=504,'Code Fournisseur'!$C$27,IF(E3=505,'Code Fournisseur'!$C$28,IF(E3=506,'Code Fournisseur'!$C$29,IF(E3=507,'Code Fournisseur'!$C$30,IF(E3=508,'Code Fournisseur'!$C$31,IF(E3=509,'Code Fournisseur'!$C$32,IF(E3=510,'Code Fournisseur'!$C$33,IF(E3=511,'Code Fournisseur'!$C$34,IF(E3=512,'Code Fournisseur'!$C$35,"")))))))))))))))))))))))))</calculatedColumnFormula>
    </tableColumn>
    <tableColumn id="12" name="Code ventilation" dataDxfId="21"/>
    <tableColumn id="13" name="Quote part Quantités" dataDxfId="20"/>
    <tableColumn id="25" name="Bouteille     30 Kg" dataDxfId="19">
      <calculatedColumnFormula>IF(Tableau1[[#This Row],[Code ventilation]]=402,'Tarifs et relevés'!$G$16*Tableau1[[#This Row],[Quote part Quantités]],"")</calculatedColumnFormula>
    </tableColumn>
    <tableColumn id="24" name="Bouteille     13 Kg" dataDxfId="18">
      <calculatedColumnFormula>IF(Tableau1[[#This Row],[Code ventilation]]=403,'Tarifs et relevés'!$G$17*Tableau1[[#This Row],[Quote part Quantités]],"")</calculatedColumnFormula>
    </tableColumn>
    <tableColumn id="26" name="Bouteille     Le Cube" dataDxfId="17">
      <calculatedColumnFormula>IF(Tableau1[[#This Row],[Code ventilation]]=404,'Tarifs et relevés'!$G$18*Tableau1[[#This Row],[Quote part Quantités]],"")</calculatedColumnFormula>
    </tableColumn>
    <tableColumn id="27" name="Gaz Citerne            en Kg" dataDxfId="16">
      <calculatedColumnFormula>IF(Tableau1[[#This Row],[Code ventilation]]=401,'Tarifs et relevés'!$G$14,"")</calculatedColumnFormula>
    </tableColumn>
    <tableColumn id="28" name="Gaz Citerne    Montant HT" dataDxfId="15" dataCellStyle="Monétaire">
      <calculatedColumnFormula>IF(ISERROR('Tarifs et relevés'!$G$15*Tableau1[[#This Row],[Gaz Citerne            en Kg]]),"",'Tarifs et relevés'!$G$15*'Tableau des dépenses'!J3)</calculatedColumnFormula>
    </tableColumn>
    <tableColumn id="3" name="SUEZ Transport    HT" dataDxfId="14" dataCellStyle="Monétaire">
      <calculatedColumnFormula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calculatedColumnFormula>
    </tableColumn>
    <tableColumn id="14" name="SUEZ          770 l             HT" dataDxfId="13" dataCellStyle="Monétaire">
      <calculatedColumnFormula>IF(Tableau1[[#This Row],[Code ventilation]]=202,'Tarifs et relevés'!$G$5*Tableau1[[#This Row],[Quote part Quantités]],"")</calculatedColumnFormula>
    </tableColumn>
    <tableColumn id="15" name="SUEZ        240 l                HT" dataDxfId="12" dataCellStyle="Monétaire">
      <calculatedColumnFormula>IF(Tableau1[[#This Row],[Code ventilation]]=203,'Tarifs et relevés'!$G$6*Tableau1[[#This Row],[Quote part Quantités]],"")</calculatedColumnFormula>
    </tableColumn>
    <tableColumn id="16" name="SUEZ      Carton                HT" dataDxfId="11" dataCellStyle="Monétaire">
      <calculatedColumnFormula>IF(Tableau1[[#This Row],[Code ventilation]]=204,'Tarifs et relevés'!$G$7*Tableau1[[#This Row],[Quote part Quantités]],"")</calculatedColumnFormula>
    </tableColumn>
    <tableColumn id="19" name="SUEZ carton/T                       HT" dataDxfId="10" dataCellStyle="Monétaire">
      <calculatedColumnFormula>IF(Tableau1[[#This Row],[Code ventilation]]=205,'Tarifs et relevés'!$G$8*Tableau1[[#This Row],[Quote part Quantités]],"")</calculatedColumnFormula>
    </tableColumn>
    <tableColumn id="17" name="SUEZ Traitement                           HT" dataDxfId="9" dataCellStyle="Monétaire">
      <calculatedColumnFormula>IF(Tableau1[[#This Row],[Code ventilation]]=206,'Tarifs et relevés'!$G$9*Tableau1[[#This Row],[Quote part Quantités]],"")</calculatedColumnFormula>
    </tableColumn>
    <tableColumn id="20" name="Sogedo Quantité M3" dataDxfId="8" dataCellStyle="Milliers">
      <calculatedColumnFormula>IF(Tableau1[[#This Row],[Code ventilation]]=301,'Tarifs et relevés'!$N$5,IF(Tableau1[[#This Row],[Code ventilation]]=302,'Tarifs et relevés'!$N$6,IF(Tableau1[[#This Row],[Code ventilation]]=303,'Tarifs et relevés'!$N$7,"")))</calculatedColumnFormula>
    </tableColumn>
    <tableColumn id="21" name="Sogedo     Montant HT" dataDxfId="7" dataCellStyle="Monétaire">
      <calculatedColumnFormula>IF(ISERROR('Tarifs et relevés'!$N$8*'Tableau des dépenses'!R3),"",'Tarifs et relevés'!$N$8*'Tableau des dépenses'!R3)</calculatedColumnFormula>
    </tableColumn>
    <tableColumn id="23" name="Engie        Quantité KW" dataDxfId="6" dataCellStyle="Monétaire">
      <calculatedColumnFormula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calculatedColumnFormula>
    </tableColumn>
    <tableColumn id="22" name="Engie                Montant HT" dataDxfId="5" dataCellStyle="Monétaire">
      <calculatedColumnFormula>IF(ISERROR('Tarifs et relevés'!$N$26*Tableau1[[#This Row],[Engie        Quantité KW]]),"",'Tarifs et relevés'!$N$26*Tableau1[[#This Row],[Engie        Quantité KW]])</calculatedColumnFormula>
    </tableColumn>
    <tableColumn id="18" name="Total             HT" dataDxfId="4" dataCellStyle="Monétaire">
      <calculatedColumnFormula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calculatedColumnFormula>
    </tableColumn>
    <tableColumn id="4" name="Code TVA" dataDxfId="3"/>
    <tableColumn id="5" name="5,50%" dataDxfId="2">
      <calculatedColumnFormula>IF(W3=1,V3*$Z$2,0)</calculatedColumnFormula>
    </tableColumn>
    <tableColumn id="6" name="10,00%" dataDxfId="1">
      <calculatedColumnFormula>IF(W3=2,V3*$Y$2,0)</calculatedColumnFormula>
    </tableColumn>
    <tableColumn id="7" name="20,00%" dataDxfId="0">
      <calculatedColumnFormula>IF(W3=3,V3*$Z$2,0)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F15"/>
  <sheetViews>
    <sheetView workbookViewId="0">
      <selection activeCell="B13" sqref="B13:B15"/>
    </sheetView>
  </sheetViews>
  <sheetFormatPr baseColWidth="10" defaultRowHeight="15" x14ac:dyDescent="0.25"/>
  <cols>
    <col min="1" max="1" width="11.28515625" style="215" customWidth="1"/>
    <col min="2" max="2" width="11.42578125" style="215"/>
    <col min="3" max="3" width="3.5703125" style="31" customWidth="1"/>
    <col min="4" max="16384" width="11.42578125" style="31"/>
  </cols>
  <sheetData>
    <row r="1" spans="1:6" ht="15.75" thickBot="1" x14ac:dyDescent="0.3"/>
    <row r="2" spans="1:6" ht="24.75" customHeight="1" thickBot="1" x14ac:dyDescent="0.3">
      <c r="A2" s="235" t="s">
        <v>117</v>
      </c>
      <c r="B2" s="236"/>
      <c r="C2" s="236"/>
      <c r="D2" s="236"/>
      <c r="E2" s="237"/>
      <c r="F2" s="216"/>
    </row>
    <row r="3" spans="1:6" ht="9" customHeight="1" x14ac:dyDescent="0.25">
      <c r="A3" s="217"/>
      <c r="B3" s="217"/>
      <c r="C3" s="217"/>
      <c r="D3" s="217"/>
      <c r="E3" s="217"/>
      <c r="F3" s="217"/>
    </row>
    <row r="4" spans="1:6" ht="15.75" thickBot="1" x14ac:dyDescent="0.3">
      <c r="B4" s="31" t="s">
        <v>118</v>
      </c>
      <c r="D4" s="31" t="s">
        <v>119</v>
      </c>
    </row>
    <row r="5" spans="1:6" ht="30" customHeight="1" thickBot="1" x14ac:dyDescent="0.3">
      <c r="A5" s="218">
        <v>5.5E-2</v>
      </c>
      <c r="B5" s="229"/>
      <c r="C5" s="219"/>
      <c r="D5" s="220">
        <f>B5/(1+5.5/100)</f>
        <v>0</v>
      </c>
    </row>
    <row r="6" spans="1:6" ht="30" customHeight="1" thickBot="1" x14ac:dyDescent="0.3">
      <c r="A6" s="221">
        <v>0.1</v>
      </c>
      <c r="B6" s="230"/>
      <c r="C6" s="222"/>
      <c r="D6" s="223">
        <f>B6/(1+10/100)</f>
        <v>0</v>
      </c>
    </row>
    <row r="7" spans="1:6" ht="30" customHeight="1" thickBot="1" x14ac:dyDescent="0.3">
      <c r="A7" s="224">
        <v>0.2</v>
      </c>
      <c r="B7" s="231"/>
      <c r="C7" s="222"/>
      <c r="D7" s="225">
        <f>B7/(1+20/100)</f>
        <v>0</v>
      </c>
    </row>
    <row r="9" spans="1:6" ht="15.75" thickBot="1" x14ac:dyDescent="0.3"/>
    <row r="10" spans="1:6" ht="24.75" customHeight="1" thickBot="1" x14ac:dyDescent="0.3">
      <c r="A10" s="238" t="s">
        <v>120</v>
      </c>
      <c r="B10" s="239"/>
      <c r="C10" s="239"/>
      <c r="D10" s="239"/>
      <c r="E10" s="240"/>
      <c r="F10" s="216"/>
    </row>
    <row r="11" spans="1:6" ht="9" customHeight="1" x14ac:dyDescent="0.25">
      <c r="A11" s="217"/>
      <c r="B11" s="217"/>
      <c r="C11" s="217"/>
      <c r="D11" s="217"/>
      <c r="E11" s="217"/>
      <c r="F11" s="217"/>
    </row>
    <row r="12" spans="1:6" ht="15.75" thickBot="1" x14ac:dyDescent="0.3">
      <c r="B12" s="31" t="s">
        <v>119</v>
      </c>
      <c r="D12" s="31" t="s">
        <v>118</v>
      </c>
    </row>
    <row r="13" spans="1:6" ht="30" customHeight="1" thickBot="1" x14ac:dyDescent="0.3">
      <c r="A13" s="218">
        <v>5.5E-2</v>
      </c>
      <c r="B13" s="229"/>
      <c r="C13" s="219"/>
      <c r="D13" s="226">
        <f>B13*(1+5.5/100)</f>
        <v>0</v>
      </c>
    </row>
    <row r="14" spans="1:6" ht="30" customHeight="1" thickBot="1" x14ac:dyDescent="0.3">
      <c r="A14" s="221">
        <v>0.1</v>
      </c>
      <c r="B14" s="230"/>
      <c r="C14" s="222"/>
      <c r="D14" s="227">
        <f>B14*(1+10/100)</f>
        <v>0</v>
      </c>
    </row>
    <row r="15" spans="1:6" ht="30" customHeight="1" thickBot="1" x14ac:dyDescent="0.3">
      <c r="A15" s="224">
        <v>0.2</v>
      </c>
      <c r="B15" s="231"/>
      <c r="C15" s="222"/>
      <c r="D15" s="228">
        <f>B15*(1+20/100)</f>
        <v>0</v>
      </c>
    </row>
  </sheetData>
  <sheetProtection sheet="1" objects="1" scenarios="1" selectLockedCells="1"/>
  <mergeCells count="2">
    <mergeCell ref="A2:E2"/>
    <mergeCell ref="A10:E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AA35"/>
  <sheetViews>
    <sheetView topLeftCell="A22" workbookViewId="0">
      <selection activeCell="C14" sqref="C14"/>
    </sheetView>
  </sheetViews>
  <sheetFormatPr baseColWidth="10" defaultRowHeight="15" x14ac:dyDescent="0.25"/>
  <cols>
    <col min="1" max="1" width="21.28515625" customWidth="1"/>
    <col min="2" max="2" width="12" style="1" customWidth="1"/>
    <col min="3" max="3" width="47.7109375" style="1" customWidth="1"/>
    <col min="4" max="4" width="11.42578125" style="1"/>
    <col min="5" max="9" width="11.42578125" style="2"/>
  </cols>
  <sheetData>
    <row r="1" spans="1:27" ht="19.5" customHeight="1" thickBot="1" x14ac:dyDescent="0.3">
      <c r="B1" s="241" t="s">
        <v>30</v>
      </c>
      <c r="C1" s="242"/>
    </row>
    <row r="2" spans="1:27" ht="11.25" customHeight="1" thickBot="1" x14ac:dyDescent="0.3"/>
    <row r="3" spans="1:27" s="11" customFormat="1" ht="20.100000000000001" customHeight="1" thickBot="1" x14ac:dyDescent="0.3">
      <c r="A3" s="159"/>
      <c r="B3" s="12" t="s">
        <v>12</v>
      </c>
      <c r="C3" s="13" t="s">
        <v>13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s="9" customFormat="1" ht="24.95" customHeight="1" x14ac:dyDescent="0.25">
      <c r="A4" s="160"/>
      <c r="B4" s="179">
        <v>200</v>
      </c>
      <c r="C4" s="155" t="s">
        <v>15</v>
      </c>
      <c r="D4"/>
      <c r="E4" s="8"/>
      <c r="F4" s="8"/>
      <c r="G4" s="8"/>
      <c r="H4" s="8"/>
      <c r="I4" s="8"/>
    </row>
    <row r="5" spans="1:27" s="9" customFormat="1" ht="21.95" customHeight="1" x14ac:dyDescent="0.25">
      <c r="A5" s="160"/>
      <c r="B5" s="33">
        <v>201</v>
      </c>
      <c r="C5" s="27" t="s">
        <v>20</v>
      </c>
      <c r="D5"/>
      <c r="E5" s="8"/>
      <c r="F5" s="8"/>
      <c r="G5" s="8"/>
      <c r="H5" s="8"/>
      <c r="I5" s="8"/>
    </row>
    <row r="6" spans="1:27" s="9" customFormat="1" ht="21.95" customHeight="1" x14ac:dyDescent="0.25">
      <c r="A6" s="160"/>
      <c r="B6" s="156">
        <v>202</v>
      </c>
      <c r="C6" s="102" t="s">
        <v>21</v>
      </c>
      <c r="D6"/>
      <c r="E6" s="8"/>
      <c r="F6" s="8"/>
      <c r="G6" s="8"/>
      <c r="H6" s="8"/>
      <c r="I6" s="8"/>
    </row>
    <row r="7" spans="1:27" s="9" customFormat="1" ht="21.95" customHeight="1" x14ac:dyDescent="0.25">
      <c r="A7" s="160"/>
      <c r="B7" s="33">
        <v>203</v>
      </c>
      <c r="C7" s="27" t="s">
        <v>22</v>
      </c>
      <c r="D7"/>
      <c r="E7" s="8"/>
      <c r="F7" s="8"/>
      <c r="G7" s="8"/>
      <c r="H7" s="8"/>
      <c r="I7" s="8"/>
    </row>
    <row r="8" spans="1:27" s="9" customFormat="1" ht="21.95" customHeight="1" x14ac:dyDescent="0.25">
      <c r="A8" s="160"/>
      <c r="B8" s="156">
        <v>204</v>
      </c>
      <c r="C8" s="102" t="s">
        <v>23</v>
      </c>
      <c r="D8"/>
      <c r="E8" s="8"/>
      <c r="F8" s="8"/>
      <c r="G8" s="8"/>
      <c r="H8" s="8"/>
      <c r="I8" s="8"/>
    </row>
    <row r="9" spans="1:27" s="9" customFormat="1" ht="21.95" customHeight="1" x14ac:dyDescent="0.25">
      <c r="A9" s="160"/>
      <c r="B9" s="33">
        <v>205</v>
      </c>
      <c r="C9" s="27" t="s">
        <v>99</v>
      </c>
      <c r="D9"/>
      <c r="E9" s="8"/>
      <c r="F9" s="8"/>
      <c r="G9" s="8"/>
      <c r="H9" s="8"/>
      <c r="I9" s="8"/>
    </row>
    <row r="10" spans="1:27" s="9" customFormat="1" ht="21.95" customHeight="1" thickBot="1" x14ac:dyDescent="0.3">
      <c r="A10" s="161"/>
      <c r="B10" s="156">
        <v>206</v>
      </c>
      <c r="C10" s="102" t="s">
        <v>24</v>
      </c>
      <c r="D10"/>
      <c r="E10" s="8"/>
      <c r="F10" s="8"/>
      <c r="G10" s="8"/>
      <c r="H10" s="8"/>
      <c r="I10" s="8"/>
    </row>
    <row r="11" spans="1:27" s="157" customFormat="1" ht="12" customHeight="1" thickBot="1" x14ac:dyDescent="0.3">
      <c r="A11" s="163"/>
      <c r="B11" s="169"/>
      <c r="C11" s="170"/>
      <c r="D11" s="112"/>
      <c r="E11" s="158"/>
      <c r="F11" s="158"/>
      <c r="G11" s="158"/>
      <c r="H11" s="158"/>
      <c r="I11" s="158"/>
    </row>
    <row r="12" spans="1:27" s="9" customFormat="1" ht="24.95" customHeight="1" x14ac:dyDescent="0.25">
      <c r="A12" s="162"/>
      <c r="B12" s="180">
        <v>300</v>
      </c>
      <c r="C12" s="164" t="s">
        <v>16</v>
      </c>
      <c r="D12" s="7"/>
      <c r="E12" s="8"/>
      <c r="F12"/>
      <c r="G12" s="8"/>
      <c r="H12" s="8"/>
      <c r="I12" s="8"/>
    </row>
    <row r="13" spans="1:27" s="9" customFormat="1" ht="20.100000000000001" customHeight="1" x14ac:dyDescent="0.25">
      <c r="A13" s="160"/>
      <c r="B13" s="165">
        <v>301</v>
      </c>
      <c r="C13" s="166" t="s">
        <v>82</v>
      </c>
      <c r="D13"/>
      <c r="E13" s="8"/>
      <c r="F13" s="8"/>
      <c r="G13" s="8"/>
      <c r="H13" s="8"/>
      <c r="I13" s="8"/>
    </row>
    <row r="14" spans="1:27" s="9" customFormat="1" ht="20.100000000000001" customHeight="1" x14ac:dyDescent="0.25">
      <c r="A14" s="160"/>
      <c r="B14" s="165">
        <v>302</v>
      </c>
      <c r="C14" s="166" t="s">
        <v>34</v>
      </c>
      <c r="D14"/>
      <c r="E14" s="8"/>
      <c r="F14" s="8"/>
      <c r="G14" s="8"/>
      <c r="H14" s="8"/>
      <c r="I14" s="8"/>
    </row>
    <row r="15" spans="1:27" s="9" customFormat="1" ht="20.100000000000001" customHeight="1" thickBot="1" x14ac:dyDescent="0.3">
      <c r="A15" s="161"/>
      <c r="B15" s="167">
        <v>303</v>
      </c>
      <c r="C15" s="168" t="s">
        <v>43</v>
      </c>
      <c r="D15"/>
      <c r="E15" s="8"/>
      <c r="F15" s="8"/>
      <c r="G15" s="8"/>
      <c r="H15" s="8"/>
      <c r="I15" s="8"/>
    </row>
    <row r="16" spans="1:27" s="157" customFormat="1" ht="12" customHeight="1" thickBot="1" x14ac:dyDescent="0.3">
      <c r="A16" s="163"/>
      <c r="B16" s="169"/>
      <c r="C16" s="170"/>
      <c r="D16" s="112"/>
      <c r="E16" s="158"/>
      <c r="F16" s="158"/>
      <c r="G16" s="158"/>
      <c r="H16" s="158"/>
      <c r="I16" s="158"/>
    </row>
    <row r="17" spans="1:9" s="9" customFormat="1" ht="24.95" customHeight="1" x14ac:dyDescent="0.25">
      <c r="A17" s="162"/>
      <c r="B17" s="178">
        <v>400</v>
      </c>
      <c r="C17" s="177" t="s">
        <v>17</v>
      </c>
      <c r="D17" s="7"/>
      <c r="E17" s="8"/>
      <c r="F17" s="8"/>
      <c r="G17"/>
      <c r="H17" s="8"/>
      <c r="I17" s="8"/>
    </row>
    <row r="18" spans="1:9" s="9" customFormat="1" ht="20.100000000000001" customHeight="1" x14ac:dyDescent="0.25">
      <c r="A18" s="160"/>
      <c r="B18" s="171">
        <v>401</v>
      </c>
      <c r="C18" s="172" t="s">
        <v>35</v>
      </c>
      <c r="D18"/>
      <c r="E18" s="8"/>
      <c r="F18" s="8"/>
      <c r="G18" s="8"/>
      <c r="H18" s="8"/>
      <c r="I18" s="8"/>
    </row>
    <row r="19" spans="1:9" s="9" customFormat="1" ht="20.100000000000001" customHeight="1" x14ac:dyDescent="0.25">
      <c r="A19" s="160"/>
      <c r="B19" s="173">
        <v>402</v>
      </c>
      <c r="C19" s="174" t="s">
        <v>37</v>
      </c>
      <c r="D19"/>
      <c r="E19" s="8"/>
      <c r="F19" s="8"/>
      <c r="G19" s="8"/>
      <c r="H19" s="8"/>
      <c r="I19" s="8"/>
    </row>
    <row r="20" spans="1:9" s="9" customFormat="1" ht="20.100000000000001" customHeight="1" x14ac:dyDescent="0.25">
      <c r="A20" s="160"/>
      <c r="B20" s="171">
        <v>403</v>
      </c>
      <c r="C20" s="172" t="s">
        <v>36</v>
      </c>
      <c r="D20"/>
      <c r="E20" s="8"/>
      <c r="F20" s="8"/>
      <c r="G20" s="8"/>
      <c r="H20" s="8"/>
      <c r="I20" s="8"/>
    </row>
    <row r="21" spans="1:9" s="9" customFormat="1" ht="20.100000000000001" customHeight="1" thickBot="1" x14ac:dyDescent="0.3">
      <c r="A21" s="161"/>
      <c r="B21" s="175">
        <v>404</v>
      </c>
      <c r="C21" s="176" t="s">
        <v>45</v>
      </c>
      <c r="D21"/>
      <c r="E21" s="8"/>
      <c r="F21" s="8"/>
      <c r="G21" s="8"/>
      <c r="H21" s="8"/>
      <c r="I21" s="8"/>
    </row>
    <row r="22" spans="1:9" s="157" customFormat="1" ht="12" customHeight="1" thickBot="1" x14ac:dyDescent="0.3">
      <c r="A22" s="163"/>
      <c r="B22" s="169"/>
      <c r="C22" s="170"/>
      <c r="D22" s="112"/>
      <c r="E22" s="158"/>
      <c r="F22" s="158"/>
      <c r="G22" s="158"/>
      <c r="H22" s="158"/>
      <c r="I22" s="158"/>
    </row>
    <row r="23" spans="1:9" s="9" customFormat="1" ht="24.95" customHeight="1" x14ac:dyDescent="0.25">
      <c r="A23" s="162"/>
      <c r="B23" s="187">
        <v>500</v>
      </c>
      <c r="C23" s="186" t="s">
        <v>18</v>
      </c>
      <c r="D23" s="7"/>
      <c r="E23" s="8"/>
      <c r="F23" s="8"/>
      <c r="G23"/>
      <c r="H23" s="8"/>
      <c r="I23" s="8"/>
    </row>
    <row r="24" spans="1:9" s="9" customFormat="1" ht="20.100000000000001" customHeight="1" x14ac:dyDescent="0.25">
      <c r="A24" s="160"/>
      <c r="B24" s="185">
        <v>501</v>
      </c>
      <c r="C24" s="172" t="s">
        <v>83</v>
      </c>
      <c r="D24" s="7"/>
      <c r="E24" s="8"/>
      <c r="F24" s="8"/>
      <c r="G24" s="8"/>
      <c r="H24" s="8"/>
      <c r="I24" s="8"/>
    </row>
    <row r="25" spans="1:9" s="9" customFormat="1" ht="20.100000000000001" customHeight="1" x14ac:dyDescent="0.25">
      <c r="A25" s="160"/>
      <c r="B25" s="181">
        <v>502</v>
      </c>
      <c r="C25" s="182" t="s">
        <v>84</v>
      </c>
      <c r="D25" s="7"/>
      <c r="E25" s="8"/>
      <c r="F25" s="8"/>
      <c r="G25" s="8"/>
      <c r="H25" s="8"/>
      <c r="I25" s="8"/>
    </row>
    <row r="26" spans="1:9" s="9" customFormat="1" ht="20.100000000000001" customHeight="1" x14ac:dyDescent="0.25">
      <c r="A26" s="160"/>
      <c r="B26" s="185">
        <v>503</v>
      </c>
      <c r="C26" s="172" t="s">
        <v>85</v>
      </c>
      <c r="D26" s="7"/>
      <c r="E26" s="8"/>
      <c r="F26" s="8"/>
      <c r="G26" s="8"/>
      <c r="H26" s="8"/>
      <c r="I26" s="8"/>
    </row>
    <row r="27" spans="1:9" s="9" customFormat="1" ht="20.100000000000001" customHeight="1" x14ac:dyDescent="0.25">
      <c r="A27" s="160"/>
      <c r="B27" s="181">
        <v>504</v>
      </c>
      <c r="C27" s="182" t="s">
        <v>86</v>
      </c>
      <c r="D27" s="7"/>
      <c r="E27" s="8"/>
      <c r="F27" s="8"/>
      <c r="G27" s="8"/>
      <c r="H27" s="8"/>
      <c r="I27" s="8"/>
    </row>
    <row r="28" spans="1:9" s="9" customFormat="1" ht="20.100000000000001" customHeight="1" x14ac:dyDescent="0.25">
      <c r="A28" s="160"/>
      <c r="B28" s="185">
        <v>505</v>
      </c>
      <c r="C28" s="172" t="s">
        <v>87</v>
      </c>
      <c r="D28" s="7"/>
      <c r="E28" s="8"/>
      <c r="F28" s="8"/>
      <c r="G28" s="8"/>
      <c r="H28" s="8"/>
      <c r="I28" s="8"/>
    </row>
    <row r="29" spans="1:9" s="9" customFormat="1" ht="20.100000000000001" customHeight="1" x14ac:dyDescent="0.25">
      <c r="A29" s="160"/>
      <c r="B29" s="181">
        <v>506</v>
      </c>
      <c r="C29" s="182" t="s">
        <v>88</v>
      </c>
      <c r="D29" s="7"/>
      <c r="E29" s="8"/>
      <c r="F29" s="8"/>
      <c r="G29" s="8"/>
      <c r="H29" s="8"/>
      <c r="I29" s="8"/>
    </row>
    <row r="30" spans="1:9" s="9" customFormat="1" ht="20.100000000000001" customHeight="1" x14ac:dyDescent="0.25">
      <c r="A30" s="160"/>
      <c r="B30" s="185">
        <v>507</v>
      </c>
      <c r="C30" s="172" t="s">
        <v>89</v>
      </c>
      <c r="D30" s="7"/>
      <c r="E30" s="8"/>
      <c r="F30" s="8"/>
      <c r="G30" s="8"/>
      <c r="H30" s="8"/>
      <c r="I30" s="8"/>
    </row>
    <row r="31" spans="1:9" s="9" customFormat="1" ht="20.100000000000001" customHeight="1" x14ac:dyDescent="0.25">
      <c r="A31" s="160"/>
      <c r="B31" s="181">
        <v>508</v>
      </c>
      <c r="C31" s="182" t="s">
        <v>90</v>
      </c>
      <c r="D31" s="7"/>
      <c r="E31" s="8"/>
      <c r="F31" s="8"/>
      <c r="G31" s="8"/>
      <c r="H31" s="8"/>
      <c r="I31" s="8"/>
    </row>
    <row r="32" spans="1:9" s="9" customFormat="1" ht="20.100000000000001" customHeight="1" x14ac:dyDescent="0.25">
      <c r="A32" s="160"/>
      <c r="B32" s="185">
        <v>509</v>
      </c>
      <c r="C32" s="172" t="s">
        <v>91</v>
      </c>
      <c r="D32" s="7"/>
      <c r="E32" s="8"/>
      <c r="F32" s="8"/>
      <c r="G32" s="8"/>
      <c r="H32" s="8"/>
      <c r="I32" s="8"/>
    </row>
    <row r="33" spans="1:9" s="9" customFormat="1" ht="20.100000000000001" customHeight="1" x14ac:dyDescent="0.25">
      <c r="A33" s="160"/>
      <c r="B33" s="181">
        <v>510</v>
      </c>
      <c r="C33" s="182" t="s">
        <v>92</v>
      </c>
      <c r="D33" s="7"/>
      <c r="E33" s="8"/>
      <c r="F33" s="8"/>
      <c r="G33" s="8"/>
      <c r="H33" s="8"/>
      <c r="I33" s="8"/>
    </row>
    <row r="34" spans="1:9" s="9" customFormat="1" ht="20.100000000000001" customHeight="1" x14ac:dyDescent="0.25">
      <c r="A34" s="160"/>
      <c r="B34" s="185">
        <v>511</v>
      </c>
      <c r="C34" s="172" t="s">
        <v>93</v>
      </c>
      <c r="D34" s="7"/>
      <c r="E34" s="8"/>
      <c r="F34" s="8"/>
      <c r="G34" s="8"/>
      <c r="H34" s="8"/>
      <c r="I34" s="8"/>
    </row>
    <row r="35" spans="1:9" s="9" customFormat="1" ht="20.100000000000001" customHeight="1" thickBot="1" x14ac:dyDescent="0.3">
      <c r="A35" s="161"/>
      <c r="B35" s="183">
        <v>512</v>
      </c>
      <c r="C35" s="184" t="s">
        <v>94</v>
      </c>
      <c r="D35" s="7"/>
      <c r="E35" s="8"/>
      <c r="F35" s="8"/>
      <c r="G35" s="8"/>
      <c r="H35" s="8"/>
      <c r="I35" s="8"/>
    </row>
  </sheetData>
  <sheetProtection sheet="1" selectLockedCells="1"/>
  <mergeCells count="1">
    <mergeCell ref="B1:C1"/>
  </mergeCells>
  <pageMargins left="0.70866141732283472" right="0.70866141732283472" top="1.5354330708661419" bottom="0.74803149606299213" header="0.31496062992125984" footer="0.31496062992125984"/>
  <pageSetup paperSize="9" orientation="portrait" horizontalDpi="4294967293" verticalDpi="0" r:id="rId1"/>
  <headerFooter>
    <oddHeader>&amp;L&amp;G</oddHeader>
  </headerFooter>
  <drawing r:id="rId2"/>
  <legacyDrawingHF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D2:N30"/>
  <sheetViews>
    <sheetView topLeftCell="A5" workbookViewId="0">
      <selection activeCell="M26" sqref="M26"/>
    </sheetView>
  </sheetViews>
  <sheetFormatPr baseColWidth="10" defaultRowHeight="15" x14ac:dyDescent="0.25"/>
  <cols>
    <col min="1" max="2" width="11.42578125" style="9"/>
    <col min="3" max="3" width="11.42578125" style="9" customWidth="1"/>
    <col min="4" max="4" width="8.5703125" style="31" customWidth="1"/>
    <col min="5" max="5" width="14.7109375" style="31" customWidth="1"/>
    <col min="6" max="6" width="14.7109375" style="29" customWidth="1"/>
    <col min="7" max="7" width="12.85546875" style="30" bestFit="1" customWidth="1"/>
    <col min="8" max="9" width="11.42578125" style="9"/>
    <col min="10" max="10" width="15.7109375" style="9" customWidth="1"/>
    <col min="11" max="11" width="10.140625" style="9" customWidth="1"/>
    <col min="12" max="12" width="19.28515625" style="9" customWidth="1"/>
    <col min="13" max="16384" width="11.42578125" style="9"/>
  </cols>
  <sheetData>
    <row r="2" spans="4:14" ht="14.25" customHeight="1" x14ac:dyDescent="0.25">
      <c r="D2" s="31" t="s">
        <v>28</v>
      </c>
      <c r="F2" s="29" t="s">
        <v>13</v>
      </c>
      <c r="G2" s="32" t="s">
        <v>29</v>
      </c>
      <c r="K2" s="31" t="s">
        <v>28</v>
      </c>
      <c r="L2" s="29" t="s">
        <v>13</v>
      </c>
      <c r="M2" s="32" t="s">
        <v>38</v>
      </c>
      <c r="N2" s="34" t="s">
        <v>39</v>
      </c>
    </row>
    <row r="3" spans="4:14" ht="6.75" customHeight="1" thickBot="1" x14ac:dyDescent="0.3">
      <c r="K3" s="31"/>
      <c r="L3" s="29"/>
      <c r="M3" s="30"/>
    </row>
    <row r="4" spans="4:14" ht="20.100000000000001" customHeight="1" x14ac:dyDescent="0.25">
      <c r="D4" s="40">
        <v>201</v>
      </c>
      <c r="E4" s="249" t="s">
        <v>20</v>
      </c>
      <c r="F4" s="250"/>
      <c r="G4" s="74">
        <v>300</v>
      </c>
      <c r="K4" s="44"/>
      <c r="L4" s="93" t="s">
        <v>47</v>
      </c>
      <c r="M4" s="94">
        <v>5000</v>
      </c>
      <c r="N4" s="45"/>
    </row>
    <row r="5" spans="4:14" ht="20.100000000000001" customHeight="1" x14ac:dyDescent="0.25">
      <c r="D5" s="37">
        <v>202</v>
      </c>
      <c r="E5" s="251" t="s">
        <v>31</v>
      </c>
      <c r="F5" s="252"/>
      <c r="G5" s="75">
        <v>15</v>
      </c>
      <c r="K5" s="37">
        <v>301</v>
      </c>
      <c r="L5" s="95" t="s">
        <v>41</v>
      </c>
      <c r="M5" s="96">
        <v>6000</v>
      </c>
      <c r="N5" s="39">
        <f>IF(M5&gt;0,M5-M4,"")</f>
        <v>1000</v>
      </c>
    </row>
    <row r="6" spans="4:14" ht="20.100000000000001" customHeight="1" x14ac:dyDescent="0.25">
      <c r="D6" s="41">
        <v>203</v>
      </c>
      <c r="E6" s="253" t="s">
        <v>32</v>
      </c>
      <c r="F6" s="254"/>
      <c r="G6" s="76">
        <v>8</v>
      </c>
      <c r="K6" s="46">
        <v>302</v>
      </c>
      <c r="L6" s="97" t="s">
        <v>42</v>
      </c>
      <c r="M6" s="98">
        <v>8000</v>
      </c>
      <c r="N6" s="47">
        <f t="shared" ref="N6:N7" si="0">IF(M6&gt;0,M6-M5,"")</f>
        <v>2000</v>
      </c>
    </row>
    <row r="7" spans="4:14" ht="20.100000000000001" customHeight="1" x14ac:dyDescent="0.25">
      <c r="D7" s="37">
        <v>204</v>
      </c>
      <c r="E7" s="251" t="s">
        <v>26</v>
      </c>
      <c r="F7" s="252"/>
      <c r="G7" s="75">
        <v>200</v>
      </c>
      <c r="K7" s="37">
        <v>302</v>
      </c>
      <c r="L7" s="95" t="s">
        <v>43</v>
      </c>
      <c r="M7" s="96">
        <v>9500</v>
      </c>
      <c r="N7" s="39">
        <f t="shared" si="0"/>
        <v>1500</v>
      </c>
    </row>
    <row r="8" spans="4:14" ht="20.100000000000001" customHeight="1" thickBot="1" x14ac:dyDescent="0.3">
      <c r="D8" s="42">
        <v>205</v>
      </c>
      <c r="E8" s="253" t="s">
        <v>33</v>
      </c>
      <c r="F8" s="254"/>
      <c r="G8" s="77">
        <v>10.5</v>
      </c>
      <c r="K8" s="35"/>
      <c r="L8" s="100" t="s">
        <v>40</v>
      </c>
      <c r="M8" s="36"/>
      <c r="N8" s="99">
        <v>0.99</v>
      </c>
    </row>
    <row r="9" spans="4:14" ht="20.100000000000001" customHeight="1" thickBot="1" x14ac:dyDescent="0.3">
      <c r="D9" s="43">
        <v>206</v>
      </c>
      <c r="E9" s="255" t="s">
        <v>24</v>
      </c>
      <c r="F9" s="256"/>
      <c r="G9" s="78">
        <v>500</v>
      </c>
    </row>
    <row r="10" spans="4:14" ht="20.100000000000001" customHeight="1" x14ac:dyDescent="0.25"/>
    <row r="11" spans="4:14" ht="20.100000000000001" customHeight="1" x14ac:dyDescent="0.25">
      <c r="D11" s="31" t="s">
        <v>28</v>
      </c>
      <c r="F11" s="32" t="s">
        <v>70</v>
      </c>
      <c r="G11" s="34" t="s">
        <v>39</v>
      </c>
      <c r="K11" s="31" t="s">
        <v>28</v>
      </c>
      <c r="L11" s="29" t="s">
        <v>13</v>
      </c>
      <c r="M11" s="32" t="s">
        <v>62</v>
      </c>
      <c r="N11" s="34" t="s">
        <v>39</v>
      </c>
    </row>
    <row r="12" spans="4:14" ht="6.75" customHeight="1" thickBot="1" x14ac:dyDescent="0.3">
      <c r="K12" s="31"/>
      <c r="L12" s="29"/>
      <c r="M12" s="30"/>
    </row>
    <row r="13" spans="4:14" ht="20.100000000000001" customHeight="1" x14ac:dyDescent="0.25">
      <c r="D13" s="62">
        <v>401</v>
      </c>
      <c r="E13" s="79" t="s">
        <v>41</v>
      </c>
      <c r="F13" s="80">
        <v>8500</v>
      </c>
      <c r="G13" s="188"/>
      <c r="K13" s="50"/>
      <c r="L13" s="51" t="s">
        <v>46</v>
      </c>
      <c r="M13" s="87">
        <v>1000</v>
      </c>
      <c r="N13" s="190"/>
    </row>
    <row r="14" spans="4:14" ht="20.100000000000001" customHeight="1" thickBot="1" x14ac:dyDescent="0.3">
      <c r="D14" s="58"/>
      <c r="E14" s="81" t="s">
        <v>42</v>
      </c>
      <c r="F14" s="82">
        <v>9500</v>
      </c>
      <c r="G14" s="189">
        <f>F14-F13</f>
        <v>1000</v>
      </c>
      <c r="K14" s="49">
        <v>501</v>
      </c>
      <c r="L14" s="38" t="s">
        <v>48</v>
      </c>
      <c r="M14" s="88">
        <v>1500</v>
      </c>
      <c r="N14" s="191">
        <f>IF(M14&gt;0,M14-M13,"")</f>
        <v>500</v>
      </c>
    </row>
    <row r="15" spans="4:14" ht="20.100000000000001" customHeight="1" thickBot="1" x14ac:dyDescent="0.3">
      <c r="D15" s="59"/>
      <c r="E15" s="59"/>
      <c r="F15" s="101" t="s">
        <v>113</v>
      </c>
      <c r="G15" s="83">
        <v>1</v>
      </c>
      <c r="K15" s="52">
        <v>502</v>
      </c>
      <c r="L15" s="54" t="s">
        <v>49</v>
      </c>
      <c r="M15" s="89">
        <v>2000</v>
      </c>
      <c r="N15" s="192">
        <f t="shared" ref="N15:N25" si="1">IF(M15&gt;0,M15-M14,"")</f>
        <v>500</v>
      </c>
    </row>
    <row r="16" spans="4:14" ht="20.100000000000001" customHeight="1" x14ac:dyDescent="0.25">
      <c r="D16" s="60">
        <v>402</v>
      </c>
      <c r="E16" s="243" t="s">
        <v>76</v>
      </c>
      <c r="F16" s="244"/>
      <c r="G16" s="84">
        <v>32.5</v>
      </c>
      <c r="K16" s="49">
        <v>503</v>
      </c>
      <c r="L16" s="38" t="s">
        <v>50</v>
      </c>
      <c r="M16" s="88">
        <v>3000</v>
      </c>
      <c r="N16" s="191">
        <f t="shared" si="1"/>
        <v>1000</v>
      </c>
    </row>
    <row r="17" spans="4:14" ht="20.100000000000001" customHeight="1" x14ac:dyDescent="0.25">
      <c r="D17" s="48">
        <v>403</v>
      </c>
      <c r="E17" s="245" t="s">
        <v>75</v>
      </c>
      <c r="F17" s="246"/>
      <c r="G17" s="85">
        <v>24.5</v>
      </c>
      <c r="K17" s="52">
        <v>504</v>
      </c>
      <c r="L17" s="54" t="s">
        <v>51</v>
      </c>
      <c r="M17" s="89">
        <v>4000</v>
      </c>
      <c r="N17" s="192">
        <f t="shared" si="1"/>
        <v>1000</v>
      </c>
    </row>
    <row r="18" spans="4:14" ht="20.100000000000001" customHeight="1" thickBot="1" x14ac:dyDescent="0.3">
      <c r="D18" s="61">
        <v>404</v>
      </c>
      <c r="E18" s="247" t="s">
        <v>74</v>
      </c>
      <c r="F18" s="248"/>
      <c r="G18" s="86">
        <v>18</v>
      </c>
      <c r="K18" s="49">
        <v>505</v>
      </c>
      <c r="L18" s="38" t="s">
        <v>52</v>
      </c>
      <c r="M18" s="88">
        <v>6500</v>
      </c>
      <c r="N18" s="191">
        <f t="shared" si="1"/>
        <v>2500</v>
      </c>
    </row>
    <row r="19" spans="4:14" ht="20.100000000000001" customHeight="1" x14ac:dyDescent="0.25">
      <c r="K19" s="52">
        <v>506</v>
      </c>
      <c r="L19" s="54" t="s">
        <v>53</v>
      </c>
      <c r="M19" s="89">
        <v>8000</v>
      </c>
      <c r="N19" s="192">
        <f t="shared" si="1"/>
        <v>1500</v>
      </c>
    </row>
    <row r="20" spans="4:14" ht="20.100000000000001" customHeight="1" x14ac:dyDescent="0.25">
      <c r="K20" s="49">
        <v>507</v>
      </c>
      <c r="L20" s="38" t="s">
        <v>54</v>
      </c>
      <c r="M20" s="88">
        <v>11000</v>
      </c>
      <c r="N20" s="191">
        <f t="shared" si="1"/>
        <v>3000</v>
      </c>
    </row>
    <row r="21" spans="4:14" ht="20.100000000000001" customHeight="1" x14ac:dyDescent="0.25">
      <c r="K21" s="52">
        <v>508</v>
      </c>
      <c r="L21" s="54" t="s">
        <v>55</v>
      </c>
      <c r="M21" s="89">
        <v>14000</v>
      </c>
      <c r="N21" s="192">
        <f t="shared" si="1"/>
        <v>3000</v>
      </c>
    </row>
    <row r="22" spans="4:14" ht="20.100000000000001" customHeight="1" x14ac:dyDescent="0.25">
      <c r="K22" s="49">
        <v>509</v>
      </c>
      <c r="L22" s="38" t="s">
        <v>56</v>
      </c>
      <c r="M22" s="88">
        <v>17000</v>
      </c>
      <c r="N22" s="191">
        <f t="shared" si="1"/>
        <v>3000</v>
      </c>
    </row>
    <row r="23" spans="4:14" ht="20.100000000000001" customHeight="1" x14ac:dyDescent="0.25">
      <c r="K23" s="52">
        <v>510</v>
      </c>
      <c r="L23" s="54" t="s">
        <v>57</v>
      </c>
      <c r="M23" s="89">
        <v>18000</v>
      </c>
      <c r="N23" s="192">
        <f t="shared" si="1"/>
        <v>1000</v>
      </c>
    </row>
    <row r="24" spans="4:14" ht="20.100000000000001" customHeight="1" x14ac:dyDescent="0.25">
      <c r="K24" s="49">
        <v>511</v>
      </c>
      <c r="L24" s="38" t="s">
        <v>58</v>
      </c>
      <c r="M24" s="88">
        <v>20000</v>
      </c>
      <c r="N24" s="191">
        <f t="shared" si="1"/>
        <v>2000</v>
      </c>
    </row>
    <row r="25" spans="4:14" ht="20.100000000000001" customHeight="1" thickBot="1" x14ac:dyDescent="0.3">
      <c r="K25" s="56">
        <v>512</v>
      </c>
      <c r="L25" s="55" t="s">
        <v>59</v>
      </c>
      <c r="M25" s="90">
        <v>22000</v>
      </c>
      <c r="N25" s="193">
        <f t="shared" si="1"/>
        <v>2000</v>
      </c>
    </row>
    <row r="26" spans="4:14" ht="20.100000000000001" customHeight="1" thickBot="1" x14ac:dyDescent="0.3">
      <c r="K26" s="57"/>
      <c r="L26" s="53" t="s">
        <v>61</v>
      </c>
      <c r="M26" s="91"/>
      <c r="N26" s="92">
        <v>0.25</v>
      </c>
    </row>
    <row r="27" spans="4:14" ht="20.100000000000001" customHeight="1" x14ac:dyDescent="0.25"/>
    <row r="28" spans="4:14" ht="20.100000000000001" customHeight="1" x14ac:dyDescent="0.25"/>
    <row r="29" spans="4:14" ht="20.100000000000001" customHeight="1" x14ac:dyDescent="0.25"/>
    <row r="30" spans="4:14" ht="20.100000000000001" customHeight="1" x14ac:dyDescent="0.25"/>
  </sheetData>
  <sheetProtection sheet="1" objects="1" scenarios="1" selectLockedCells="1"/>
  <mergeCells count="9">
    <mergeCell ref="E16:F16"/>
    <mergeCell ref="E17:F17"/>
    <mergeCell ref="E18:F18"/>
    <mergeCell ref="E4:F4"/>
    <mergeCell ref="E5:F5"/>
    <mergeCell ref="E6:F6"/>
    <mergeCell ref="E7:F7"/>
    <mergeCell ref="E8:F8"/>
    <mergeCell ref="E9:F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AX1482"/>
  <sheetViews>
    <sheetView tabSelected="1" zoomScaleNormal="100" workbookViewId="0">
      <pane ySplit="2" topLeftCell="A57" activePane="bottomLeft" state="frozen"/>
      <selection pane="bottomLeft" activeCell="R66" sqref="R66"/>
    </sheetView>
  </sheetViews>
  <sheetFormatPr baseColWidth="10" defaultRowHeight="15" x14ac:dyDescent="0.25"/>
  <cols>
    <col min="1" max="1" width="11.42578125" style="3" customWidth="1"/>
    <col min="2" max="2" width="11.28515625" style="5" customWidth="1"/>
    <col min="3" max="3" width="7.5703125" style="5" customWidth="1"/>
    <col min="4" max="4" width="22.42578125" style="3" customWidth="1"/>
    <col min="5" max="5" width="9.140625" style="5" customWidth="1"/>
    <col min="6" max="6" width="6.5703125" style="5" customWidth="1"/>
    <col min="7" max="9" width="11.7109375" style="5" hidden="1" customWidth="1"/>
    <col min="10" max="10" width="8.7109375" style="5" customWidth="1"/>
    <col min="11" max="11" width="11.7109375" style="5" hidden="1" customWidth="1"/>
    <col min="12" max="12" width="11.42578125" style="3" hidden="1" customWidth="1"/>
    <col min="13" max="17" width="11.140625" style="3" hidden="1" customWidth="1"/>
    <col min="18" max="18" width="8.7109375" style="3" customWidth="1"/>
    <col min="19" max="19" width="11.85546875" style="3" hidden="1" customWidth="1"/>
    <col min="20" max="20" width="8.7109375" style="3" customWidth="1"/>
    <col min="21" max="21" width="11.85546875" style="3" hidden="1" customWidth="1"/>
    <col min="22" max="22" width="11.85546875" style="3" bestFit="1" customWidth="1"/>
    <col min="23" max="23" width="5.5703125" style="5" customWidth="1"/>
    <col min="24" max="25" width="11.7109375" style="5" hidden="1" customWidth="1"/>
    <col min="26" max="26" width="10.85546875" style="5" hidden="1" customWidth="1"/>
    <col min="27" max="30" width="11.42578125" style="65" hidden="1" customWidth="1"/>
    <col min="31" max="45" width="10.7109375" style="3" hidden="1" customWidth="1"/>
    <col min="46" max="46" width="10.85546875" style="3" customWidth="1"/>
    <col min="47" max="47" width="12.28515625" style="3" customWidth="1"/>
    <col min="48" max="16384" width="11.42578125" style="3"/>
  </cols>
  <sheetData>
    <row r="1" spans="1:50" ht="5.25" customHeight="1" thickBot="1" x14ac:dyDescent="0.3"/>
    <row r="2" spans="1:50" s="66" customFormat="1" ht="46.5" customHeight="1" thickBot="1" x14ac:dyDescent="0.3">
      <c r="A2" s="200" t="s">
        <v>0</v>
      </c>
      <c r="B2" s="201" t="s">
        <v>11</v>
      </c>
      <c r="C2" s="232" t="s">
        <v>10</v>
      </c>
      <c r="D2" s="202" t="s">
        <v>25</v>
      </c>
      <c r="E2" s="233" t="s">
        <v>19</v>
      </c>
      <c r="F2" s="200" t="s">
        <v>80</v>
      </c>
      <c r="G2" s="200" t="s">
        <v>71</v>
      </c>
      <c r="H2" s="200" t="s">
        <v>72</v>
      </c>
      <c r="I2" s="200" t="s">
        <v>73</v>
      </c>
      <c r="J2" s="200" t="s">
        <v>77</v>
      </c>
      <c r="K2" s="200" t="s">
        <v>81</v>
      </c>
      <c r="L2" s="203" t="s">
        <v>63</v>
      </c>
      <c r="M2" s="203" t="s">
        <v>64</v>
      </c>
      <c r="N2" s="203" t="s">
        <v>65</v>
      </c>
      <c r="O2" s="203" t="s">
        <v>66</v>
      </c>
      <c r="P2" s="203" t="s">
        <v>67</v>
      </c>
      <c r="Q2" s="203" t="s">
        <v>68</v>
      </c>
      <c r="R2" s="203" t="s">
        <v>44</v>
      </c>
      <c r="S2" s="203" t="s">
        <v>79</v>
      </c>
      <c r="T2" s="203" t="s">
        <v>60</v>
      </c>
      <c r="U2" s="203" t="s">
        <v>78</v>
      </c>
      <c r="V2" s="204" t="s">
        <v>27</v>
      </c>
      <c r="W2" s="200" t="s">
        <v>1</v>
      </c>
      <c r="X2" s="200" t="s">
        <v>7</v>
      </c>
      <c r="Y2" s="200" t="s">
        <v>8</v>
      </c>
      <c r="Z2" s="200" t="s">
        <v>9</v>
      </c>
      <c r="AA2" s="115" t="s">
        <v>95</v>
      </c>
      <c r="AB2" s="116" t="s">
        <v>96</v>
      </c>
      <c r="AC2" s="116" t="s">
        <v>97</v>
      </c>
      <c r="AD2" s="117" t="s">
        <v>98</v>
      </c>
      <c r="AE2" s="114" t="s">
        <v>101</v>
      </c>
      <c r="AF2" s="114" t="s">
        <v>102</v>
      </c>
      <c r="AG2" s="114" t="s">
        <v>103</v>
      </c>
      <c r="AH2" s="114" t="s">
        <v>104</v>
      </c>
      <c r="AI2" s="114" t="s">
        <v>105</v>
      </c>
      <c r="AJ2" s="114" t="s">
        <v>106</v>
      </c>
      <c r="AK2" s="114" t="s">
        <v>107</v>
      </c>
      <c r="AL2" s="114" t="s">
        <v>108</v>
      </c>
      <c r="AM2" s="114" t="s">
        <v>109</v>
      </c>
      <c r="AN2" s="114" t="s">
        <v>110</v>
      </c>
      <c r="AO2" s="114" t="s">
        <v>111</v>
      </c>
      <c r="AP2" s="114" t="s">
        <v>112</v>
      </c>
      <c r="AQ2" s="214" t="s">
        <v>114</v>
      </c>
      <c r="AR2" s="214" t="s">
        <v>115</v>
      </c>
      <c r="AS2" s="214" t="s">
        <v>116</v>
      </c>
      <c r="AT2" s="197" t="s">
        <v>2</v>
      </c>
      <c r="AU2" s="196" t="s">
        <v>69</v>
      </c>
      <c r="AV2" s="67"/>
      <c r="AW2" s="67"/>
    </row>
    <row r="3" spans="1:50" ht="20.100000000000001" customHeight="1" x14ac:dyDescent="0.25">
      <c r="A3" s="28" t="str">
        <f>IF(C3=200,'Code Fournisseur'!$C$4,IF(C3=300,'Code Fournisseur'!$C$12,IF(C3=400,'Code Fournisseur'!$C$17,IF(C3=500,'Code Fournisseur'!$C$23,""))))</f>
        <v>PRIMAGAZ</v>
      </c>
      <c r="B3" s="213"/>
      <c r="C3" s="26">
        <v>400</v>
      </c>
      <c r="D3" s="28" t="str">
        <f>IF(E3=201,'Code Fournisseur'!C5,IF(E3=202,'Code Fournisseur'!$C$6,IF(E3=203,'Code Fournisseur'!$C$7,IF(E3=204,'Code Fournisseur'!$C$8,IF(E3=205,'Code Fournisseur'!$C$9,IF(E3=206,'Code Fournisseur'!$C$10,IF(E3=301,'Code Fournisseur'!$C$13,IF(E3=302,'Code Fournisseur'!$C$14,IF(E3=303,'Code Fournisseur'!$C$15,IF(E3=401,'Code Fournisseur'!$C$18,IF(E3=402,'Code Fournisseur'!$C$19,IF(E3=403,'Code Fournisseur'!$C$20,IF(E3=404,'Code Fournisseur'!$C$21,IF(E3=501,'Code Fournisseur'!$C$24,IF(E3=502,'Code Fournisseur'!$C$25,IF(E3=503,'Code Fournisseur'!$C$26,IF(E3=504,'Code Fournisseur'!$C$27,IF(E3=505,'Code Fournisseur'!$C$28,IF(E3=506,'Code Fournisseur'!$C$29,IF(E3=507,'Code Fournisseur'!$C$30,IF(E3=508,'Code Fournisseur'!$C$31,IF(E3=509,'Code Fournisseur'!$C$32,IF(E3=510,'Code Fournisseur'!$C$33,IF(E3=511,'Code Fournisseur'!$C$34,IF(E3=512,'Code Fournisseur'!$C$35,"")))))))))))))))))))))))))</f>
        <v>Citerne</v>
      </c>
      <c r="E3" s="26">
        <v>401</v>
      </c>
      <c r="F3" s="26"/>
      <c r="G3" s="69" t="str">
        <f>IF(Tableau1[[#This Row],[Code ventilation]]=402,'Tarifs et relevés'!$G$16*Tableau1[[#This Row],[Quote part Quantités]],"")</f>
        <v/>
      </c>
      <c r="H3" s="69" t="str">
        <f>IF(Tableau1[[#This Row],[Code ventilation]]=403,'Tarifs et relevés'!$G$17*Tableau1[[#This Row],[Quote part Quantités]],"")</f>
        <v/>
      </c>
      <c r="I3" s="69" t="str">
        <f>IF(Tableau1[[#This Row],[Code ventilation]]=404,'Tarifs et relevés'!$G$18*Tableau1[[#This Row],[Quote part Quantités]],"")</f>
        <v/>
      </c>
      <c r="J3" s="70">
        <f>IF(Tableau1[[#This Row],[Code ventilation]]=401,'Tarifs et relevés'!$G$14,"")</f>
        <v>1000</v>
      </c>
      <c r="K3" s="71">
        <f>IF(ISERROR('Tarifs et relevés'!$G$15*Tableau1[[#This Row],[Gaz Citerne            en Kg]]),"",'Tarifs et relevés'!$G$15*'Tableau des dépenses'!J3)</f>
        <v>1000</v>
      </c>
      <c r="L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" s="68" t="str">
        <f>IF(Tableau1[[#This Row],[Code ventilation]]=202,'Tarifs et relevés'!$G$5*Tableau1[[#This Row],[Quote part Quantités]],"")</f>
        <v/>
      </c>
      <c r="N3" s="68" t="str">
        <f>IF(Tableau1[[#This Row],[Code ventilation]]=203,'Tarifs et relevés'!$G$6*Tableau1[[#This Row],[Quote part Quantités]],"")</f>
        <v/>
      </c>
      <c r="O3" s="68" t="str">
        <f>IF(Tableau1[[#This Row],[Code ventilation]]=204,'Tarifs et relevés'!$G$7*Tableau1[[#This Row],[Quote part Quantités]],"")</f>
        <v/>
      </c>
      <c r="P3" s="68" t="str">
        <f>IF(Tableau1[[#This Row],[Code ventilation]]=205,'Tarifs et relevés'!$G$8*Tableau1[[#This Row],[Quote part Quantités]],"")</f>
        <v/>
      </c>
      <c r="Q3" s="68" t="str">
        <f>IF(Tableau1[[#This Row],[Code ventilation]]=206,'Tarifs et relevés'!$G$9*Tableau1[[#This Row],[Quote part Quantités]],"")</f>
        <v/>
      </c>
      <c r="R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" s="68" t="str">
        <f>IF(ISERROR('Tarifs et relevés'!$N$8*'Tableau des dépenses'!R3),"",'Tarifs et relevés'!$N$8*'Tableau des dépenses'!R3)</f>
        <v/>
      </c>
      <c r="T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" s="63" t="str">
        <f>IF(ISERROR('Tarifs et relevés'!$N$26*Tableau1[[#This Row],[Engie        Quantité KW]]),"",'Tarifs et relevés'!$N$26*Tableau1[[#This Row],[Engie        Quantité KW]])</f>
        <v/>
      </c>
      <c r="V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1000</v>
      </c>
      <c r="W3" s="198">
        <v>3</v>
      </c>
      <c r="X3" s="64">
        <f t="shared" ref="X3" si="0">IF(W3=1,V3*$Z$2,0)</f>
        <v>0</v>
      </c>
      <c r="Y3" s="64">
        <f t="shared" ref="Y3" si="1">IF(W3=2,V3*$Y$2,0)</f>
        <v>0</v>
      </c>
      <c r="Z3" s="64">
        <f t="shared" ref="Z3" si="2">IF(W3=3,V3*$Z$2,0)</f>
        <v>200</v>
      </c>
      <c r="AA3" s="113">
        <f>SUM(Tableau1[[#This Row],[SUEZ Transport    HT]:[SUEZ Traitement                           HT]])</f>
        <v>0</v>
      </c>
      <c r="AB3" s="113" t="str">
        <f>Tableau1[[#This Row],[Sogedo     Montant HT]]</f>
        <v/>
      </c>
      <c r="AC3" s="113">
        <f>SUM(Tableau1[[#This Row],[Bouteille     30 Kg]:[Bouteille     Le Cube]],Tableau1[[#This Row],[Gaz Citerne    Montant HT]])</f>
        <v>1000</v>
      </c>
      <c r="AD3" s="113" t="str">
        <f>Tableau1[[#This Row],[Engie                Montant HT]]</f>
        <v/>
      </c>
      <c r="AE3" s="113">
        <f>IF($E3=501,'Tarifs et relevés'!$N$14*'Tarifs et relevés'!$N$26,0)</f>
        <v>0</v>
      </c>
      <c r="AF3" s="113">
        <f>IF($E3=501,'Tarifs et relevés'!$N$15*'Tarifs et relevés'!$N$26,0)</f>
        <v>0</v>
      </c>
      <c r="AG3" s="113">
        <f>IF($E3=503,'Tarifs et relevés'!$N$16*'Tarifs et relevés'!$N$26,0)</f>
        <v>0</v>
      </c>
      <c r="AH3" s="113">
        <f>IF($E3=504,'Tarifs et relevés'!$N$17*'Tarifs et relevés'!$N$26,0)</f>
        <v>0</v>
      </c>
      <c r="AI3" s="113">
        <f>IF($E3=505,'Tarifs et relevés'!$N$18*'Tarifs et relevés'!$N$26,0)</f>
        <v>0</v>
      </c>
      <c r="AJ3" s="113">
        <f>IF($E3=506,'Tarifs et relevés'!$N$19*'Tarifs et relevés'!$N$26,0)</f>
        <v>0</v>
      </c>
      <c r="AK3" s="113">
        <f>IF($E3=507,'Tarifs et relevés'!$N$20*'Tarifs et relevés'!$N$26,0)</f>
        <v>0</v>
      </c>
      <c r="AL3" s="113">
        <f>IF($E3=508,'Tarifs et relevés'!$N$21*'Tarifs et relevés'!$N$26,0)</f>
        <v>0</v>
      </c>
      <c r="AM3" s="113">
        <f>IF($E3=509,'Tarifs et relevés'!$N$22*'Tarifs et relevés'!$N$26,0)</f>
        <v>0</v>
      </c>
      <c r="AN3" s="113">
        <f>IF($E3=510,'Tarifs et relevés'!$N$23*'Tarifs et relevés'!$N$26,0)</f>
        <v>0</v>
      </c>
      <c r="AO3" s="113">
        <f>IF($E3=511,'Tarifs et relevés'!$N$24*'Tarifs et relevés'!$N$26,0)</f>
        <v>0</v>
      </c>
      <c r="AP3" s="113">
        <f>IF($E3=512,'Tarifs et relevés'!$N$25*'Tarifs et relevés'!$N$26,0)</f>
        <v>0</v>
      </c>
      <c r="AQ3" s="199">
        <f>IF($E3=301,'Tarifs et relevés'!$N$5*'Tarifs et relevés'!$N$8,0)</f>
        <v>0</v>
      </c>
      <c r="AR3" s="199">
        <f>IF($E3=302,'Tarifs et relevés'!$N$6*'Tarifs et relevés'!$N$8,0)</f>
        <v>0</v>
      </c>
      <c r="AS3" s="199">
        <f>IF($E3=303,'Tarifs et relevés'!$N$7*'Tarifs et relevés'!$N$8,0)</f>
        <v>0</v>
      </c>
      <c r="AT3" s="64">
        <f t="shared" ref="AT3" si="3">SUM(X3:Z3)</f>
        <v>200</v>
      </c>
      <c r="AU3" s="64">
        <f t="shared" ref="AU3" si="4">V3+AT3</f>
        <v>1200</v>
      </c>
    </row>
    <row r="4" spans="1:50" ht="20.100000000000001" customHeight="1" x14ac:dyDescent="0.25">
      <c r="A4" s="28" t="str">
        <f>IF(C4=200,'Code Fournisseur'!$C$4,IF(C4=300,'Code Fournisseur'!$C$12,IF(C4=400,'Code Fournisseur'!$C$17,IF(C4=500,'Code Fournisseur'!$C$23,""))))</f>
        <v>PRIMAGAZ</v>
      </c>
      <c r="B4" s="213"/>
      <c r="C4" s="26">
        <v>400</v>
      </c>
      <c r="D4" s="28" t="str">
        <f>IF(E4=201,'Code Fournisseur'!C6,IF(E4=202,'Code Fournisseur'!$C$6,IF(E4=203,'Code Fournisseur'!$C$7,IF(E4=204,'Code Fournisseur'!$C$8,IF(E4=205,'Code Fournisseur'!$C$9,IF(E4=206,'Code Fournisseur'!$C$10,IF(E4=301,'Code Fournisseur'!$C$13,IF(E4=302,'Code Fournisseur'!$C$14,IF(E4=303,'Code Fournisseur'!$C$15,IF(E4=401,'Code Fournisseur'!$C$18,IF(E4=402,'Code Fournisseur'!$C$19,IF(E4=403,'Code Fournisseur'!$C$20,IF(E4=404,'Code Fournisseur'!$C$21,IF(E4=501,'Code Fournisseur'!$C$24,IF(E4=502,'Code Fournisseur'!$C$25,IF(E4=503,'Code Fournisseur'!$C$26,IF(E4=504,'Code Fournisseur'!$C$27,IF(E4=505,'Code Fournisseur'!$C$28,IF(E4=506,'Code Fournisseur'!$C$29,IF(E4=507,'Code Fournisseur'!$C$30,IF(E4=508,'Code Fournisseur'!$C$31,IF(E4=509,'Code Fournisseur'!$C$32,IF(E4=510,'Code Fournisseur'!$C$33,IF(E4=511,'Code Fournisseur'!$C$34,IF(E4=512,'Code Fournisseur'!$C$35,"")))))))))))))))))))))))))</f>
        <v>Bouteilles 30 Kg</v>
      </c>
      <c r="E4" s="26">
        <v>402</v>
      </c>
      <c r="F4" s="26">
        <v>5</v>
      </c>
      <c r="G4" s="69">
        <f>IF(Tableau1[[#This Row],[Code ventilation]]=402,'Tarifs et relevés'!$G$16*Tableau1[[#This Row],[Quote part Quantités]],"")</f>
        <v>162.5</v>
      </c>
      <c r="H4" s="69" t="str">
        <f>IF(Tableau1[[#This Row],[Code ventilation]]=403,'Tarifs et relevés'!$G$17*Tableau1[[#This Row],[Quote part Quantités]],"")</f>
        <v/>
      </c>
      <c r="I4" s="69" t="str">
        <f>IF(Tableau1[[#This Row],[Code ventilation]]=404,'Tarifs et relevés'!$G$18*Tableau1[[#This Row],[Quote part Quantités]],"")</f>
        <v/>
      </c>
      <c r="J4" s="70" t="str">
        <f>IF(Tableau1[[#This Row],[Code ventilation]]=401,'Tarifs et relevés'!$G$14,"")</f>
        <v/>
      </c>
      <c r="K4" s="71" t="str">
        <f>IF(ISERROR('Tarifs et relevés'!$G$15*Tableau1[[#This Row],[Gaz Citerne            en Kg]]),"",'Tarifs et relevés'!$G$15*'Tableau des dépenses'!J4)</f>
        <v/>
      </c>
      <c r="L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" s="68" t="str">
        <f>IF(Tableau1[[#This Row],[Code ventilation]]=202,'Tarifs et relevés'!$G$5*Tableau1[[#This Row],[Quote part Quantités]],"")</f>
        <v/>
      </c>
      <c r="N4" s="68" t="str">
        <f>IF(Tableau1[[#This Row],[Code ventilation]]=203,'Tarifs et relevés'!$G$6*Tableau1[[#This Row],[Quote part Quantités]],"")</f>
        <v/>
      </c>
      <c r="O4" s="68" t="str">
        <f>IF(Tableau1[[#This Row],[Code ventilation]]=204,'Tarifs et relevés'!$G$7*Tableau1[[#This Row],[Quote part Quantités]],"")</f>
        <v/>
      </c>
      <c r="P4" s="68" t="str">
        <f>IF(Tableau1[[#This Row],[Code ventilation]]=205,'Tarifs et relevés'!$G$8*Tableau1[[#This Row],[Quote part Quantités]],"")</f>
        <v/>
      </c>
      <c r="Q4" s="68" t="str">
        <f>IF(Tableau1[[#This Row],[Code ventilation]]=206,'Tarifs et relevés'!$G$9*Tableau1[[#This Row],[Quote part Quantités]],"")</f>
        <v/>
      </c>
      <c r="R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" s="68" t="str">
        <f>IF(ISERROR('Tarifs et relevés'!$N$8*'Tableau des dépenses'!R4),"",'Tarifs et relevés'!$N$8*'Tableau des dépenses'!R4)</f>
        <v/>
      </c>
      <c r="T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" s="63" t="str">
        <f>IF(ISERROR('Tarifs et relevés'!$N$26*Tableau1[[#This Row],[Engie        Quantité KW]]),"",'Tarifs et relevés'!$N$26*Tableau1[[#This Row],[Engie        Quantité KW]])</f>
        <v/>
      </c>
      <c r="V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162.5</v>
      </c>
      <c r="W4" s="198">
        <v>3</v>
      </c>
      <c r="X4" s="64">
        <f t="shared" ref="X4:X30" si="5">IF(W4=1,V4*$Z$2,0)</f>
        <v>0</v>
      </c>
      <c r="Y4" s="64">
        <f t="shared" ref="Y4:Y30" si="6">IF(W4=2,V4*$Y$2,0)</f>
        <v>0</v>
      </c>
      <c r="Z4" s="64">
        <f t="shared" ref="Z4:Z30" si="7">IF(W4=3,V4*$Z$2,0)</f>
        <v>32.5</v>
      </c>
      <c r="AA4" s="113">
        <f>SUM(Tableau1[[#This Row],[SUEZ Transport    HT]:[SUEZ Traitement                           HT]])</f>
        <v>0</v>
      </c>
      <c r="AB4" s="113" t="str">
        <f>Tableau1[[#This Row],[Sogedo     Montant HT]]</f>
        <v/>
      </c>
      <c r="AC4" s="113">
        <f>SUM(Tableau1[[#This Row],[Bouteille     30 Kg]:[Bouteille     Le Cube]],Tableau1[[#This Row],[Gaz Citerne    Montant HT]])</f>
        <v>162.5</v>
      </c>
      <c r="AD4" s="113" t="str">
        <f>Tableau1[[#This Row],[Engie                Montant HT]]</f>
        <v/>
      </c>
      <c r="AE4" s="113">
        <f>IF($E4=501,'Tarifs et relevés'!$N$14*'Tarifs et relevés'!$N$26,0)</f>
        <v>0</v>
      </c>
      <c r="AF4" s="113">
        <f>IF($E4=501,'Tarifs et relevés'!$N$15*'Tarifs et relevés'!$N$26,0)</f>
        <v>0</v>
      </c>
      <c r="AG4" s="113">
        <f>IF($E4=503,'Tarifs et relevés'!$N$16*'Tarifs et relevés'!$N$26,0)</f>
        <v>0</v>
      </c>
      <c r="AH4" s="113">
        <f>IF($E4=504,'Tarifs et relevés'!$N$17*'Tarifs et relevés'!$N$26,0)</f>
        <v>0</v>
      </c>
      <c r="AI4" s="113">
        <f>IF($E4=505,'Tarifs et relevés'!$N$18*'Tarifs et relevés'!$N$26,0)</f>
        <v>0</v>
      </c>
      <c r="AJ4" s="113">
        <f>IF($E4=506,'Tarifs et relevés'!$N$19*'Tarifs et relevés'!$N$26,0)</f>
        <v>0</v>
      </c>
      <c r="AK4" s="113">
        <f>IF($E4=507,'Tarifs et relevés'!$N$20*'Tarifs et relevés'!$N$26,0)</f>
        <v>0</v>
      </c>
      <c r="AL4" s="113">
        <f>IF($E4=508,'Tarifs et relevés'!$N$21*'Tarifs et relevés'!$N$26,0)</f>
        <v>0</v>
      </c>
      <c r="AM4" s="113">
        <f>IF($E4=509,'Tarifs et relevés'!$N$22*'Tarifs et relevés'!$N$26,0)</f>
        <v>0</v>
      </c>
      <c r="AN4" s="113">
        <f>IF($E4=510,'Tarifs et relevés'!$N$23*'Tarifs et relevés'!$N$26,0)</f>
        <v>0</v>
      </c>
      <c r="AO4" s="113">
        <f>IF($E4=511,'Tarifs et relevés'!$N$24*'Tarifs et relevés'!$N$26,0)</f>
        <v>0</v>
      </c>
      <c r="AP4" s="113">
        <f>IF($E4=512,'Tarifs et relevés'!$N$25*'Tarifs et relevés'!$N$26,0)</f>
        <v>0</v>
      </c>
      <c r="AQ4" s="199">
        <f>IF($E4=301,'Tarifs et relevés'!$N$5*'Tarifs et relevés'!$N$8,0)</f>
        <v>0</v>
      </c>
      <c r="AR4" s="199">
        <f>IF($E4=302,'Tarifs et relevés'!$N$6*'Tarifs et relevés'!$N$8,0)</f>
        <v>0</v>
      </c>
      <c r="AS4" s="199">
        <f>IF($E4=303,'Tarifs et relevés'!$N$7*'Tarifs et relevés'!$N$8,0)</f>
        <v>0</v>
      </c>
      <c r="AT4" s="64">
        <f t="shared" ref="AT4:AT30" si="8">SUM(X4:Z4)</f>
        <v>32.5</v>
      </c>
      <c r="AU4" s="64">
        <f t="shared" ref="AU4:AU30" si="9">V4+AT4</f>
        <v>195</v>
      </c>
    </row>
    <row r="5" spans="1:50" ht="20.100000000000001" customHeight="1" x14ac:dyDescent="0.25">
      <c r="A5" s="28" t="str">
        <f>IF(C5=200,'Code Fournisseur'!$C$4,IF(C5=300,'Code Fournisseur'!$C$12,IF(C5=400,'Code Fournisseur'!$C$17,IF(C5=500,'Code Fournisseur'!$C$23,""))))</f>
        <v>PRIMAGAZ</v>
      </c>
      <c r="B5" s="213"/>
      <c r="C5" s="26">
        <v>400</v>
      </c>
      <c r="D5" s="28" t="str">
        <f>IF(E5=201,'Code Fournisseur'!C7,IF(E5=202,'Code Fournisseur'!$C$6,IF(E5=203,'Code Fournisseur'!$C$7,IF(E5=204,'Code Fournisseur'!$C$8,IF(E5=205,'Code Fournisseur'!$C$9,IF(E5=206,'Code Fournisseur'!$C$10,IF(E5=301,'Code Fournisseur'!$C$13,IF(E5=302,'Code Fournisseur'!$C$14,IF(E5=303,'Code Fournisseur'!$C$15,IF(E5=401,'Code Fournisseur'!$C$18,IF(E5=402,'Code Fournisseur'!$C$19,IF(E5=403,'Code Fournisseur'!$C$20,IF(E5=404,'Code Fournisseur'!$C$21,IF(E5=501,'Code Fournisseur'!$C$24,IF(E5=502,'Code Fournisseur'!$C$25,IF(E5=503,'Code Fournisseur'!$C$26,IF(E5=504,'Code Fournisseur'!$C$27,IF(E5=505,'Code Fournisseur'!$C$28,IF(E5=506,'Code Fournisseur'!$C$29,IF(E5=507,'Code Fournisseur'!$C$30,IF(E5=508,'Code Fournisseur'!$C$31,IF(E5=509,'Code Fournisseur'!$C$32,IF(E5=510,'Code Fournisseur'!$C$33,IF(E5=511,'Code Fournisseur'!$C$34,IF(E5=512,'Code Fournisseur'!$C$35,"")))))))))))))))))))))))))</f>
        <v>Bouteilles 13 Kg</v>
      </c>
      <c r="E5" s="26">
        <v>403</v>
      </c>
      <c r="F5" s="26">
        <v>5</v>
      </c>
      <c r="G5" s="69" t="str">
        <f>IF(Tableau1[[#This Row],[Code ventilation]]=402,'Tarifs et relevés'!$G$16*Tableau1[[#This Row],[Quote part Quantités]],"")</f>
        <v/>
      </c>
      <c r="H5" s="69">
        <f>IF(Tableau1[[#This Row],[Code ventilation]]=403,'Tarifs et relevés'!$G$17*Tableau1[[#This Row],[Quote part Quantités]],"")</f>
        <v>122.5</v>
      </c>
      <c r="I5" s="69" t="str">
        <f>IF(Tableau1[[#This Row],[Code ventilation]]=404,'Tarifs et relevés'!$G$18*Tableau1[[#This Row],[Quote part Quantités]],"")</f>
        <v/>
      </c>
      <c r="J5" s="70" t="str">
        <f>IF(Tableau1[[#This Row],[Code ventilation]]=401,'Tarifs et relevés'!$G$14,"")</f>
        <v/>
      </c>
      <c r="K5" s="71" t="str">
        <f>IF(ISERROR('Tarifs et relevés'!$G$15*Tableau1[[#This Row],[Gaz Citerne            en Kg]]),"",'Tarifs et relevés'!$G$15*'Tableau des dépenses'!J5)</f>
        <v/>
      </c>
      <c r="L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" s="68" t="str">
        <f>IF(Tableau1[[#This Row],[Code ventilation]]=202,'Tarifs et relevés'!$G$5*Tableau1[[#This Row],[Quote part Quantités]],"")</f>
        <v/>
      </c>
      <c r="N5" s="68" t="str">
        <f>IF(Tableau1[[#This Row],[Code ventilation]]=203,'Tarifs et relevés'!$G$6*Tableau1[[#This Row],[Quote part Quantités]],"")</f>
        <v/>
      </c>
      <c r="O5" s="68" t="str">
        <f>IF(Tableau1[[#This Row],[Code ventilation]]=204,'Tarifs et relevés'!$G$7*Tableau1[[#This Row],[Quote part Quantités]],"")</f>
        <v/>
      </c>
      <c r="P5" s="68" t="str">
        <f>IF(Tableau1[[#This Row],[Code ventilation]]=205,'Tarifs et relevés'!$G$8*Tableau1[[#This Row],[Quote part Quantités]],"")</f>
        <v/>
      </c>
      <c r="Q5" s="68" t="str">
        <f>IF(Tableau1[[#This Row],[Code ventilation]]=206,'Tarifs et relevés'!$G$9*Tableau1[[#This Row],[Quote part Quantités]],"")</f>
        <v/>
      </c>
      <c r="R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" s="68" t="str">
        <f>IF(ISERROR('Tarifs et relevés'!$N$8*'Tableau des dépenses'!R5),"",'Tarifs et relevés'!$N$8*'Tableau des dépenses'!R5)</f>
        <v/>
      </c>
      <c r="T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" s="63" t="str">
        <f>IF(ISERROR('Tarifs et relevés'!$N$26*Tableau1[[#This Row],[Engie        Quantité KW]]),"",'Tarifs et relevés'!$N$26*Tableau1[[#This Row],[Engie        Quantité KW]])</f>
        <v/>
      </c>
      <c r="V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122.5</v>
      </c>
      <c r="W5" s="198">
        <v>3</v>
      </c>
      <c r="X5" s="64">
        <f t="shared" si="5"/>
        <v>0</v>
      </c>
      <c r="Y5" s="64">
        <f t="shared" si="6"/>
        <v>0</v>
      </c>
      <c r="Z5" s="64">
        <f t="shared" si="7"/>
        <v>24.5</v>
      </c>
      <c r="AA5" s="113">
        <f>SUM(Tableau1[[#This Row],[SUEZ Transport    HT]:[SUEZ Traitement                           HT]])</f>
        <v>0</v>
      </c>
      <c r="AB5" s="113" t="str">
        <f>Tableau1[[#This Row],[Sogedo     Montant HT]]</f>
        <v/>
      </c>
      <c r="AC5" s="113">
        <f>SUM(Tableau1[[#This Row],[Bouteille     30 Kg]:[Bouteille     Le Cube]],Tableau1[[#This Row],[Gaz Citerne    Montant HT]])</f>
        <v>122.5</v>
      </c>
      <c r="AD5" s="113" t="str">
        <f>Tableau1[[#This Row],[Engie                Montant HT]]</f>
        <v/>
      </c>
      <c r="AE5" s="113">
        <f>IF($E5=501,'Tarifs et relevés'!$N$14*'Tarifs et relevés'!$N$26,0)</f>
        <v>0</v>
      </c>
      <c r="AF5" s="113">
        <f>IF($E5=501,'Tarifs et relevés'!$N$15*'Tarifs et relevés'!$N$26,0)</f>
        <v>0</v>
      </c>
      <c r="AG5" s="113">
        <f>IF($E5=503,'Tarifs et relevés'!$N$16*'Tarifs et relevés'!$N$26,0)</f>
        <v>0</v>
      </c>
      <c r="AH5" s="113">
        <f>IF($E5=504,'Tarifs et relevés'!$N$17*'Tarifs et relevés'!$N$26,0)</f>
        <v>0</v>
      </c>
      <c r="AI5" s="113">
        <f>IF($E5=505,'Tarifs et relevés'!$N$18*'Tarifs et relevés'!$N$26,0)</f>
        <v>0</v>
      </c>
      <c r="AJ5" s="113">
        <f>IF($E5=506,'Tarifs et relevés'!$N$19*'Tarifs et relevés'!$N$26,0)</f>
        <v>0</v>
      </c>
      <c r="AK5" s="113">
        <f>IF($E5=507,'Tarifs et relevés'!$N$20*'Tarifs et relevés'!$N$26,0)</f>
        <v>0</v>
      </c>
      <c r="AL5" s="113">
        <f>IF($E5=508,'Tarifs et relevés'!$N$21*'Tarifs et relevés'!$N$26,0)</f>
        <v>0</v>
      </c>
      <c r="AM5" s="113">
        <f>IF($E5=509,'Tarifs et relevés'!$N$22*'Tarifs et relevés'!$N$26,0)</f>
        <v>0</v>
      </c>
      <c r="AN5" s="113">
        <f>IF($E5=510,'Tarifs et relevés'!$N$23*'Tarifs et relevés'!$N$26,0)</f>
        <v>0</v>
      </c>
      <c r="AO5" s="113">
        <f>IF($E5=511,'Tarifs et relevés'!$N$24*'Tarifs et relevés'!$N$26,0)</f>
        <v>0</v>
      </c>
      <c r="AP5" s="113">
        <f>IF($E5=512,'Tarifs et relevés'!$N$25*'Tarifs et relevés'!$N$26,0)</f>
        <v>0</v>
      </c>
      <c r="AQ5" s="199">
        <f>IF($E5=301,'Tarifs et relevés'!$N$5*'Tarifs et relevés'!$N$8,0)</f>
        <v>0</v>
      </c>
      <c r="AR5" s="199">
        <f>IF($E5=302,'Tarifs et relevés'!$N$6*'Tarifs et relevés'!$N$8,0)</f>
        <v>0</v>
      </c>
      <c r="AS5" s="199">
        <f>IF($E5=303,'Tarifs et relevés'!$N$7*'Tarifs et relevés'!$N$8,0)</f>
        <v>0</v>
      </c>
      <c r="AT5" s="195">
        <f t="shared" si="8"/>
        <v>24.5</v>
      </c>
      <c r="AU5" s="195">
        <f t="shared" si="9"/>
        <v>147</v>
      </c>
    </row>
    <row r="6" spans="1:50" ht="20.100000000000001" customHeight="1" x14ac:dyDescent="0.25">
      <c r="A6" s="28" t="str">
        <f>IF(C6=200,'Code Fournisseur'!$C$4,IF(C6=300,'Code Fournisseur'!$C$12,IF(C6=400,'Code Fournisseur'!$C$17,IF(C6=500,'Code Fournisseur'!$C$23,""))))</f>
        <v>PRIMAGAZ</v>
      </c>
      <c r="B6" s="213"/>
      <c r="C6" s="26">
        <v>400</v>
      </c>
      <c r="D6" s="28" t="str">
        <f>IF(E6=201,'Code Fournisseur'!C8,IF(E6=202,'Code Fournisseur'!$C$6,IF(E6=203,'Code Fournisseur'!$C$7,IF(E6=204,'Code Fournisseur'!$C$8,IF(E6=205,'Code Fournisseur'!$C$9,IF(E6=206,'Code Fournisseur'!$C$10,IF(E6=301,'Code Fournisseur'!$C$13,IF(E6=302,'Code Fournisseur'!$C$14,IF(E6=303,'Code Fournisseur'!$C$15,IF(E6=401,'Code Fournisseur'!$C$18,IF(E6=402,'Code Fournisseur'!$C$19,IF(E6=403,'Code Fournisseur'!$C$20,IF(E6=404,'Code Fournisseur'!$C$21,IF(E6=501,'Code Fournisseur'!$C$24,IF(E6=502,'Code Fournisseur'!$C$25,IF(E6=503,'Code Fournisseur'!$C$26,IF(E6=504,'Code Fournisseur'!$C$27,IF(E6=505,'Code Fournisseur'!$C$28,IF(E6=506,'Code Fournisseur'!$C$29,IF(E6=507,'Code Fournisseur'!$C$30,IF(E6=508,'Code Fournisseur'!$C$31,IF(E6=509,'Code Fournisseur'!$C$32,IF(E6=510,'Code Fournisseur'!$C$33,IF(E6=511,'Code Fournisseur'!$C$34,IF(E6=512,'Code Fournisseur'!$C$35,"")))))))))))))))))))))))))</f>
        <v>Le Cube</v>
      </c>
      <c r="E6" s="26">
        <v>404</v>
      </c>
      <c r="F6" s="26">
        <v>5</v>
      </c>
      <c r="G6" s="69" t="str">
        <f>IF(Tableau1[[#This Row],[Code ventilation]]=402,'Tarifs et relevés'!$G$16*Tableau1[[#This Row],[Quote part Quantités]],"")</f>
        <v/>
      </c>
      <c r="H6" s="69" t="str">
        <f>IF(Tableau1[[#This Row],[Code ventilation]]=403,'Tarifs et relevés'!$G$17*Tableau1[[#This Row],[Quote part Quantités]],"")</f>
        <v/>
      </c>
      <c r="I6" s="69">
        <f>IF(Tableau1[[#This Row],[Code ventilation]]=404,'Tarifs et relevés'!$G$18*Tableau1[[#This Row],[Quote part Quantités]],"")</f>
        <v>90</v>
      </c>
      <c r="J6" s="70" t="str">
        <f>IF(Tableau1[[#This Row],[Code ventilation]]=401,'Tarifs et relevés'!$G$14,"")</f>
        <v/>
      </c>
      <c r="K6" s="71" t="str">
        <f>IF(ISERROR('Tarifs et relevés'!$G$15*Tableau1[[#This Row],[Gaz Citerne            en Kg]]),"",'Tarifs et relevés'!$G$15*'Tableau des dépenses'!J6)</f>
        <v/>
      </c>
      <c r="L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" s="68" t="str">
        <f>IF(Tableau1[[#This Row],[Code ventilation]]=202,'Tarifs et relevés'!$G$5*Tableau1[[#This Row],[Quote part Quantités]],"")</f>
        <v/>
      </c>
      <c r="N6" s="68" t="str">
        <f>IF(Tableau1[[#This Row],[Code ventilation]]=203,'Tarifs et relevés'!$G$6*Tableau1[[#This Row],[Quote part Quantités]],"")</f>
        <v/>
      </c>
      <c r="O6" s="68" t="str">
        <f>IF(Tableau1[[#This Row],[Code ventilation]]=204,'Tarifs et relevés'!$G$7*Tableau1[[#This Row],[Quote part Quantités]],"")</f>
        <v/>
      </c>
      <c r="P6" s="68" t="str">
        <f>IF(Tableau1[[#This Row],[Code ventilation]]=205,'Tarifs et relevés'!$G$8*Tableau1[[#This Row],[Quote part Quantités]],"")</f>
        <v/>
      </c>
      <c r="Q6" s="68" t="str">
        <f>IF(Tableau1[[#This Row],[Code ventilation]]=206,'Tarifs et relevés'!$G$9*Tableau1[[#This Row],[Quote part Quantités]],"")</f>
        <v/>
      </c>
      <c r="R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" s="68" t="str">
        <f>IF(ISERROR('Tarifs et relevés'!$N$8*'Tableau des dépenses'!R6),"",'Tarifs et relevés'!$N$8*'Tableau des dépenses'!R6)</f>
        <v/>
      </c>
      <c r="T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" s="63" t="str">
        <f>IF(ISERROR('Tarifs et relevés'!$N$26*Tableau1[[#This Row],[Engie        Quantité KW]]),"",'Tarifs et relevés'!$N$26*Tableau1[[#This Row],[Engie        Quantité KW]])</f>
        <v/>
      </c>
      <c r="V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90</v>
      </c>
      <c r="W6" s="198">
        <v>3</v>
      </c>
      <c r="X6" s="64">
        <f t="shared" si="5"/>
        <v>0</v>
      </c>
      <c r="Y6" s="64">
        <f t="shared" si="6"/>
        <v>0</v>
      </c>
      <c r="Z6" s="64">
        <f t="shared" si="7"/>
        <v>18</v>
      </c>
      <c r="AA6" s="113">
        <f>SUM(Tableau1[[#This Row],[SUEZ Transport    HT]:[SUEZ Traitement                           HT]])</f>
        <v>0</v>
      </c>
      <c r="AB6" s="113" t="str">
        <f>Tableau1[[#This Row],[Sogedo     Montant HT]]</f>
        <v/>
      </c>
      <c r="AC6" s="113">
        <f>SUM(Tableau1[[#This Row],[Bouteille     30 Kg]:[Bouteille     Le Cube]],Tableau1[[#This Row],[Gaz Citerne    Montant HT]])</f>
        <v>90</v>
      </c>
      <c r="AD6" s="113" t="str">
        <f>Tableau1[[#This Row],[Engie                Montant HT]]</f>
        <v/>
      </c>
      <c r="AE6" s="113">
        <f>IF($E6=501,'Tarifs et relevés'!$N$14*'Tarifs et relevés'!$N$26,0)</f>
        <v>0</v>
      </c>
      <c r="AF6" s="113">
        <f>IF($E6=501,'Tarifs et relevés'!$N$15*'Tarifs et relevés'!$N$26,0)</f>
        <v>0</v>
      </c>
      <c r="AG6" s="113">
        <f>IF($E6=503,'Tarifs et relevés'!$N$16*'Tarifs et relevés'!$N$26,0)</f>
        <v>0</v>
      </c>
      <c r="AH6" s="113">
        <f>IF($E6=504,'Tarifs et relevés'!$N$17*'Tarifs et relevés'!$N$26,0)</f>
        <v>0</v>
      </c>
      <c r="AI6" s="113">
        <f>IF($E6=505,'Tarifs et relevés'!$N$18*'Tarifs et relevés'!$N$26,0)</f>
        <v>0</v>
      </c>
      <c r="AJ6" s="113">
        <f>IF($E6=506,'Tarifs et relevés'!$N$19*'Tarifs et relevés'!$N$26,0)</f>
        <v>0</v>
      </c>
      <c r="AK6" s="113">
        <f>IF($E6=507,'Tarifs et relevés'!$N$20*'Tarifs et relevés'!$N$26,0)</f>
        <v>0</v>
      </c>
      <c r="AL6" s="113">
        <f>IF($E6=508,'Tarifs et relevés'!$N$21*'Tarifs et relevés'!$N$26,0)</f>
        <v>0</v>
      </c>
      <c r="AM6" s="113">
        <f>IF($E6=509,'Tarifs et relevés'!$N$22*'Tarifs et relevés'!$N$26,0)</f>
        <v>0</v>
      </c>
      <c r="AN6" s="113">
        <f>IF($E6=510,'Tarifs et relevés'!$N$23*'Tarifs et relevés'!$N$26,0)</f>
        <v>0</v>
      </c>
      <c r="AO6" s="113">
        <f>IF($E6=511,'Tarifs et relevés'!$N$24*'Tarifs et relevés'!$N$26,0)</f>
        <v>0</v>
      </c>
      <c r="AP6" s="113">
        <f>IF($E6=512,'Tarifs et relevés'!$N$25*'Tarifs et relevés'!$N$26,0)</f>
        <v>0</v>
      </c>
      <c r="AQ6" s="199">
        <f>IF($E6=301,'Tarifs et relevés'!$N$5*'Tarifs et relevés'!$N$8,0)</f>
        <v>0</v>
      </c>
      <c r="AR6" s="199">
        <f>IF($E6=302,'Tarifs et relevés'!$N$6*'Tarifs et relevés'!$N$8,0)</f>
        <v>0</v>
      </c>
      <c r="AS6" s="199">
        <f>IF($E6=303,'Tarifs et relevés'!$N$7*'Tarifs et relevés'!$N$8,0)</f>
        <v>0</v>
      </c>
      <c r="AT6" s="64">
        <f t="shared" si="8"/>
        <v>18</v>
      </c>
      <c r="AU6" s="64">
        <f t="shared" si="9"/>
        <v>108</v>
      </c>
    </row>
    <row r="7" spans="1:50" ht="20.100000000000001" customHeight="1" x14ac:dyDescent="0.25">
      <c r="A7" s="28" t="str">
        <f>IF(C7=200,'Code Fournisseur'!$C$4,IF(C7=300,'Code Fournisseur'!$C$12,IF(C7=400,'Code Fournisseur'!$C$17,IF(C7=500,'Code Fournisseur'!$C$23,""))))</f>
        <v/>
      </c>
      <c r="B7" s="213"/>
      <c r="C7" s="26"/>
      <c r="D7" s="28" t="str">
        <f>IF(E7=201,'Code Fournisseur'!C9,IF(E7=202,'Code Fournisseur'!$C$6,IF(E7=203,'Code Fournisseur'!$C$7,IF(E7=204,'Code Fournisseur'!$C$8,IF(E7=205,'Code Fournisseur'!$C$9,IF(E7=206,'Code Fournisseur'!$C$10,IF(E7=301,'Code Fournisseur'!$C$13,IF(E7=302,'Code Fournisseur'!$C$14,IF(E7=303,'Code Fournisseur'!$C$15,IF(E7=401,'Code Fournisseur'!$C$18,IF(E7=402,'Code Fournisseur'!$C$19,IF(E7=403,'Code Fournisseur'!$C$20,IF(E7=404,'Code Fournisseur'!$C$21,IF(E7=501,'Code Fournisseur'!$C$24,IF(E7=502,'Code Fournisseur'!$C$25,IF(E7=503,'Code Fournisseur'!$C$26,IF(E7=504,'Code Fournisseur'!$C$27,IF(E7=505,'Code Fournisseur'!$C$28,IF(E7=506,'Code Fournisseur'!$C$29,IF(E7=507,'Code Fournisseur'!$C$30,IF(E7=508,'Code Fournisseur'!$C$31,IF(E7=509,'Code Fournisseur'!$C$32,IF(E7=510,'Code Fournisseur'!$C$33,IF(E7=511,'Code Fournisseur'!$C$34,IF(E7=512,'Code Fournisseur'!$C$35,"")))))))))))))))))))))))))</f>
        <v/>
      </c>
      <c r="E7" s="26"/>
      <c r="F7" s="26"/>
      <c r="G7" s="69" t="str">
        <f>IF(Tableau1[[#This Row],[Code ventilation]]=402,'Tarifs et relevés'!$G$16*Tableau1[[#This Row],[Quote part Quantités]],"")</f>
        <v/>
      </c>
      <c r="H7" s="69" t="str">
        <f>IF(Tableau1[[#This Row],[Code ventilation]]=403,'Tarifs et relevés'!$G$17*Tableau1[[#This Row],[Quote part Quantités]],"")</f>
        <v/>
      </c>
      <c r="I7" s="69" t="str">
        <f>IF(Tableau1[[#This Row],[Code ventilation]]=404,'Tarifs et relevés'!$G$18*Tableau1[[#This Row],[Quote part Quantités]],"")</f>
        <v/>
      </c>
      <c r="J7" s="70" t="str">
        <f>IF(Tableau1[[#This Row],[Code ventilation]]=401,'Tarifs et relevés'!$G$14,"")</f>
        <v/>
      </c>
      <c r="K7" s="71" t="str">
        <f>IF(ISERROR('Tarifs et relevés'!$G$15*Tableau1[[#This Row],[Gaz Citerne            en Kg]]),"",'Tarifs et relevés'!$G$15*'Tableau des dépenses'!J7)</f>
        <v/>
      </c>
      <c r="L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" s="68" t="str">
        <f>IF(Tableau1[[#This Row],[Code ventilation]]=202,'Tarifs et relevés'!$G$5*Tableau1[[#This Row],[Quote part Quantités]],"")</f>
        <v/>
      </c>
      <c r="N7" s="68" t="str">
        <f>IF(Tableau1[[#This Row],[Code ventilation]]=203,'Tarifs et relevés'!$G$6*Tableau1[[#This Row],[Quote part Quantités]],"")</f>
        <v/>
      </c>
      <c r="O7" s="68" t="str">
        <f>IF(Tableau1[[#This Row],[Code ventilation]]=204,'Tarifs et relevés'!$G$7*Tableau1[[#This Row],[Quote part Quantités]],"")</f>
        <v/>
      </c>
      <c r="P7" s="68" t="str">
        <f>IF(Tableau1[[#This Row],[Code ventilation]]=205,'Tarifs et relevés'!$G$8*Tableau1[[#This Row],[Quote part Quantités]],"")</f>
        <v/>
      </c>
      <c r="Q7" s="68" t="str">
        <f>IF(Tableau1[[#This Row],[Code ventilation]]=206,'Tarifs et relevés'!$G$9*Tableau1[[#This Row],[Quote part Quantités]],"")</f>
        <v/>
      </c>
      <c r="R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" s="68" t="str">
        <f>IF(ISERROR('Tarifs et relevés'!$N$8*'Tableau des dépenses'!R7),"",'Tarifs et relevés'!$N$8*'Tableau des dépenses'!R7)</f>
        <v/>
      </c>
      <c r="T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" s="63" t="str">
        <f>IF(ISERROR('Tarifs et relevés'!$N$26*Tableau1[[#This Row],[Engie        Quantité KW]]),"",'Tarifs et relevés'!$N$26*Tableau1[[#This Row],[Engie        Quantité KW]])</f>
        <v/>
      </c>
      <c r="V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" s="198">
        <v>3</v>
      </c>
      <c r="X7" s="64">
        <f t="shared" si="5"/>
        <v>0</v>
      </c>
      <c r="Y7" s="64">
        <f t="shared" si="6"/>
        <v>0</v>
      </c>
      <c r="Z7" s="64">
        <f t="shared" si="7"/>
        <v>0</v>
      </c>
      <c r="AA7" s="113">
        <f>SUM(Tableau1[[#This Row],[SUEZ Transport    HT]:[SUEZ Traitement                           HT]])</f>
        <v>0</v>
      </c>
      <c r="AB7" s="113" t="str">
        <f>Tableau1[[#This Row],[Sogedo     Montant HT]]</f>
        <v/>
      </c>
      <c r="AC7" s="113">
        <f>SUM(Tableau1[[#This Row],[Bouteille     30 Kg]:[Bouteille     Le Cube]],Tableau1[[#This Row],[Gaz Citerne    Montant HT]])</f>
        <v>0</v>
      </c>
      <c r="AD7" s="113" t="str">
        <f>Tableau1[[#This Row],[Engie                Montant HT]]</f>
        <v/>
      </c>
      <c r="AE7" s="113">
        <f>IF($E7=501,'Tarifs et relevés'!$N$14*'Tarifs et relevés'!$N$26,0)</f>
        <v>0</v>
      </c>
      <c r="AF7" s="113">
        <f>IF($E7=501,'Tarifs et relevés'!$N$15*'Tarifs et relevés'!$N$26,0)</f>
        <v>0</v>
      </c>
      <c r="AG7" s="113">
        <f>IF($E7=503,'Tarifs et relevés'!$N$16*'Tarifs et relevés'!$N$26,0)</f>
        <v>0</v>
      </c>
      <c r="AH7" s="113">
        <f>IF($E7=504,'Tarifs et relevés'!$N$17*'Tarifs et relevés'!$N$26,0)</f>
        <v>0</v>
      </c>
      <c r="AI7" s="113">
        <f>IF($E7=505,'Tarifs et relevés'!$N$18*'Tarifs et relevés'!$N$26,0)</f>
        <v>0</v>
      </c>
      <c r="AJ7" s="113">
        <f>IF($E7=506,'Tarifs et relevés'!$N$19*'Tarifs et relevés'!$N$26,0)</f>
        <v>0</v>
      </c>
      <c r="AK7" s="113">
        <f>IF($E7=507,'Tarifs et relevés'!$N$20*'Tarifs et relevés'!$N$26,0)</f>
        <v>0</v>
      </c>
      <c r="AL7" s="113">
        <f>IF($E7=508,'Tarifs et relevés'!$N$21*'Tarifs et relevés'!$N$26,0)</f>
        <v>0</v>
      </c>
      <c r="AM7" s="113">
        <f>IF($E7=509,'Tarifs et relevés'!$N$22*'Tarifs et relevés'!$N$26,0)</f>
        <v>0</v>
      </c>
      <c r="AN7" s="113">
        <f>IF($E7=510,'Tarifs et relevés'!$N$23*'Tarifs et relevés'!$N$26,0)</f>
        <v>0</v>
      </c>
      <c r="AO7" s="113">
        <f>IF($E7=511,'Tarifs et relevés'!$N$24*'Tarifs et relevés'!$N$26,0)</f>
        <v>0</v>
      </c>
      <c r="AP7" s="113">
        <f>IF($E7=512,'Tarifs et relevés'!$N$25*'Tarifs et relevés'!$N$26,0)</f>
        <v>0</v>
      </c>
      <c r="AQ7" s="199">
        <f>IF($E7=301,'Tarifs et relevés'!$N$5*'Tarifs et relevés'!$N$8,0)</f>
        <v>0</v>
      </c>
      <c r="AR7" s="199">
        <f>IF($E7=302,'Tarifs et relevés'!$N$6*'Tarifs et relevés'!$N$8,0)</f>
        <v>0</v>
      </c>
      <c r="AS7" s="199">
        <f>IF($E7=303,'Tarifs et relevés'!$N$7*'Tarifs et relevés'!$N$8,0)</f>
        <v>0</v>
      </c>
      <c r="AT7" s="195">
        <f t="shared" si="8"/>
        <v>0</v>
      </c>
      <c r="AU7" s="195">
        <f t="shared" si="9"/>
        <v>0</v>
      </c>
    </row>
    <row r="8" spans="1:50" ht="20.100000000000001" customHeight="1" x14ac:dyDescent="0.25">
      <c r="A8" s="28" t="str">
        <f>IF(C8=200,'Code Fournisseur'!$C$4,IF(C8=300,'Code Fournisseur'!$C$12,IF(C8=400,'Code Fournisseur'!$C$17,IF(C8=500,'Code Fournisseur'!$C$23,""))))</f>
        <v>SUEZ</v>
      </c>
      <c r="B8" s="213"/>
      <c r="C8" s="26">
        <v>200</v>
      </c>
      <c r="D8" s="28" t="str">
        <f>IF(E8=201,'Code Fournisseur'!C10,IF(E8=202,'Code Fournisseur'!$C$6,IF(E8=203,'Code Fournisseur'!$C$7,IF(E8=204,'Code Fournisseur'!$C$8,IF(E8=205,'Code Fournisseur'!$C$9,IF(E8=206,'Code Fournisseur'!$C$10,IF(E8=301,'Code Fournisseur'!$C$13,IF(E8=302,'Code Fournisseur'!$C$14,IF(E8=303,'Code Fournisseur'!$C$15,IF(E8=401,'Code Fournisseur'!$C$18,IF(E8=402,'Code Fournisseur'!$C$19,IF(E8=403,'Code Fournisseur'!$C$20,IF(E8=404,'Code Fournisseur'!$C$21,IF(E8=501,'Code Fournisseur'!$C$24,IF(E8=502,'Code Fournisseur'!$C$25,IF(E8=503,'Code Fournisseur'!$C$26,IF(E8=504,'Code Fournisseur'!$C$27,IF(E8=505,'Code Fournisseur'!$C$28,IF(E8=506,'Code Fournisseur'!$C$29,IF(E8=507,'Code Fournisseur'!$C$30,IF(E8=508,'Code Fournisseur'!$C$31,IF(E8=509,'Code Fournisseur'!$C$32,IF(E8=510,'Code Fournisseur'!$C$33,IF(E8=511,'Code Fournisseur'!$C$34,IF(E8=512,'Code Fournisseur'!$C$35,"")))))))))))))))))))))))))</f>
        <v>Traitement</v>
      </c>
      <c r="E8" s="26">
        <v>201</v>
      </c>
      <c r="F8" s="26">
        <v>1</v>
      </c>
      <c r="G8" s="69" t="str">
        <f>IF(Tableau1[[#This Row],[Code ventilation]]=402,'Tarifs et relevés'!$G$16*Tableau1[[#This Row],[Quote part Quantités]],"")</f>
        <v/>
      </c>
      <c r="H8" s="69" t="str">
        <f>IF(Tableau1[[#This Row],[Code ventilation]]=403,'Tarifs et relevés'!$G$17*Tableau1[[#This Row],[Quote part Quantités]],"")</f>
        <v/>
      </c>
      <c r="I8" s="69" t="str">
        <f>IF(Tableau1[[#This Row],[Code ventilation]]=404,'Tarifs et relevés'!$G$18*Tableau1[[#This Row],[Quote part Quantités]],"")</f>
        <v/>
      </c>
      <c r="J8" s="70" t="str">
        <f>IF(Tableau1[[#This Row],[Code ventilation]]=401,'Tarifs et relevés'!$G$14,"")</f>
        <v/>
      </c>
      <c r="K8" s="71" t="str">
        <f>IF(ISERROR('Tarifs et relevés'!$G$15*Tableau1[[#This Row],[Gaz Citerne            en Kg]]),"",'Tarifs et relevés'!$G$15*'Tableau des dépenses'!J8)</f>
        <v/>
      </c>
      <c r="L8" s="68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>100</v>
      </c>
      <c r="M8" s="68" t="str">
        <f>IF(Tableau1[[#This Row],[Code ventilation]]=202,'Tarifs et relevés'!$G$5*Tableau1[[#This Row],[Quote part Quantités]],"")</f>
        <v/>
      </c>
      <c r="N8" s="68" t="str">
        <f>IF(Tableau1[[#This Row],[Code ventilation]]=203,'Tarifs et relevés'!$G$6*Tableau1[[#This Row],[Quote part Quantités]],"")</f>
        <v/>
      </c>
      <c r="O8" s="68" t="str">
        <f>IF(Tableau1[[#This Row],[Code ventilation]]=204,'Tarifs et relevés'!$G$7*Tableau1[[#This Row],[Quote part Quantités]],"")</f>
        <v/>
      </c>
      <c r="P8" s="68" t="str">
        <f>IF(Tableau1[[#This Row],[Code ventilation]]=205,'Tarifs et relevés'!$G$8*Tableau1[[#This Row],[Quote part Quantités]],"")</f>
        <v/>
      </c>
      <c r="Q8" s="68" t="str">
        <f>IF(Tableau1[[#This Row],[Code ventilation]]=206,'Tarifs et relevés'!$G$9*Tableau1[[#This Row],[Quote part Quantités]],"")</f>
        <v/>
      </c>
      <c r="R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" s="68" t="str">
        <f>IF(ISERROR('Tarifs et relevés'!$N$8*'Tableau des dépenses'!R8),"",'Tarifs et relevés'!$N$8*'Tableau des dépenses'!R8)</f>
        <v/>
      </c>
      <c r="T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" s="63" t="str">
        <f>IF(ISERROR('Tarifs et relevés'!$N$26*Tableau1[[#This Row],[Engie        Quantité KW]]),"",'Tarifs et relevés'!$N$26*Tableau1[[#This Row],[Engie        Quantité KW]])</f>
        <v/>
      </c>
      <c r="V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100</v>
      </c>
      <c r="W8" s="198">
        <v>3</v>
      </c>
      <c r="X8" s="64">
        <f t="shared" si="5"/>
        <v>0</v>
      </c>
      <c r="Y8" s="64">
        <f t="shared" si="6"/>
        <v>0</v>
      </c>
      <c r="Z8" s="64">
        <f t="shared" si="7"/>
        <v>20</v>
      </c>
      <c r="AA8" s="113">
        <f>SUM(Tableau1[[#This Row],[SUEZ Transport    HT]:[SUEZ Traitement                           HT]])</f>
        <v>100</v>
      </c>
      <c r="AB8" s="113" t="str">
        <f>Tableau1[[#This Row],[Sogedo     Montant HT]]</f>
        <v/>
      </c>
      <c r="AC8" s="113">
        <f>SUM(Tableau1[[#This Row],[Bouteille     30 Kg]:[Bouteille     Le Cube]],Tableau1[[#This Row],[Gaz Citerne    Montant HT]])</f>
        <v>0</v>
      </c>
      <c r="AD8" s="113" t="str">
        <f>Tableau1[[#This Row],[Engie                Montant HT]]</f>
        <v/>
      </c>
      <c r="AE8" s="113">
        <f>IF($E8=501,'Tarifs et relevés'!$N$14*'Tarifs et relevés'!$N$26,0)</f>
        <v>0</v>
      </c>
      <c r="AF8" s="113">
        <f>IF($E8=501,'Tarifs et relevés'!$N$15*'Tarifs et relevés'!$N$26,0)</f>
        <v>0</v>
      </c>
      <c r="AG8" s="113">
        <f>IF($E8=503,'Tarifs et relevés'!$N$16*'Tarifs et relevés'!$N$26,0)</f>
        <v>0</v>
      </c>
      <c r="AH8" s="113">
        <f>IF($E8=504,'Tarifs et relevés'!$N$17*'Tarifs et relevés'!$N$26,0)</f>
        <v>0</v>
      </c>
      <c r="AI8" s="113">
        <f>IF($E8=505,'Tarifs et relevés'!$N$18*'Tarifs et relevés'!$N$26,0)</f>
        <v>0</v>
      </c>
      <c r="AJ8" s="113">
        <f>IF($E8=506,'Tarifs et relevés'!$N$19*'Tarifs et relevés'!$N$26,0)</f>
        <v>0</v>
      </c>
      <c r="AK8" s="113">
        <f>IF($E8=507,'Tarifs et relevés'!$N$20*'Tarifs et relevés'!$N$26,0)</f>
        <v>0</v>
      </c>
      <c r="AL8" s="113">
        <f>IF($E8=508,'Tarifs et relevés'!$N$21*'Tarifs et relevés'!$N$26,0)</f>
        <v>0</v>
      </c>
      <c r="AM8" s="113">
        <f>IF($E8=509,'Tarifs et relevés'!$N$22*'Tarifs et relevés'!$N$26,0)</f>
        <v>0</v>
      </c>
      <c r="AN8" s="113">
        <f>IF($E8=510,'Tarifs et relevés'!$N$23*'Tarifs et relevés'!$N$26,0)</f>
        <v>0</v>
      </c>
      <c r="AO8" s="113">
        <f>IF($E8=511,'Tarifs et relevés'!$N$24*'Tarifs et relevés'!$N$26,0)</f>
        <v>0</v>
      </c>
      <c r="AP8" s="113">
        <f>IF($E8=512,'Tarifs et relevés'!$N$25*'Tarifs et relevés'!$N$26,0)</f>
        <v>0</v>
      </c>
      <c r="AQ8" s="199">
        <f>IF($E8=301,'Tarifs et relevés'!$N$5*'Tarifs et relevés'!$N$8,0)</f>
        <v>0</v>
      </c>
      <c r="AR8" s="199">
        <f>IF($E8=302,'Tarifs et relevés'!$N$6*'Tarifs et relevés'!$N$8,0)</f>
        <v>0</v>
      </c>
      <c r="AS8" s="199">
        <f>IF($E8=303,'Tarifs et relevés'!$N$7*'Tarifs et relevés'!$N$8,0)</f>
        <v>0</v>
      </c>
      <c r="AT8" s="64">
        <f t="shared" si="8"/>
        <v>20</v>
      </c>
      <c r="AU8" s="64">
        <f t="shared" si="9"/>
        <v>120</v>
      </c>
    </row>
    <row r="9" spans="1:50" ht="20.100000000000001" customHeight="1" x14ac:dyDescent="0.25">
      <c r="A9" s="28" t="str">
        <f>IF(C9=200,'Code Fournisseur'!$C$4,IF(C9=300,'Code Fournisseur'!$C$12,IF(C9=400,'Code Fournisseur'!$C$17,IF(C9=500,'Code Fournisseur'!$C$23,""))))</f>
        <v>SUEZ</v>
      </c>
      <c r="B9" s="213"/>
      <c r="C9" s="26">
        <v>200</v>
      </c>
      <c r="D9" s="28" t="str">
        <f>IF(E9=201,'Code Fournisseur'!C11,IF(E9=202,'Code Fournisseur'!$C$6,IF(E9=203,'Code Fournisseur'!$C$7,IF(E9=204,'Code Fournisseur'!$C$8,IF(E9=205,'Code Fournisseur'!$C$9,IF(E9=206,'Code Fournisseur'!$C$10,IF(E9=301,'Code Fournisseur'!$C$13,IF(E9=302,'Code Fournisseur'!$C$14,IF(E9=303,'Code Fournisseur'!$C$15,IF(E9=401,'Code Fournisseur'!$C$18,IF(E9=402,'Code Fournisseur'!$C$19,IF(E9=403,'Code Fournisseur'!$C$20,IF(E9=404,'Code Fournisseur'!$C$21,IF(E9=501,'Code Fournisseur'!$C$24,IF(E9=502,'Code Fournisseur'!$C$25,IF(E9=503,'Code Fournisseur'!$C$26,IF(E9=504,'Code Fournisseur'!$C$27,IF(E9=505,'Code Fournisseur'!$C$28,IF(E9=506,'Code Fournisseur'!$C$29,IF(E9=507,'Code Fournisseur'!$C$30,IF(E9=508,'Code Fournisseur'!$C$31,IF(E9=509,'Code Fournisseur'!$C$32,IF(E9=510,'Code Fournisseur'!$C$33,IF(E9=511,'Code Fournisseur'!$C$34,IF(E9=512,'Code Fournisseur'!$C$35,"")))))))))))))))))))))))))</f>
        <v>Poubelle 770 litres</v>
      </c>
      <c r="E9" s="26">
        <v>202</v>
      </c>
      <c r="F9" s="26">
        <v>15</v>
      </c>
      <c r="G9" s="69" t="str">
        <f>IF(Tableau1[[#This Row],[Code ventilation]]=402,'Tarifs et relevés'!$G$16*Tableau1[[#This Row],[Quote part Quantités]],"")</f>
        <v/>
      </c>
      <c r="H9" s="69" t="str">
        <f>IF(Tableau1[[#This Row],[Code ventilation]]=403,'Tarifs et relevés'!$G$17*Tableau1[[#This Row],[Quote part Quantités]],"")</f>
        <v/>
      </c>
      <c r="I9" s="69" t="str">
        <f>IF(Tableau1[[#This Row],[Code ventilation]]=404,'Tarifs et relevés'!$G$18*Tableau1[[#This Row],[Quote part Quantités]],"")</f>
        <v/>
      </c>
      <c r="J9" s="70" t="str">
        <f>IF(Tableau1[[#This Row],[Code ventilation]]=401,'Tarifs et relevés'!$G$14,"")</f>
        <v/>
      </c>
      <c r="K9" s="71" t="str">
        <f>IF(ISERROR('Tarifs et relevés'!$G$15*Tableau1[[#This Row],[Gaz Citerne            en Kg]]),"",'Tarifs et relevés'!$G$15*'Tableau des dépenses'!J9)</f>
        <v/>
      </c>
      <c r="L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" s="68">
        <f>IF(Tableau1[[#This Row],[Code ventilation]]=202,'Tarifs et relevés'!$G$5*Tableau1[[#This Row],[Quote part Quantités]],"")</f>
        <v>225</v>
      </c>
      <c r="N9" s="68" t="str">
        <f>IF(Tableau1[[#This Row],[Code ventilation]]=203,'Tarifs et relevés'!$G$6*Tableau1[[#This Row],[Quote part Quantités]],"")</f>
        <v/>
      </c>
      <c r="O9" s="68" t="str">
        <f>IF(Tableau1[[#This Row],[Code ventilation]]=204,'Tarifs et relevés'!$G$7*Tableau1[[#This Row],[Quote part Quantités]],"")</f>
        <v/>
      </c>
      <c r="P9" s="68" t="str">
        <f>IF(Tableau1[[#This Row],[Code ventilation]]=205,'Tarifs et relevés'!$G$8*Tableau1[[#This Row],[Quote part Quantités]],"")</f>
        <v/>
      </c>
      <c r="Q9" s="68" t="str">
        <f>IF(Tableau1[[#This Row],[Code ventilation]]=206,'Tarifs et relevés'!$G$9*Tableau1[[#This Row],[Quote part Quantités]],"")</f>
        <v/>
      </c>
      <c r="R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" s="68" t="str">
        <f>IF(ISERROR('Tarifs et relevés'!$N$8*'Tableau des dépenses'!R9),"",'Tarifs et relevés'!$N$8*'Tableau des dépenses'!R9)</f>
        <v/>
      </c>
      <c r="T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" s="63" t="str">
        <f>IF(ISERROR('Tarifs et relevés'!$N$26*Tableau1[[#This Row],[Engie        Quantité KW]]),"",'Tarifs et relevés'!$N$26*Tableau1[[#This Row],[Engie        Quantité KW]])</f>
        <v/>
      </c>
      <c r="V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225</v>
      </c>
      <c r="W9" s="198">
        <v>3</v>
      </c>
      <c r="X9" s="64">
        <f t="shared" si="5"/>
        <v>0</v>
      </c>
      <c r="Y9" s="64">
        <f t="shared" si="6"/>
        <v>0</v>
      </c>
      <c r="Z9" s="64">
        <f t="shared" si="7"/>
        <v>45</v>
      </c>
      <c r="AA9" s="113">
        <f>SUM(Tableau1[[#This Row],[SUEZ Transport    HT]:[SUEZ Traitement                           HT]])</f>
        <v>225</v>
      </c>
      <c r="AB9" s="113" t="str">
        <f>Tableau1[[#This Row],[Sogedo     Montant HT]]</f>
        <v/>
      </c>
      <c r="AC9" s="113">
        <f>SUM(Tableau1[[#This Row],[Bouteille     30 Kg]:[Bouteille     Le Cube]],Tableau1[[#This Row],[Gaz Citerne    Montant HT]])</f>
        <v>0</v>
      </c>
      <c r="AD9" s="113" t="str">
        <f>Tableau1[[#This Row],[Engie                Montant HT]]</f>
        <v/>
      </c>
      <c r="AE9" s="113">
        <f>IF($E9=501,'Tarifs et relevés'!$N$14*'Tarifs et relevés'!$N$26,0)</f>
        <v>0</v>
      </c>
      <c r="AF9" s="113">
        <f>IF($E9=501,'Tarifs et relevés'!$N$15*'Tarifs et relevés'!$N$26,0)</f>
        <v>0</v>
      </c>
      <c r="AG9" s="113">
        <f>IF($E9=503,'Tarifs et relevés'!$N$16*'Tarifs et relevés'!$N$26,0)</f>
        <v>0</v>
      </c>
      <c r="AH9" s="113">
        <f>IF($E9=504,'Tarifs et relevés'!$N$17*'Tarifs et relevés'!$N$26,0)</f>
        <v>0</v>
      </c>
      <c r="AI9" s="113">
        <f>IF($E9=505,'Tarifs et relevés'!$N$18*'Tarifs et relevés'!$N$26,0)</f>
        <v>0</v>
      </c>
      <c r="AJ9" s="113">
        <f>IF($E9=506,'Tarifs et relevés'!$N$19*'Tarifs et relevés'!$N$26,0)</f>
        <v>0</v>
      </c>
      <c r="AK9" s="113">
        <f>IF($E9=507,'Tarifs et relevés'!$N$20*'Tarifs et relevés'!$N$26,0)</f>
        <v>0</v>
      </c>
      <c r="AL9" s="113">
        <f>IF($E9=508,'Tarifs et relevés'!$N$21*'Tarifs et relevés'!$N$26,0)</f>
        <v>0</v>
      </c>
      <c r="AM9" s="113">
        <f>IF($E9=509,'Tarifs et relevés'!$N$22*'Tarifs et relevés'!$N$26,0)</f>
        <v>0</v>
      </c>
      <c r="AN9" s="113">
        <f>IF($E9=510,'Tarifs et relevés'!$N$23*'Tarifs et relevés'!$N$26,0)</f>
        <v>0</v>
      </c>
      <c r="AO9" s="113">
        <f>IF($E9=511,'Tarifs et relevés'!$N$24*'Tarifs et relevés'!$N$26,0)</f>
        <v>0</v>
      </c>
      <c r="AP9" s="113">
        <f>IF($E9=512,'Tarifs et relevés'!$N$25*'Tarifs et relevés'!$N$26,0)</f>
        <v>0</v>
      </c>
      <c r="AQ9" s="199">
        <f>IF($E9=301,'Tarifs et relevés'!$N$5*'Tarifs et relevés'!$N$8,0)</f>
        <v>0</v>
      </c>
      <c r="AR9" s="199">
        <f>IF($E9=302,'Tarifs et relevés'!$N$6*'Tarifs et relevés'!$N$8,0)</f>
        <v>0</v>
      </c>
      <c r="AS9" s="199">
        <f>IF($E9=303,'Tarifs et relevés'!$N$7*'Tarifs et relevés'!$N$8,0)</f>
        <v>0</v>
      </c>
      <c r="AT9" s="195">
        <f t="shared" si="8"/>
        <v>45</v>
      </c>
      <c r="AU9" s="195">
        <f t="shared" si="9"/>
        <v>270</v>
      </c>
    </row>
    <row r="10" spans="1:50" ht="20.100000000000001" customHeight="1" x14ac:dyDescent="0.25">
      <c r="A10" s="28" t="str">
        <f>IF(C10=200,'Code Fournisseur'!$C$4,IF(C10=300,'Code Fournisseur'!$C$12,IF(C10=400,'Code Fournisseur'!$C$17,IF(C10=500,'Code Fournisseur'!$C$23,""))))</f>
        <v>SUEZ</v>
      </c>
      <c r="B10" s="213"/>
      <c r="C10" s="26">
        <v>200</v>
      </c>
      <c r="D10" s="28" t="str">
        <f>IF(E10=201,'Code Fournisseur'!C12,IF(E10=202,'Code Fournisseur'!$C$6,IF(E10=203,'Code Fournisseur'!$C$7,IF(E10=204,'Code Fournisseur'!$C$8,IF(E10=205,'Code Fournisseur'!$C$9,IF(E10=206,'Code Fournisseur'!$C$10,IF(E10=301,'Code Fournisseur'!$C$13,IF(E10=302,'Code Fournisseur'!$C$14,IF(E10=303,'Code Fournisseur'!$C$15,IF(E10=401,'Code Fournisseur'!$C$18,IF(E10=402,'Code Fournisseur'!$C$19,IF(E10=403,'Code Fournisseur'!$C$20,IF(E10=404,'Code Fournisseur'!$C$21,IF(E10=501,'Code Fournisseur'!$C$24,IF(E10=502,'Code Fournisseur'!$C$25,IF(E10=503,'Code Fournisseur'!$C$26,IF(E10=504,'Code Fournisseur'!$C$27,IF(E10=505,'Code Fournisseur'!$C$28,IF(E10=506,'Code Fournisseur'!$C$29,IF(E10=507,'Code Fournisseur'!$C$30,IF(E10=508,'Code Fournisseur'!$C$31,IF(E10=509,'Code Fournisseur'!$C$32,IF(E10=510,'Code Fournisseur'!$C$33,IF(E10=511,'Code Fournisseur'!$C$34,IF(E10=512,'Code Fournisseur'!$C$35,"")))))))))))))))))))))))))</f>
        <v>Poubelle 240 litres</v>
      </c>
      <c r="E10" s="26">
        <v>203</v>
      </c>
      <c r="F10" s="26">
        <v>10</v>
      </c>
      <c r="G10" s="69" t="str">
        <f>IF(Tableau1[[#This Row],[Code ventilation]]=402,'Tarifs et relevés'!$G$16*Tableau1[[#This Row],[Quote part Quantités]],"")</f>
        <v/>
      </c>
      <c r="H10" s="69" t="str">
        <f>IF(Tableau1[[#This Row],[Code ventilation]]=403,'Tarifs et relevés'!$G$17*Tableau1[[#This Row],[Quote part Quantités]],"")</f>
        <v/>
      </c>
      <c r="I10" s="69" t="str">
        <f>IF(Tableau1[[#This Row],[Code ventilation]]=404,'Tarifs et relevés'!$G$18*Tableau1[[#This Row],[Quote part Quantités]],"")</f>
        <v/>
      </c>
      <c r="J10" s="70" t="str">
        <f>IF(Tableau1[[#This Row],[Code ventilation]]=401,'Tarifs et relevés'!$G$14,"")</f>
        <v/>
      </c>
      <c r="K10" s="71" t="str">
        <f>IF(ISERROR('Tarifs et relevés'!$G$15*Tableau1[[#This Row],[Gaz Citerne            en Kg]]),"",'Tarifs et relevés'!$G$15*'Tableau des dépenses'!J10)</f>
        <v/>
      </c>
      <c r="L1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" s="68" t="str">
        <f>IF(Tableau1[[#This Row],[Code ventilation]]=202,'Tarifs et relevés'!$G$5*Tableau1[[#This Row],[Quote part Quantités]],"")</f>
        <v/>
      </c>
      <c r="N10" s="68">
        <f>IF(Tableau1[[#This Row],[Code ventilation]]=203,'Tarifs et relevés'!$G$6*Tableau1[[#This Row],[Quote part Quantités]],"")</f>
        <v>80</v>
      </c>
      <c r="O10" s="68" t="str">
        <f>IF(Tableau1[[#This Row],[Code ventilation]]=204,'Tarifs et relevés'!$G$7*Tableau1[[#This Row],[Quote part Quantités]],"")</f>
        <v/>
      </c>
      <c r="P10" s="68" t="str">
        <f>IF(Tableau1[[#This Row],[Code ventilation]]=205,'Tarifs et relevés'!$G$8*Tableau1[[#This Row],[Quote part Quantités]],"")</f>
        <v/>
      </c>
      <c r="Q10" s="68" t="str">
        <f>IF(Tableau1[[#This Row],[Code ventilation]]=206,'Tarifs et relevés'!$G$9*Tableau1[[#This Row],[Quote part Quantités]],"")</f>
        <v/>
      </c>
      <c r="R1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" s="68" t="str">
        <f>IF(ISERROR('Tarifs et relevés'!$N$8*'Tableau des dépenses'!R10),"",'Tarifs et relevés'!$N$8*'Tableau des dépenses'!R10)</f>
        <v/>
      </c>
      <c r="T1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" s="63" t="str">
        <f>IF(ISERROR('Tarifs et relevés'!$N$26*Tableau1[[#This Row],[Engie        Quantité KW]]),"",'Tarifs et relevés'!$N$26*Tableau1[[#This Row],[Engie        Quantité KW]])</f>
        <v/>
      </c>
      <c r="V1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80</v>
      </c>
      <c r="W10" s="198">
        <v>3</v>
      </c>
      <c r="X10" s="64">
        <f t="shared" si="5"/>
        <v>0</v>
      </c>
      <c r="Y10" s="64">
        <f t="shared" si="6"/>
        <v>0</v>
      </c>
      <c r="Z10" s="64">
        <f t="shared" si="7"/>
        <v>16</v>
      </c>
      <c r="AA10" s="113">
        <f>SUM(Tableau1[[#This Row],[SUEZ Transport    HT]:[SUEZ Traitement                           HT]])</f>
        <v>80</v>
      </c>
      <c r="AB10" s="113" t="str">
        <f>Tableau1[[#This Row],[Sogedo     Montant HT]]</f>
        <v/>
      </c>
      <c r="AC10" s="113">
        <f>SUM(Tableau1[[#This Row],[Bouteille     30 Kg]:[Bouteille     Le Cube]],Tableau1[[#This Row],[Gaz Citerne    Montant HT]])</f>
        <v>0</v>
      </c>
      <c r="AD10" s="113" t="str">
        <f>Tableau1[[#This Row],[Engie                Montant HT]]</f>
        <v/>
      </c>
      <c r="AE10" s="113">
        <f>IF($E10=501,'Tarifs et relevés'!$N$14*'Tarifs et relevés'!$N$26,0)</f>
        <v>0</v>
      </c>
      <c r="AF10" s="113">
        <f>IF($E10=501,'Tarifs et relevés'!$N$15*'Tarifs et relevés'!$N$26,0)</f>
        <v>0</v>
      </c>
      <c r="AG10" s="113">
        <f>IF($E10=503,'Tarifs et relevés'!$N$16*'Tarifs et relevés'!$N$26,0)</f>
        <v>0</v>
      </c>
      <c r="AH10" s="113">
        <f>IF($E10=504,'Tarifs et relevés'!$N$17*'Tarifs et relevés'!$N$26,0)</f>
        <v>0</v>
      </c>
      <c r="AI10" s="113">
        <f>IF($E10=505,'Tarifs et relevés'!$N$18*'Tarifs et relevés'!$N$26,0)</f>
        <v>0</v>
      </c>
      <c r="AJ10" s="113">
        <f>IF($E10=506,'Tarifs et relevés'!$N$19*'Tarifs et relevés'!$N$26,0)</f>
        <v>0</v>
      </c>
      <c r="AK10" s="113">
        <f>IF($E10=507,'Tarifs et relevés'!$N$20*'Tarifs et relevés'!$N$26,0)</f>
        <v>0</v>
      </c>
      <c r="AL10" s="113">
        <f>IF($E10=508,'Tarifs et relevés'!$N$21*'Tarifs et relevés'!$N$26,0)</f>
        <v>0</v>
      </c>
      <c r="AM10" s="113">
        <f>IF($E10=509,'Tarifs et relevés'!$N$22*'Tarifs et relevés'!$N$26,0)</f>
        <v>0</v>
      </c>
      <c r="AN10" s="113">
        <f>IF($E10=510,'Tarifs et relevés'!$N$23*'Tarifs et relevés'!$N$26,0)</f>
        <v>0</v>
      </c>
      <c r="AO10" s="113">
        <f>IF($E10=511,'Tarifs et relevés'!$N$24*'Tarifs et relevés'!$N$26,0)</f>
        <v>0</v>
      </c>
      <c r="AP10" s="113">
        <f>IF($E10=512,'Tarifs et relevés'!$N$25*'Tarifs et relevés'!$N$26,0)</f>
        <v>0</v>
      </c>
      <c r="AQ10" s="199">
        <f>IF($E10=301,'Tarifs et relevés'!$N$5*'Tarifs et relevés'!$N$8,0)</f>
        <v>0</v>
      </c>
      <c r="AR10" s="199">
        <f>IF($E10=302,'Tarifs et relevés'!$N$6*'Tarifs et relevés'!$N$8,0)</f>
        <v>0</v>
      </c>
      <c r="AS10" s="199">
        <f>IF($E10=303,'Tarifs et relevés'!$N$7*'Tarifs et relevés'!$N$8,0)</f>
        <v>0</v>
      </c>
      <c r="AT10" s="64">
        <f t="shared" si="8"/>
        <v>16</v>
      </c>
      <c r="AU10" s="64">
        <f t="shared" si="9"/>
        <v>96</v>
      </c>
    </row>
    <row r="11" spans="1:50" ht="20.100000000000001" customHeight="1" x14ac:dyDescent="0.25">
      <c r="A11" s="28" t="str">
        <f>IF(C11=200,'Code Fournisseur'!$C$4,IF(C11=300,'Code Fournisseur'!$C$12,IF(C11=400,'Code Fournisseur'!$C$17,IF(C11=500,'Code Fournisseur'!$C$23,""))))</f>
        <v>SUEZ</v>
      </c>
      <c r="B11" s="213"/>
      <c r="C11" s="26">
        <v>200</v>
      </c>
      <c r="D11" s="28" t="str">
        <f>IF(E11=201,'Code Fournisseur'!C13,IF(E11=202,'Code Fournisseur'!$C$6,IF(E11=203,'Code Fournisseur'!$C$7,IF(E11=204,'Code Fournisseur'!$C$8,IF(E11=205,'Code Fournisseur'!$C$9,IF(E11=206,'Code Fournisseur'!$C$10,IF(E11=301,'Code Fournisseur'!$C$13,IF(E11=302,'Code Fournisseur'!$C$14,IF(E11=303,'Code Fournisseur'!$C$15,IF(E11=401,'Code Fournisseur'!$C$18,IF(E11=402,'Code Fournisseur'!$C$19,IF(E11=403,'Code Fournisseur'!$C$20,IF(E11=404,'Code Fournisseur'!$C$21,IF(E11=501,'Code Fournisseur'!$C$24,IF(E11=502,'Code Fournisseur'!$C$25,IF(E11=503,'Code Fournisseur'!$C$26,IF(E11=504,'Code Fournisseur'!$C$27,IF(E11=505,'Code Fournisseur'!$C$28,IF(E11=506,'Code Fournisseur'!$C$29,IF(E11=507,'Code Fournisseur'!$C$30,IF(E11=508,'Code Fournisseur'!$C$31,IF(E11=509,'Code Fournisseur'!$C$32,IF(E11=510,'Code Fournisseur'!$C$33,IF(E11=511,'Code Fournisseur'!$C$34,IF(E11=512,'Code Fournisseur'!$C$35,"")))))))))))))))))))))))))</f>
        <v>Transport Benne cartons</v>
      </c>
      <c r="E11" s="26">
        <v>204</v>
      </c>
      <c r="F11" s="26">
        <v>1</v>
      </c>
      <c r="G11" s="69" t="str">
        <f>IF(Tableau1[[#This Row],[Code ventilation]]=402,'Tarifs et relevés'!$G$16*Tableau1[[#This Row],[Quote part Quantités]],"")</f>
        <v/>
      </c>
      <c r="H11" s="69" t="str">
        <f>IF(Tableau1[[#This Row],[Code ventilation]]=403,'Tarifs et relevés'!$G$17*Tableau1[[#This Row],[Quote part Quantités]],"")</f>
        <v/>
      </c>
      <c r="I11" s="69" t="str">
        <f>IF(Tableau1[[#This Row],[Code ventilation]]=404,'Tarifs et relevés'!$G$18*Tableau1[[#This Row],[Quote part Quantités]],"")</f>
        <v/>
      </c>
      <c r="J11" s="70" t="str">
        <f>IF(Tableau1[[#This Row],[Code ventilation]]=401,'Tarifs et relevés'!$G$14,"")</f>
        <v/>
      </c>
      <c r="K11" s="71" t="str">
        <f>IF(ISERROR('Tarifs et relevés'!$G$15*Tableau1[[#This Row],[Gaz Citerne            en Kg]]),"",'Tarifs et relevés'!$G$15*'Tableau des dépenses'!J11)</f>
        <v/>
      </c>
      <c r="L1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" s="68" t="str">
        <f>IF(Tableau1[[#This Row],[Code ventilation]]=202,'Tarifs et relevés'!$G$5*Tableau1[[#This Row],[Quote part Quantités]],"")</f>
        <v/>
      </c>
      <c r="N11" s="68" t="str">
        <f>IF(Tableau1[[#This Row],[Code ventilation]]=203,'Tarifs et relevés'!$G$6*Tableau1[[#This Row],[Quote part Quantités]],"")</f>
        <v/>
      </c>
      <c r="O11" s="68">
        <f>IF(Tableau1[[#This Row],[Code ventilation]]=204,'Tarifs et relevés'!$G$7*Tableau1[[#This Row],[Quote part Quantités]],"")</f>
        <v>200</v>
      </c>
      <c r="P11" s="68" t="str">
        <f>IF(Tableau1[[#This Row],[Code ventilation]]=205,'Tarifs et relevés'!$G$8*Tableau1[[#This Row],[Quote part Quantités]],"")</f>
        <v/>
      </c>
      <c r="Q11" s="68" t="str">
        <f>IF(Tableau1[[#This Row],[Code ventilation]]=206,'Tarifs et relevés'!$G$9*Tableau1[[#This Row],[Quote part Quantités]],"")</f>
        <v/>
      </c>
      <c r="R1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" s="68" t="str">
        <f>IF(ISERROR('Tarifs et relevés'!$N$8*'Tableau des dépenses'!R11),"",'Tarifs et relevés'!$N$8*'Tableau des dépenses'!R11)</f>
        <v/>
      </c>
      <c r="T1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" s="63" t="str">
        <f>IF(ISERROR('Tarifs et relevés'!$N$26*Tableau1[[#This Row],[Engie        Quantité KW]]),"",'Tarifs et relevés'!$N$26*Tableau1[[#This Row],[Engie        Quantité KW]])</f>
        <v/>
      </c>
      <c r="V1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200</v>
      </c>
      <c r="W11" s="198">
        <v>3</v>
      </c>
      <c r="X11" s="64">
        <f t="shared" si="5"/>
        <v>0</v>
      </c>
      <c r="Y11" s="64">
        <f t="shared" si="6"/>
        <v>0</v>
      </c>
      <c r="Z11" s="64">
        <f t="shared" si="7"/>
        <v>40</v>
      </c>
      <c r="AA11" s="113">
        <f>SUM(Tableau1[[#This Row],[SUEZ Transport    HT]:[SUEZ Traitement                           HT]])</f>
        <v>200</v>
      </c>
      <c r="AB11" s="113" t="str">
        <f>Tableau1[[#This Row],[Sogedo     Montant HT]]</f>
        <v/>
      </c>
      <c r="AC11" s="113">
        <f>SUM(Tableau1[[#This Row],[Bouteille     30 Kg]:[Bouteille     Le Cube]],Tableau1[[#This Row],[Gaz Citerne    Montant HT]])</f>
        <v>0</v>
      </c>
      <c r="AD11" s="113" t="str">
        <f>Tableau1[[#This Row],[Engie                Montant HT]]</f>
        <v/>
      </c>
      <c r="AE11" s="113">
        <f>IF($E11=501,'Tarifs et relevés'!$N$14*'Tarifs et relevés'!$N$26,0)</f>
        <v>0</v>
      </c>
      <c r="AF11" s="113">
        <f>IF($E11=501,'Tarifs et relevés'!$N$15*'Tarifs et relevés'!$N$26,0)</f>
        <v>0</v>
      </c>
      <c r="AG11" s="113">
        <f>IF($E11=503,'Tarifs et relevés'!$N$16*'Tarifs et relevés'!$N$26,0)</f>
        <v>0</v>
      </c>
      <c r="AH11" s="113">
        <f>IF($E11=504,'Tarifs et relevés'!$N$17*'Tarifs et relevés'!$N$26,0)</f>
        <v>0</v>
      </c>
      <c r="AI11" s="113">
        <f>IF($E11=505,'Tarifs et relevés'!$N$18*'Tarifs et relevés'!$N$26,0)</f>
        <v>0</v>
      </c>
      <c r="AJ11" s="113">
        <f>IF($E11=506,'Tarifs et relevés'!$N$19*'Tarifs et relevés'!$N$26,0)</f>
        <v>0</v>
      </c>
      <c r="AK11" s="113">
        <f>IF($E11=507,'Tarifs et relevés'!$N$20*'Tarifs et relevés'!$N$26,0)</f>
        <v>0</v>
      </c>
      <c r="AL11" s="113">
        <f>IF($E11=508,'Tarifs et relevés'!$N$21*'Tarifs et relevés'!$N$26,0)</f>
        <v>0</v>
      </c>
      <c r="AM11" s="113">
        <f>IF($E11=509,'Tarifs et relevés'!$N$22*'Tarifs et relevés'!$N$26,0)</f>
        <v>0</v>
      </c>
      <c r="AN11" s="113">
        <f>IF($E11=510,'Tarifs et relevés'!$N$23*'Tarifs et relevés'!$N$26,0)</f>
        <v>0</v>
      </c>
      <c r="AO11" s="113">
        <f>IF($E11=511,'Tarifs et relevés'!$N$24*'Tarifs et relevés'!$N$26,0)</f>
        <v>0</v>
      </c>
      <c r="AP11" s="113">
        <f>IF($E11=512,'Tarifs et relevés'!$N$25*'Tarifs et relevés'!$N$26,0)</f>
        <v>0</v>
      </c>
      <c r="AQ11" s="199">
        <f>IF($E11=301,'Tarifs et relevés'!$N$5*'Tarifs et relevés'!$N$8,0)</f>
        <v>0</v>
      </c>
      <c r="AR11" s="199">
        <f>IF($E11=302,'Tarifs et relevés'!$N$6*'Tarifs et relevés'!$N$8,0)</f>
        <v>0</v>
      </c>
      <c r="AS11" s="199">
        <f>IF($E11=303,'Tarifs et relevés'!$N$7*'Tarifs et relevés'!$N$8,0)</f>
        <v>0</v>
      </c>
      <c r="AT11" s="195">
        <f t="shared" si="8"/>
        <v>40</v>
      </c>
      <c r="AU11" s="195">
        <f t="shared" si="9"/>
        <v>240</v>
      </c>
    </row>
    <row r="12" spans="1:50" ht="20.100000000000001" customHeight="1" x14ac:dyDescent="0.25">
      <c r="A12" s="28" t="str">
        <f>IF(C12=200,'Code Fournisseur'!$C$4,IF(C12=300,'Code Fournisseur'!$C$12,IF(C12=400,'Code Fournisseur'!$C$17,IF(C12=500,'Code Fournisseur'!$C$23,""))))</f>
        <v>SUEZ</v>
      </c>
      <c r="B12" s="213"/>
      <c r="C12" s="26">
        <v>200</v>
      </c>
      <c r="D12" s="28" t="str">
        <f>IF(E12=201,'Code Fournisseur'!C14,IF(E12=202,'Code Fournisseur'!$C$6,IF(E12=203,'Code Fournisseur'!$C$7,IF(E12=204,'Code Fournisseur'!$C$8,IF(E12=205,'Code Fournisseur'!$C$9,IF(E12=206,'Code Fournisseur'!$C$10,IF(E12=301,'Code Fournisseur'!$C$13,IF(E12=302,'Code Fournisseur'!$C$14,IF(E12=303,'Code Fournisseur'!$C$15,IF(E12=401,'Code Fournisseur'!$C$18,IF(E12=402,'Code Fournisseur'!$C$19,IF(E12=403,'Code Fournisseur'!$C$20,IF(E12=404,'Code Fournisseur'!$C$21,IF(E12=501,'Code Fournisseur'!$C$24,IF(E12=502,'Code Fournisseur'!$C$25,IF(E12=503,'Code Fournisseur'!$C$26,IF(E12=504,'Code Fournisseur'!$C$27,IF(E12=505,'Code Fournisseur'!$C$28,IF(E12=506,'Code Fournisseur'!$C$29,IF(E12=507,'Code Fournisseur'!$C$30,IF(E12=508,'Code Fournisseur'!$C$31,IF(E12=509,'Code Fournisseur'!$C$32,IF(E12=510,'Code Fournisseur'!$C$33,IF(E12=511,'Code Fournisseur'!$C$34,IF(E12=512,'Code Fournisseur'!$C$35,"")))))))))))))))))))))))))</f>
        <v>Tarif à la tonne / carton</v>
      </c>
      <c r="E12" s="26">
        <v>205</v>
      </c>
      <c r="F12" s="26">
        <v>4.5</v>
      </c>
      <c r="G12" s="69" t="str">
        <f>IF(Tableau1[[#This Row],[Code ventilation]]=402,'Tarifs et relevés'!$G$16*Tableau1[[#This Row],[Quote part Quantités]],"")</f>
        <v/>
      </c>
      <c r="H12" s="69" t="str">
        <f>IF(Tableau1[[#This Row],[Code ventilation]]=403,'Tarifs et relevés'!$G$17*Tableau1[[#This Row],[Quote part Quantités]],"")</f>
        <v/>
      </c>
      <c r="I12" s="69" t="str">
        <f>IF(Tableau1[[#This Row],[Code ventilation]]=404,'Tarifs et relevés'!$G$18*Tableau1[[#This Row],[Quote part Quantités]],"")</f>
        <v/>
      </c>
      <c r="J12" s="70" t="str">
        <f>IF(Tableau1[[#This Row],[Code ventilation]]=401,'Tarifs et relevés'!$G$14,"")</f>
        <v/>
      </c>
      <c r="K12" s="71" t="str">
        <f>IF(ISERROR('Tarifs et relevés'!$G$15*Tableau1[[#This Row],[Gaz Citerne            en Kg]]),"",'Tarifs et relevés'!$G$15*'Tableau des dépenses'!J12)</f>
        <v/>
      </c>
      <c r="L1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" s="68" t="str">
        <f>IF(Tableau1[[#This Row],[Code ventilation]]=202,'Tarifs et relevés'!$G$5*Tableau1[[#This Row],[Quote part Quantités]],"")</f>
        <v/>
      </c>
      <c r="N12" s="68" t="str">
        <f>IF(Tableau1[[#This Row],[Code ventilation]]=203,'Tarifs et relevés'!$G$6*Tableau1[[#This Row],[Quote part Quantités]],"")</f>
        <v/>
      </c>
      <c r="O12" s="68" t="str">
        <f>IF(Tableau1[[#This Row],[Code ventilation]]=204,'Tarifs et relevés'!$G$7*Tableau1[[#This Row],[Quote part Quantités]],"")</f>
        <v/>
      </c>
      <c r="P12" s="68">
        <f>IF(Tableau1[[#This Row],[Code ventilation]]=205,'Tarifs et relevés'!$G$8*Tableau1[[#This Row],[Quote part Quantités]],"")</f>
        <v>47.25</v>
      </c>
      <c r="Q12" s="68" t="str">
        <f>IF(Tableau1[[#This Row],[Code ventilation]]=206,'Tarifs et relevés'!$G$9*Tableau1[[#This Row],[Quote part Quantités]],"")</f>
        <v/>
      </c>
      <c r="R1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" s="68" t="str">
        <f>IF(ISERROR('Tarifs et relevés'!$N$8*'Tableau des dépenses'!R12),"",'Tarifs et relevés'!$N$8*'Tableau des dépenses'!R12)</f>
        <v/>
      </c>
      <c r="T1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" s="63" t="str">
        <f>IF(ISERROR('Tarifs et relevés'!$N$26*Tableau1[[#This Row],[Engie        Quantité KW]]),"",'Tarifs et relevés'!$N$26*Tableau1[[#This Row],[Engie        Quantité KW]])</f>
        <v/>
      </c>
      <c r="V1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47.25</v>
      </c>
      <c r="W12" s="198">
        <v>3</v>
      </c>
      <c r="X12" s="64">
        <f t="shared" si="5"/>
        <v>0</v>
      </c>
      <c r="Y12" s="64">
        <f t="shared" si="6"/>
        <v>0</v>
      </c>
      <c r="Z12" s="64">
        <f t="shared" si="7"/>
        <v>9.4500000000000011</v>
      </c>
      <c r="AA12" s="113">
        <f>SUM(Tableau1[[#This Row],[SUEZ Transport    HT]:[SUEZ Traitement                           HT]])</f>
        <v>47.25</v>
      </c>
      <c r="AB12" s="113" t="str">
        <f>Tableau1[[#This Row],[Sogedo     Montant HT]]</f>
        <v/>
      </c>
      <c r="AC12" s="113">
        <f>SUM(Tableau1[[#This Row],[Bouteille     30 Kg]:[Bouteille     Le Cube]],Tableau1[[#This Row],[Gaz Citerne    Montant HT]])</f>
        <v>0</v>
      </c>
      <c r="AD12" s="113" t="str">
        <f>Tableau1[[#This Row],[Engie                Montant HT]]</f>
        <v/>
      </c>
      <c r="AE12" s="113">
        <f>IF($E12=501,'Tarifs et relevés'!$N$14*'Tarifs et relevés'!$N$26,0)</f>
        <v>0</v>
      </c>
      <c r="AF12" s="113">
        <f>IF($E12=501,'Tarifs et relevés'!$N$15*'Tarifs et relevés'!$N$26,0)</f>
        <v>0</v>
      </c>
      <c r="AG12" s="113">
        <f>IF($E12=503,'Tarifs et relevés'!$N$16*'Tarifs et relevés'!$N$26,0)</f>
        <v>0</v>
      </c>
      <c r="AH12" s="113">
        <f>IF($E12=504,'Tarifs et relevés'!$N$17*'Tarifs et relevés'!$N$26,0)</f>
        <v>0</v>
      </c>
      <c r="AI12" s="113">
        <f>IF($E12=505,'Tarifs et relevés'!$N$18*'Tarifs et relevés'!$N$26,0)</f>
        <v>0</v>
      </c>
      <c r="AJ12" s="113">
        <f>IF($E12=506,'Tarifs et relevés'!$N$19*'Tarifs et relevés'!$N$26,0)</f>
        <v>0</v>
      </c>
      <c r="AK12" s="113">
        <f>IF($E12=507,'Tarifs et relevés'!$N$20*'Tarifs et relevés'!$N$26,0)</f>
        <v>0</v>
      </c>
      <c r="AL12" s="113">
        <f>IF($E12=508,'Tarifs et relevés'!$N$21*'Tarifs et relevés'!$N$26,0)</f>
        <v>0</v>
      </c>
      <c r="AM12" s="113">
        <f>IF($E12=509,'Tarifs et relevés'!$N$22*'Tarifs et relevés'!$N$26,0)</f>
        <v>0</v>
      </c>
      <c r="AN12" s="113">
        <f>IF($E12=510,'Tarifs et relevés'!$N$23*'Tarifs et relevés'!$N$26,0)</f>
        <v>0</v>
      </c>
      <c r="AO12" s="113">
        <f>IF($E12=511,'Tarifs et relevés'!$N$24*'Tarifs et relevés'!$N$26,0)</f>
        <v>0</v>
      </c>
      <c r="AP12" s="113">
        <f>IF($E12=512,'Tarifs et relevés'!$N$25*'Tarifs et relevés'!$N$26,0)</f>
        <v>0</v>
      </c>
      <c r="AQ12" s="199">
        <f>IF($E12=301,'Tarifs et relevés'!$N$5*'Tarifs et relevés'!$N$8,0)</f>
        <v>0</v>
      </c>
      <c r="AR12" s="199">
        <f>IF($E12=302,'Tarifs et relevés'!$N$6*'Tarifs et relevés'!$N$8,0)</f>
        <v>0</v>
      </c>
      <c r="AS12" s="199">
        <f>IF($E12=303,'Tarifs et relevés'!$N$7*'Tarifs et relevés'!$N$8,0)</f>
        <v>0</v>
      </c>
      <c r="AT12" s="64">
        <f t="shared" si="8"/>
        <v>9.4500000000000011</v>
      </c>
      <c r="AU12" s="64">
        <f t="shared" si="9"/>
        <v>56.7</v>
      </c>
    </row>
    <row r="13" spans="1:50" ht="20.100000000000001" customHeight="1" x14ac:dyDescent="0.25">
      <c r="A13" s="28" t="str">
        <f>IF(C13=200,'Code Fournisseur'!$C$4,IF(C13=300,'Code Fournisseur'!$C$12,IF(C13=400,'Code Fournisseur'!$C$17,IF(C13=500,'Code Fournisseur'!$C$23,""))))</f>
        <v>SUEZ</v>
      </c>
      <c r="B13" s="213"/>
      <c r="C13" s="26">
        <v>200</v>
      </c>
      <c r="D13" s="28" t="str">
        <f>IF(E13=201,'Code Fournisseur'!C15,IF(E13=202,'Code Fournisseur'!$C$6,IF(E13=203,'Code Fournisseur'!$C$7,IF(E13=204,'Code Fournisseur'!$C$8,IF(E13=205,'Code Fournisseur'!$C$9,IF(E13=206,'Code Fournisseur'!$C$10,IF(E13=301,'Code Fournisseur'!$C$13,IF(E13=302,'Code Fournisseur'!$C$14,IF(E13=303,'Code Fournisseur'!$C$15,IF(E13=401,'Code Fournisseur'!$C$18,IF(E13=402,'Code Fournisseur'!$C$19,IF(E13=403,'Code Fournisseur'!$C$20,IF(E13=404,'Code Fournisseur'!$C$21,IF(E13=501,'Code Fournisseur'!$C$24,IF(E13=502,'Code Fournisseur'!$C$25,IF(E13=503,'Code Fournisseur'!$C$26,IF(E13=504,'Code Fournisseur'!$C$27,IF(E13=505,'Code Fournisseur'!$C$28,IF(E13=506,'Code Fournisseur'!$C$29,IF(E13=507,'Code Fournisseur'!$C$30,IF(E13=508,'Code Fournisseur'!$C$31,IF(E13=509,'Code Fournisseur'!$C$32,IF(E13=510,'Code Fournisseur'!$C$33,IF(E13=511,'Code Fournisseur'!$C$34,IF(E13=512,'Code Fournisseur'!$C$35,"")))))))))))))))))))))))))</f>
        <v>Traitement</v>
      </c>
      <c r="E13" s="26">
        <v>206</v>
      </c>
      <c r="F13" s="26">
        <v>1</v>
      </c>
      <c r="G13" s="69" t="str">
        <f>IF(Tableau1[[#This Row],[Code ventilation]]=402,'Tarifs et relevés'!$G$16*Tableau1[[#This Row],[Quote part Quantités]],"")</f>
        <v/>
      </c>
      <c r="H13" s="69" t="str">
        <f>IF(Tableau1[[#This Row],[Code ventilation]]=403,'Tarifs et relevés'!$G$17*Tableau1[[#This Row],[Quote part Quantités]],"")</f>
        <v/>
      </c>
      <c r="I13" s="69" t="str">
        <f>IF(Tableau1[[#This Row],[Code ventilation]]=404,'Tarifs et relevés'!$G$18*Tableau1[[#This Row],[Quote part Quantités]],"")</f>
        <v/>
      </c>
      <c r="J13" s="70" t="str">
        <f>IF(Tableau1[[#This Row],[Code ventilation]]=401,'Tarifs et relevés'!$G$14,"")</f>
        <v/>
      </c>
      <c r="K13" s="71" t="str">
        <f>IF(ISERROR('Tarifs et relevés'!$G$15*Tableau1[[#This Row],[Gaz Citerne            en Kg]]),"",'Tarifs et relevés'!$G$15*'Tableau des dépenses'!J13)</f>
        <v/>
      </c>
      <c r="L1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" s="68" t="str">
        <f>IF(Tableau1[[#This Row],[Code ventilation]]=202,'Tarifs et relevés'!$G$5*Tableau1[[#This Row],[Quote part Quantités]],"")</f>
        <v/>
      </c>
      <c r="N13" s="68" t="str">
        <f>IF(Tableau1[[#This Row],[Code ventilation]]=203,'Tarifs et relevés'!$G$6*Tableau1[[#This Row],[Quote part Quantités]],"")</f>
        <v/>
      </c>
      <c r="O13" s="68" t="str">
        <f>IF(Tableau1[[#This Row],[Code ventilation]]=204,'Tarifs et relevés'!$G$7*Tableau1[[#This Row],[Quote part Quantités]],"")</f>
        <v/>
      </c>
      <c r="P13" s="68" t="str">
        <f>IF(Tableau1[[#This Row],[Code ventilation]]=205,'Tarifs et relevés'!$G$8*Tableau1[[#This Row],[Quote part Quantités]],"")</f>
        <v/>
      </c>
      <c r="Q13" s="68">
        <f>IF(Tableau1[[#This Row],[Code ventilation]]=206,'Tarifs et relevés'!$G$9*Tableau1[[#This Row],[Quote part Quantités]],"")</f>
        <v>500</v>
      </c>
      <c r="R1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" s="68" t="str">
        <f>IF(ISERROR('Tarifs et relevés'!$N$8*'Tableau des dépenses'!R13),"",'Tarifs et relevés'!$N$8*'Tableau des dépenses'!R13)</f>
        <v/>
      </c>
      <c r="T1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" s="63" t="str">
        <f>IF(ISERROR('Tarifs et relevés'!$N$26*Tableau1[[#This Row],[Engie        Quantité KW]]),"",'Tarifs et relevés'!$N$26*Tableau1[[#This Row],[Engie        Quantité KW]])</f>
        <v/>
      </c>
      <c r="V1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500</v>
      </c>
      <c r="W13" s="198">
        <v>3</v>
      </c>
      <c r="X13" s="64">
        <f t="shared" si="5"/>
        <v>0</v>
      </c>
      <c r="Y13" s="64">
        <f t="shared" si="6"/>
        <v>0</v>
      </c>
      <c r="Z13" s="64">
        <f t="shared" si="7"/>
        <v>100</v>
      </c>
      <c r="AA13" s="113">
        <f>SUM(Tableau1[[#This Row],[SUEZ Transport    HT]:[SUEZ Traitement                           HT]])</f>
        <v>500</v>
      </c>
      <c r="AB13" s="113" t="str">
        <f>Tableau1[[#This Row],[Sogedo     Montant HT]]</f>
        <v/>
      </c>
      <c r="AC13" s="113">
        <f>SUM(Tableau1[[#This Row],[Bouteille     30 Kg]:[Bouteille     Le Cube]],Tableau1[[#This Row],[Gaz Citerne    Montant HT]])</f>
        <v>0</v>
      </c>
      <c r="AD13" s="113" t="str">
        <f>Tableau1[[#This Row],[Engie                Montant HT]]</f>
        <v/>
      </c>
      <c r="AE13" s="113">
        <f>IF($E13=501,'Tarifs et relevés'!$N$14*'Tarifs et relevés'!$N$26,0)</f>
        <v>0</v>
      </c>
      <c r="AF13" s="113">
        <f>IF($E13=501,'Tarifs et relevés'!$N$15*'Tarifs et relevés'!$N$26,0)</f>
        <v>0</v>
      </c>
      <c r="AG13" s="113">
        <f>IF($E13=503,'Tarifs et relevés'!$N$16*'Tarifs et relevés'!$N$26,0)</f>
        <v>0</v>
      </c>
      <c r="AH13" s="113">
        <f>IF($E13=504,'Tarifs et relevés'!$N$17*'Tarifs et relevés'!$N$26,0)</f>
        <v>0</v>
      </c>
      <c r="AI13" s="113">
        <f>IF($E13=505,'Tarifs et relevés'!$N$18*'Tarifs et relevés'!$N$26,0)</f>
        <v>0</v>
      </c>
      <c r="AJ13" s="113">
        <f>IF($E13=506,'Tarifs et relevés'!$N$19*'Tarifs et relevés'!$N$26,0)</f>
        <v>0</v>
      </c>
      <c r="AK13" s="113">
        <f>IF($E13=507,'Tarifs et relevés'!$N$20*'Tarifs et relevés'!$N$26,0)</f>
        <v>0</v>
      </c>
      <c r="AL13" s="113">
        <f>IF($E13=508,'Tarifs et relevés'!$N$21*'Tarifs et relevés'!$N$26,0)</f>
        <v>0</v>
      </c>
      <c r="AM13" s="113">
        <f>IF($E13=509,'Tarifs et relevés'!$N$22*'Tarifs et relevés'!$N$26,0)</f>
        <v>0</v>
      </c>
      <c r="AN13" s="113">
        <f>IF($E13=510,'Tarifs et relevés'!$N$23*'Tarifs et relevés'!$N$26,0)</f>
        <v>0</v>
      </c>
      <c r="AO13" s="113">
        <f>IF($E13=511,'Tarifs et relevés'!$N$24*'Tarifs et relevés'!$N$26,0)</f>
        <v>0</v>
      </c>
      <c r="AP13" s="113">
        <f>IF($E13=512,'Tarifs et relevés'!$N$25*'Tarifs et relevés'!$N$26,0)</f>
        <v>0</v>
      </c>
      <c r="AQ13" s="199">
        <f>IF($E13=301,'Tarifs et relevés'!$N$5*'Tarifs et relevés'!$N$8,0)</f>
        <v>0</v>
      </c>
      <c r="AR13" s="199">
        <f>IF($E13=302,'Tarifs et relevés'!$N$6*'Tarifs et relevés'!$N$8,0)</f>
        <v>0</v>
      </c>
      <c r="AS13" s="199">
        <f>IF($E13=303,'Tarifs et relevés'!$N$7*'Tarifs et relevés'!$N$8,0)</f>
        <v>0</v>
      </c>
      <c r="AT13" s="195">
        <f t="shared" si="8"/>
        <v>100</v>
      </c>
      <c r="AU13" s="195">
        <f t="shared" si="9"/>
        <v>600</v>
      </c>
    </row>
    <row r="14" spans="1:50" ht="20.100000000000001" customHeight="1" x14ac:dyDescent="0.25">
      <c r="A14" s="28" t="str">
        <f>IF(C14=200,'Code Fournisseur'!$C$4,IF(C14=300,'Code Fournisseur'!$C$12,IF(C14=400,'Code Fournisseur'!$C$17,IF(C14=500,'Code Fournisseur'!$C$23,""))))</f>
        <v/>
      </c>
      <c r="B14" s="213"/>
      <c r="C14" s="26"/>
      <c r="D14" s="28" t="str">
        <f>IF(E14=201,'Code Fournisseur'!C16,IF(E14=202,'Code Fournisseur'!$C$6,IF(E14=203,'Code Fournisseur'!$C$7,IF(E14=204,'Code Fournisseur'!$C$8,IF(E14=205,'Code Fournisseur'!$C$9,IF(E14=206,'Code Fournisseur'!$C$10,IF(E14=301,'Code Fournisseur'!$C$13,IF(E14=302,'Code Fournisseur'!$C$14,IF(E14=303,'Code Fournisseur'!$C$15,IF(E14=401,'Code Fournisseur'!$C$18,IF(E14=402,'Code Fournisseur'!$C$19,IF(E14=403,'Code Fournisseur'!$C$20,IF(E14=404,'Code Fournisseur'!$C$21,IF(E14=501,'Code Fournisseur'!$C$24,IF(E14=502,'Code Fournisseur'!$C$25,IF(E14=503,'Code Fournisseur'!$C$26,IF(E14=504,'Code Fournisseur'!$C$27,IF(E14=505,'Code Fournisseur'!$C$28,IF(E14=506,'Code Fournisseur'!$C$29,IF(E14=507,'Code Fournisseur'!$C$30,IF(E14=508,'Code Fournisseur'!$C$31,IF(E14=509,'Code Fournisseur'!$C$32,IF(E14=510,'Code Fournisseur'!$C$33,IF(E14=511,'Code Fournisseur'!$C$34,IF(E14=512,'Code Fournisseur'!$C$35,"")))))))))))))))))))))))))</f>
        <v/>
      </c>
      <c r="E14" s="26"/>
      <c r="F14" s="26"/>
      <c r="G14" s="69" t="str">
        <f>IF(Tableau1[[#This Row],[Code ventilation]]=402,'Tarifs et relevés'!$G$16*Tableau1[[#This Row],[Quote part Quantités]],"")</f>
        <v/>
      </c>
      <c r="H14" s="69" t="str">
        <f>IF(Tableau1[[#This Row],[Code ventilation]]=403,'Tarifs et relevés'!$G$17*Tableau1[[#This Row],[Quote part Quantités]],"")</f>
        <v/>
      </c>
      <c r="I14" s="69" t="str">
        <f>IF(Tableau1[[#This Row],[Code ventilation]]=404,'Tarifs et relevés'!$G$18*Tableau1[[#This Row],[Quote part Quantités]],"")</f>
        <v/>
      </c>
      <c r="J14" s="70" t="str">
        <f>IF(Tableau1[[#This Row],[Code ventilation]]=401,'Tarifs et relevés'!$G$14,"")</f>
        <v/>
      </c>
      <c r="K14" s="71" t="str">
        <f>IF(ISERROR('Tarifs et relevés'!$G$15*Tableau1[[#This Row],[Gaz Citerne            en Kg]]),"",'Tarifs et relevés'!$G$15*'Tableau des dépenses'!J14)</f>
        <v/>
      </c>
      <c r="L1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4" s="68" t="str">
        <f>IF(Tableau1[[#This Row],[Code ventilation]]=202,'Tarifs et relevés'!$G$5*Tableau1[[#This Row],[Quote part Quantités]],"")</f>
        <v/>
      </c>
      <c r="N14" s="68" t="str">
        <f>IF(Tableau1[[#This Row],[Code ventilation]]=203,'Tarifs et relevés'!$G$6*Tableau1[[#This Row],[Quote part Quantités]],"")</f>
        <v/>
      </c>
      <c r="O14" s="68" t="str">
        <f>IF(Tableau1[[#This Row],[Code ventilation]]=204,'Tarifs et relevés'!$G$7*Tableau1[[#This Row],[Quote part Quantités]],"")</f>
        <v/>
      </c>
      <c r="P14" s="68" t="str">
        <f>IF(Tableau1[[#This Row],[Code ventilation]]=205,'Tarifs et relevés'!$G$8*Tableau1[[#This Row],[Quote part Quantités]],"")</f>
        <v/>
      </c>
      <c r="Q14" s="68" t="str">
        <f>IF(Tableau1[[#This Row],[Code ventilation]]=206,'Tarifs et relevés'!$G$9*Tableau1[[#This Row],[Quote part Quantités]],"")</f>
        <v/>
      </c>
      <c r="R1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4" s="68" t="str">
        <f>IF(ISERROR('Tarifs et relevés'!$N$8*'Tableau des dépenses'!R14),"",'Tarifs et relevés'!$N$8*'Tableau des dépenses'!R14)</f>
        <v/>
      </c>
      <c r="T1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4" s="63" t="str">
        <f>IF(ISERROR('Tarifs et relevés'!$N$26*Tableau1[[#This Row],[Engie        Quantité KW]]),"",'Tarifs et relevés'!$N$26*Tableau1[[#This Row],[Engie        Quantité KW]])</f>
        <v/>
      </c>
      <c r="V1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4" s="198">
        <v>3</v>
      </c>
      <c r="X14" s="64">
        <f t="shared" si="5"/>
        <v>0</v>
      </c>
      <c r="Y14" s="64">
        <f t="shared" si="6"/>
        <v>0</v>
      </c>
      <c r="Z14" s="64">
        <f t="shared" si="7"/>
        <v>0</v>
      </c>
      <c r="AA14" s="113">
        <f>SUM(Tableau1[[#This Row],[SUEZ Transport    HT]:[SUEZ Traitement                           HT]])</f>
        <v>0</v>
      </c>
      <c r="AB14" s="113" t="str">
        <f>Tableau1[[#This Row],[Sogedo     Montant HT]]</f>
        <v/>
      </c>
      <c r="AC14" s="113">
        <f>SUM(Tableau1[[#This Row],[Bouteille     30 Kg]:[Bouteille     Le Cube]],Tableau1[[#This Row],[Gaz Citerne    Montant HT]])</f>
        <v>0</v>
      </c>
      <c r="AD14" s="113" t="str">
        <f>Tableau1[[#This Row],[Engie                Montant HT]]</f>
        <v/>
      </c>
      <c r="AE14" s="113">
        <f>IF($E14=501,'Tarifs et relevés'!$N$14*'Tarifs et relevés'!$N$26,0)</f>
        <v>0</v>
      </c>
      <c r="AF14" s="113">
        <f>IF($E14=501,'Tarifs et relevés'!$N$15*'Tarifs et relevés'!$N$26,0)</f>
        <v>0</v>
      </c>
      <c r="AG14" s="113">
        <f>IF($E14=503,'Tarifs et relevés'!$N$16*'Tarifs et relevés'!$N$26,0)</f>
        <v>0</v>
      </c>
      <c r="AH14" s="113">
        <f>IF($E14=504,'Tarifs et relevés'!$N$17*'Tarifs et relevés'!$N$26,0)</f>
        <v>0</v>
      </c>
      <c r="AI14" s="113">
        <f>IF($E14=505,'Tarifs et relevés'!$N$18*'Tarifs et relevés'!$N$26,0)</f>
        <v>0</v>
      </c>
      <c r="AJ14" s="113">
        <f>IF($E14=506,'Tarifs et relevés'!$N$19*'Tarifs et relevés'!$N$26,0)</f>
        <v>0</v>
      </c>
      <c r="AK14" s="113">
        <f>IF($E14=507,'Tarifs et relevés'!$N$20*'Tarifs et relevés'!$N$26,0)</f>
        <v>0</v>
      </c>
      <c r="AL14" s="113">
        <f>IF($E14=508,'Tarifs et relevés'!$N$21*'Tarifs et relevés'!$N$26,0)</f>
        <v>0</v>
      </c>
      <c r="AM14" s="113">
        <f>IF($E14=509,'Tarifs et relevés'!$N$22*'Tarifs et relevés'!$N$26,0)</f>
        <v>0</v>
      </c>
      <c r="AN14" s="113">
        <f>IF($E14=510,'Tarifs et relevés'!$N$23*'Tarifs et relevés'!$N$26,0)</f>
        <v>0</v>
      </c>
      <c r="AO14" s="113">
        <f>IF($E14=511,'Tarifs et relevés'!$N$24*'Tarifs et relevés'!$N$26,0)</f>
        <v>0</v>
      </c>
      <c r="AP14" s="113">
        <f>IF($E14=512,'Tarifs et relevés'!$N$25*'Tarifs et relevés'!$N$26,0)</f>
        <v>0</v>
      </c>
      <c r="AQ14" s="199">
        <f>IF($E14=301,'Tarifs et relevés'!$N$5*'Tarifs et relevés'!$N$8,0)</f>
        <v>0</v>
      </c>
      <c r="AR14" s="199">
        <f>IF($E14=302,'Tarifs et relevés'!$N$6*'Tarifs et relevés'!$N$8,0)</f>
        <v>0</v>
      </c>
      <c r="AS14" s="199">
        <f>IF($E14=303,'Tarifs et relevés'!$N$7*'Tarifs et relevés'!$N$8,0)</f>
        <v>0</v>
      </c>
      <c r="AT14" s="64">
        <f t="shared" si="8"/>
        <v>0</v>
      </c>
      <c r="AU14" s="64">
        <f t="shared" si="9"/>
        <v>0</v>
      </c>
      <c r="AX14"/>
    </row>
    <row r="15" spans="1:50" ht="20.100000000000001" customHeight="1" x14ac:dyDescent="0.25">
      <c r="A15" s="28" t="str">
        <f>IF(C15=200,'Code Fournisseur'!$C$4,IF(C15=300,'Code Fournisseur'!$C$12,IF(C15=400,'Code Fournisseur'!$C$17,IF(C15=500,'Code Fournisseur'!$C$23,""))))</f>
        <v>SOGEDO</v>
      </c>
      <c r="B15" s="213"/>
      <c r="C15" s="26">
        <v>300</v>
      </c>
      <c r="D15" s="28" t="str">
        <f>IF(E15=201,'Code Fournisseur'!C17,IF(E15=202,'Code Fournisseur'!$C$6,IF(E15=203,'Code Fournisseur'!$C$7,IF(E15=204,'Code Fournisseur'!$C$8,IF(E15=205,'Code Fournisseur'!$C$9,IF(E15=206,'Code Fournisseur'!$C$10,IF(E15=301,'Code Fournisseur'!$C$13,IF(E15=302,'Code Fournisseur'!$C$14,IF(E15=303,'Code Fournisseur'!$C$15,IF(E15=401,'Code Fournisseur'!$C$18,IF(E15=402,'Code Fournisseur'!$C$19,IF(E15=403,'Code Fournisseur'!$C$20,IF(E15=404,'Code Fournisseur'!$C$21,IF(E15=501,'Code Fournisseur'!$C$24,IF(E15=502,'Code Fournisseur'!$C$25,IF(E15=503,'Code Fournisseur'!$C$26,IF(E15=504,'Code Fournisseur'!$C$27,IF(E15=505,'Code Fournisseur'!$C$28,IF(E15=506,'Code Fournisseur'!$C$29,IF(E15=507,'Code Fournisseur'!$C$30,IF(E15=508,'Code Fournisseur'!$C$31,IF(E15=509,'Code Fournisseur'!$C$32,IF(E15=510,'Code Fournisseur'!$C$33,IF(E15=511,'Code Fournisseur'!$C$34,IF(E15=512,'Code Fournisseur'!$C$35,"")))))))))))))))))))))))))</f>
        <v xml:space="preserve">Relevé 01 </v>
      </c>
      <c r="E15" s="26">
        <v>301</v>
      </c>
      <c r="F15" s="26"/>
      <c r="G15" s="68" t="str">
        <f>IF(Tableau1[[#This Row],[Code ventilation]]=402,'Tarifs et relevés'!$G$16*Tableau1[[#This Row],[Quote part Quantités]],"")</f>
        <v/>
      </c>
      <c r="H15" s="68" t="str">
        <f>IF(Tableau1[[#This Row],[Code ventilation]]=403,'Tarifs et relevés'!$G$17*Tableau1[[#This Row],[Quote part Quantités]],"")</f>
        <v/>
      </c>
      <c r="I15" s="69" t="str">
        <f>IF(Tableau1[[#This Row],[Code ventilation]]=404,'Tarifs et relevés'!$G$18*Tableau1[[#This Row],[Quote part Quantités]],"")</f>
        <v/>
      </c>
      <c r="J15" s="70" t="str">
        <f>IF(Tableau1[[#This Row],[Code ventilation]]=401,'Tarifs et relevés'!$G$14,"")</f>
        <v/>
      </c>
      <c r="K15" s="71" t="str">
        <f>IF(ISERROR('Tarifs et relevés'!$G$15*Tableau1[[#This Row],[Gaz Citerne            en Kg]]),"",'Tarifs et relevés'!$G$15*'Tableau des dépenses'!J15)</f>
        <v/>
      </c>
      <c r="L1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5" s="68" t="str">
        <f>IF(Tableau1[[#This Row],[Code ventilation]]=202,'Tarifs et relevés'!$G$5*Tableau1[[#This Row],[Quote part Quantités]],"")</f>
        <v/>
      </c>
      <c r="N15" s="68" t="str">
        <f>IF(Tableau1[[#This Row],[Code ventilation]]=203,'Tarifs et relevés'!$G$6*Tableau1[[#This Row],[Quote part Quantités]],"")</f>
        <v/>
      </c>
      <c r="O15" s="68" t="str">
        <f>IF(Tableau1[[#This Row],[Code ventilation]]=204,'Tarifs et relevés'!$G$7*Tableau1[[#This Row],[Quote part Quantités]],"")</f>
        <v/>
      </c>
      <c r="P15" s="68" t="str">
        <f>IF(Tableau1[[#This Row],[Code ventilation]]=205,'Tarifs et relevés'!$G$8*Tableau1[[#This Row],[Quote part Quantités]],"")</f>
        <v/>
      </c>
      <c r="Q15" s="68" t="str">
        <f>IF(Tableau1[[#This Row],[Code ventilation]]=206,'Tarifs et relevés'!$G$9*Tableau1[[#This Row],[Quote part Quantités]],"")</f>
        <v/>
      </c>
      <c r="R15" s="72">
        <f>IF(Tableau1[[#This Row],[Code ventilation]]=301,'Tarifs et relevés'!$N$5,IF(Tableau1[[#This Row],[Code ventilation]]=302,'Tarifs et relevés'!$N$6,IF(Tableau1[[#This Row],[Code ventilation]]=303,'Tarifs et relevés'!$N$7,"")))</f>
        <v>1000</v>
      </c>
      <c r="S15" s="68">
        <f>IF(ISERROR('Tarifs et relevés'!$N$8*'Tableau des dépenses'!R15),"",'Tarifs et relevés'!$N$8*'Tableau des dépenses'!R15)</f>
        <v>990</v>
      </c>
      <c r="T1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5" s="63" t="str">
        <f>IF(ISERROR('Tarifs et relevés'!$N$26*Tableau1[[#This Row],[Engie        Quantité KW]]),"",'Tarifs et relevés'!$N$26*Tableau1[[#This Row],[Engie        Quantité KW]])</f>
        <v/>
      </c>
      <c r="V1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990</v>
      </c>
      <c r="W15" s="198">
        <v>3</v>
      </c>
      <c r="X15" s="64">
        <f t="shared" si="5"/>
        <v>0</v>
      </c>
      <c r="Y15" s="64">
        <f t="shared" si="6"/>
        <v>0</v>
      </c>
      <c r="Z15" s="64">
        <f t="shared" si="7"/>
        <v>198</v>
      </c>
      <c r="AA15" s="113">
        <f>SUM(Tableau1[[#This Row],[SUEZ Transport    HT]:[SUEZ Traitement                           HT]])</f>
        <v>0</v>
      </c>
      <c r="AB15" s="113">
        <f>Tableau1[[#This Row],[Sogedo     Montant HT]]</f>
        <v>990</v>
      </c>
      <c r="AC15" s="113">
        <f>SUM(Tableau1[[#This Row],[Bouteille     30 Kg]:[Bouteille     Le Cube]],Tableau1[[#This Row],[Gaz Citerne    Montant HT]])</f>
        <v>0</v>
      </c>
      <c r="AD15" s="113" t="str">
        <f>Tableau1[[#This Row],[Engie                Montant HT]]</f>
        <v/>
      </c>
      <c r="AE15" s="113">
        <f>IF($E15=501,'Tarifs et relevés'!$N$14*'Tarifs et relevés'!$N$26,0)</f>
        <v>0</v>
      </c>
      <c r="AF15" s="113">
        <f>IF($E15=501,'Tarifs et relevés'!$N$15*'Tarifs et relevés'!$N$26,0)</f>
        <v>0</v>
      </c>
      <c r="AG15" s="113">
        <f>IF($E15=503,'Tarifs et relevés'!$N$16*'Tarifs et relevés'!$N$26,0)</f>
        <v>0</v>
      </c>
      <c r="AH15" s="113">
        <f>IF($E15=504,'Tarifs et relevés'!$N$17*'Tarifs et relevés'!$N$26,0)</f>
        <v>0</v>
      </c>
      <c r="AI15" s="113">
        <f>IF($E15=505,'Tarifs et relevés'!$N$18*'Tarifs et relevés'!$N$26,0)</f>
        <v>0</v>
      </c>
      <c r="AJ15" s="113">
        <f>IF($E15=506,'Tarifs et relevés'!$N$19*'Tarifs et relevés'!$N$26,0)</f>
        <v>0</v>
      </c>
      <c r="AK15" s="113">
        <f>IF($E15=507,'Tarifs et relevés'!$N$20*'Tarifs et relevés'!$N$26,0)</f>
        <v>0</v>
      </c>
      <c r="AL15" s="113">
        <f>IF($E15=508,'Tarifs et relevés'!$N$21*'Tarifs et relevés'!$N$26,0)</f>
        <v>0</v>
      </c>
      <c r="AM15" s="113">
        <f>IF($E15=509,'Tarifs et relevés'!$N$22*'Tarifs et relevés'!$N$26,0)</f>
        <v>0</v>
      </c>
      <c r="AN15" s="113">
        <f>IF($E15=510,'Tarifs et relevés'!$N$23*'Tarifs et relevés'!$N$26,0)</f>
        <v>0</v>
      </c>
      <c r="AO15" s="113">
        <f>IF($E15=511,'Tarifs et relevés'!$N$24*'Tarifs et relevés'!$N$26,0)</f>
        <v>0</v>
      </c>
      <c r="AP15" s="113">
        <f>IF($E15=512,'Tarifs et relevés'!$N$25*'Tarifs et relevés'!$N$26,0)</f>
        <v>0</v>
      </c>
      <c r="AQ15" s="199">
        <f>IF($E15=301,'Tarifs et relevés'!$N$5*'Tarifs et relevés'!$N$8,0)</f>
        <v>990</v>
      </c>
      <c r="AR15" s="199">
        <f>IF($E15=302,'Tarifs et relevés'!$N$6*'Tarifs et relevés'!$N$8,0)</f>
        <v>0</v>
      </c>
      <c r="AS15" s="199">
        <f>IF($E15=303,'Tarifs et relevés'!$N$7*'Tarifs et relevés'!$N$8,0)</f>
        <v>0</v>
      </c>
      <c r="AT15" s="195">
        <f t="shared" si="8"/>
        <v>198</v>
      </c>
      <c r="AU15" s="195">
        <f t="shared" si="9"/>
        <v>1188</v>
      </c>
    </row>
    <row r="16" spans="1:50" ht="20.100000000000001" customHeight="1" x14ac:dyDescent="0.25">
      <c r="A16" s="28" t="str">
        <f>IF(C16=200,'Code Fournisseur'!$C$4,IF(C16=300,'Code Fournisseur'!$C$12,IF(C16=400,'Code Fournisseur'!$C$17,IF(C16=500,'Code Fournisseur'!$C$23,""))))</f>
        <v>SOGEDO</v>
      </c>
      <c r="B16" s="213"/>
      <c r="C16" s="26">
        <v>300</v>
      </c>
      <c r="D16" s="28" t="str">
        <f>IF(E16=201,'Code Fournisseur'!C18,IF(E16=202,'Code Fournisseur'!$C$6,IF(E16=203,'Code Fournisseur'!$C$7,IF(E16=204,'Code Fournisseur'!$C$8,IF(E16=205,'Code Fournisseur'!$C$9,IF(E16=206,'Code Fournisseur'!$C$10,IF(E16=301,'Code Fournisseur'!$C$13,IF(E16=302,'Code Fournisseur'!$C$14,IF(E16=303,'Code Fournisseur'!$C$15,IF(E16=401,'Code Fournisseur'!$C$18,IF(E16=402,'Code Fournisseur'!$C$19,IF(E16=403,'Code Fournisseur'!$C$20,IF(E16=404,'Code Fournisseur'!$C$21,IF(E16=501,'Code Fournisseur'!$C$24,IF(E16=502,'Code Fournisseur'!$C$25,IF(E16=503,'Code Fournisseur'!$C$26,IF(E16=504,'Code Fournisseur'!$C$27,IF(E16=505,'Code Fournisseur'!$C$28,IF(E16=506,'Code Fournisseur'!$C$29,IF(E16=507,'Code Fournisseur'!$C$30,IF(E16=508,'Code Fournisseur'!$C$31,IF(E16=509,'Code Fournisseur'!$C$32,IF(E16=510,'Code Fournisseur'!$C$33,IF(E16=511,'Code Fournisseur'!$C$34,IF(E16=512,'Code Fournisseur'!$C$35,"")))))))))))))))))))))))))</f>
        <v>Relevé intermédiare</v>
      </c>
      <c r="E16" s="26">
        <v>302</v>
      </c>
      <c r="F16" s="26"/>
      <c r="G16" s="69" t="str">
        <f>IF(Tableau1[[#This Row],[Code ventilation]]=402,'Tarifs et relevés'!$G$16*Tableau1[[#This Row],[Quote part Quantités]],"")</f>
        <v/>
      </c>
      <c r="H16" s="69" t="str">
        <f>IF(Tableau1[[#This Row],[Code ventilation]]=403,'Tarifs et relevés'!$G$17*Tableau1[[#This Row],[Quote part Quantités]],"")</f>
        <v/>
      </c>
      <c r="I16" s="69" t="str">
        <f>IF(Tableau1[[#This Row],[Code ventilation]]=404,'Tarifs et relevés'!$G$18*Tableau1[[#This Row],[Quote part Quantités]],"")</f>
        <v/>
      </c>
      <c r="J16" s="70" t="str">
        <f>IF(Tableau1[[#This Row],[Code ventilation]]=401,'Tarifs et relevés'!$G$14,"")</f>
        <v/>
      </c>
      <c r="K16" s="71" t="str">
        <f>IF(ISERROR('Tarifs et relevés'!$G$15*Tableau1[[#This Row],[Gaz Citerne            en Kg]]),"",'Tarifs et relevés'!$G$15*'Tableau des dépenses'!J16)</f>
        <v/>
      </c>
      <c r="L1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6" s="68" t="str">
        <f>IF(Tableau1[[#This Row],[Code ventilation]]=202,'Tarifs et relevés'!$G$5*Tableau1[[#This Row],[Quote part Quantités]],"")</f>
        <v/>
      </c>
      <c r="N16" s="68" t="str">
        <f>IF(Tableau1[[#This Row],[Code ventilation]]=203,'Tarifs et relevés'!$G$6*Tableau1[[#This Row],[Quote part Quantités]],"")</f>
        <v/>
      </c>
      <c r="O16" s="68" t="str">
        <f>IF(Tableau1[[#This Row],[Code ventilation]]=204,'Tarifs et relevés'!$G$7*Tableau1[[#This Row],[Quote part Quantités]],"")</f>
        <v/>
      </c>
      <c r="P16" s="68" t="str">
        <f>IF(Tableau1[[#This Row],[Code ventilation]]=205,'Tarifs et relevés'!$G$8*Tableau1[[#This Row],[Quote part Quantités]],"")</f>
        <v/>
      </c>
      <c r="Q16" s="68" t="str">
        <f>IF(Tableau1[[#This Row],[Code ventilation]]=206,'Tarifs et relevés'!$G$9*Tableau1[[#This Row],[Quote part Quantités]],"")</f>
        <v/>
      </c>
      <c r="R16" s="72">
        <f>IF(Tableau1[[#This Row],[Code ventilation]]=301,'Tarifs et relevés'!$N$5,IF(Tableau1[[#This Row],[Code ventilation]]=302,'Tarifs et relevés'!$N$6,IF(Tableau1[[#This Row],[Code ventilation]]=303,'Tarifs et relevés'!$N$7,"")))</f>
        <v>2000</v>
      </c>
      <c r="S16" s="68">
        <f>IF(ISERROR('Tarifs et relevés'!$N$8*'Tableau des dépenses'!R16),"",'Tarifs et relevés'!$N$8*'Tableau des dépenses'!R16)</f>
        <v>1980</v>
      </c>
      <c r="T1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6" s="63" t="str">
        <f>IF(ISERROR('Tarifs et relevés'!$N$26*Tableau1[[#This Row],[Engie        Quantité KW]]),"",'Tarifs et relevés'!$N$26*Tableau1[[#This Row],[Engie        Quantité KW]])</f>
        <v/>
      </c>
      <c r="V1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1980</v>
      </c>
      <c r="W16" s="198">
        <v>3</v>
      </c>
      <c r="X16" s="64">
        <f t="shared" si="5"/>
        <v>0</v>
      </c>
      <c r="Y16" s="64">
        <f t="shared" si="6"/>
        <v>0</v>
      </c>
      <c r="Z16" s="64">
        <f t="shared" si="7"/>
        <v>396</v>
      </c>
      <c r="AA16" s="113">
        <f>SUM(Tableau1[[#This Row],[SUEZ Transport    HT]:[SUEZ Traitement                           HT]])</f>
        <v>0</v>
      </c>
      <c r="AB16" s="113">
        <f>Tableau1[[#This Row],[Sogedo     Montant HT]]</f>
        <v>1980</v>
      </c>
      <c r="AC16" s="113">
        <f>SUM(Tableau1[[#This Row],[Bouteille     30 Kg]:[Bouteille     Le Cube]],Tableau1[[#This Row],[Gaz Citerne    Montant HT]])</f>
        <v>0</v>
      </c>
      <c r="AD16" s="113" t="str">
        <f>Tableau1[[#This Row],[Engie                Montant HT]]</f>
        <v/>
      </c>
      <c r="AE16" s="113">
        <f>IF($E16=501,'Tarifs et relevés'!$N$14*'Tarifs et relevés'!$N$26,0)</f>
        <v>0</v>
      </c>
      <c r="AF16" s="113">
        <f>IF($E16=501,'Tarifs et relevés'!$N$15*'Tarifs et relevés'!$N$26,0)</f>
        <v>0</v>
      </c>
      <c r="AG16" s="113">
        <f>IF($E16=503,'Tarifs et relevés'!$N$16*'Tarifs et relevés'!$N$26,0)</f>
        <v>0</v>
      </c>
      <c r="AH16" s="113">
        <f>IF($E16=504,'Tarifs et relevés'!$N$17*'Tarifs et relevés'!$N$26,0)</f>
        <v>0</v>
      </c>
      <c r="AI16" s="113">
        <f>IF($E16=505,'Tarifs et relevés'!$N$18*'Tarifs et relevés'!$N$26,0)</f>
        <v>0</v>
      </c>
      <c r="AJ16" s="113">
        <f>IF($E16=506,'Tarifs et relevés'!$N$19*'Tarifs et relevés'!$N$26,0)</f>
        <v>0</v>
      </c>
      <c r="AK16" s="113">
        <f>IF($E16=507,'Tarifs et relevés'!$N$20*'Tarifs et relevés'!$N$26,0)</f>
        <v>0</v>
      </c>
      <c r="AL16" s="113">
        <f>IF($E16=508,'Tarifs et relevés'!$N$21*'Tarifs et relevés'!$N$26,0)</f>
        <v>0</v>
      </c>
      <c r="AM16" s="113">
        <f>IF($E16=509,'Tarifs et relevés'!$N$22*'Tarifs et relevés'!$N$26,0)</f>
        <v>0</v>
      </c>
      <c r="AN16" s="113">
        <f>IF($E16=510,'Tarifs et relevés'!$N$23*'Tarifs et relevés'!$N$26,0)</f>
        <v>0</v>
      </c>
      <c r="AO16" s="113">
        <f>IF($E16=511,'Tarifs et relevés'!$N$24*'Tarifs et relevés'!$N$26,0)</f>
        <v>0</v>
      </c>
      <c r="AP16" s="113">
        <f>IF($E16=512,'Tarifs et relevés'!$N$25*'Tarifs et relevés'!$N$26,0)</f>
        <v>0</v>
      </c>
      <c r="AQ16" s="199">
        <f>IF($E16=301,'Tarifs et relevés'!$N$5*'Tarifs et relevés'!$N$8,0)</f>
        <v>0</v>
      </c>
      <c r="AR16" s="199">
        <f>IF($E16=302,'Tarifs et relevés'!$N$6*'Tarifs et relevés'!$N$8,0)</f>
        <v>1980</v>
      </c>
      <c r="AS16" s="199">
        <f>IF($E16=303,'Tarifs et relevés'!$N$7*'Tarifs et relevés'!$N$8,0)</f>
        <v>0</v>
      </c>
      <c r="AT16" s="64">
        <f t="shared" si="8"/>
        <v>396</v>
      </c>
      <c r="AU16" s="64">
        <f t="shared" si="9"/>
        <v>2376</v>
      </c>
    </row>
    <row r="17" spans="1:47" ht="20.100000000000001" customHeight="1" x14ac:dyDescent="0.25">
      <c r="A17" s="28" t="str">
        <f>IF(C17=200,'Code Fournisseur'!$C$4,IF(C17=300,'Code Fournisseur'!$C$12,IF(C17=400,'Code Fournisseur'!$C$17,IF(C17=500,'Code Fournisseur'!$C$23,""))))</f>
        <v>SOGEDO</v>
      </c>
      <c r="B17" s="213"/>
      <c r="C17" s="26">
        <v>300</v>
      </c>
      <c r="D17" s="28" t="str">
        <f>IF(E17=201,'Code Fournisseur'!C19,IF(E17=202,'Code Fournisseur'!$C$6,IF(E17=203,'Code Fournisseur'!$C$7,IF(E17=204,'Code Fournisseur'!$C$8,IF(E17=205,'Code Fournisseur'!$C$9,IF(E17=206,'Code Fournisseur'!$C$10,IF(E17=301,'Code Fournisseur'!$C$13,IF(E17=302,'Code Fournisseur'!$C$14,IF(E17=303,'Code Fournisseur'!$C$15,IF(E17=401,'Code Fournisseur'!$C$18,IF(E17=402,'Code Fournisseur'!$C$19,IF(E17=403,'Code Fournisseur'!$C$20,IF(E17=404,'Code Fournisseur'!$C$21,IF(E17=501,'Code Fournisseur'!$C$24,IF(E17=502,'Code Fournisseur'!$C$25,IF(E17=503,'Code Fournisseur'!$C$26,IF(E17=504,'Code Fournisseur'!$C$27,IF(E17=505,'Code Fournisseur'!$C$28,IF(E17=506,'Code Fournisseur'!$C$29,IF(E17=507,'Code Fournisseur'!$C$30,IF(E17=508,'Code Fournisseur'!$C$31,IF(E17=509,'Code Fournisseur'!$C$32,IF(E17=510,'Code Fournisseur'!$C$33,IF(E17=511,'Code Fournisseur'!$C$34,IF(E17=512,'Code Fournisseur'!$C$35,"")))))))))))))))))))))))))</f>
        <v>Relevé 03</v>
      </c>
      <c r="E17" s="26">
        <v>303</v>
      </c>
      <c r="F17" s="26"/>
      <c r="G17" s="69" t="str">
        <f>IF(Tableau1[[#This Row],[Code ventilation]]=402,'Tarifs et relevés'!$G$16*Tableau1[[#This Row],[Quote part Quantités]],"")</f>
        <v/>
      </c>
      <c r="H17" s="69" t="str">
        <f>IF(Tableau1[[#This Row],[Code ventilation]]=403,'Tarifs et relevés'!$G$17*Tableau1[[#This Row],[Quote part Quantités]],"")</f>
        <v/>
      </c>
      <c r="I17" s="69" t="str">
        <f>IF(Tableau1[[#This Row],[Code ventilation]]=404,'Tarifs et relevés'!$G$18*Tableau1[[#This Row],[Quote part Quantités]],"")</f>
        <v/>
      </c>
      <c r="J17" s="70" t="str">
        <f>IF(Tableau1[[#This Row],[Code ventilation]]=401,'Tarifs et relevés'!$G$14,"")</f>
        <v/>
      </c>
      <c r="K17" s="71" t="str">
        <f>IF(ISERROR('Tarifs et relevés'!$G$15*Tableau1[[#This Row],[Gaz Citerne            en Kg]]),"",'Tarifs et relevés'!$G$15*'Tableau des dépenses'!J17)</f>
        <v/>
      </c>
      <c r="L1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7" s="68" t="str">
        <f>IF(Tableau1[[#This Row],[Code ventilation]]=202,'Tarifs et relevés'!$G$5*Tableau1[[#This Row],[Quote part Quantités]],"")</f>
        <v/>
      </c>
      <c r="N17" s="68" t="str">
        <f>IF(Tableau1[[#This Row],[Code ventilation]]=203,'Tarifs et relevés'!$G$6*Tableau1[[#This Row],[Quote part Quantités]],"")</f>
        <v/>
      </c>
      <c r="O17" s="68" t="str">
        <f>IF(Tableau1[[#This Row],[Code ventilation]]=204,'Tarifs et relevés'!$G$7*Tableau1[[#This Row],[Quote part Quantités]],"")</f>
        <v/>
      </c>
      <c r="P17" s="68" t="str">
        <f>IF(Tableau1[[#This Row],[Code ventilation]]=205,'Tarifs et relevés'!$G$8*Tableau1[[#This Row],[Quote part Quantités]],"")</f>
        <v/>
      </c>
      <c r="Q17" s="68" t="str">
        <f>IF(Tableau1[[#This Row],[Code ventilation]]=206,'Tarifs et relevés'!$G$9*Tableau1[[#This Row],[Quote part Quantités]],"")</f>
        <v/>
      </c>
      <c r="R17" s="72">
        <f>IF(Tableau1[[#This Row],[Code ventilation]]=301,'Tarifs et relevés'!$N$5,IF(Tableau1[[#This Row],[Code ventilation]]=302,'Tarifs et relevés'!$N$6,IF(Tableau1[[#This Row],[Code ventilation]]=303,'Tarifs et relevés'!$N$7,"")))</f>
        <v>1500</v>
      </c>
      <c r="S17" s="68">
        <f>IF(ISERROR('Tarifs et relevés'!$N$8*'Tableau des dépenses'!R17),"",'Tarifs et relevés'!$N$8*'Tableau des dépenses'!R17)</f>
        <v>1485</v>
      </c>
      <c r="T1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7" s="63" t="str">
        <f>IF(ISERROR('Tarifs et relevés'!$N$26*Tableau1[[#This Row],[Engie        Quantité KW]]),"",'Tarifs et relevés'!$N$26*Tableau1[[#This Row],[Engie        Quantité KW]])</f>
        <v/>
      </c>
      <c r="V1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1485</v>
      </c>
      <c r="W17" s="198">
        <v>3</v>
      </c>
      <c r="X17" s="64">
        <f t="shared" si="5"/>
        <v>0</v>
      </c>
      <c r="Y17" s="64">
        <f t="shared" si="6"/>
        <v>0</v>
      </c>
      <c r="Z17" s="64">
        <f t="shared" si="7"/>
        <v>297</v>
      </c>
      <c r="AA17" s="113">
        <f>SUM(Tableau1[[#This Row],[SUEZ Transport    HT]:[SUEZ Traitement                           HT]])</f>
        <v>0</v>
      </c>
      <c r="AB17" s="113">
        <f>Tableau1[[#This Row],[Sogedo     Montant HT]]</f>
        <v>1485</v>
      </c>
      <c r="AC17" s="113">
        <f>SUM(Tableau1[[#This Row],[Bouteille     30 Kg]:[Bouteille     Le Cube]],Tableau1[[#This Row],[Gaz Citerne    Montant HT]])</f>
        <v>0</v>
      </c>
      <c r="AD17" s="113" t="str">
        <f>Tableau1[[#This Row],[Engie                Montant HT]]</f>
        <v/>
      </c>
      <c r="AE17" s="113">
        <f>IF($E17=501,'Tarifs et relevés'!$N$14*'Tarifs et relevés'!$N$26,0)</f>
        <v>0</v>
      </c>
      <c r="AF17" s="113">
        <f>IF($E17=501,'Tarifs et relevés'!$N$15*'Tarifs et relevés'!$N$26,0)</f>
        <v>0</v>
      </c>
      <c r="AG17" s="113">
        <f>IF($E17=503,'Tarifs et relevés'!$N$16*'Tarifs et relevés'!$N$26,0)</f>
        <v>0</v>
      </c>
      <c r="AH17" s="113">
        <f>IF($E17=504,'Tarifs et relevés'!$N$17*'Tarifs et relevés'!$N$26,0)</f>
        <v>0</v>
      </c>
      <c r="AI17" s="113">
        <f>IF($E17=505,'Tarifs et relevés'!$N$18*'Tarifs et relevés'!$N$26,0)</f>
        <v>0</v>
      </c>
      <c r="AJ17" s="113">
        <f>IF($E17=506,'Tarifs et relevés'!$N$19*'Tarifs et relevés'!$N$26,0)</f>
        <v>0</v>
      </c>
      <c r="AK17" s="113">
        <f>IF($E17=507,'Tarifs et relevés'!$N$20*'Tarifs et relevés'!$N$26,0)</f>
        <v>0</v>
      </c>
      <c r="AL17" s="113">
        <f>IF($E17=508,'Tarifs et relevés'!$N$21*'Tarifs et relevés'!$N$26,0)</f>
        <v>0</v>
      </c>
      <c r="AM17" s="113">
        <f>IF($E17=509,'Tarifs et relevés'!$N$22*'Tarifs et relevés'!$N$26,0)</f>
        <v>0</v>
      </c>
      <c r="AN17" s="113">
        <f>IF($E17=510,'Tarifs et relevés'!$N$23*'Tarifs et relevés'!$N$26,0)</f>
        <v>0</v>
      </c>
      <c r="AO17" s="113">
        <f>IF($E17=511,'Tarifs et relevés'!$N$24*'Tarifs et relevés'!$N$26,0)</f>
        <v>0</v>
      </c>
      <c r="AP17" s="113">
        <f>IF($E17=512,'Tarifs et relevés'!$N$25*'Tarifs et relevés'!$N$26,0)</f>
        <v>0</v>
      </c>
      <c r="AQ17" s="199">
        <f>IF($E17=301,'Tarifs et relevés'!$N$5*'Tarifs et relevés'!$N$8,0)</f>
        <v>0</v>
      </c>
      <c r="AR17" s="199">
        <f>IF($E17=302,'Tarifs et relevés'!$N$6*'Tarifs et relevés'!$N$8,0)</f>
        <v>0</v>
      </c>
      <c r="AS17" s="199">
        <f>IF($E17=303,'Tarifs et relevés'!$N$7*'Tarifs et relevés'!$N$8,0)</f>
        <v>1485</v>
      </c>
      <c r="AT17" s="195">
        <f t="shared" si="8"/>
        <v>297</v>
      </c>
      <c r="AU17" s="195">
        <f t="shared" si="9"/>
        <v>1782</v>
      </c>
    </row>
    <row r="18" spans="1:47" ht="20.100000000000001" customHeight="1" x14ac:dyDescent="0.25">
      <c r="A18" s="28" t="str">
        <f>IF(C18=200,'Code Fournisseur'!$C$4,IF(C18=300,'Code Fournisseur'!$C$12,IF(C18=400,'Code Fournisseur'!$C$17,IF(C18=500,'Code Fournisseur'!$C$23,""))))</f>
        <v/>
      </c>
      <c r="B18" s="213"/>
      <c r="C18" s="26"/>
      <c r="D18" s="28" t="str">
        <f>IF(E18=201,'Code Fournisseur'!C20,IF(E18=202,'Code Fournisseur'!$C$6,IF(E18=203,'Code Fournisseur'!$C$7,IF(E18=204,'Code Fournisseur'!$C$8,IF(E18=205,'Code Fournisseur'!$C$9,IF(E18=206,'Code Fournisseur'!$C$10,IF(E18=301,'Code Fournisseur'!$C$13,IF(E18=302,'Code Fournisseur'!$C$14,IF(E18=303,'Code Fournisseur'!$C$15,IF(E18=401,'Code Fournisseur'!$C$18,IF(E18=402,'Code Fournisseur'!$C$19,IF(E18=403,'Code Fournisseur'!$C$20,IF(E18=404,'Code Fournisseur'!$C$21,IF(E18=501,'Code Fournisseur'!$C$24,IF(E18=502,'Code Fournisseur'!$C$25,IF(E18=503,'Code Fournisseur'!$C$26,IF(E18=504,'Code Fournisseur'!$C$27,IF(E18=505,'Code Fournisseur'!$C$28,IF(E18=506,'Code Fournisseur'!$C$29,IF(E18=507,'Code Fournisseur'!$C$30,IF(E18=508,'Code Fournisseur'!$C$31,IF(E18=509,'Code Fournisseur'!$C$32,IF(E18=510,'Code Fournisseur'!$C$33,IF(E18=511,'Code Fournisseur'!$C$34,IF(E18=512,'Code Fournisseur'!$C$35,"")))))))))))))))))))))))))</f>
        <v/>
      </c>
      <c r="E18" s="26"/>
      <c r="F18" s="26"/>
      <c r="G18" s="69" t="str">
        <f>IF(Tableau1[[#This Row],[Code ventilation]]=402,'Tarifs et relevés'!$G$16*Tableau1[[#This Row],[Quote part Quantités]],"")</f>
        <v/>
      </c>
      <c r="H18" s="69" t="str">
        <f>IF(Tableau1[[#This Row],[Code ventilation]]=403,'Tarifs et relevés'!$G$17*Tableau1[[#This Row],[Quote part Quantités]],"")</f>
        <v/>
      </c>
      <c r="I18" s="69" t="str">
        <f>IF(Tableau1[[#This Row],[Code ventilation]]=404,'Tarifs et relevés'!$G$18*Tableau1[[#This Row],[Quote part Quantités]],"")</f>
        <v/>
      </c>
      <c r="J18" s="70" t="str">
        <f>IF(Tableau1[[#This Row],[Code ventilation]]=401,'Tarifs et relevés'!$G$14,"")</f>
        <v/>
      </c>
      <c r="K18" s="71" t="str">
        <f>IF(ISERROR('Tarifs et relevés'!$G$15*Tableau1[[#This Row],[Gaz Citerne            en Kg]]),"",'Tarifs et relevés'!$G$15*'Tableau des dépenses'!J18)</f>
        <v/>
      </c>
      <c r="L1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8" s="68" t="str">
        <f>IF(Tableau1[[#This Row],[Code ventilation]]=202,'Tarifs et relevés'!$G$5*Tableau1[[#This Row],[Quote part Quantités]],"")</f>
        <v/>
      </c>
      <c r="N18" s="68" t="str">
        <f>IF(Tableau1[[#This Row],[Code ventilation]]=203,'Tarifs et relevés'!$G$6*Tableau1[[#This Row],[Quote part Quantités]],"")</f>
        <v/>
      </c>
      <c r="O18" s="68" t="str">
        <f>IF(Tableau1[[#This Row],[Code ventilation]]=204,'Tarifs et relevés'!$G$7*Tableau1[[#This Row],[Quote part Quantités]],"")</f>
        <v/>
      </c>
      <c r="P18" s="68" t="str">
        <f>IF(Tableau1[[#This Row],[Code ventilation]]=205,'Tarifs et relevés'!$G$8*Tableau1[[#This Row],[Quote part Quantités]],"")</f>
        <v/>
      </c>
      <c r="Q18" s="68" t="str">
        <f>IF(Tableau1[[#This Row],[Code ventilation]]=206,'Tarifs et relevés'!$G$9*Tableau1[[#This Row],[Quote part Quantités]],"")</f>
        <v/>
      </c>
      <c r="R1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8" s="68" t="str">
        <f>IF(ISERROR('Tarifs et relevés'!$N$8*'Tableau des dépenses'!R18),"",'Tarifs et relevés'!$N$8*'Tableau des dépenses'!R18)</f>
        <v/>
      </c>
      <c r="T1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8" s="63" t="str">
        <f>IF(ISERROR('Tarifs et relevés'!$N$26*Tableau1[[#This Row],[Engie        Quantité KW]]),"",'Tarifs et relevés'!$N$26*Tableau1[[#This Row],[Engie        Quantité KW]])</f>
        <v/>
      </c>
      <c r="V1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8" s="198">
        <v>3</v>
      </c>
      <c r="X18" s="64">
        <f t="shared" si="5"/>
        <v>0</v>
      </c>
      <c r="Y18" s="64">
        <f t="shared" si="6"/>
        <v>0</v>
      </c>
      <c r="Z18" s="64">
        <f t="shared" si="7"/>
        <v>0</v>
      </c>
      <c r="AA18" s="113">
        <f>SUM(Tableau1[[#This Row],[SUEZ Transport    HT]:[SUEZ Traitement                           HT]])</f>
        <v>0</v>
      </c>
      <c r="AB18" s="113" t="str">
        <f>Tableau1[[#This Row],[Sogedo     Montant HT]]</f>
        <v/>
      </c>
      <c r="AC18" s="113">
        <f>SUM(Tableau1[[#This Row],[Bouteille     30 Kg]:[Bouteille     Le Cube]],Tableau1[[#This Row],[Gaz Citerne    Montant HT]])</f>
        <v>0</v>
      </c>
      <c r="AD18" s="113" t="str">
        <f>Tableau1[[#This Row],[Engie                Montant HT]]</f>
        <v/>
      </c>
      <c r="AE18" s="113">
        <f>IF($E18=501,'Tarifs et relevés'!$N$14*'Tarifs et relevés'!$N$26,0)</f>
        <v>0</v>
      </c>
      <c r="AF18" s="113">
        <f>IF($E18=501,'Tarifs et relevés'!$N$15*'Tarifs et relevés'!$N$26,0)</f>
        <v>0</v>
      </c>
      <c r="AG18" s="113">
        <f>IF($E18=503,'Tarifs et relevés'!$N$16*'Tarifs et relevés'!$N$26,0)</f>
        <v>0</v>
      </c>
      <c r="AH18" s="113">
        <f>IF($E18=504,'Tarifs et relevés'!$N$17*'Tarifs et relevés'!$N$26,0)</f>
        <v>0</v>
      </c>
      <c r="AI18" s="113">
        <f>IF($E18=505,'Tarifs et relevés'!$N$18*'Tarifs et relevés'!$N$26,0)</f>
        <v>0</v>
      </c>
      <c r="AJ18" s="113">
        <f>IF($E18=506,'Tarifs et relevés'!$N$19*'Tarifs et relevés'!$N$26,0)</f>
        <v>0</v>
      </c>
      <c r="AK18" s="113">
        <f>IF($E18=507,'Tarifs et relevés'!$N$20*'Tarifs et relevés'!$N$26,0)</f>
        <v>0</v>
      </c>
      <c r="AL18" s="113">
        <f>IF($E18=508,'Tarifs et relevés'!$N$21*'Tarifs et relevés'!$N$26,0)</f>
        <v>0</v>
      </c>
      <c r="AM18" s="113">
        <f>IF($E18=509,'Tarifs et relevés'!$N$22*'Tarifs et relevés'!$N$26,0)</f>
        <v>0</v>
      </c>
      <c r="AN18" s="113">
        <f>IF($E18=510,'Tarifs et relevés'!$N$23*'Tarifs et relevés'!$N$26,0)</f>
        <v>0</v>
      </c>
      <c r="AO18" s="113">
        <f>IF($E18=511,'Tarifs et relevés'!$N$24*'Tarifs et relevés'!$N$26,0)</f>
        <v>0</v>
      </c>
      <c r="AP18" s="113">
        <f>IF($E18=512,'Tarifs et relevés'!$N$25*'Tarifs et relevés'!$N$26,0)</f>
        <v>0</v>
      </c>
      <c r="AQ18" s="199">
        <f>IF($E18=301,'Tarifs et relevés'!$N$5*'Tarifs et relevés'!$N$8,0)</f>
        <v>0</v>
      </c>
      <c r="AR18" s="199">
        <f>IF($E18=302,'Tarifs et relevés'!$N$6*'Tarifs et relevés'!$N$8,0)</f>
        <v>0</v>
      </c>
      <c r="AS18" s="199">
        <f>IF($E18=303,'Tarifs et relevés'!$N$7*'Tarifs et relevés'!$N$8,0)</f>
        <v>0</v>
      </c>
      <c r="AT18" s="64">
        <f t="shared" si="8"/>
        <v>0</v>
      </c>
      <c r="AU18" s="64">
        <f t="shared" si="9"/>
        <v>0</v>
      </c>
    </row>
    <row r="19" spans="1:47" ht="20.100000000000001" customHeight="1" x14ac:dyDescent="0.25">
      <c r="A19" s="28" t="str">
        <f>IF(C19=200,'Code Fournisseur'!$C$4,IF(C19=300,'Code Fournisseur'!$C$12,IF(C19=400,'Code Fournisseur'!$C$17,IF(C19=500,'Code Fournisseur'!$C$23,""))))</f>
        <v>ENGIE</v>
      </c>
      <c r="B19" s="213"/>
      <c r="C19" s="26">
        <v>500</v>
      </c>
      <c r="D19" s="28" t="str">
        <f>IF(E19=201,'Code Fournisseur'!C21,IF(E19=202,'Code Fournisseur'!$C$6,IF(E19=203,'Code Fournisseur'!$C$7,IF(E19=204,'Code Fournisseur'!$C$8,IF(E19=205,'Code Fournisseur'!$C$9,IF(E19=206,'Code Fournisseur'!$C$10,IF(E19=301,'Code Fournisseur'!$C$13,IF(E19=302,'Code Fournisseur'!$C$14,IF(E19=303,'Code Fournisseur'!$C$15,IF(E19=401,'Code Fournisseur'!$C$18,IF(E19=402,'Code Fournisseur'!$C$19,IF(E19=403,'Code Fournisseur'!$C$20,IF(E19=404,'Code Fournisseur'!$C$21,IF(E19=501,'Code Fournisseur'!$C$24,IF(E19=502,'Code Fournisseur'!$C$25,IF(E19=503,'Code Fournisseur'!$C$26,IF(E19=504,'Code Fournisseur'!$C$27,IF(E19=505,'Code Fournisseur'!$C$28,IF(E19=506,'Code Fournisseur'!$C$29,IF(E19=507,'Code Fournisseur'!$C$30,IF(E19=508,'Code Fournisseur'!$C$31,IF(E19=509,'Code Fournisseur'!$C$32,IF(E19=510,'Code Fournisseur'!$C$33,IF(E19=511,'Code Fournisseur'!$C$34,IF(E19=512,'Code Fournisseur'!$C$35,"")))))))))))))))))))))))))</f>
        <v>Relevé Janvier</v>
      </c>
      <c r="E19" s="26">
        <v>501</v>
      </c>
      <c r="F19" s="26"/>
      <c r="G19" s="69" t="str">
        <f>IF(Tableau1[[#This Row],[Code ventilation]]=402,'Tarifs et relevés'!$G$16*Tableau1[[#This Row],[Quote part Quantités]],"")</f>
        <v/>
      </c>
      <c r="H19" s="69" t="str">
        <f>IF(Tableau1[[#This Row],[Code ventilation]]=403,'Tarifs et relevés'!$G$17*Tableau1[[#This Row],[Quote part Quantités]],"")</f>
        <v/>
      </c>
      <c r="I19" s="69" t="str">
        <f>IF(Tableau1[[#This Row],[Code ventilation]]=404,'Tarifs et relevés'!$G$18*Tableau1[[#This Row],[Quote part Quantités]],"")</f>
        <v/>
      </c>
      <c r="J19" s="70" t="str">
        <f>IF(Tableau1[[#This Row],[Code ventilation]]=401,'Tarifs et relevés'!$G$14,"")</f>
        <v/>
      </c>
      <c r="K19" s="71" t="str">
        <f>IF(ISERROR('Tarifs et relevés'!$G$15*Tableau1[[#This Row],[Gaz Citerne            en Kg]]),"",'Tarifs et relevés'!$G$15*'Tableau des dépenses'!J19)</f>
        <v/>
      </c>
      <c r="L1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9" s="68" t="str">
        <f>IF(Tableau1[[#This Row],[Code ventilation]]=202,'Tarifs et relevés'!$G$5*Tableau1[[#This Row],[Quote part Quantités]],"")</f>
        <v/>
      </c>
      <c r="N19" s="68" t="str">
        <f>IF(Tableau1[[#This Row],[Code ventilation]]=203,'Tarifs et relevés'!$G$6*Tableau1[[#This Row],[Quote part Quantités]],"")</f>
        <v/>
      </c>
      <c r="O19" s="68" t="str">
        <f>IF(Tableau1[[#This Row],[Code ventilation]]=204,'Tarifs et relevés'!$G$7*Tableau1[[#This Row],[Quote part Quantités]],"")</f>
        <v/>
      </c>
      <c r="P19" s="68" t="str">
        <f>IF(Tableau1[[#This Row],[Code ventilation]]=205,'Tarifs et relevés'!$G$8*Tableau1[[#This Row],[Quote part Quantités]],"")</f>
        <v/>
      </c>
      <c r="Q19" s="68" t="str">
        <f>IF(Tableau1[[#This Row],[Code ventilation]]=206,'Tarifs et relevés'!$G$9*Tableau1[[#This Row],[Quote part Quantités]],"")</f>
        <v/>
      </c>
      <c r="R1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9" s="68" t="str">
        <f>IF(ISERROR('Tarifs et relevés'!$N$8*'Tableau des dépenses'!R19),"",'Tarifs et relevés'!$N$8*'Tableau des dépenses'!R19)</f>
        <v/>
      </c>
      <c r="T19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500</v>
      </c>
      <c r="U19" s="63">
        <f>IF(ISERROR('Tarifs et relevés'!$N$26*Tableau1[[#This Row],[Engie        Quantité KW]]),"",'Tarifs et relevés'!$N$26*Tableau1[[#This Row],[Engie        Quantité KW]])</f>
        <v>125</v>
      </c>
      <c r="V1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125</v>
      </c>
      <c r="W19" s="198">
        <v>3</v>
      </c>
      <c r="X19" s="64">
        <f t="shared" si="5"/>
        <v>0</v>
      </c>
      <c r="Y19" s="64">
        <f t="shared" si="6"/>
        <v>0</v>
      </c>
      <c r="Z19" s="64">
        <f t="shared" si="7"/>
        <v>25</v>
      </c>
      <c r="AA19" s="113">
        <f>SUM(Tableau1[[#This Row],[SUEZ Transport    HT]:[SUEZ Traitement                           HT]])</f>
        <v>0</v>
      </c>
      <c r="AB19" s="113" t="str">
        <f>Tableau1[[#This Row],[Sogedo     Montant HT]]</f>
        <v/>
      </c>
      <c r="AC19" s="113">
        <f>SUM(Tableau1[[#This Row],[Bouteille     30 Kg]:[Bouteille     Le Cube]],Tableau1[[#This Row],[Gaz Citerne    Montant HT]])</f>
        <v>0</v>
      </c>
      <c r="AD19" s="113">
        <f>Tableau1[[#This Row],[Engie                Montant HT]]</f>
        <v>125</v>
      </c>
      <c r="AE19" s="113">
        <f>IF($E19=501,'Tarifs et relevés'!$N$14*'Tarifs et relevés'!$N$26,0)</f>
        <v>125</v>
      </c>
      <c r="AF19" s="113">
        <f>IF($E19=501,'Tarifs et relevés'!$N$15*'Tarifs et relevés'!$N$26,0)</f>
        <v>125</v>
      </c>
      <c r="AG19" s="113">
        <f>IF($E19=503,'Tarifs et relevés'!$N$16*'Tarifs et relevés'!$N$26,0)</f>
        <v>0</v>
      </c>
      <c r="AH19" s="113">
        <f>IF($E19=504,'Tarifs et relevés'!$N$17*'Tarifs et relevés'!$N$26,0)</f>
        <v>0</v>
      </c>
      <c r="AI19" s="113">
        <f>IF($E19=505,'Tarifs et relevés'!$N$18*'Tarifs et relevés'!$N$26,0)</f>
        <v>0</v>
      </c>
      <c r="AJ19" s="113">
        <f>IF($E19=506,'Tarifs et relevés'!$N$19*'Tarifs et relevés'!$N$26,0)</f>
        <v>0</v>
      </c>
      <c r="AK19" s="113">
        <f>IF($E19=507,'Tarifs et relevés'!$N$20*'Tarifs et relevés'!$N$26,0)</f>
        <v>0</v>
      </c>
      <c r="AL19" s="113">
        <f>IF($E19=508,'Tarifs et relevés'!$N$21*'Tarifs et relevés'!$N$26,0)</f>
        <v>0</v>
      </c>
      <c r="AM19" s="113">
        <f>IF($E19=509,'Tarifs et relevés'!$N$22*'Tarifs et relevés'!$N$26,0)</f>
        <v>0</v>
      </c>
      <c r="AN19" s="113">
        <f>IF($E19=510,'Tarifs et relevés'!$N$23*'Tarifs et relevés'!$N$26,0)</f>
        <v>0</v>
      </c>
      <c r="AO19" s="113">
        <f>IF($E19=511,'Tarifs et relevés'!$N$24*'Tarifs et relevés'!$N$26,0)</f>
        <v>0</v>
      </c>
      <c r="AP19" s="113">
        <f>IF($E19=512,'Tarifs et relevés'!$N$25*'Tarifs et relevés'!$N$26,0)</f>
        <v>0</v>
      </c>
      <c r="AQ19" s="199">
        <f>IF($E19=301,'Tarifs et relevés'!$N$5*'Tarifs et relevés'!$N$8,0)</f>
        <v>0</v>
      </c>
      <c r="AR19" s="199">
        <f>IF($E19=302,'Tarifs et relevés'!$N$6*'Tarifs et relevés'!$N$8,0)</f>
        <v>0</v>
      </c>
      <c r="AS19" s="199">
        <f>IF($E19=303,'Tarifs et relevés'!$N$7*'Tarifs et relevés'!$N$8,0)</f>
        <v>0</v>
      </c>
      <c r="AT19" s="195">
        <f t="shared" si="8"/>
        <v>25</v>
      </c>
      <c r="AU19" s="195">
        <f t="shared" si="9"/>
        <v>150</v>
      </c>
    </row>
    <row r="20" spans="1:47" ht="20.100000000000001" customHeight="1" x14ac:dyDescent="0.25">
      <c r="A20" s="28" t="str">
        <f>IF(C20=200,'Code Fournisseur'!$C$4,IF(C20=300,'Code Fournisseur'!$C$12,IF(C20=400,'Code Fournisseur'!$C$17,IF(C20=500,'Code Fournisseur'!$C$23,""))))</f>
        <v>ENGIE</v>
      </c>
      <c r="B20" s="213"/>
      <c r="C20" s="26">
        <v>500</v>
      </c>
      <c r="D20" s="28" t="str">
        <f>IF(E20=201,'Code Fournisseur'!C22,IF(E20=202,'Code Fournisseur'!$C$6,IF(E20=203,'Code Fournisseur'!$C$7,IF(E20=204,'Code Fournisseur'!$C$8,IF(E20=205,'Code Fournisseur'!$C$9,IF(E20=206,'Code Fournisseur'!$C$10,IF(E20=301,'Code Fournisseur'!$C$13,IF(E20=302,'Code Fournisseur'!$C$14,IF(E20=303,'Code Fournisseur'!$C$15,IF(E20=401,'Code Fournisseur'!$C$18,IF(E20=402,'Code Fournisseur'!$C$19,IF(E20=403,'Code Fournisseur'!$C$20,IF(E20=404,'Code Fournisseur'!$C$21,IF(E20=501,'Code Fournisseur'!$C$24,IF(E20=502,'Code Fournisseur'!$C$25,IF(E20=503,'Code Fournisseur'!$C$26,IF(E20=504,'Code Fournisseur'!$C$27,IF(E20=505,'Code Fournisseur'!$C$28,IF(E20=506,'Code Fournisseur'!$C$29,IF(E20=507,'Code Fournisseur'!$C$30,IF(E20=508,'Code Fournisseur'!$C$31,IF(E20=509,'Code Fournisseur'!$C$32,IF(E20=510,'Code Fournisseur'!$C$33,IF(E20=511,'Code Fournisseur'!$C$34,IF(E20=512,'Code Fournisseur'!$C$35,"")))))))))))))))))))))))))</f>
        <v>Relevé Février</v>
      </c>
      <c r="E20" s="26">
        <v>502</v>
      </c>
      <c r="F20" s="26"/>
      <c r="G20" s="69" t="str">
        <f>IF(Tableau1[[#This Row],[Code ventilation]]=402,'Tarifs et relevés'!$G$16*Tableau1[[#This Row],[Quote part Quantités]],"")</f>
        <v/>
      </c>
      <c r="H20" s="69" t="str">
        <f>IF(Tableau1[[#This Row],[Code ventilation]]=403,'Tarifs et relevés'!$G$17*Tableau1[[#This Row],[Quote part Quantités]],"")</f>
        <v/>
      </c>
      <c r="I20" s="69" t="str">
        <f>IF(Tableau1[[#This Row],[Code ventilation]]=404,'Tarifs et relevés'!$G$18*Tableau1[[#This Row],[Quote part Quantités]],"")</f>
        <v/>
      </c>
      <c r="J20" s="70" t="str">
        <f>IF(Tableau1[[#This Row],[Code ventilation]]=401,'Tarifs et relevés'!$G$14,"")</f>
        <v/>
      </c>
      <c r="K20" s="71" t="str">
        <f>IF(ISERROR('Tarifs et relevés'!$G$15*Tableau1[[#This Row],[Gaz Citerne            en Kg]]),"",'Tarifs et relevés'!$G$15*'Tableau des dépenses'!J20)</f>
        <v/>
      </c>
      <c r="L2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0" s="68" t="str">
        <f>IF(Tableau1[[#This Row],[Code ventilation]]=202,'Tarifs et relevés'!$G$5*Tableau1[[#This Row],[Quote part Quantités]],"")</f>
        <v/>
      </c>
      <c r="N20" s="68" t="str">
        <f>IF(Tableau1[[#This Row],[Code ventilation]]=203,'Tarifs et relevés'!$G$6*Tableau1[[#This Row],[Quote part Quantités]],"")</f>
        <v/>
      </c>
      <c r="O20" s="68" t="str">
        <f>IF(Tableau1[[#This Row],[Code ventilation]]=204,'Tarifs et relevés'!$G$7*Tableau1[[#This Row],[Quote part Quantités]],"")</f>
        <v/>
      </c>
      <c r="P20" s="68" t="str">
        <f>IF(Tableau1[[#This Row],[Code ventilation]]=205,'Tarifs et relevés'!$G$8*Tableau1[[#This Row],[Quote part Quantités]],"")</f>
        <v/>
      </c>
      <c r="Q20" s="68" t="str">
        <f>IF(Tableau1[[#This Row],[Code ventilation]]=206,'Tarifs et relevés'!$G$9*Tableau1[[#This Row],[Quote part Quantités]],"")</f>
        <v/>
      </c>
      <c r="R2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0" s="68" t="str">
        <f>IF(ISERROR('Tarifs et relevés'!$N$8*'Tableau des dépenses'!R20),"",'Tarifs et relevés'!$N$8*'Tableau des dépenses'!R20)</f>
        <v/>
      </c>
      <c r="T20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500</v>
      </c>
      <c r="U20" s="63">
        <f>IF(ISERROR('Tarifs et relevés'!$N$26*Tableau1[[#This Row],[Engie        Quantité KW]]),"",'Tarifs et relevés'!$N$26*Tableau1[[#This Row],[Engie        Quantité KW]])</f>
        <v>125</v>
      </c>
      <c r="V2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125</v>
      </c>
      <c r="W20" s="198">
        <v>3</v>
      </c>
      <c r="X20" s="64">
        <f t="shared" si="5"/>
        <v>0</v>
      </c>
      <c r="Y20" s="64">
        <f t="shared" si="6"/>
        <v>0</v>
      </c>
      <c r="Z20" s="64">
        <f t="shared" si="7"/>
        <v>25</v>
      </c>
      <c r="AA20" s="113">
        <f>SUM(Tableau1[[#This Row],[SUEZ Transport    HT]:[SUEZ Traitement                           HT]])</f>
        <v>0</v>
      </c>
      <c r="AB20" s="113" t="str">
        <f>Tableau1[[#This Row],[Sogedo     Montant HT]]</f>
        <v/>
      </c>
      <c r="AC20" s="113">
        <f>SUM(Tableau1[[#This Row],[Bouteille     30 Kg]:[Bouteille     Le Cube]],Tableau1[[#This Row],[Gaz Citerne    Montant HT]])</f>
        <v>0</v>
      </c>
      <c r="AD20" s="113">
        <f>Tableau1[[#This Row],[Engie                Montant HT]]</f>
        <v>125</v>
      </c>
      <c r="AE20" s="113">
        <f>IF($E20=501,'Tarifs et relevés'!$N$14*'Tarifs et relevés'!$N$26,0)</f>
        <v>0</v>
      </c>
      <c r="AF20" s="113">
        <f>IF($E20=501,'Tarifs et relevés'!$N$15*'Tarifs et relevés'!$N$26,0)</f>
        <v>0</v>
      </c>
      <c r="AG20" s="113">
        <f>IF($E20=503,'Tarifs et relevés'!$N$16*'Tarifs et relevés'!$N$26,0)</f>
        <v>0</v>
      </c>
      <c r="AH20" s="113">
        <f>IF($E20=504,'Tarifs et relevés'!$N$17*'Tarifs et relevés'!$N$26,0)</f>
        <v>0</v>
      </c>
      <c r="AI20" s="113">
        <f>IF($E20=505,'Tarifs et relevés'!$N$18*'Tarifs et relevés'!$N$26,0)</f>
        <v>0</v>
      </c>
      <c r="AJ20" s="113">
        <f>IF($E20=506,'Tarifs et relevés'!$N$19*'Tarifs et relevés'!$N$26,0)</f>
        <v>0</v>
      </c>
      <c r="AK20" s="113">
        <f>IF($E20=507,'Tarifs et relevés'!$N$20*'Tarifs et relevés'!$N$26,0)</f>
        <v>0</v>
      </c>
      <c r="AL20" s="113">
        <f>IF($E20=508,'Tarifs et relevés'!$N$21*'Tarifs et relevés'!$N$26,0)</f>
        <v>0</v>
      </c>
      <c r="AM20" s="113">
        <f>IF($E20=509,'Tarifs et relevés'!$N$22*'Tarifs et relevés'!$N$26,0)</f>
        <v>0</v>
      </c>
      <c r="AN20" s="113">
        <f>IF($E20=510,'Tarifs et relevés'!$N$23*'Tarifs et relevés'!$N$26,0)</f>
        <v>0</v>
      </c>
      <c r="AO20" s="113">
        <f>IF($E20=511,'Tarifs et relevés'!$N$24*'Tarifs et relevés'!$N$26,0)</f>
        <v>0</v>
      </c>
      <c r="AP20" s="113">
        <f>IF($E20=512,'Tarifs et relevés'!$N$25*'Tarifs et relevés'!$N$26,0)</f>
        <v>0</v>
      </c>
      <c r="AQ20" s="199">
        <f>IF($E20=301,'Tarifs et relevés'!$N$5*'Tarifs et relevés'!$N$8,0)</f>
        <v>0</v>
      </c>
      <c r="AR20" s="199">
        <f>IF($E20=302,'Tarifs et relevés'!$N$6*'Tarifs et relevés'!$N$8,0)</f>
        <v>0</v>
      </c>
      <c r="AS20" s="199">
        <f>IF($E20=303,'Tarifs et relevés'!$N$7*'Tarifs et relevés'!$N$8,0)</f>
        <v>0</v>
      </c>
      <c r="AT20" s="64">
        <f t="shared" si="8"/>
        <v>25</v>
      </c>
      <c r="AU20" s="64">
        <f t="shared" si="9"/>
        <v>150</v>
      </c>
    </row>
    <row r="21" spans="1:47" ht="20.100000000000001" customHeight="1" x14ac:dyDescent="0.25">
      <c r="A21" s="28" t="str">
        <f>IF(C21=200,'Code Fournisseur'!$C$4,IF(C21=300,'Code Fournisseur'!$C$12,IF(C21=400,'Code Fournisseur'!$C$17,IF(C21=500,'Code Fournisseur'!$C$23,""))))</f>
        <v>ENGIE</v>
      </c>
      <c r="B21" s="213"/>
      <c r="C21" s="26">
        <v>500</v>
      </c>
      <c r="D21" s="28" t="str">
        <f>IF(E21=201,'Code Fournisseur'!C23,IF(E21=202,'Code Fournisseur'!$C$6,IF(E21=203,'Code Fournisseur'!$C$7,IF(E21=204,'Code Fournisseur'!$C$8,IF(E21=205,'Code Fournisseur'!$C$9,IF(E21=206,'Code Fournisseur'!$C$10,IF(E21=301,'Code Fournisseur'!$C$13,IF(E21=302,'Code Fournisseur'!$C$14,IF(E21=303,'Code Fournisseur'!$C$15,IF(E21=401,'Code Fournisseur'!$C$18,IF(E21=402,'Code Fournisseur'!$C$19,IF(E21=403,'Code Fournisseur'!$C$20,IF(E21=404,'Code Fournisseur'!$C$21,IF(E21=501,'Code Fournisseur'!$C$24,IF(E21=502,'Code Fournisseur'!$C$25,IF(E21=503,'Code Fournisseur'!$C$26,IF(E21=504,'Code Fournisseur'!$C$27,IF(E21=505,'Code Fournisseur'!$C$28,IF(E21=506,'Code Fournisseur'!$C$29,IF(E21=507,'Code Fournisseur'!$C$30,IF(E21=508,'Code Fournisseur'!$C$31,IF(E21=509,'Code Fournisseur'!$C$32,IF(E21=510,'Code Fournisseur'!$C$33,IF(E21=511,'Code Fournisseur'!$C$34,IF(E21=512,'Code Fournisseur'!$C$35,"")))))))))))))))))))))))))</f>
        <v>Relevé Mars</v>
      </c>
      <c r="E21" s="26">
        <v>503</v>
      </c>
      <c r="F21" s="26"/>
      <c r="G21" s="69" t="str">
        <f>IF(Tableau1[[#This Row],[Code ventilation]]=402,'Tarifs et relevés'!$G$16*Tableau1[[#This Row],[Quote part Quantités]],"")</f>
        <v/>
      </c>
      <c r="H21" s="69" t="str">
        <f>IF(Tableau1[[#This Row],[Code ventilation]]=403,'Tarifs et relevés'!$G$17*Tableau1[[#This Row],[Quote part Quantités]],"")</f>
        <v/>
      </c>
      <c r="I21" s="69" t="str">
        <f>IF(Tableau1[[#This Row],[Code ventilation]]=404,'Tarifs et relevés'!$G$18*Tableau1[[#This Row],[Quote part Quantités]],"")</f>
        <v/>
      </c>
      <c r="J21" s="70" t="str">
        <f>IF(Tableau1[[#This Row],[Code ventilation]]=401,'Tarifs et relevés'!$G$14,"")</f>
        <v/>
      </c>
      <c r="K21" s="71" t="str">
        <f>IF(ISERROR('Tarifs et relevés'!$G$15*Tableau1[[#This Row],[Gaz Citerne            en Kg]]),"",'Tarifs et relevés'!$G$15*'Tableau des dépenses'!J21)</f>
        <v/>
      </c>
      <c r="L2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1" s="68" t="str">
        <f>IF(Tableau1[[#This Row],[Code ventilation]]=202,'Tarifs et relevés'!$G$5*Tableau1[[#This Row],[Quote part Quantités]],"")</f>
        <v/>
      </c>
      <c r="N21" s="68" t="str">
        <f>IF(Tableau1[[#This Row],[Code ventilation]]=203,'Tarifs et relevés'!$G$6*Tableau1[[#This Row],[Quote part Quantités]],"")</f>
        <v/>
      </c>
      <c r="O21" s="68" t="str">
        <f>IF(Tableau1[[#This Row],[Code ventilation]]=204,'Tarifs et relevés'!$G$7*Tableau1[[#This Row],[Quote part Quantités]],"")</f>
        <v/>
      </c>
      <c r="P21" s="68" t="str">
        <f>IF(Tableau1[[#This Row],[Code ventilation]]=205,'Tarifs et relevés'!$G$8*Tableau1[[#This Row],[Quote part Quantités]],"")</f>
        <v/>
      </c>
      <c r="Q21" s="68" t="str">
        <f>IF(Tableau1[[#This Row],[Code ventilation]]=206,'Tarifs et relevés'!$G$9*Tableau1[[#This Row],[Quote part Quantités]],"")</f>
        <v/>
      </c>
      <c r="R2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1" s="68" t="str">
        <f>IF(ISERROR('Tarifs et relevés'!$N$8*'Tableau des dépenses'!R21),"",'Tarifs et relevés'!$N$8*'Tableau des dépenses'!R21)</f>
        <v/>
      </c>
      <c r="T21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1000</v>
      </c>
      <c r="U21" s="63">
        <f>IF(ISERROR('Tarifs et relevés'!$N$26*Tableau1[[#This Row],[Engie        Quantité KW]]),"",'Tarifs et relevés'!$N$26*Tableau1[[#This Row],[Engie        Quantité KW]])</f>
        <v>250</v>
      </c>
      <c r="V2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250</v>
      </c>
      <c r="W21" s="198">
        <v>3</v>
      </c>
      <c r="X21" s="64">
        <f t="shared" si="5"/>
        <v>0</v>
      </c>
      <c r="Y21" s="64">
        <f t="shared" si="6"/>
        <v>0</v>
      </c>
      <c r="Z21" s="64">
        <f t="shared" si="7"/>
        <v>50</v>
      </c>
      <c r="AA21" s="113">
        <f>SUM(Tableau1[[#This Row],[SUEZ Transport    HT]:[SUEZ Traitement                           HT]])</f>
        <v>0</v>
      </c>
      <c r="AB21" s="113" t="str">
        <f>Tableau1[[#This Row],[Sogedo     Montant HT]]</f>
        <v/>
      </c>
      <c r="AC21" s="113">
        <f>SUM(Tableau1[[#This Row],[Bouteille     30 Kg]:[Bouteille     Le Cube]],Tableau1[[#This Row],[Gaz Citerne    Montant HT]])</f>
        <v>0</v>
      </c>
      <c r="AD21" s="113">
        <f>Tableau1[[#This Row],[Engie                Montant HT]]</f>
        <v>250</v>
      </c>
      <c r="AE21" s="113">
        <f>IF($E21=501,'Tarifs et relevés'!$N$14*'Tarifs et relevés'!$N$26,0)</f>
        <v>0</v>
      </c>
      <c r="AF21" s="113">
        <f>IF($E21=501,'Tarifs et relevés'!$N$15*'Tarifs et relevés'!$N$26,0)</f>
        <v>0</v>
      </c>
      <c r="AG21" s="113">
        <f>IF($E21=503,'Tarifs et relevés'!$N$16*'Tarifs et relevés'!$N$26,0)</f>
        <v>250</v>
      </c>
      <c r="AH21" s="113">
        <f>IF($E21=504,'Tarifs et relevés'!$N$17*'Tarifs et relevés'!$N$26,0)</f>
        <v>0</v>
      </c>
      <c r="AI21" s="113">
        <f>IF($E21=505,'Tarifs et relevés'!$N$18*'Tarifs et relevés'!$N$26,0)</f>
        <v>0</v>
      </c>
      <c r="AJ21" s="113">
        <f>IF($E21=506,'Tarifs et relevés'!$N$19*'Tarifs et relevés'!$N$26,0)</f>
        <v>0</v>
      </c>
      <c r="AK21" s="113">
        <f>IF($E21=507,'Tarifs et relevés'!$N$20*'Tarifs et relevés'!$N$26,0)</f>
        <v>0</v>
      </c>
      <c r="AL21" s="113">
        <f>IF($E21=508,'Tarifs et relevés'!$N$21*'Tarifs et relevés'!$N$26,0)</f>
        <v>0</v>
      </c>
      <c r="AM21" s="113">
        <f>IF($E21=509,'Tarifs et relevés'!$N$22*'Tarifs et relevés'!$N$26,0)</f>
        <v>0</v>
      </c>
      <c r="AN21" s="113">
        <f>IF($E21=510,'Tarifs et relevés'!$N$23*'Tarifs et relevés'!$N$26,0)</f>
        <v>0</v>
      </c>
      <c r="AO21" s="113">
        <f>IF($E21=511,'Tarifs et relevés'!$N$24*'Tarifs et relevés'!$N$26,0)</f>
        <v>0</v>
      </c>
      <c r="AP21" s="113">
        <f>IF($E21=512,'Tarifs et relevés'!$N$25*'Tarifs et relevés'!$N$26,0)</f>
        <v>0</v>
      </c>
      <c r="AQ21" s="199">
        <f>IF($E21=301,'Tarifs et relevés'!$N$5*'Tarifs et relevés'!$N$8,0)</f>
        <v>0</v>
      </c>
      <c r="AR21" s="199">
        <f>IF($E21=302,'Tarifs et relevés'!$N$6*'Tarifs et relevés'!$N$8,0)</f>
        <v>0</v>
      </c>
      <c r="AS21" s="199">
        <f>IF($E21=303,'Tarifs et relevés'!$N$7*'Tarifs et relevés'!$N$8,0)</f>
        <v>0</v>
      </c>
      <c r="AT21" s="195">
        <f t="shared" si="8"/>
        <v>50</v>
      </c>
      <c r="AU21" s="195">
        <f t="shared" si="9"/>
        <v>300</v>
      </c>
    </row>
    <row r="22" spans="1:47" ht="20.100000000000001" customHeight="1" x14ac:dyDescent="0.25">
      <c r="A22" s="28" t="str">
        <f>IF(C22=200,'Code Fournisseur'!$C$4,IF(C22=300,'Code Fournisseur'!$C$12,IF(C22=400,'Code Fournisseur'!$C$17,IF(C22=500,'Code Fournisseur'!$C$23,""))))</f>
        <v>ENGIE</v>
      </c>
      <c r="B22" s="213"/>
      <c r="C22" s="26">
        <v>500</v>
      </c>
      <c r="D22" s="28" t="str">
        <f>IF(E22=201,'Code Fournisseur'!C24,IF(E22=202,'Code Fournisseur'!$C$6,IF(E22=203,'Code Fournisseur'!$C$7,IF(E22=204,'Code Fournisseur'!$C$8,IF(E22=205,'Code Fournisseur'!$C$9,IF(E22=206,'Code Fournisseur'!$C$10,IF(E22=301,'Code Fournisseur'!$C$13,IF(E22=302,'Code Fournisseur'!$C$14,IF(E22=303,'Code Fournisseur'!$C$15,IF(E22=401,'Code Fournisseur'!$C$18,IF(E22=402,'Code Fournisseur'!$C$19,IF(E22=403,'Code Fournisseur'!$C$20,IF(E22=404,'Code Fournisseur'!$C$21,IF(E22=501,'Code Fournisseur'!$C$24,IF(E22=502,'Code Fournisseur'!$C$25,IF(E22=503,'Code Fournisseur'!$C$26,IF(E22=504,'Code Fournisseur'!$C$27,IF(E22=505,'Code Fournisseur'!$C$28,IF(E22=506,'Code Fournisseur'!$C$29,IF(E22=507,'Code Fournisseur'!$C$30,IF(E22=508,'Code Fournisseur'!$C$31,IF(E22=509,'Code Fournisseur'!$C$32,IF(E22=510,'Code Fournisseur'!$C$33,IF(E22=511,'Code Fournisseur'!$C$34,IF(E22=512,'Code Fournisseur'!$C$35,"")))))))))))))))))))))))))</f>
        <v>Relevé Avril</v>
      </c>
      <c r="E22" s="26">
        <v>504</v>
      </c>
      <c r="F22" s="26"/>
      <c r="G22" s="69" t="str">
        <f>IF(Tableau1[[#This Row],[Code ventilation]]=402,'Tarifs et relevés'!$G$16*Tableau1[[#This Row],[Quote part Quantités]],"")</f>
        <v/>
      </c>
      <c r="H22" s="69" t="str">
        <f>IF(Tableau1[[#This Row],[Code ventilation]]=403,'Tarifs et relevés'!$G$17*Tableau1[[#This Row],[Quote part Quantités]],"")</f>
        <v/>
      </c>
      <c r="I22" s="69" t="str">
        <f>IF(Tableau1[[#This Row],[Code ventilation]]=404,'Tarifs et relevés'!$G$18*Tableau1[[#This Row],[Quote part Quantités]],"")</f>
        <v/>
      </c>
      <c r="J22" s="70" t="str">
        <f>IF(Tableau1[[#This Row],[Code ventilation]]=401,'Tarifs et relevés'!$G$14,"")</f>
        <v/>
      </c>
      <c r="K22" s="71" t="str">
        <f>IF(ISERROR('Tarifs et relevés'!$G$15*Tableau1[[#This Row],[Gaz Citerne            en Kg]]),"",'Tarifs et relevés'!$G$15*'Tableau des dépenses'!J22)</f>
        <v/>
      </c>
      <c r="L2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2" s="68" t="str">
        <f>IF(Tableau1[[#This Row],[Code ventilation]]=202,'Tarifs et relevés'!$G$5*Tableau1[[#This Row],[Quote part Quantités]],"")</f>
        <v/>
      </c>
      <c r="N22" s="68" t="str">
        <f>IF(Tableau1[[#This Row],[Code ventilation]]=203,'Tarifs et relevés'!$G$6*Tableau1[[#This Row],[Quote part Quantités]],"")</f>
        <v/>
      </c>
      <c r="O22" s="68" t="str">
        <f>IF(Tableau1[[#This Row],[Code ventilation]]=204,'Tarifs et relevés'!$G$7*Tableau1[[#This Row],[Quote part Quantités]],"")</f>
        <v/>
      </c>
      <c r="P22" s="68" t="str">
        <f>IF(Tableau1[[#This Row],[Code ventilation]]=205,'Tarifs et relevés'!$G$8*Tableau1[[#This Row],[Quote part Quantités]],"")</f>
        <v/>
      </c>
      <c r="Q22" s="68" t="str">
        <f>IF(Tableau1[[#This Row],[Code ventilation]]=206,'Tarifs et relevés'!$G$9*Tableau1[[#This Row],[Quote part Quantités]],"")</f>
        <v/>
      </c>
      <c r="R2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2" s="68" t="str">
        <f>IF(ISERROR('Tarifs et relevés'!$N$8*'Tableau des dépenses'!R22),"",'Tarifs et relevés'!$N$8*'Tableau des dépenses'!R22)</f>
        <v/>
      </c>
      <c r="T22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1000</v>
      </c>
      <c r="U22" s="63">
        <f>IF(ISERROR('Tarifs et relevés'!$N$26*Tableau1[[#This Row],[Engie        Quantité KW]]),"",'Tarifs et relevés'!$N$26*Tableau1[[#This Row],[Engie        Quantité KW]])</f>
        <v>250</v>
      </c>
      <c r="V2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250</v>
      </c>
      <c r="W22" s="198">
        <v>3</v>
      </c>
      <c r="X22" s="64">
        <f t="shared" si="5"/>
        <v>0</v>
      </c>
      <c r="Y22" s="64">
        <f t="shared" si="6"/>
        <v>0</v>
      </c>
      <c r="Z22" s="64">
        <f t="shared" si="7"/>
        <v>50</v>
      </c>
      <c r="AA22" s="113">
        <f>SUM(Tableau1[[#This Row],[SUEZ Transport    HT]:[SUEZ Traitement                           HT]])</f>
        <v>0</v>
      </c>
      <c r="AB22" s="113" t="str">
        <f>Tableau1[[#This Row],[Sogedo     Montant HT]]</f>
        <v/>
      </c>
      <c r="AC22" s="113">
        <f>SUM(Tableau1[[#This Row],[Bouteille     30 Kg]:[Bouteille     Le Cube]],Tableau1[[#This Row],[Gaz Citerne    Montant HT]])</f>
        <v>0</v>
      </c>
      <c r="AD22" s="113">
        <f>Tableau1[[#This Row],[Engie                Montant HT]]</f>
        <v>250</v>
      </c>
      <c r="AE22" s="113">
        <f>IF($E22=501,'Tarifs et relevés'!$N$14*'Tarifs et relevés'!$N$26,0)</f>
        <v>0</v>
      </c>
      <c r="AF22" s="113">
        <f>IF($E22=501,'Tarifs et relevés'!$N$15*'Tarifs et relevés'!$N$26,0)</f>
        <v>0</v>
      </c>
      <c r="AG22" s="113">
        <f>IF($E22=503,'Tarifs et relevés'!$N$16*'Tarifs et relevés'!$N$26,0)</f>
        <v>0</v>
      </c>
      <c r="AH22" s="113">
        <f>IF($E22=504,'Tarifs et relevés'!$N$17*'Tarifs et relevés'!$N$26,0)</f>
        <v>250</v>
      </c>
      <c r="AI22" s="113">
        <f>IF($E22=505,'Tarifs et relevés'!$N$18*'Tarifs et relevés'!$N$26,0)</f>
        <v>0</v>
      </c>
      <c r="AJ22" s="113">
        <f>IF($E22=506,'Tarifs et relevés'!$N$19*'Tarifs et relevés'!$N$26,0)</f>
        <v>0</v>
      </c>
      <c r="AK22" s="113">
        <f>IF($E22=507,'Tarifs et relevés'!$N$20*'Tarifs et relevés'!$N$26,0)</f>
        <v>0</v>
      </c>
      <c r="AL22" s="113">
        <f>IF($E22=508,'Tarifs et relevés'!$N$21*'Tarifs et relevés'!$N$26,0)</f>
        <v>0</v>
      </c>
      <c r="AM22" s="113">
        <f>IF($E22=509,'Tarifs et relevés'!$N$22*'Tarifs et relevés'!$N$26,0)</f>
        <v>0</v>
      </c>
      <c r="AN22" s="113">
        <f>IF($E22=510,'Tarifs et relevés'!$N$23*'Tarifs et relevés'!$N$26,0)</f>
        <v>0</v>
      </c>
      <c r="AO22" s="113">
        <f>IF($E22=511,'Tarifs et relevés'!$N$24*'Tarifs et relevés'!$N$26,0)</f>
        <v>0</v>
      </c>
      <c r="AP22" s="113">
        <f>IF($E22=512,'Tarifs et relevés'!$N$25*'Tarifs et relevés'!$N$26,0)</f>
        <v>0</v>
      </c>
      <c r="AQ22" s="199">
        <f>IF($E22=301,'Tarifs et relevés'!$N$5*'Tarifs et relevés'!$N$8,0)</f>
        <v>0</v>
      </c>
      <c r="AR22" s="199">
        <f>IF($E22=302,'Tarifs et relevés'!$N$6*'Tarifs et relevés'!$N$8,0)</f>
        <v>0</v>
      </c>
      <c r="AS22" s="199">
        <f>IF($E22=303,'Tarifs et relevés'!$N$7*'Tarifs et relevés'!$N$8,0)</f>
        <v>0</v>
      </c>
      <c r="AT22" s="64">
        <f t="shared" si="8"/>
        <v>50</v>
      </c>
      <c r="AU22" s="64">
        <f t="shared" si="9"/>
        <v>300</v>
      </c>
    </row>
    <row r="23" spans="1:47" ht="20.100000000000001" customHeight="1" x14ac:dyDescent="0.25">
      <c r="A23" s="28" t="str">
        <f>IF(C23=200,'Code Fournisseur'!$C$4,IF(C23=300,'Code Fournisseur'!$C$12,IF(C23=400,'Code Fournisseur'!$C$17,IF(C23=500,'Code Fournisseur'!$C$23,""))))</f>
        <v>ENGIE</v>
      </c>
      <c r="B23" s="213"/>
      <c r="C23" s="26">
        <v>500</v>
      </c>
      <c r="D23" s="28" t="str">
        <f>IF(E23=201,'Code Fournisseur'!C25,IF(E23=202,'Code Fournisseur'!$C$6,IF(E23=203,'Code Fournisseur'!$C$7,IF(E23=204,'Code Fournisseur'!$C$8,IF(E23=205,'Code Fournisseur'!$C$9,IF(E23=206,'Code Fournisseur'!$C$10,IF(E23=301,'Code Fournisseur'!$C$13,IF(E23=302,'Code Fournisseur'!$C$14,IF(E23=303,'Code Fournisseur'!$C$15,IF(E23=401,'Code Fournisseur'!$C$18,IF(E23=402,'Code Fournisseur'!$C$19,IF(E23=403,'Code Fournisseur'!$C$20,IF(E23=404,'Code Fournisseur'!$C$21,IF(E23=501,'Code Fournisseur'!$C$24,IF(E23=502,'Code Fournisseur'!$C$25,IF(E23=503,'Code Fournisseur'!$C$26,IF(E23=504,'Code Fournisseur'!$C$27,IF(E23=505,'Code Fournisseur'!$C$28,IF(E23=506,'Code Fournisseur'!$C$29,IF(E23=507,'Code Fournisseur'!$C$30,IF(E23=508,'Code Fournisseur'!$C$31,IF(E23=509,'Code Fournisseur'!$C$32,IF(E23=510,'Code Fournisseur'!$C$33,IF(E23=511,'Code Fournisseur'!$C$34,IF(E23=512,'Code Fournisseur'!$C$35,"")))))))))))))))))))))))))</f>
        <v>Relevé Mai</v>
      </c>
      <c r="E23" s="26">
        <v>505</v>
      </c>
      <c r="F23" s="26"/>
      <c r="G23" s="69" t="str">
        <f>IF(Tableau1[[#This Row],[Code ventilation]]=402,'Tarifs et relevés'!$G$16*Tableau1[[#This Row],[Quote part Quantités]],"")</f>
        <v/>
      </c>
      <c r="H23" s="69" t="str">
        <f>IF(Tableau1[[#This Row],[Code ventilation]]=403,'Tarifs et relevés'!$G$17*Tableau1[[#This Row],[Quote part Quantités]],"")</f>
        <v/>
      </c>
      <c r="I23" s="69" t="str">
        <f>IF(Tableau1[[#This Row],[Code ventilation]]=404,'Tarifs et relevés'!$G$18*Tableau1[[#This Row],[Quote part Quantités]],"")</f>
        <v/>
      </c>
      <c r="J23" s="70" t="str">
        <f>IF(Tableau1[[#This Row],[Code ventilation]]=401,'Tarifs et relevés'!$G$14,"")</f>
        <v/>
      </c>
      <c r="K23" s="71" t="str">
        <f>IF(ISERROR('Tarifs et relevés'!$G$15*Tableau1[[#This Row],[Gaz Citerne            en Kg]]),"",'Tarifs et relevés'!$G$15*'Tableau des dépenses'!J23)</f>
        <v/>
      </c>
      <c r="L2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3" s="68" t="str">
        <f>IF(Tableau1[[#This Row],[Code ventilation]]=202,'Tarifs et relevés'!$G$5*Tableau1[[#This Row],[Quote part Quantités]],"")</f>
        <v/>
      </c>
      <c r="N23" s="68" t="str">
        <f>IF(Tableau1[[#This Row],[Code ventilation]]=203,'Tarifs et relevés'!$G$6*Tableau1[[#This Row],[Quote part Quantités]],"")</f>
        <v/>
      </c>
      <c r="O23" s="68" t="str">
        <f>IF(Tableau1[[#This Row],[Code ventilation]]=204,'Tarifs et relevés'!$G$7*Tableau1[[#This Row],[Quote part Quantités]],"")</f>
        <v/>
      </c>
      <c r="P23" s="68" t="str">
        <f>IF(Tableau1[[#This Row],[Code ventilation]]=205,'Tarifs et relevés'!$G$8*Tableau1[[#This Row],[Quote part Quantités]],"")</f>
        <v/>
      </c>
      <c r="Q23" s="68" t="str">
        <f>IF(Tableau1[[#This Row],[Code ventilation]]=206,'Tarifs et relevés'!$G$9*Tableau1[[#This Row],[Quote part Quantités]],"")</f>
        <v/>
      </c>
      <c r="R2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3" s="68" t="str">
        <f>IF(ISERROR('Tarifs et relevés'!$N$8*'Tableau des dépenses'!R23),"",'Tarifs et relevés'!$N$8*'Tableau des dépenses'!R23)</f>
        <v/>
      </c>
      <c r="T23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2500</v>
      </c>
      <c r="U23" s="63">
        <f>IF(ISERROR('Tarifs et relevés'!$N$26*Tableau1[[#This Row],[Engie        Quantité KW]]),"",'Tarifs et relevés'!$N$26*Tableau1[[#This Row],[Engie        Quantité KW]])</f>
        <v>625</v>
      </c>
      <c r="V2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625</v>
      </c>
      <c r="W23" s="198">
        <v>3</v>
      </c>
      <c r="X23" s="64">
        <f t="shared" si="5"/>
        <v>0</v>
      </c>
      <c r="Y23" s="64">
        <f t="shared" si="6"/>
        <v>0</v>
      </c>
      <c r="Z23" s="64">
        <f>IF(W23=3,V23*$Z$2,0)</f>
        <v>125</v>
      </c>
      <c r="AA23" s="113">
        <f>SUM(Tableau1[[#This Row],[SUEZ Transport    HT]:[SUEZ Traitement                           HT]])</f>
        <v>0</v>
      </c>
      <c r="AB23" s="113" t="str">
        <f>Tableau1[[#This Row],[Sogedo     Montant HT]]</f>
        <v/>
      </c>
      <c r="AC23" s="113">
        <f>SUM(Tableau1[[#This Row],[Bouteille     30 Kg]:[Bouteille     Le Cube]],Tableau1[[#This Row],[Gaz Citerne    Montant HT]])</f>
        <v>0</v>
      </c>
      <c r="AD23" s="113">
        <f>Tableau1[[#This Row],[Engie                Montant HT]]</f>
        <v>625</v>
      </c>
      <c r="AE23" s="113">
        <f>IF($E23=501,'Tarifs et relevés'!$N$14*'Tarifs et relevés'!$N$26,0)</f>
        <v>0</v>
      </c>
      <c r="AF23" s="113">
        <f>IF($E23=501,'Tarifs et relevés'!$N$15*'Tarifs et relevés'!$N$26,0)</f>
        <v>0</v>
      </c>
      <c r="AG23" s="113">
        <f>IF($E23=503,'Tarifs et relevés'!$N$16*'Tarifs et relevés'!$N$26,0)</f>
        <v>0</v>
      </c>
      <c r="AH23" s="113">
        <f>IF($E23=504,'Tarifs et relevés'!$N$17*'Tarifs et relevés'!$N$26,0)</f>
        <v>0</v>
      </c>
      <c r="AI23" s="113">
        <f>IF($E23=505,'Tarifs et relevés'!$N$18*'Tarifs et relevés'!$N$26,0)</f>
        <v>625</v>
      </c>
      <c r="AJ23" s="113">
        <f>IF($E23=506,'Tarifs et relevés'!$N$19*'Tarifs et relevés'!$N$26,0)</f>
        <v>0</v>
      </c>
      <c r="AK23" s="113">
        <f>IF($E23=507,'Tarifs et relevés'!$N$20*'Tarifs et relevés'!$N$26,0)</f>
        <v>0</v>
      </c>
      <c r="AL23" s="113">
        <f>IF($E23=508,'Tarifs et relevés'!$N$21*'Tarifs et relevés'!$N$26,0)</f>
        <v>0</v>
      </c>
      <c r="AM23" s="113">
        <f>IF($E23=509,'Tarifs et relevés'!$N$22*'Tarifs et relevés'!$N$26,0)</f>
        <v>0</v>
      </c>
      <c r="AN23" s="113">
        <f>IF($E23=510,'Tarifs et relevés'!$N$23*'Tarifs et relevés'!$N$26,0)</f>
        <v>0</v>
      </c>
      <c r="AO23" s="113">
        <f>IF($E23=511,'Tarifs et relevés'!$N$24*'Tarifs et relevés'!$N$26,0)</f>
        <v>0</v>
      </c>
      <c r="AP23" s="113">
        <f>IF($E23=512,'Tarifs et relevés'!$N$25*'Tarifs et relevés'!$N$26,0)</f>
        <v>0</v>
      </c>
      <c r="AQ23" s="199">
        <f>IF($E23=301,'Tarifs et relevés'!$N$5*'Tarifs et relevés'!$N$8,0)</f>
        <v>0</v>
      </c>
      <c r="AR23" s="199">
        <f>IF($E23=302,'Tarifs et relevés'!$N$6*'Tarifs et relevés'!$N$8,0)</f>
        <v>0</v>
      </c>
      <c r="AS23" s="199">
        <f>IF($E23=303,'Tarifs et relevés'!$N$7*'Tarifs et relevés'!$N$8,0)</f>
        <v>0</v>
      </c>
      <c r="AT23" s="195">
        <f t="shared" si="8"/>
        <v>125</v>
      </c>
      <c r="AU23" s="195">
        <f t="shared" si="9"/>
        <v>750</v>
      </c>
    </row>
    <row r="24" spans="1:47" ht="20.100000000000001" customHeight="1" x14ac:dyDescent="0.25">
      <c r="A24" s="28" t="str">
        <f>IF(C24=200,'Code Fournisseur'!$C$4,IF(C24=300,'Code Fournisseur'!$C$12,IF(C24=400,'Code Fournisseur'!$C$17,IF(C24=500,'Code Fournisseur'!$C$23,""))))</f>
        <v>ENGIE</v>
      </c>
      <c r="B24" s="213"/>
      <c r="C24" s="26">
        <v>500</v>
      </c>
      <c r="D24" s="28" t="str">
        <f>IF(E24=201,'Code Fournisseur'!C26,IF(E24=202,'Code Fournisseur'!$C$6,IF(E24=203,'Code Fournisseur'!$C$7,IF(E24=204,'Code Fournisseur'!$C$8,IF(E24=205,'Code Fournisseur'!$C$9,IF(E24=206,'Code Fournisseur'!$C$10,IF(E24=301,'Code Fournisseur'!$C$13,IF(E24=302,'Code Fournisseur'!$C$14,IF(E24=303,'Code Fournisseur'!$C$15,IF(E24=401,'Code Fournisseur'!$C$18,IF(E24=402,'Code Fournisseur'!$C$19,IF(E24=403,'Code Fournisseur'!$C$20,IF(E24=404,'Code Fournisseur'!$C$21,IF(E24=501,'Code Fournisseur'!$C$24,IF(E24=502,'Code Fournisseur'!$C$25,IF(E24=503,'Code Fournisseur'!$C$26,IF(E24=504,'Code Fournisseur'!$C$27,IF(E24=505,'Code Fournisseur'!$C$28,IF(E24=506,'Code Fournisseur'!$C$29,IF(E24=507,'Code Fournisseur'!$C$30,IF(E24=508,'Code Fournisseur'!$C$31,IF(E24=509,'Code Fournisseur'!$C$32,IF(E24=510,'Code Fournisseur'!$C$33,IF(E24=511,'Code Fournisseur'!$C$34,IF(E24=512,'Code Fournisseur'!$C$35,"")))))))))))))))))))))))))</f>
        <v>Relevé Juin</v>
      </c>
      <c r="E24" s="26">
        <v>506</v>
      </c>
      <c r="F24" s="26"/>
      <c r="G24" s="69" t="str">
        <f>IF(Tableau1[[#This Row],[Code ventilation]]=402,'Tarifs et relevés'!$G$16*Tableau1[[#This Row],[Quote part Quantités]],"")</f>
        <v/>
      </c>
      <c r="H24" s="69" t="str">
        <f>IF(Tableau1[[#This Row],[Code ventilation]]=403,'Tarifs et relevés'!$G$17*Tableau1[[#This Row],[Quote part Quantités]],"")</f>
        <v/>
      </c>
      <c r="I24" s="69" t="str">
        <f>IF(Tableau1[[#This Row],[Code ventilation]]=404,'Tarifs et relevés'!$G$18*Tableau1[[#This Row],[Quote part Quantités]],"")</f>
        <v/>
      </c>
      <c r="J24" s="70" t="str">
        <f>IF(Tableau1[[#This Row],[Code ventilation]]=401,'Tarifs et relevés'!$G$14,"")</f>
        <v/>
      </c>
      <c r="K24" s="71" t="str">
        <f>IF(ISERROR('Tarifs et relevés'!$G$15*Tableau1[[#This Row],[Gaz Citerne            en Kg]]),"",'Tarifs et relevés'!$G$15*'Tableau des dépenses'!J24)</f>
        <v/>
      </c>
      <c r="L2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4" s="68" t="str">
        <f>IF(Tableau1[[#This Row],[Code ventilation]]=202,'Tarifs et relevés'!$G$5*Tableau1[[#This Row],[Quote part Quantités]],"")</f>
        <v/>
      </c>
      <c r="N24" s="68" t="str">
        <f>IF(Tableau1[[#This Row],[Code ventilation]]=203,'Tarifs et relevés'!$G$6*Tableau1[[#This Row],[Quote part Quantités]],"")</f>
        <v/>
      </c>
      <c r="O24" s="68" t="str">
        <f>IF(Tableau1[[#This Row],[Code ventilation]]=204,'Tarifs et relevés'!$G$7*Tableau1[[#This Row],[Quote part Quantités]],"")</f>
        <v/>
      </c>
      <c r="P24" s="68" t="str">
        <f>IF(Tableau1[[#This Row],[Code ventilation]]=205,'Tarifs et relevés'!$G$8*Tableau1[[#This Row],[Quote part Quantités]],"")</f>
        <v/>
      </c>
      <c r="Q24" s="68" t="str">
        <f>IF(Tableau1[[#This Row],[Code ventilation]]=206,'Tarifs et relevés'!$G$9*Tableau1[[#This Row],[Quote part Quantités]],"")</f>
        <v/>
      </c>
      <c r="R2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4" s="68" t="str">
        <f>IF(ISERROR('Tarifs et relevés'!$N$8*'Tableau des dépenses'!R24),"",'Tarifs et relevés'!$N$8*'Tableau des dépenses'!R24)</f>
        <v/>
      </c>
      <c r="T24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1500</v>
      </c>
      <c r="U24" s="63">
        <f>IF(ISERROR('Tarifs et relevés'!$N$26*Tableau1[[#This Row],[Engie        Quantité KW]]),"",'Tarifs et relevés'!$N$26*Tableau1[[#This Row],[Engie        Quantité KW]])</f>
        <v>375</v>
      </c>
      <c r="V2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375</v>
      </c>
      <c r="W24" s="198">
        <v>3</v>
      </c>
      <c r="X24" s="64">
        <f t="shared" si="5"/>
        <v>0</v>
      </c>
      <c r="Y24" s="64">
        <f t="shared" si="6"/>
        <v>0</v>
      </c>
      <c r="Z24" s="64">
        <f t="shared" si="7"/>
        <v>75</v>
      </c>
      <c r="AA24" s="113">
        <f>SUM(Tableau1[[#This Row],[SUEZ Transport    HT]:[SUEZ Traitement                           HT]])</f>
        <v>0</v>
      </c>
      <c r="AB24" s="113" t="str">
        <f>Tableau1[[#This Row],[Sogedo     Montant HT]]</f>
        <v/>
      </c>
      <c r="AC24" s="113">
        <f>SUM(Tableau1[[#This Row],[Bouteille     30 Kg]:[Bouteille     Le Cube]],Tableau1[[#This Row],[Gaz Citerne    Montant HT]])</f>
        <v>0</v>
      </c>
      <c r="AD24" s="113">
        <f>Tableau1[[#This Row],[Engie                Montant HT]]</f>
        <v>375</v>
      </c>
      <c r="AE24" s="113">
        <f>IF($E24=501,'Tarifs et relevés'!$N$14*'Tarifs et relevés'!$N$26,0)</f>
        <v>0</v>
      </c>
      <c r="AF24" s="113">
        <f>IF($E24=501,'Tarifs et relevés'!$N$15*'Tarifs et relevés'!$N$26,0)</f>
        <v>0</v>
      </c>
      <c r="AG24" s="113">
        <f>IF($E24=503,'Tarifs et relevés'!$N$16*'Tarifs et relevés'!$N$26,0)</f>
        <v>0</v>
      </c>
      <c r="AH24" s="113">
        <f>IF($E24=504,'Tarifs et relevés'!$N$17*'Tarifs et relevés'!$N$26,0)</f>
        <v>0</v>
      </c>
      <c r="AI24" s="113">
        <f>IF($E24=505,'Tarifs et relevés'!$N$18*'Tarifs et relevés'!$N$26,0)</f>
        <v>0</v>
      </c>
      <c r="AJ24" s="113">
        <f>IF($E24=506,'Tarifs et relevés'!$N$19*'Tarifs et relevés'!$N$26,0)</f>
        <v>375</v>
      </c>
      <c r="AK24" s="113">
        <f>IF($E24=507,'Tarifs et relevés'!$N$20*'Tarifs et relevés'!$N$26,0)</f>
        <v>0</v>
      </c>
      <c r="AL24" s="113">
        <f>IF($E24=508,'Tarifs et relevés'!$N$21*'Tarifs et relevés'!$N$26,0)</f>
        <v>0</v>
      </c>
      <c r="AM24" s="113">
        <f>IF($E24=509,'Tarifs et relevés'!$N$22*'Tarifs et relevés'!$N$26,0)</f>
        <v>0</v>
      </c>
      <c r="AN24" s="113">
        <f>IF($E24=510,'Tarifs et relevés'!$N$23*'Tarifs et relevés'!$N$26,0)</f>
        <v>0</v>
      </c>
      <c r="AO24" s="113">
        <f>IF($E24=511,'Tarifs et relevés'!$N$24*'Tarifs et relevés'!$N$26,0)</f>
        <v>0</v>
      </c>
      <c r="AP24" s="113">
        <f>IF($E24=512,'Tarifs et relevés'!$N$25*'Tarifs et relevés'!$N$26,0)</f>
        <v>0</v>
      </c>
      <c r="AQ24" s="199">
        <f>IF($E24=301,'Tarifs et relevés'!$N$5*'Tarifs et relevés'!$N$8,0)</f>
        <v>0</v>
      </c>
      <c r="AR24" s="199">
        <f>IF($E24=302,'Tarifs et relevés'!$N$6*'Tarifs et relevés'!$N$8,0)</f>
        <v>0</v>
      </c>
      <c r="AS24" s="199">
        <f>IF($E24=303,'Tarifs et relevés'!$N$7*'Tarifs et relevés'!$N$8,0)</f>
        <v>0</v>
      </c>
      <c r="AT24" s="64">
        <f t="shared" si="8"/>
        <v>75</v>
      </c>
      <c r="AU24" s="64">
        <f t="shared" si="9"/>
        <v>450</v>
      </c>
    </row>
    <row r="25" spans="1:47" ht="20.100000000000001" customHeight="1" x14ac:dyDescent="0.25">
      <c r="A25" s="28" t="str">
        <f>IF(C25=200,'Code Fournisseur'!$C$4,IF(C25=300,'Code Fournisseur'!$C$12,IF(C25=400,'Code Fournisseur'!$C$17,IF(C25=500,'Code Fournisseur'!$C$23,""))))</f>
        <v>ENGIE</v>
      </c>
      <c r="B25" s="213"/>
      <c r="C25" s="26">
        <v>500</v>
      </c>
      <c r="D25" s="28" t="str">
        <f>IF(E25=201,'Code Fournisseur'!C27,IF(E25=202,'Code Fournisseur'!$C$6,IF(E25=203,'Code Fournisseur'!$C$7,IF(E25=204,'Code Fournisseur'!$C$8,IF(E25=205,'Code Fournisseur'!$C$9,IF(E25=206,'Code Fournisseur'!$C$10,IF(E25=301,'Code Fournisseur'!$C$13,IF(E25=302,'Code Fournisseur'!$C$14,IF(E25=303,'Code Fournisseur'!$C$15,IF(E25=401,'Code Fournisseur'!$C$18,IF(E25=402,'Code Fournisseur'!$C$19,IF(E25=403,'Code Fournisseur'!$C$20,IF(E25=404,'Code Fournisseur'!$C$21,IF(E25=501,'Code Fournisseur'!$C$24,IF(E25=502,'Code Fournisseur'!$C$25,IF(E25=503,'Code Fournisseur'!$C$26,IF(E25=504,'Code Fournisseur'!$C$27,IF(E25=505,'Code Fournisseur'!$C$28,IF(E25=506,'Code Fournisseur'!$C$29,IF(E25=507,'Code Fournisseur'!$C$30,IF(E25=508,'Code Fournisseur'!$C$31,IF(E25=509,'Code Fournisseur'!$C$32,IF(E25=510,'Code Fournisseur'!$C$33,IF(E25=511,'Code Fournisseur'!$C$34,IF(E25=512,'Code Fournisseur'!$C$35,"")))))))))))))))))))))))))</f>
        <v>Relevé Juillet</v>
      </c>
      <c r="E25" s="26">
        <v>507</v>
      </c>
      <c r="F25" s="26"/>
      <c r="G25" s="69" t="str">
        <f>IF(Tableau1[[#This Row],[Code ventilation]]=402,'Tarifs et relevés'!$G$16*Tableau1[[#This Row],[Quote part Quantités]],"")</f>
        <v/>
      </c>
      <c r="H25" s="69" t="str">
        <f>IF(Tableau1[[#This Row],[Code ventilation]]=403,'Tarifs et relevés'!$G$17*Tableau1[[#This Row],[Quote part Quantités]],"")</f>
        <v/>
      </c>
      <c r="I25" s="69" t="str">
        <f>IF(Tableau1[[#This Row],[Code ventilation]]=404,'Tarifs et relevés'!$G$18*Tableau1[[#This Row],[Quote part Quantités]],"")</f>
        <v/>
      </c>
      <c r="J25" s="70" t="str">
        <f>IF(Tableau1[[#This Row],[Code ventilation]]=401,'Tarifs et relevés'!$G$14,"")</f>
        <v/>
      </c>
      <c r="K25" s="71" t="str">
        <f>IF(ISERROR('Tarifs et relevés'!$G$15*Tableau1[[#This Row],[Gaz Citerne            en Kg]]),"",'Tarifs et relevés'!$G$15*'Tableau des dépenses'!J25)</f>
        <v/>
      </c>
      <c r="L2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5" s="68" t="str">
        <f>IF(Tableau1[[#This Row],[Code ventilation]]=202,'Tarifs et relevés'!$G$5*Tableau1[[#This Row],[Quote part Quantités]],"")</f>
        <v/>
      </c>
      <c r="N25" s="68" t="str">
        <f>IF(Tableau1[[#This Row],[Code ventilation]]=203,'Tarifs et relevés'!$G$6*Tableau1[[#This Row],[Quote part Quantités]],"")</f>
        <v/>
      </c>
      <c r="O25" s="68" t="str">
        <f>IF(Tableau1[[#This Row],[Code ventilation]]=204,'Tarifs et relevés'!$G$7*Tableau1[[#This Row],[Quote part Quantités]],"")</f>
        <v/>
      </c>
      <c r="P25" s="68" t="str">
        <f>IF(Tableau1[[#This Row],[Code ventilation]]=205,'Tarifs et relevés'!$G$8*Tableau1[[#This Row],[Quote part Quantités]],"")</f>
        <v/>
      </c>
      <c r="Q25" s="68" t="str">
        <f>IF(Tableau1[[#This Row],[Code ventilation]]=206,'Tarifs et relevés'!$G$9*Tableau1[[#This Row],[Quote part Quantités]],"")</f>
        <v/>
      </c>
      <c r="R2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5" s="68" t="str">
        <f>IF(ISERROR('Tarifs et relevés'!$N$8*'Tableau des dépenses'!R25),"",'Tarifs et relevés'!$N$8*'Tableau des dépenses'!R25)</f>
        <v/>
      </c>
      <c r="T25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3000</v>
      </c>
      <c r="U25" s="63">
        <f>IF(ISERROR('Tarifs et relevés'!$N$26*Tableau1[[#This Row],[Engie        Quantité KW]]),"",'Tarifs et relevés'!$N$26*Tableau1[[#This Row],[Engie        Quantité KW]])</f>
        <v>750</v>
      </c>
      <c r="V2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750</v>
      </c>
      <c r="W25" s="198">
        <v>3</v>
      </c>
      <c r="X25" s="64">
        <f t="shared" si="5"/>
        <v>0</v>
      </c>
      <c r="Y25" s="64">
        <f t="shared" si="6"/>
        <v>0</v>
      </c>
      <c r="Z25" s="64">
        <f t="shared" si="7"/>
        <v>150</v>
      </c>
      <c r="AA25" s="113">
        <f>SUM(Tableau1[[#This Row],[SUEZ Transport    HT]:[SUEZ Traitement                           HT]])</f>
        <v>0</v>
      </c>
      <c r="AB25" s="113" t="str">
        <f>Tableau1[[#This Row],[Sogedo     Montant HT]]</f>
        <v/>
      </c>
      <c r="AC25" s="113">
        <f>SUM(Tableau1[[#This Row],[Bouteille     30 Kg]:[Bouteille     Le Cube]],Tableau1[[#This Row],[Gaz Citerne    Montant HT]])</f>
        <v>0</v>
      </c>
      <c r="AD25" s="113">
        <f>Tableau1[[#This Row],[Engie                Montant HT]]</f>
        <v>750</v>
      </c>
      <c r="AE25" s="113">
        <f>IF($E25=501,'Tarifs et relevés'!$N$14*'Tarifs et relevés'!$N$26,0)</f>
        <v>0</v>
      </c>
      <c r="AF25" s="113">
        <f>IF($E25=501,'Tarifs et relevés'!$N$15*'Tarifs et relevés'!$N$26,0)</f>
        <v>0</v>
      </c>
      <c r="AG25" s="113">
        <f>IF($E25=503,'Tarifs et relevés'!$N$16*'Tarifs et relevés'!$N$26,0)</f>
        <v>0</v>
      </c>
      <c r="AH25" s="113">
        <f>IF($E25=504,'Tarifs et relevés'!$N$17*'Tarifs et relevés'!$N$26,0)</f>
        <v>0</v>
      </c>
      <c r="AI25" s="113">
        <f>IF($E25=505,'Tarifs et relevés'!$N$18*'Tarifs et relevés'!$N$26,0)</f>
        <v>0</v>
      </c>
      <c r="AJ25" s="113">
        <f>IF($E25=506,'Tarifs et relevés'!$N$19*'Tarifs et relevés'!$N$26,0)</f>
        <v>0</v>
      </c>
      <c r="AK25" s="113">
        <f>IF($E25=507,'Tarifs et relevés'!$N$20*'Tarifs et relevés'!$N$26,0)</f>
        <v>750</v>
      </c>
      <c r="AL25" s="113">
        <f>IF($E25=508,'Tarifs et relevés'!$N$21*'Tarifs et relevés'!$N$26,0)</f>
        <v>0</v>
      </c>
      <c r="AM25" s="113">
        <f>IF($E25=509,'Tarifs et relevés'!$N$22*'Tarifs et relevés'!$N$26,0)</f>
        <v>0</v>
      </c>
      <c r="AN25" s="113">
        <f>IF($E25=510,'Tarifs et relevés'!$N$23*'Tarifs et relevés'!$N$26,0)</f>
        <v>0</v>
      </c>
      <c r="AO25" s="113">
        <f>IF($E25=511,'Tarifs et relevés'!$N$24*'Tarifs et relevés'!$N$26,0)</f>
        <v>0</v>
      </c>
      <c r="AP25" s="113">
        <f>IF($E25=512,'Tarifs et relevés'!$N$25*'Tarifs et relevés'!$N$26,0)</f>
        <v>0</v>
      </c>
      <c r="AQ25" s="199">
        <f>IF($E25=301,'Tarifs et relevés'!$N$5*'Tarifs et relevés'!$N$8,0)</f>
        <v>0</v>
      </c>
      <c r="AR25" s="199">
        <f>IF($E25=302,'Tarifs et relevés'!$N$6*'Tarifs et relevés'!$N$8,0)</f>
        <v>0</v>
      </c>
      <c r="AS25" s="199">
        <f>IF($E25=303,'Tarifs et relevés'!$N$7*'Tarifs et relevés'!$N$8,0)</f>
        <v>0</v>
      </c>
      <c r="AT25" s="195">
        <f t="shared" si="8"/>
        <v>150</v>
      </c>
      <c r="AU25" s="195">
        <f t="shared" si="9"/>
        <v>900</v>
      </c>
    </row>
    <row r="26" spans="1:47" ht="20.100000000000001" customHeight="1" x14ac:dyDescent="0.25">
      <c r="A26" s="28" t="str">
        <f>IF(C26=200,'Code Fournisseur'!$C$4,IF(C26=300,'Code Fournisseur'!$C$12,IF(C26=400,'Code Fournisseur'!$C$17,IF(C26=500,'Code Fournisseur'!$C$23,""))))</f>
        <v>ENGIE</v>
      </c>
      <c r="B26" s="213"/>
      <c r="C26" s="26">
        <v>500</v>
      </c>
      <c r="D26" s="28" t="str">
        <f>IF(E26=201,'Code Fournisseur'!C28,IF(E26=202,'Code Fournisseur'!$C$6,IF(E26=203,'Code Fournisseur'!$C$7,IF(E26=204,'Code Fournisseur'!$C$8,IF(E26=205,'Code Fournisseur'!$C$9,IF(E26=206,'Code Fournisseur'!$C$10,IF(E26=301,'Code Fournisseur'!$C$13,IF(E26=302,'Code Fournisseur'!$C$14,IF(E26=303,'Code Fournisseur'!$C$15,IF(E26=401,'Code Fournisseur'!$C$18,IF(E26=402,'Code Fournisseur'!$C$19,IF(E26=403,'Code Fournisseur'!$C$20,IF(E26=404,'Code Fournisseur'!$C$21,IF(E26=501,'Code Fournisseur'!$C$24,IF(E26=502,'Code Fournisseur'!$C$25,IF(E26=503,'Code Fournisseur'!$C$26,IF(E26=504,'Code Fournisseur'!$C$27,IF(E26=505,'Code Fournisseur'!$C$28,IF(E26=506,'Code Fournisseur'!$C$29,IF(E26=507,'Code Fournisseur'!$C$30,IF(E26=508,'Code Fournisseur'!$C$31,IF(E26=509,'Code Fournisseur'!$C$32,IF(E26=510,'Code Fournisseur'!$C$33,IF(E26=511,'Code Fournisseur'!$C$34,IF(E26=512,'Code Fournisseur'!$C$35,"")))))))))))))))))))))))))</f>
        <v>Relevé Août</v>
      </c>
      <c r="E26" s="26">
        <v>508</v>
      </c>
      <c r="F26" s="26"/>
      <c r="G26" s="69" t="str">
        <f>IF(Tableau1[[#This Row],[Code ventilation]]=402,'Tarifs et relevés'!$G$16*Tableau1[[#This Row],[Quote part Quantités]],"")</f>
        <v/>
      </c>
      <c r="H26" s="69" t="str">
        <f>IF(Tableau1[[#This Row],[Code ventilation]]=403,'Tarifs et relevés'!$G$17*Tableau1[[#This Row],[Quote part Quantités]],"")</f>
        <v/>
      </c>
      <c r="I26" s="69" t="str">
        <f>IF(Tableau1[[#This Row],[Code ventilation]]=404,'Tarifs et relevés'!$G$18*Tableau1[[#This Row],[Quote part Quantités]],"")</f>
        <v/>
      </c>
      <c r="J26" s="70" t="str">
        <f>IF(Tableau1[[#This Row],[Code ventilation]]=401,'Tarifs et relevés'!$G$14,"")</f>
        <v/>
      </c>
      <c r="K26" s="71" t="str">
        <f>IF(ISERROR('Tarifs et relevés'!$G$15*Tableau1[[#This Row],[Gaz Citerne            en Kg]]),"",'Tarifs et relevés'!$G$15*'Tableau des dépenses'!J26)</f>
        <v/>
      </c>
      <c r="L2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6" s="68" t="str">
        <f>IF(Tableau1[[#This Row],[Code ventilation]]=202,'Tarifs et relevés'!$G$5*Tableau1[[#This Row],[Quote part Quantités]],"")</f>
        <v/>
      </c>
      <c r="N26" s="68" t="str">
        <f>IF(Tableau1[[#This Row],[Code ventilation]]=203,'Tarifs et relevés'!$G$6*Tableau1[[#This Row],[Quote part Quantités]],"")</f>
        <v/>
      </c>
      <c r="O26" s="68" t="str">
        <f>IF(Tableau1[[#This Row],[Code ventilation]]=204,'Tarifs et relevés'!$G$7*Tableau1[[#This Row],[Quote part Quantités]],"")</f>
        <v/>
      </c>
      <c r="P26" s="68" t="str">
        <f>IF(Tableau1[[#This Row],[Code ventilation]]=205,'Tarifs et relevés'!$G$8*Tableau1[[#This Row],[Quote part Quantités]],"")</f>
        <v/>
      </c>
      <c r="Q26" s="68" t="str">
        <f>IF(Tableau1[[#This Row],[Code ventilation]]=206,'Tarifs et relevés'!$G$9*Tableau1[[#This Row],[Quote part Quantités]],"")</f>
        <v/>
      </c>
      <c r="R2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6" s="68" t="str">
        <f>IF(ISERROR('Tarifs et relevés'!$N$8*'Tableau des dépenses'!R26),"",'Tarifs et relevés'!$N$8*'Tableau des dépenses'!R26)</f>
        <v/>
      </c>
      <c r="T26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3000</v>
      </c>
      <c r="U26" s="63">
        <f>IF(ISERROR('Tarifs et relevés'!$N$26*Tableau1[[#This Row],[Engie        Quantité KW]]),"",'Tarifs et relevés'!$N$26*Tableau1[[#This Row],[Engie        Quantité KW]])</f>
        <v>750</v>
      </c>
      <c r="V2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750</v>
      </c>
      <c r="W26" s="198">
        <v>3</v>
      </c>
      <c r="X26" s="64">
        <f t="shared" si="5"/>
        <v>0</v>
      </c>
      <c r="Y26" s="64">
        <f t="shared" si="6"/>
        <v>0</v>
      </c>
      <c r="Z26" s="64">
        <f t="shared" si="7"/>
        <v>150</v>
      </c>
      <c r="AA26" s="113">
        <f>SUM(Tableau1[[#This Row],[SUEZ Transport    HT]:[SUEZ Traitement                           HT]])</f>
        <v>0</v>
      </c>
      <c r="AB26" s="113" t="str">
        <f>Tableau1[[#This Row],[Sogedo     Montant HT]]</f>
        <v/>
      </c>
      <c r="AC26" s="113">
        <f>SUM(Tableau1[[#This Row],[Bouteille     30 Kg]:[Bouteille     Le Cube]],Tableau1[[#This Row],[Gaz Citerne    Montant HT]])</f>
        <v>0</v>
      </c>
      <c r="AD26" s="113">
        <f>Tableau1[[#This Row],[Engie                Montant HT]]</f>
        <v>750</v>
      </c>
      <c r="AE26" s="113">
        <f>IF($E26=501,'Tarifs et relevés'!$N$14*'Tarifs et relevés'!$N$26,0)</f>
        <v>0</v>
      </c>
      <c r="AF26" s="113">
        <f>IF($E26=501,'Tarifs et relevés'!$N$15*'Tarifs et relevés'!$N$26,0)</f>
        <v>0</v>
      </c>
      <c r="AG26" s="113">
        <f>IF($E26=503,'Tarifs et relevés'!$N$16*'Tarifs et relevés'!$N$26,0)</f>
        <v>0</v>
      </c>
      <c r="AH26" s="113">
        <f>IF($E26=504,'Tarifs et relevés'!$N$17*'Tarifs et relevés'!$N$26,0)</f>
        <v>0</v>
      </c>
      <c r="AI26" s="113">
        <f>IF($E26=505,'Tarifs et relevés'!$N$18*'Tarifs et relevés'!$N$26,0)</f>
        <v>0</v>
      </c>
      <c r="AJ26" s="113">
        <f>IF($E26=506,'Tarifs et relevés'!$N$19*'Tarifs et relevés'!$N$26,0)</f>
        <v>0</v>
      </c>
      <c r="AK26" s="113">
        <f>IF($E26=507,'Tarifs et relevés'!$N$20*'Tarifs et relevés'!$N$26,0)</f>
        <v>0</v>
      </c>
      <c r="AL26" s="113">
        <f>IF($E26=508,'Tarifs et relevés'!$N$21*'Tarifs et relevés'!$N$26,0)</f>
        <v>750</v>
      </c>
      <c r="AM26" s="113">
        <f>IF($E26=509,'Tarifs et relevés'!$N$22*'Tarifs et relevés'!$N$26,0)</f>
        <v>0</v>
      </c>
      <c r="AN26" s="113">
        <f>IF($E26=510,'Tarifs et relevés'!$N$23*'Tarifs et relevés'!$N$26,0)</f>
        <v>0</v>
      </c>
      <c r="AO26" s="113">
        <f>IF($E26=511,'Tarifs et relevés'!$N$24*'Tarifs et relevés'!$N$26,0)</f>
        <v>0</v>
      </c>
      <c r="AP26" s="113">
        <f>IF($E26=512,'Tarifs et relevés'!$N$25*'Tarifs et relevés'!$N$26,0)</f>
        <v>0</v>
      </c>
      <c r="AQ26" s="199">
        <f>IF($E26=301,'Tarifs et relevés'!$N$5*'Tarifs et relevés'!$N$8,0)</f>
        <v>0</v>
      </c>
      <c r="AR26" s="199">
        <f>IF($E26=302,'Tarifs et relevés'!$N$6*'Tarifs et relevés'!$N$8,0)</f>
        <v>0</v>
      </c>
      <c r="AS26" s="199">
        <f>IF($E26=303,'Tarifs et relevés'!$N$7*'Tarifs et relevés'!$N$8,0)</f>
        <v>0</v>
      </c>
      <c r="AT26" s="64">
        <f t="shared" si="8"/>
        <v>150</v>
      </c>
      <c r="AU26" s="64">
        <f t="shared" si="9"/>
        <v>900</v>
      </c>
    </row>
    <row r="27" spans="1:47" ht="20.100000000000001" customHeight="1" x14ac:dyDescent="0.25">
      <c r="A27" s="28" t="str">
        <f>IF(C27=200,'Code Fournisseur'!$C$4,IF(C27=300,'Code Fournisseur'!$C$12,IF(C27=400,'Code Fournisseur'!$C$17,IF(C27=500,'Code Fournisseur'!$C$23,""))))</f>
        <v>ENGIE</v>
      </c>
      <c r="B27" s="213"/>
      <c r="C27" s="26">
        <v>500</v>
      </c>
      <c r="D27" s="28" t="str">
        <f>IF(E27=201,'Code Fournisseur'!C29,IF(E27=202,'Code Fournisseur'!$C$6,IF(E27=203,'Code Fournisseur'!$C$7,IF(E27=204,'Code Fournisseur'!$C$8,IF(E27=205,'Code Fournisseur'!$C$9,IF(E27=206,'Code Fournisseur'!$C$10,IF(E27=301,'Code Fournisseur'!$C$13,IF(E27=302,'Code Fournisseur'!$C$14,IF(E27=303,'Code Fournisseur'!$C$15,IF(E27=401,'Code Fournisseur'!$C$18,IF(E27=402,'Code Fournisseur'!$C$19,IF(E27=403,'Code Fournisseur'!$C$20,IF(E27=404,'Code Fournisseur'!$C$21,IF(E27=501,'Code Fournisseur'!$C$24,IF(E27=502,'Code Fournisseur'!$C$25,IF(E27=503,'Code Fournisseur'!$C$26,IF(E27=504,'Code Fournisseur'!$C$27,IF(E27=505,'Code Fournisseur'!$C$28,IF(E27=506,'Code Fournisseur'!$C$29,IF(E27=507,'Code Fournisseur'!$C$30,IF(E27=508,'Code Fournisseur'!$C$31,IF(E27=509,'Code Fournisseur'!$C$32,IF(E27=510,'Code Fournisseur'!$C$33,IF(E27=511,'Code Fournisseur'!$C$34,IF(E27=512,'Code Fournisseur'!$C$35,"")))))))))))))))))))))))))</f>
        <v>Relevé Septembre</v>
      </c>
      <c r="E27" s="26">
        <v>509</v>
      </c>
      <c r="F27" s="26"/>
      <c r="G27" s="69" t="str">
        <f>IF(Tableau1[[#This Row],[Code ventilation]]=402,'Tarifs et relevés'!$G$16*Tableau1[[#This Row],[Quote part Quantités]],"")</f>
        <v/>
      </c>
      <c r="H27" s="69" t="str">
        <f>IF(Tableau1[[#This Row],[Code ventilation]]=403,'Tarifs et relevés'!$G$17*Tableau1[[#This Row],[Quote part Quantités]],"")</f>
        <v/>
      </c>
      <c r="I27" s="69" t="str">
        <f>IF(Tableau1[[#This Row],[Code ventilation]]=404,'Tarifs et relevés'!$G$18*Tableau1[[#This Row],[Quote part Quantités]],"")</f>
        <v/>
      </c>
      <c r="J27" s="70" t="str">
        <f>IF(Tableau1[[#This Row],[Code ventilation]]=401,'Tarifs et relevés'!$G$14,"")</f>
        <v/>
      </c>
      <c r="K27" s="71" t="str">
        <f>IF(ISERROR('Tarifs et relevés'!$G$15*Tableau1[[#This Row],[Gaz Citerne            en Kg]]),"",'Tarifs et relevés'!$G$15*'Tableau des dépenses'!J27)</f>
        <v/>
      </c>
      <c r="L2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7" s="68" t="str">
        <f>IF(Tableau1[[#This Row],[Code ventilation]]=202,'Tarifs et relevés'!$G$5*Tableau1[[#This Row],[Quote part Quantités]],"")</f>
        <v/>
      </c>
      <c r="N27" s="68" t="str">
        <f>IF(Tableau1[[#This Row],[Code ventilation]]=203,'Tarifs et relevés'!$G$6*Tableau1[[#This Row],[Quote part Quantités]],"")</f>
        <v/>
      </c>
      <c r="O27" s="68" t="str">
        <f>IF(Tableau1[[#This Row],[Code ventilation]]=204,'Tarifs et relevés'!$G$7*Tableau1[[#This Row],[Quote part Quantités]],"")</f>
        <v/>
      </c>
      <c r="P27" s="68" t="str">
        <f>IF(Tableau1[[#This Row],[Code ventilation]]=205,'Tarifs et relevés'!$G$8*Tableau1[[#This Row],[Quote part Quantités]],"")</f>
        <v/>
      </c>
      <c r="Q27" s="68" t="str">
        <f>IF(Tableau1[[#This Row],[Code ventilation]]=206,'Tarifs et relevés'!$G$9*Tableau1[[#This Row],[Quote part Quantités]],"")</f>
        <v/>
      </c>
      <c r="R2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7" s="68" t="str">
        <f>IF(ISERROR('Tarifs et relevés'!$N$8*'Tableau des dépenses'!R27),"",'Tarifs et relevés'!$N$8*'Tableau des dépenses'!R27)</f>
        <v/>
      </c>
      <c r="T27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3000</v>
      </c>
      <c r="U27" s="63">
        <f>IF(ISERROR('Tarifs et relevés'!$N$26*Tableau1[[#This Row],[Engie        Quantité KW]]),"",'Tarifs et relevés'!$N$26*Tableau1[[#This Row],[Engie        Quantité KW]])</f>
        <v>750</v>
      </c>
      <c r="V2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750</v>
      </c>
      <c r="W27" s="198">
        <v>3</v>
      </c>
      <c r="X27" s="64">
        <f t="shared" si="5"/>
        <v>0</v>
      </c>
      <c r="Y27" s="64">
        <f t="shared" si="6"/>
        <v>0</v>
      </c>
      <c r="Z27" s="64">
        <f t="shared" si="7"/>
        <v>150</v>
      </c>
      <c r="AA27" s="113">
        <f>SUM(Tableau1[[#This Row],[SUEZ Transport    HT]:[SUEZ Traitement                           HT]])</f>
        <v>0</v>
      </c>
      <c r="AB27" s="113" t="str">
        <f>Tableau1[[#This Row],[Sogedo     Montant HT]]</f>
        <v/>
      </c>
      <c r="AC27" s="113">
        <f>SUM(Tableau1[[#This Row],[Bouteille     30 Kg]:[Bouteille     Le Cube]],Tableau1[[#This Row],[Gaz Citerne    Montant HT]])</f>
        <v>0</v>
      </c>
      <c r="AD27" s="113">
        <f>Tableau1[[#This Row],[Engie                Montant HT]]</f>
        <v>750</v>
      </c>
      <c r="AE27" s="113">
        <f>IF($E27=501,'Tarifs et relevés'!$N$14*'Tarifs et relevés'!$N$26,0)</f>
        <v>0</v>
      </c>
      <c r="AF27" s="113">
        <f>IF($E27=501,'Tarifs et relevés'!$N$15*'Tarifs et relevés'!$N$26,0)</f>
        <v>0</v>
      </c>
      <c r="AG27" s="113">
        <f>IF($E27=503,'Tarifs et relevés'!$N$16*'Tarifs et relevés'!$N$26,0)</f>
        <v>0</v>
      </c>
      <c r="AH27" s="113">
        <f>IF($E27=504,'Tarifs et relevés'!$N$17*'Tarifs et relevés'!$N$26,0)</f>
        <v>0</v>
      </c>
      <c r="AI27" s="113">
        <f>IF($E27=505,'Tarifs et relevés'!$N$18*'Tarifs et relevés'!$N$26,0)</f>
        <v>0</v>
      </c>
      <c r="AJ27" s="113">
        <f>IF($E27=506,'Tarifs et relevés'!$N$19*'Tarifs et relevés'!$N$26,0)</f>
        <v>0</v>
      </c>
      <c r="AK27" s="113">
        <f>IF($E27=507,'Tarifs et relevés'!$N$20*'Tarifs et relevés'!$N$26,0)</f>
        <v>0</v>
      </c>
      <c r="AL27" s="113">
        <f>IF($E27=508,'Tarifs et relevés'!$N$21*'Tarifs et relevés'!$N$26,0)</f>
        <v>0</v>
      </c>
      <c r="AM27" s="113">
        <f>IF($E27=509,'Tarifs et relevés'!$N$22*'Tarifs et relevés'!$N$26,0)</f>
        <v>750</v>
      </c>
      <c r="AN27" s="113">
        <f>IF($E27=510,'Tarifs et relevés'!$N$23*'Tarifs et relevés'!$N$26,0)</f>
        <v>0</v>
      </c>
      <c r="AO27" s="113">
        <f>IF($E27=511,'Tarifs et relevés'!$N$24*'Tarifs et relevés'!$N$26,0)</f>
        <v>0</v>
      </c>
      <c r="AP27" s="113">
        <f>IF($E27=512,'Tarifs et relevés'!$N$25*'Tarifs et relevés'!$N$26,0)</f>
        <v>0</v>
      </c>
      <c r="AQ27" s="199">
        <f>IF($E27=301,'Tarifs et relevés'!$N$5*'Tarifs et relevés'!$N$8,0)</f>
        <v>0</v>
      </c>
      <c r="AR27" s="199">
        <f>IF($E27=302,'Tarifs et relevés'!$N$6*'Tarifs et relevés'!$N$8,0)</f>
        <v>0</v>
      </c>
      <c r="AS27" s="199">
        <f>IF($E27=303,'Tarifs et relevés'!$N$7*'Tarifs et relevés'!$N$8,0)</f>
        <v>0</v>
      </c>
      <c r="AT27" s="195">
        <f t="shared" si="8"/>
        <v>150</v>
      </c>
      <c r="AU27" s="195">
        <f t="shared" si="9"/>
        <v>900</v>
      </c>
    </row>
    <row r="28" spans="1:47" ht="20.100000000000001" customHeight="1" x14ac:dyDescent="0.25">
      <c r="A28" s="28" t="str">
        <f>IF(C28=200,'Code Fournisseur'!$C$4,IF(C28=300,'Code Fournisseur'!$C$12,IF(C28=400,'Code Fournisseur'!$C$17,IF(C28=500,'Code Fournisseur'!$C$23,""))))</f>
        <v>ENGIE</v>
      </c>
      <c r="B28" s="213"/>
      <c r="C28" s="26">
        <v>500</v>
      </c>
      <c r="D28" s="28" t="str">
        <f>IF(E28=201,'Code Fournisseur'!C30,IF(E28=202,'Code Fournisseur'!$C$6,IF(E28=203,'Code Fournisseur'!$C$7,IF(E28=204,'Code Fournisseur'!$C$8,IF(E28=205,'Code Fournisseur'!$C$9,IF(E28=206,'Code Fournisseur'!$C$10,IF(E28=301,'Code Fournisseur'!$C$13,IF(E28=302,'Code Fournisseur'!$C$14,IF(E28=303,'Code Fournisseur'!$C$15,IF(E28=401,'Code Fournisseur'!$C$18,IF(E28=402,'Code Fournisseur'!$C$19,IF(E28=403,'Code Fournisseur'!$C$20,IF(E28=404,'Code Fournisseur'!$C$21,IF(E28=501,'Code Fournisseur'!$C$24,IF(E28=502,'Code Fournisseur'!$C$25,IF(E28=503,'Code Fournisseur'!$C$26,IF(E28=504,'Code Fournisseur'!$C$27,IF(E28=505,'Code Fournisseur'!$C$28,IF(E28=506,'Code Fournisseur'!$C$29,IF(E28=507,'Code Fournisseur'!$C$30,IF(E28=508,'Code Fournisseur'!$C$31,IF(E28=509,'Code Fournisseur'!$C$32,IF(E28=510,'Code Fournisseur'!$C$33,IF(E28=511,'Code Fournisseur'!$C$34,IF(E28=512,'Code Fournisseur'!$C$35,"")))))))))))))))))))))))))</f>
        <v>Relevé Octobre</v>
      </c>
      <c r="E28" s="26">
        <v>510</v>
      </c>
      <c r="F28" s="26"/>
      <c r="G28" s="69" t="str">
        <f>IF(Tableau1[[#This Row],[Code ventilation]]=402,'Tarifs et relevés'!$G$16*Tableau1[[#This Row],[Quote part Quantités]],"")</f>
        <v/>
      </c>
      <c r="H28" s="69" t="str">
        <f>IF(Tableau1[[#This Row],[Code ventilation]]=403,'Tarifs et relevés'!$G$17*Tableau1[[#This Row],[Quote part Quantités]],"")</f>
        <v/>
      </c>
      <c r="I28" s="69" t="str">
        <f>IF(Tableau1[[#This Row],[Code ventilation]]=404,'Tarifs et relevés'!$G$18*Tableau1[[#This Row],[Quote part Quantités]],"")</f>
        <v/>
      </c>
      <c r="J28" s="70" t="str">
        <f>IF(Tableau1[[#This Row],[Code ventilation]]=401,'Tarifs et relevés'!$G$14,"")</f>
        <v/>
      </c>
      <c r="K28" s="71" t="str">
        <f>IF(ISERROR('Tarifs et relevés'!$G$15*Tableau1[[#This Row],[Gaz Citerne            en Kg]]),"",'Tarifs et relevés'!$G$15*'Tableau des dépenses'!J28)</f>
        <v/>
      </c>
      <c r="L2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8" s="68" t="str">
        <f>IF(Tableau1[[#This Row],[Code ventilation]]=202,'Tarifs et relevés'!$G$5*Tableau1[[#This Row],[Quote part Quantités]],"")</f>
        <v/>
      </c>
      <c r="N28" s="68" t="str">
        <f>IF(Tableau1[[#This Row],[Code ventilation]]=203,'Tarifs et relevés'!$G$6*Tableau1[[#This Row],[Quote part Quantités]],"")</f>
        <v/>
      </c>
      <c r="O28" s="68" t="str">
        <f>IF(Tableau1[[#This Row],[Code ventilation]]=204,'Tarifs et relevés'!$G$7*Tableau1[[#This Row],[Quote part Quantités]],"")</f>
        <v/>
      </c>
      <c r="P28" s="68" t="str">
        <f>IF(Tableau1[[#This Row],[Code ventilation]]=205,'Tarifs et relevés'!$G$8*Tableau1[[#This Row],[Quote part Quantités]],"")</f>
        <v/>
      </c>
      <c r="Q28" s="68" t="str">
        <f>IF(Tableau1[[#This Row],[Code ventilation]]=206,'Tarifs et relevés'!$G$9*Tableau1[[#This Row],[Quote part Quantités]],"")</f>
        <v/>
      </c>
      <c r="R2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8" s="68" t="str">
        <f>IF(ISERROR('Tarifs et relevés'!$N$8*'Tableau des dépenses'!R28),"",'Tarifs et relevés'!$N$8*'Tableau des dépenses'!R28)</f>
        <v/>
      </c>
      <c r="T28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1000</v>
      </c>
      <c r="U28" s="63">
        <f>IF(ISERROR('Tarifs et relevés'!$N$26*Tableau1[[#This Row],[Engie        Quantité KW]]),"",'Tarifs et relevés'!$N$26*Tableau1[[#This Row],[Engie        Quantité KW]])</f>
        <v>250</v>
      </c>
      <c r="V2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250</v>
      </c>
      <c r="W28" s="198">
        <v>3</v>
      </c>
      <c r="X28" s="64">
        <f t="shared" si="5"/>
        <v>0</v>
      </c>
      <c r="Y28" s="64">
        <f t="shared" si="6"/>
        <v>0</v>
      </c>
      <c r="Z28" s="64">
        <f t="shared" si="7"/>
        <v>50</v>
      </c>
      <c r="AA28" s="113">
        <f>SUM(Tableau1[[#This Row],[SUEZ Transport    HT]:[SUEZ Traitement                           HT]])</f>
        <v>0</v>
      </c>
      <c r="AB28" s="113" t="str">
        <f>Tableau1[[#This Row],[Sogedo     Montant HT]]</f>
        <v/>
      </c>
      <c r="AC28" s="113">
        <f>SUM(Tableau1[[#This Row],[Bouteille     30 Kg]:[Bouteille     Le Cube]],Tableau1[[#This Row],[Gaz Citerne    Montant HT]])</f>
        <v>0</v>
      </c>
      <c r="AD28" s="113">
        <f>Tableau1[[#This Row],[Engie                Montant HT]]</f>
        <v>250</v>
      </c>
      <c r="AE28" s="113">
        <f>IF($E28=501,'Tarifs et relevés'!$N$14*'Tarifs et relevés'!$N$26,0)</f>
        <v>0</v>
      </c>
      <c r="AF28" s="113">
        <f>IF($E28=501,'Tarifs et relevés'!$N$15*'Tarifs et relevés'!$N$26,0)</f>
        <v>0</v>
      </c>
      <c r="AG28" s="113">
        <f>IF($E28=503,'Tarifs et relevés'!$N$16*'Tarifs et relevés'!$N$26,0)</f>
        <v>0</v>
      </c>
      <c r="AH28" s="113">
        <f>IF($E28=504,'Tarifs et relevés'!$N$17*'Tarifs et relevés'!$N$26,0)</f>
        <v>0</v>
      </c>
      <c r="AI28" s="113">
        <f>IF($E28=505,'Tarifs et relevés'!$N$18*'Tarifs et relevés'!$N$26,0)</f>
        <v>0</v>
      </c>
      <c r="AJ28" s="113">
        <f>IF($E28=506,'Tarifs et relevés'!$N$19*'Tarifs et relevés'!$N$26,0)</f>
        <v>0</v>
      </c>
      <c r="AK28" s="113">
        <f>IF($E28=507,'Tarifs et relevés'!$N$20*'Tarifs et relevés'!$N$26,0)</f>
        <v>0</v>
      </c>
      <c r="AL28" s="113">
        <f>IF($E28=508,'Tarifs et relevés'!$N$21*'Tarifs et relevés'!$N$26,0)</f>
        <v>0</v>
      </c>
      <c r="AM28" s="113">
        <f>IF($E28=509,'Tarifs et relevés'!$N$22*'Tarifs et relevés'!$N$26,0)</f>
        <v>0</v>
      </c>
      <c r="AN28" s="113">
        <f>IF($E28=510,'Tarifs et relevés'!$N$23*'Tarifs et relevés'!$N$26,0)</f>
        <v>250</v>
      </c>
      <c r="AO28" s="113">
        <f>IF($E28=511,'Tarifs et relevés'!$N$24*'Tarifs et relevés'!$N$26,0)</f>
        <v>0</v>
      </c>
      <c r="AP28" s="113">
        <f>IF($E28=512,'Tarifs et relevés'!$N$25*'Tarifs et relevés'!$N$26,0)</f>
        <v>0</v>
      </c>
      <c r="AQ28" s="199">
        <f>IF($E28=301,'Tarifs et relevés'!$N$5*'Tarifs et relevés'!$N$8,0)</f>
        <v>0</v>
      </c>
      <c r="AR28" s="199">
        <f>IF($E28=302,'Tarifs et relevés'!$N$6*'Tarifs et relevés'!$N$8,0)</f>
        <v>0</v>
      </c>
      <c r="AS28" s="199">
        <f>IF($E28=303,'Tarifs et relevés'!$N$7*'Tarifs et relevés'!$N$8,0)</f>
        <v>0</v>
      </c>
      <c r="AT28" s="64">
        <f t="shared" si="8"/>
        <v>50</v>
      </c>
      <c r="AU28" s="64">
        <f t="shared" si="9"/>
        <v>300</v>
      </c>
    </row>
    <row r="29" spans="1:47" ht="20.100000000000001" customHeight="1" x14ac:dyDescent="0.25">
      <c r="A29" s="28" t="str">
        <f>IF(C29=200,'Code Fournisseur'!$C$4,IF(C29=300,'Code Fournisseur'!$C$12,IF(C29=400,'Code Fournisseur'!$C$17,IF(C29=500,'Code Fournisseur'!$C$23,""))))</f>
        <v>ENGIE</v>
      </c>
      <c r="B29" s="213"/>
      <c r="C29" s="26">
        <v>500</v>
      </c>
      <c r="D29" s="28" t="str">
        <f>IF(E29=201,'Code Fournisseur'!C31,IF(E29=202,'Code Fournisseur'!$C$6,IF(E29=203,'Code Fournisseur'!$C$7,IF(E29=204,'Code Fournisseur'!$C$8,IF(E29=205,'Code Fournisseur'!$C$9,IF(E29=206,'Code Fournisseur'!$C$10,IF(E29=301,'Code Fournisseur'!$C$13,IF(E29=302,'Code Fournisseur'!$C$14,IF(E29=303,'Code Fournisseur'!$C$15,IF(E29=401,'Code Fournisseur'!$C$18,IF(E29=402,'Code Fournisseur'!$C$19,IF(E29=403,'Code Fournisseur'!$C$20,IF(E29=404,'Code Fournisseur'!$C$21,IF(E29=501,'Code Fournisseur'!$C$24,IF(E29=502,'Code Fournisseur'!$C$25,IF(E29=503,'Code Fournisseur'!$C$26,IF(E29=504,'Code Fournisseur'!$C$27,IF(E29=505,'Code Fournisseur'!$C$28,IF(E29=506,'Code Fournisseur'!$C$29,IF(E29=507,'Code Fournisseur'!$C$30,IF(E29=508,'Code Fournisseur'!$C$31,IF(E29=509,'Code Fournisseur'!$C$32,IF(E29=510,'Code Fournisseur'!$C$33,IF(E29=511,'Code Fournisseur'!$C$34,IF(E29=512,'Code Fournisseur'!$C$35,"")))))))))))))))))))))))))</f>
        <v>Relevé Novembre</v>
      </c>
      <c r="E29" s="26">
        <v>511</v>
      </c>
      <c r="F29" s="26"/>
      <c r="G29" s="69" t="str">
        <f>IF(Tableau1[[#This Row],[Code ventilation]]=402,'Tarifs et relevés'!$G$16*Tableau1[[#This Row],[Quote part Quantités]],"")</f>
        <v/>
      </c>
      <c r="H29" s="69" t="str">
        <f>IF(Tableau1[[#This Row],[Code ventilation]]=403,'Tarifs et relevés'!$G$17*Tableau1[[#This Row],[Quote part Quantités]],"")</f>
        <v/>
      </c>
      <c r="I29" s="69" t="str">
        <f>IF(Tableau1[[#This Row],[Code ventilation]]=404,'Tarifs et relevés'!$G$18*Tableau1[[#This Row],[Quote part Quantités]],"")</f>
        <v/>
      </c>
      <c r="J29" s="70" t="str">
        <f>IF(Tableau1[[#This Row],[Code ventilation]]=401,'Tarifs et relevés'!$G$14,"")</f>
        <v/>
      </c>
      <c r="K29" s="71" t="str">
        <f>IF(ISERROR('Tarifs et relevés'!$G$15*Tableau1[[#This Row],[Gaz Citerne            en Kg]]),"",'Tarifs et relevés'!$G$15*'Tableau des dépenses'!J29)</f>
        <v/>
      </c>
      <c r="L2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29" s="68" t="str">
        <f>IF(Tableau1[[#This Row],[Code ventilation]]=202,'Tarifs et relevés'!$G$5*Tableau1[[#This Row],[Quote part Quantités]],"")</f>
        <v/>
      </c>
      <c r="N29" s="68" t="str">
        <f>IF(Tableau1[[#This Row],[Code ventilation]]=203,'Tarifs et relevés'!$G$6*Tableau1[[#This Row],[Quote part Quantités]],"")</f>
        <v/>
      </c>
      <c r="O29" s="68" t="str">
        <f>IF(Tableau1[[#This Row],[Code ventilation]]=204,'Tarifs et relevés'!$G$7*Tableau1[[#This Row],[Quote part Quantités]],"")</f>
        <v/>
      </c>
      <c r="P29" s="68" t="str">
        <f>IF(Tableau1[[#This Row],[Code ventilation]]=205,'Tarifs et relevés'!$G$8*Tableau1[[#This Row],[Quote part Quantités]],"")</f>
        <v/>
      </c>
      <c r="Q29" s="68" t="str">
        <f>IF(Tableau1[[#This Row],[Code ventilation]]=206,'Tarifs et relevés'!$G$9*Tableau1[[#This Row],[Quote part Quantités]],"")</f>
        <v/>
      </c>
      <c r="R2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29" s="68" t="str">
        <f>IF(ISERROR('Tarifs et relevés'!$N$8*'Tableau des dépenses'!R29),"",'Tarifs et relevés'!$N$8*'Tableau des dépenses'!R29)</f>
        <v/>
      </c>
      <c r="T29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2000</v>
      </c>
      <c r="U29" s="63">
        <f>IF(ISERROR('Tarifs et relevés'!$N$26*Tableau1[[#This Row],[Engie        Quantité KW]]),"",'Tarifs et relevés'!$N$26*Tableau1[[#This Row],[Engie        Quantité KW]])</f>
        <v>500</v>
      </c>
      <c r="V2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500</v>
      </c>
      <c r="W29" s="198">
        <v>3</v>
      </c>
      <c r="X29" s="64">
        <f t="shared" si="5"/>
        <v>0</v>
      </c>
      <c r="Y29" s="64">
        <f t="shared" si="6"/>
        <v>0</v>
      </c>
      <c r="Z29" s="64">
        <f t="shared" si="7"/>
        <v>100</v>
      </c>
      <c r="AA29" s="113">
        <f>SUM(Tableau1[[#This Row],[SUEZ Transport    HT]:[SUEZ Traitement                           HT]])</f>
        <v>0</v>
      </c>
      <c r="AB29" s="113" t="str">
        <f>Tableau1[[#This Row],[Sogedo     Montant HT]]</f>
        <v/>
      </c>
      <c r="AC29" s="113">
        <f>SUM(Tableau1[[#This Row],[Bouteille     30 Kg]:[Bouteille     Le Cube]],Tableau1[[#This Row],[Gaz Citerne    Montant HT]])</f>
        <v>0</v>
      </c>
      <c r="AD29" s="113">
        <f>Tableau1[[#This Row],[Engie                Montant HT]]</f>
        <v>500</v>
      </c>
      <c r="AE29" s="113">
        <f>IF($E29=501,'Tarifs et relevés'!$N$14*'Tarifs et relevés'!$N$26,0)</f>
        <v>0</v>
      </c>
      <c r="AF29" s="113">
        <f>IF($E29=501,'Tarifs et relevés'!$N$15*'Tarifs et relevés'!$N$26,0)</f>
        <v>0</v>
      </c>
      <c r="AG29" s="113">
        <f>IF($E29=503,'Tarifs et relevés'!$N$16*'Tarifs et relevés'!$N$26,0)</f>
        <v>0</v>
      </c>
      <c r="AH29" s="113">
        <f>IF($E29=504,'Tarifs et relevés'!$N$17*'Tarifs et relevés'!$N$26,0)</f>
        <v>0</v>
      </c>
      <c r="AI29" s="113">
        <f>IF($E29=505,'Tarifs et relevés'!$N$18*'Tarifs et relevés'!$N$26,0)</f>
        <v>0</v>
      </c>
      <c r="AJ29" s="113">
        <f>IF($E29=506,'Tarifs et relevés'!$N$19*'Tarifs et relevés'!$N$26,0)</f>
        <v>0</v>
      </c>
      <c r="AK29" s="113">
        <f>IF($E29=507,'Tarifs et relevés'!$N$20*'Tarifs et relevés'!$N$26,0)</f>
        <v>0</v>
      </c>
      <c r="AL29" s="113">
        <f>IF($E29=508,'Tarifs et relevés'!$N$21*'Tarifs et relevés'!$N$26,0)</f>
        <v>0</v>
      </c>
      <c r="AM29" s="113">
        <f>IF($E29=509,'Tarifs et relevés'!$N$22*'Tarifs et relevés'!$N$26,0)</f>
        <v>0</v>
      </c>
      <c r="AN29" s="113">
        <f>IF($E29=510,'Tarifs et relevés'!$N$23*'Tarifs et relevés'!$N$26,0)</f>
        <v>0</v>
      </c>
      <c r="AO29" s="113">
        <f>IF($E29=511,'Tarifs et relevés'!$N$24*'Tarifs et relevés'!$N$26,0)</f>
        <v>500</v>
      </c>
      <c r="AP29" s="113">
        <f>IF($E29=512,'Tarifs et relevés'!$N$25*'Tarifs et relevés'!$N$26,0)</f>
        <v>0</v>
      </c>
      <c r="AQ29" s="199">
        <f>IF($E29=301,'Tarifs et relevés'!$N$5*'Tarifs et relevés'!$N$8,0)</f>
        <v>0</v>
      </c>
      <c r="AR29" s="199">
        <f>IF($E29=302,'Tarifs et relevés'!$N$6*'Tarifs et relevés'!$N$8,0)</f>
        <v>0</v>
      </c>
      <c r="AS29" s="199">
        <f>IF($E29=303,'Tarifs et relevés'!$N$7*'Tarifs et relevés'!$N$8,0)</f>
        <v>0</v>
      </c>
      <c r="AT29" s="195">
        <f t="shared" si="8"/>
        <v>100</v>
      </c>
      <c r="AU29" s="195">
        <f t="shared" si="9"/>
        <v>600</v>
      </c>
    </row>
    <row r="30" spans="1:47" ht="20.100000000000001" customHeight="1" x14ac:dyDescent="0.25">
      <c r="A30" s="28" t="str">
        <f>IF(C30=200,'Code Fournisseur'!$C$4,IF(C30=300,'Code Fournisseur'!$C$12,IF(C30=400,'Code Fournisseur'!$C$17,IF(C30=500,'Code Fournisseur'!$C$23,""))))</f>
        <v>ENGIE</v>
      </c>
      <c r="B30" s="213"/>
      <c r="C30" s="26">
        <v>500</v>
      </c>
      <c r="D30" s="28" t="str">
        <f>IF(E30=201,'Code Fournisseur'!C32,IF(E30=202,'Code Fournisseur'!$C$6,IF(E30=203,'Code Fournisseur'!$C$7,IF(E30=204,'Code Fournisseur'!$C$8,IF(E30=205,'Code Fournisseur'!$C$9,IF(E30=206,'Code Fournisseur'!$C$10,IF(E30=301,'Code Fournisseur'!$C$13,IF(E30=302,'Code Fournisseur'!$C$14,IF(E30=303,'Code Fournisseur'!$C$15,IF(E30=401,'Code Fournisseur'!$C$18,IF(E30=402,'Code Fournisseur'!$C$19,IF(E30=403,'Code Fournisseur'!$C$20,IF(E30=404,'Code Fournisseur'!$C$21,IF(E30=501,'Code Fournisseur'!$C$24,IF(E30=502,'Code Fournisseur'!$C$25,IF(E30=503,'Code Fournisseur'!$C$26,IF(E30=504,'Code Fournisseur'!$C$27,IF(E30=505,'Code Fournisseur'!$C$28,IF(E30=506,'Code Fournisseur'!$C$29,IF(E30=507,'Code Fournisseur'!$C$30,IF(E30=508,'Code Fournisseur'!$C$31,IF(E30=509,'Code Fournisseur'!$C$32,IF(E30=510,'Code Fournisseur'!$C$33,IF(E30=511,'Code Fournisseur'!$C$34,IF(E30=512,'Code Fournisseur'!$C$35,"")))))))))))))))))))))))))</f>
        <v>Relevé Décembre</v>
      </c>
      <c r="E30" s="26">
        <v>512</v>
      </c>
      <c r="F30" s="26"/>
      <c r="G30" s="69" t="str">
        <f>IF(Tableau1[[#This Row],[Code ventilation]]=402,'Tarifs et relevés'!$G$16*Tableau1[[#This Row],[Quote part Quantités]],"")</f>
        <v/>
      </c>
      <c r="H30" s="69" t="str">
        <f>IF(Tableau1[[#This Row],[Code ventilation]]=403,'Tarifs et relevés'!$G$17*Tableau1[[#This Row],[Quote part Quantités]],"")</f>
        <v/>
      </c>
      <c r="I30" s="69" t="str">
        <f>IF(Tableau1[[#This Row],[Code ventilation]]=404,'Tarifs et relevés'!$G$18*Tableau1[[#This Row],[Quote part Quantités]],"")</f>
        <v/>
      </c>
      <c r="J30" s="70" t="str">
        <f>IF(Tableau1[[#This Row],[Code ventilation]]=401,'Tarifs et relevés'!$G$14,"")</f>
        <v/>
      </c>
      <c r="K30" s="71" t="str">
        <f>IF(ISERROR('Tarifs et relevés'!$G$15*Tableau1[[#This Row],[Gaz Citerne            en Kg]]),"",'Tarifs et relevés'!$G$15*'Tableau des dépenses'!J30)</f>
        <v/>
      </c>
      <c r="L3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0" s="68" t="str">
        <f>IF(Tableau1[[#This Row],[Code ventilation]]=202,'Tarifs et relevés'!$G$5*Tableau1[[#This Row],[Quote part Quantités]],"")</f>
        <v/>
      </c>
      <c r="N30" s="68" t="str">
        <f>IF(Tableau1[[#This Row],[Code ventilation]]=203,'Tarifs et relevés'!$G$6*Tableau1[[#This Row],[Quote part Quantités]],"")</f>
        <v/>
      </c>
      <c r="O30" s="68" t="str">
        <f>IF(Tableau1[[#This Row],[Code ventilation]]=204,'Tarifs et relevés'!$G$7*Tableau1[[#This Row],[Quote part Quantités]],"")</f>
        <v/>
      </c>
      <c r="P30" s="68" t="str">
        <f>IF(Tableau1[[#This Row],[Code ventilation]]=205,'Tarifs et relevés'!$G$8*Tableau1[[#This Row],[Quote part Quantités]],"")</f>
        <v/>
      </c>
      <c r="Q30" s="68" t="str">
        <f>IF(Tableau1[[#This Row],[Code ventilation]]=206,'Tarifs et relevés'!$G$9*Tableau1[[#This Row],[Quote part Quantités]],"")</f>
        <v/>
      </c>
      <c r="R3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0" s="68" t="str">
        <f>IF(ISERROR('Tarifs et relevés'!$N$8*'Tableau des dépenses'!R30),"",'Tarifs et relevés'!$N$8*'Tableau des dépenses'!R30)</f>
        <v/>
      </c>
      <c r="T30" s="73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>2000</v>
      </c>
      <c r="U30" s="63">
        <f>IF(ISERROR('Tarifs et relevés'!$N$26*Tableau1[[#This Row],[Engie        Quantité KW]]),"",'Tarifs et relevés'!$N$26*Tableau1[[#This Row],[Engie        Quantité KW]])</f>
        <v>500</v>
      </c>
      <c r="V3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500</v>
      </c>
      <c r="W30" s="198">
        <v>3</v>
      </c>
      <c r="X30" s="64">
        <f t="shared" si="5"/>
        <v>0</v>
      </c>
      <c r="Y30" s="64">
        <f t="shared" si="6"/>
        <v>0</v>
      </c>
      <c r="Z30" s="64">
        <f t="shared" si="7"/>
        <v>100</v>
      </c>
      <c r="AA30" s="113">
        <f>SUM(Tableau1[[#This Row],[SUEZ Transport    HT]:[SUEZ Traitement                           HT]])</f>
        <v>0</v>
      </c>
      <c r="AB30" s="113" t="str">
        <f>Tableau1[[#This Row],[Sogedo     Montant HT]]</f>
        <v/>
      </c>
      <c r="AC30" s="113">
        <f>SUM(Tableau1[[#This Row],[Bouteille     30 Kg]:[Bouteille     Le Cube]],Tableau1[[#This Row],[Gaz Citerne    Montant HT]])</f>
        <v>0</v>
      </c>
      <c r="AD30" s="113">
        <f>Tableau1[[#This Row],[Engie                Montant HT]]</f>
        <v>500</v>
      </c>
      <c r="AE30" s="113">
        <f>IF($E30=501,'Tarifs et relevés'!$N$14*'Tarifs et relevés'!$N$26,0)</f>
        <v>0</v>
      </c>
      <c r="AF30" s="113">
        <f>IF($E30=501,'Tarifs et relevés'!$N$15*'Tarifs et relevés'!$N$26,0)</f>
        <v>0</v>
      </c>
      <c r="AG30" s="113">
        <f>IF($E30=503,'Tarifs et relevés'!$N$16*'Tarifs et relevés'!$N$26,0)</f>
        <v>0</v>
      </c>
      <c r="AH30" s="113">
        <f>IF($E30=504,'Tarifs et relevés'!$N$17*'Tarifs et relevés'!$N$26,0)</f>
        <v>0</v>
      </c>
      <c r="AI30" s="113">
        <f>IF($E30=505,'Tarifs et relevés'!$N$18*'Tarifs et relevés'!$N$26,0)</f>
        <v>0</v>
      </c>
      <c r="AJ30" s="113">
        <f>IF($E30=506,'Tarifs et relevés'!$N$19*'Tarifs et relevés'!$N$26,0)</f>
        <v>0</v>
      </c>
      <c r="AK30" s="113">
        <f>IF($E30=507,'Tarifs et relevés'!$N$20*'Tarifs et relevés'!$N$26,0)</f>
        <v>0</v>
      </c>
      <c r="AL30" s="113">
        <f>IF($E30=508,'Tarifs et relevés'!$N$21*'Tarifs et relevés'!$N$26,0)</f>
        <v>0</v>
      </c>
      <c r="AM30" s="113">
        <f>IF($E30=509,'Tarifs et relevés'!$N$22*'Tarifs et relevés'!$N$26,0)</f>
        <v>0</v>
      </c>
      <c r="AN30" s="113">
        <f>IF($E30=510,'Tarifs et relevés'!$N$23*'Tarifs et relevés'!$N$26,0)</f>
        <v>0</v>
      </c>
      <c r="AO30" s="113">
        <f>IF($E30=511,'Tarifs et relevés'!$N$24*'Tarifs et relevés'!$N$26,0)</f>
        <v>0</v>
      </c>
      <c r="AP30" s="113">
        <f>IF($E30=512,'Tarifs et relevés'!$N$25*'Tarifs et relevés'!$N$26,0)</f>
        <v>500</v>
      </c>
      <c r="AQ30" s="199">
        <f>IF($E30=301,'Tarifs et relevés'!$N$5*'Tarifs et relevés'!$N$8,0)</f>
        <v>0</v>
      </c>
      <c r="AR30" s="199">
        <f>IF($E30=302,'Tarifs et relevés'!$N$6*'Tarifs et relevés'!$N$8,0)</f>
        <v>0</v>
      </c>
      <c r="AS30" s="199">
        <f>IF($E30=303,'Tarifs et relevés'!$N$7*'Tarifs et relevés'!$N$8,0)</f>
        <v>0</v>
      </c>
      <c r="AT30" s="64">
        <f t="shared" si="8"/>
        <v>100</v>
      </c>
      <c r="AU30" s="64">
        <f t="shared" si="9"/>
        <v>600</v>
      </c>
    </row>
    <row r="31" spans="1:47" ht="20.100000000000001" customHeight="1" x14ac:dyDescent="0.25">
      <c r="A31" s="28" t="str">
        <f>IF(C31=200,'Code Fournisseur'!$C$4,IF(C31=300,'Code Fournisseur'!$C$12,IF(C31=400,'Code Fournisseur'!$C$17,IF(C31=500,'Code Fournisseur'!$C$23,""))))</f>
        <v/>
      </c>
      <c r="B31" s="213"/>
      <c r="C31" s="26"/>
      <c r="D31" s="28" t="str">
        <f>IF(E31=201,'Code Fournisseur'!C33,IF(E31=202,'Code Fournisseur'!$C$6,IF(E31=203,'Code Fournisseur'!$C$7,IF(E31=204,'Code Fournisseur'!$C$8,IF(E31=205,'Code Fournisseur'!$C$9,IF(E31=206,'Code Fournisseur'!$C$10,IF(E31=301,'Code Fournisseur'!$C$13,IF(E31=302,'Code Fournisseur'!$C$14,IF(E31=303,'Code Fournisseur'!$C$15,IF(E31=401,'Code Fournisseur'!$C$18,IF(E31=402,'Code Fournisseur'!$C$19,IF(E31=403,'Code Fournisseur'!$C$20,IF(E31=404,'Code Fournisseur'!$C$21,IF(E31=501,'Code Fournisseur'!$C$24,IF(E31=502,'Code Fournisseur'!$C$25,IF(E31=503,'Code Fournisseur'!$C$26,IF(E31=504,'Code Fournisseur'!$C$27,IF(E31=505,'Code Fournisseur'!$C$28,IF(E31=506,'Code Fournisseur'!$C$29,IF(E31=507,'Code Fournisseur'!$C$30,IF(E31=508,'Code Fournisseur'!$C$31,IF(E31=509,'Code Fournisseur'!$C$32,IF(E31=510,'Code Fournisseur'!$C$33,IF(E31=511,'Code Fournisseur'!$C$34,IF(E31=512,'Code Fournisseur'!$C$35,"")))))))))))))))))))))))))</f>
        <v/>
      </c>
      <c r="E31" s="26"/>
      <c r="F31" s="26"/>
      <c r="G31" s="69" t="str">
        <f>IF(Tableau1[[#This Row],[Code ventilation]]=402,'Tarifs et relevés'!$G$16*Tableau1[[#This Row],[Quote part Quantités]],"")</f>
        <v/>
      </c>
      <c r="H31" s="69" t="str">
        <f>IF(Tableau1[[#This Row],[Code ventilation]]=403,'Tarifs et relevés'!$G$17*Tableau1[[#This Row],[Quote part Quantités]],"")</f>
        <v/>
      </c>
      <c r="I31" s="69" t="str">
        <f>IF(Tableau1[[#This Row],[Code ventilation]]=404,'Tarifs et relevés'!$G$18*Tableau1[[#This Row],[Quote part Quantités]],"")</f>
        <v/>
      </c>
      <c r="J31" s="70" t="str">
        <f>IF(Tableau1[[#This Row],[Code ventilation]]=401,'Tarifs et relevés'!$G$14,"")</f>
        <v/>
      </c>
      <c r="K31" s="71" t="str">
        <f>IF(ISERROR('Tarifs et relevés'!$G$15*Tableau1[[#This Row],[Gaz Citerne            en Kg]]),"",'Tarifs et relevés'!$G$15*'Tableau des dépenses'!J31)</f>
        <v/>
      </c>
      <c r="L3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1" s="68" t="str">
        <f>IF(Tableau1[[#This Row],[Code ventilation]]=202,'Tarifs et relevés'!$G$5*Tableau1[[#This Row],[Quote part Quantités]],"")</f>
        <v/>
      </c>
      <c r="N31" s="68" t="str">
        <f>IF(Tableau1[[#This Row],[Code ventilation]]=203,'Tarifs et relevés'!$G$6*Tableau1[[#This Row],[Quote part Quantités]],"")</f>
        <v/>
      </c>
      <c r="O31" s="68" t="str">
        <f>IF(Tableau1[[#This Row],[Code ventilation]]=204,'Tarifs et relevés'!$G$7*Tableau1[[#This Row],[Quote part Quantités]],"")</f>
        <v/>
      </c>
      <c r="P31" s="68" t="str">
        <f>IF(Tableau1[[#This Row],[Code ventilation]]=205,'Tarifs et relevés'!$G$8*Tableau1[[#This Row],[Quote part Quantités]],"")</f>
        <v/>
      </c>
      <c r="Q31" s="68" t="str">
        <f>IF(Tableau1[[#This Row],[Code ventilation]]=206,'Tarifs et relevés'!$G$9*Tableau1[[#This Row],[Quote part Quantités]],"")</f>
        <v/>
      </c>
      <c r="R3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1" s="68" t="str">
        <f>IF(ISERROR('Tarifs et relevés'!$N$8*'Tableau des dépenses'!R31),"",'Tarifs et relevés'!$N$8*'Tableau des dépenses'!R31)</f>
        <v/>
      </c>
      <c r="T3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1" s="63" t="str">
        <f>IF(ISERROR('Tarifs et relevés'!$N$26*Tableau1[[#This Row],[Engie        Quantité KW]]),"",'Tarifs et relevés'!$N$26*Tableau1[[#This Row],[Engie        Quantité KW]])</f>
        <v/>
      </c>
      <c r="V3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31" s="198">
        <v>3</v>
      </c>
      <c r="X31" s="64">
        <f t="shared" ref="X31:X39" si="10">IF(W31=1,V31*$Z$2,0)</f>
        <v>0</v>
      </c>
      <c r="Y31" s="64">
        <f t="shared" ref="Y31:Y39" si="11">IF(W31=2,V31*$Y$2,0)</f>
        <v>0</v>
      </c>
      <c r="Z31" s="64">
        <f t="shared" ref="Z31:Z39" si="12">IF(W31=3,V31*$Z$2,0)</f>
        <v>0</v>
      </c>
      <c r="AA31" s="113">
        <f>SUM(Tableau1[[#This Row],[SUEZ Transport    HT]:[SUEZ Traitement                           HT]])</f>
        <v>0</v>
      </c>
      <c r="AB31" s="113" t="str">
        <f>Tableau1[[#This Row],[Sogedo     Montant HT]]</f>
        <v/>
      </c>
      <c r="AC31" s="113">
        <f>SUM(Tableau1[[#This Row],[Bouteille     30 Kg]:[Bouteille     Le Cube]],Tableau1[[#This Row],[Gaz Citerne    Montant HT]])</f>
        <v>0</v>
      </c>
      <c r="AD31" s="113" t="str">
        <f>Tableau1[[#This Row],[Engie                Montant HT]]</f>
        <v/>
      </c>
      <c r="AE31" s="113">
        <f>IF($E31=501,'Tarifs et relevés'!$N$14*'Tarifs et relevés'!$N$26,0)</f>
        <v>0</v>
      </c>
      <c r="AF31" s="113">
        <f>IF($E31=501,'Tarifs et relevés'!$N$15*'Tarifs et relevés'!$N$26,0)</f>
        <v>0</v>
      </c>
      <c r="AG31" s="113">
        <f>IF($E31=503,'Tarifs et relevés'!$N$16*'Tarifs et relevés'!$N$26,0)</f>
        <v>0</v>
      </c>
      <c r="AH31" s="113">
        <f>IF($E31=504,'Tarifs et relevés'!$N$17*'Tarifs et relevés'!$N$26,0)</f>
        <v>0</v>
      </c>
      <c r="AI31" s="113">
        <f>IF($E31=505,'Tarifs et relevés'!$N$18*'Tarifs et relevés'!$N$26,0)</f>
        <v>0</v>
      </c>
      <c r="AJ31" s="113">
        <f>IF($E31=506,'Tarifs et relevés'!$N$19*'Tarifs et relevés'!$N$26,0)</f>
        <v>0</v>
      </c>
      <c r="AK31" s="113">
        <f>IF($E31=507,'Tarifs et relevés'!$N$20*'Tarifs et relevés'!$N$26,0)</f>
        <v>0</v>
      </c>
      <c r="AL31" s="113">
        <f>IF($E31=508,'Tarifs et relevés'!$N$21*'Tarifs et relevés'!$N$26,0)</f>
        <v>0</v>
      </c>
      <c r="AM31" s="113">
        <f>IF($E31=509,'Tarifs et relevés'!$N$22*'Tarifs et relevés'!$N$26,0)</f>
        <v>0</v>
      </c>
      <c r="AN31" s="113">
        <f>IF($E31=510,'Tarifs et relevés'!$N$23*'Tarifs et relevés'!$N$26,0)</f>
        <v>0</v>
      </c>
      <c r="AO31" s="113">
        <f>IF($E31=511,'Tarifs et relevés'!$N$24*'Tarifs et relevés'!$N$26,0)</f>
        <v>0</v>
      </c>
      <c r="AP31" s="113">
        <f>IF($E31=512,'Tarifs et relevés'!$N$25*'Tarifs et relevés'!$N$26,0)</f>
        <v>0</v>
      </c>
      <c r="AQ31" s="199">
        <f>IF($E31=301,'Tarifs et relevés'!$N$5*'Tarifs et relevés'!$N$8,0)</f>
        <v>0</v>
      </c>
      <c r="AR31" s="199">
        <f>IF($E31=302,'Tarifs et relevés'!$N$6*'Tarifs et relevés'!$N$8,0)</f>
        <v>0</v>
      </c>
      <c r="AS31" s="199">
        <f>IF($E31=303,'Tarifs et relevés'!$N$7*'Tarifs et relevés'!$N$8,0)</f>
        <v>0</v>
      </c>
      <c r="AT31" s="195">
        <f t="shared" ref="AT31:AT39" si="13">SUM(X31:Z31)</f>
        <v>0</v>
      </c>
      <c r="AU31" s="195">
        <f t="shared" ref="AU31:AU39" si="14">V31+AT31</f>
        <v>0</v>
      </c>
    </row>
    <row r="32" spans="1:47" ht="20.100000000000001" customHeight="1" x14ac:dyDescent="0.25">
      <c r="A32" s="28" t="str">
        <f>IF(C32=200,'Code Fournisseur'!$C$4,IF(C32=300,'Code Fournisseur'!$C$12,IF(C32=400,'Code Fournisseur'!$C$17,IF(C32=500,'Code Fournisseur'!$C$23,""))))</f>
        <v/>
      </c>
      <c r="B32" s="213"/>
      <c r="C32" s="26"/>
      <c r="D32" s="28" t="str">
        <f>IF(E32=201,'Code Fournisseur'!C34,IF(E32=202,'Code Fournisseur'!$C$6,IF(E32=203,'Code Fournisseur'!$C$7,IF(E32=204,'Code Fournisseur'!$C$8,IF(E32=205,'Code Fournisseur'!$C$9,IF(E32=206,'Code Fournisseur'!$C$10,IF(E32=301,'Code Fournisseur'!$C$13,IF(E32=302,'Code Fournisseur'!$C$14,IF(E32=303,'Code Fournisseur'!$C$15,IF(E32=401,'Code Fournisseur'!$C$18,IF(E32=402,'Code Fournisseur'!$C$19,IF(E32=403,'Code Fournisseur'!$C$20,IF(E32=404,'Code Fournisseur'!$C$21,IF(E32=501,'Code Fournisseur'!$C$24,IF(E32=502,'Code Fournisseur'!$C$25,IF(E32=503,'Code Fournisseur'!$C$26,IF(E32=504,'Code Fournisseur'!$C$27,IF(E32=505,'Code Fournisseur'!$C$28,IF(E32=506,'Code Fournisseur'!$C$29,IF(E32=507,'Code Fournisseur'!$C$30,IF(E32=508,'Code Fournisseur'!$C$31,IF(E32=509,'Code Fournisseur'!$C$32,IF(E32=510,'Code Fournisseur'!$C$33,IF(E32=511,'Code Fournisseur'!$C$34,IF(E32=512,'Code Fournisseur'!$C$35,"")))))))))))))))))))))))))</f>
        <v/>
      </c>
      <c r="E32" s="26"/>
      <c r="F32" s="26"/>
      <c r="G32" s="69" t="str">
        <f>IF(Tableau1[[#This Row],[Code ventilation]]=402,'Tarifs et relevés'!$G$16*Tableau1[[#This Row],[Quote part Quantités]],"")</f>
        <v/>
      </c>
      <c r="H32" s="69" t="str">
        <f>IF(Tableau1[[#This Row],[Code ventilation]]=403,'Tarifs et relevés'!$G$17*Tableau1[[#This Row],[Quote part Quantités]],"")</f>
        <v/>
      </c>
      <c r="I32" s="69" t="str">
        <f>IF(Tableau1[[#This Row],[Code ventilation]]=404,'Tarifs et relevés'!$G$18*Tableau1[[#This Row],[Quote part Quantités]],"")</f>
        <v/>
      </c>
      <c r="J32" s="70" t="str">
        <f>IF(Tableau1[[#This Row],[Code ventilation]]=401,'Tarifs et relevés'!$G$14,"")</f>
        <v/>
      </c>
      <c r="K32" s="71" t="str">
        <f>IF(ISERROR('Tarifs et relevés'!$G$15*Tableau1[[#This Row],[Gaz Citerne            en Kg]]),"",'Tarifs et relevés'!$G$15*'Tableau des dépenses'!J32)</f>
        <v/>
      </c>
      <c r="L3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2" s="68" t="str">
        <f>IF(Tableau1[[#This Row],[Code ventilation]]=202,'Tarifs et relevés'!$G$5*Tableau1[[#This Row],[Quote part Quantités]],"")</f>
        <v/>
      </c>
      <c r="N32" s="68" t="str">
        <f>IF(Tableau1[[#This Row],[Code ventilation]]=203,'Tarifs et relevés'!$G$6*Tableau1[[#This Row],[Quote part Quantités]],"")</f>
        <v/>
      </c>
      <c r="O32" s="68" t="str">
        <f>IF(Tableau1[[#This Row],[Code ventilation]]=204,'Tarifs et relevés'!$G$7*Tableau1[[#This Row],[Quote part Quantités]],"")</f>
        <v/>
      </c>
      <c r="P32" s="68" t="str">
        <f>IF(Tableau1[[#This Row],[Code ventilation]]=205,'Tarifs et relevés'!$G$8*Tableau1[[#This Row],[Quote part Quantités]],"")</f>
        <v/>
      </c>
      <c r="Q32" s="68" t="str">
        <f>IF(Tableau1[[#This Row],[Code ventilation]]=206,'Tarifs et relevés'!$G$9*Tableau1[[#This Row],[Quote part Quantités]],"")</f>
        <v/>
      </c>
      <c r="R3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2" s="68" t="str">
        <f>IF(ISERROR('Tarifs et relevés'!$N$8*'Tableau des dépenses'!R32),"",'Tarifs et relevés'!$N$8*'Tableau des dépenses'!R32)</f>
        <v/>
      </c>
      <c r="T3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2" s="63" t="str">
        <f>IF(ISERROR('Tarifs et relevés'!$N$26*Tableau1[[#This Row],[Engie        Quantité KW]]),"",'Tarifs et relevés'!$N$26*Tableau1[[#This Row],[Engie        Quantité KW]])</f>
        <v/>
      </c>
      <c r="V3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32" s="198">
        <v>3</v>
      </c>
      <c r="X32" s="64">
        <f t="shared" si="10"/>
        <v>0</v>
      </c>
      <c r="Y32" s="64">
        <f t="shared" si="11"/>
        <v>0</v>
      </c>
      <c r="Z32" s="64">
        <f t="shared" si="12"/>
        <v>0</v>
      </c>
      <c r="AA32" s="113">
        <f>SUM(Tableau1[[#This Row],[SUEZ Transport    HT]:[SUEZ Traitement                           HT]])</f>
        <v>0</v>
      </c>
      <c r="AB32" s="113" t="str">
        <f>Tableau1[[#This Row],[Sogedo     Montant HT]]</f>
        <v/>
      </c>
      <c r="AC32" s="113">
        <f>SUM(Tableau1[[#This Row],[Bouteille     30 Kg]:[Bouteille     Le Cube]],Tableau1[[#This Row],[Gaz Citerne    Montant HT]])</f>
        <v>0</v>
      </c>
      <c r="AD32" s="113" t="str">
        <f>Tableau1[[#This Row],[Engie                Montant HT]]</f>
        <v/>
      </c>
      <c r="AE32" s="113">
        <f>IF($E32=501,'Tarifs et relevés'!$N$14*'Tarifs et relevés'!$N$26,0)</f>
        <v>0</v>
      </c>
      <c r="AF32" s="113">
        <f>IF($E32=501,'Tarifs et relevés'!$N$15*'Tarifs et relevés'!$N$26,0)</f>
        <v>0</v>
      </c>
      <c r="AG32" s="113">
        <f>IF($E32=503,'Tarifs et relevés'!$N$16*'Tarifs et relevés'!$N$26,0)</f>
        <v>0</v>
      </c>
      <c r="AH32" s="113">
        <f>IF($E32=504,'Tarifs et relevés'!$N$17*'Tarifs et relevés'!$N$26,0)</f>
        <v>0</v>
      </c>
      <c r="AI32" s="113">
        <f>IF($E32=505,'Tarifs et relevés'!$N$18*'Tarifs et relevés'!$N$26,0)</f>
        <v>0</v>
      </c>
      <c r="AJ32" s="113">
        <f>IF($E32=506,'Tarifs et relevés'!$N$19*'Tarifs et relevés'!$N$26,0)</f>
        <v>0</v>
      </c>
      <c r="AK32" s="113">
        <f>IF($E32=507,'Tarifs et relevés'!$N$20*'Tarifs et relevés'!$N$26,0)</f>
        <v>0</v>
      </c>
      <c r="AL32" s="113">
        <f>IF($E32=508,'Tarifs et relevés'!$N$21*'Tarifs et relevés'!$N$26,0)</f>
        <v>0</v>
      </c>
      <c r="AM32" s="113">
        <f>IF($E32=509,'Tarifs et relevés'!$N$22*'Tarifs et relevés'!$N$26,0)</f>
        <v>0</v>
      </c>
      <c r="AN32" s="113">
        <f>IF($E32=510,'Tarifs et relevés'!$N$23*'Tarifs et relevés'!$N$26,0)</f>
        <v>0</v>
      </c>
      <c r="AO32" s="113">
        <f>IF($E32=511,'Tarifs et relevés'!$N$24*'Tarifs et relevés'!$N$26,0)</f>
        <v>0</v>
      </c>
      <c r="AP32" s="113">
        <f>IF($E32=512,'Tarifs et relevés'!$N$25*'Tarifs et relevés'!$N$26,0)</f>
        <v>0</v>
      </c>
      <c r="AQ32" s="199">
        <f>IF($E32=301,'Tarifs et relevés'!$N$5*'Tarifs et relevés'!$N$8,0)</f>
        <v>0</v>
      </c>
      <c r="AR32" s="199">
        <f>IF($E32=302,'Tarifs et relevés'!$N$6*'Tarifs et relevés'!$N$8,0)</f>
        <v>0</v>
      </c>
      <c r="AS32" s="199">
        <f>IF($E32=303,'Tarifs et relevés'!$N$7*'Tarifs et relevés'!$N$8,0)</f>
        <v>0</v>
      </c>
      <c r="AT32" s="64">
        <f t="shared" si="13"/>
        <v>0</v>
      </c>
      <c r="AU32" s="64">
        <f t="shared" si="14"/>
        <v>0</v>
      </c>
    </row>
    <row r="33" spans="1:47" ht="20.100000000000001" customHeight="1" x14ac:dyDescent="0.25">
      <c r="A33" s="28" t="str">
        <f>IF(C33=200,'Code Fournisseur'!$C$4,IF(C33=300,'Code Fournisseur'!$C$12,IF(C33=400,'Code Fournisseur'!$C$17,IF(C33=500,'Code Fournisseur'!$C$23,""))))</f>
        <v/>
      </c>
      <c r="B33" s="213"/>
      <c r="C33" s="26"/>
      <c r="D33" s="28" t="str">
        <f>IF(E33=201,'Code Fournisseur'!C35,IF(E33=202,'Code Fournisseur'!$C$6,IF(E33=203,'Code Fournisseur'!$C$7,IF(E33=204,'Code Fournisseur'!$C$8,IF(E33=205,'Code Fournisseur'!$C$9,IF(E33=206,'Code Fournisseur'!$C$10,IF(E33=301,'Code Fournisseur'!$C$13,IF(E33=302,'Code Fournisseur'!$C$14,IF(E33=303,'Code Fournisseur'!$C$15,IF(E33=401,'Code Fournisseur'!$C$18,IF(E33=402,'Code Fournisseur'!$C$19,IF(E33=403,'Code Fournisseur'!$C$20,IF(E33=404,'Code Fournisseur'!$C$21,IF(E33=501,'Code Fournisseur'!$C$24,IF(E33=502,'Code Fournisseur'!$C$25,IF(E33=503,'Code Fournisseur'!$C$26,IF(E33=504,'Code Fournisseur'!$C$27,IF(E33=505,'Code Fournisseur'!$C$28,IF(E33=506,'Code Fournisseur'!$C$29,IF(E33=507,'Code Fournisseur'!$C$30,IF(E33=508,'Code Fournisseur'!$C$31,IF(E33=509,'Code Fournisseur'!$C$32,IF(E33=510,'Code Fournisseur'!$C$33,IF(E33=511,'Code Fournisseur'!$C$34,IF(E33=512,'Code Fournisseur'!$C$35,"")))))))))))))))))))))))))</f>
        <v/>
      </c>
      <c r="E33" s="26"/>
      <c r="F33" s="26"/>
      <c r="G33" s="69" t="str">
        <f>IF(Tableau1[[#This Row],[Code ventilation]]=402,'Tarifs et relevés'!$G$16*Tableau1[[#This Row],[Quote part Quantités]],"")</f>
        <v/>
      </c>
      <c r="H33" s="69" t="str">
        <f>IF(Tableau1[[#This Row],[Code ventilation]]=403,'Tarifs et relevés'!$G$17*Tableau1[[#This Row],[Quote part Quantités]],"")</f>
        <v/>
      </c>
      <c r="I33" s="69" t="str">
        <f>IF(Tableau1[[#This Row],[Code ventilation]]=404,'Tarifs et relevés'!$G$18*Tableau1[[#This Row],[Quote part Quantités]],"")</f>
        <v/>
      </c>
      <c r="J33" s="70" t="str">
        <f>IF(Tableau1[[#This Row],[Code ventilation]]=401,'Tarifs et relevés'!$G$14,"")</f>
        <v/>
      </c>
      <c r="K33" s="71" t="str">
        <f>IF(ISERROR('Tarifs et relevés'!$G$15*Tableau1[[#This Row],[Gaz Citerne            en Kg]]),"",'Tarifs et relevés'!$G$15*'Tableau des dépenses'!J33)</f>
        <v/>
      </c>
      <c r="L3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3" s="68" t="str">
        <f>IF(Tableau1[[#This Row],[Code ventilation]]=202,'Tarifs et relevés'!$G$5*Tableau1[[#This Row],[Quote part Quantités]],"")</f>
        <v/>
      </c>
      <c r="N33" s="68" t="str">
        <f>IF(Tableau1[[#This Row],[Code ventilation]]=203,'Tarifs et relevés'!$G$6*Tableau1[[#This Row],[Quote part Quantités]],"")</f>
        <v/>
      </c>
      <c r="O33" s="68" t="str">
        <f>IF(Tableau1[[#This Row],[Code ventilation]]=204,'Tarifs et relevés'!$G$7*Tableau1[[#This Row],[Quote part Quantités]],"")</f>
        <v/>
      </c>
      <c r="P33" s="68" t="str">
        <f>IF(Tableau1[[#This Row],[Code ventilation]]=205,'Tarifs et relevés'!$G$8*Tableau1[[#This Row],[Quote part Quantités]],"")</f>
        <v/>
      </c>
      <c r="Q33" s="68" t="str">
        <f>IF(Tableau1[[#This Row],[Code ventilation]]=206,'Tarifs et relevés'!$G$9*Tableau1[[#This Row],[Quote part Quantités]],"")</f>
        <v/>
      </c>
      <c r="R3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3" s="68" t="str">
        <f>IF(ISERROR('Tarifs et relevés'!$N$8*'Tableau des dépenses'!R33),"",'Tarifs et relevés'!$N$8*'Tableau des dépenses'!R33)</f>
        <v/>
      </c>
      <c r="T3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3" s="63" t="str">
        <f>IF(ISERROR('Tarifs et relevés'!$N$26*Tableau1[[#This Row],[Engie        Quantité KW]]),"",'Tarifs et relevés'!$N$26*Tableau1[[#This Row],[Engie        Quantité KW]])</f>
        <v/>
      </c>
      <c r="V3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33" s="198">
        <v>3</v>
      </c>
      <c r="X33" s="64">
        <f t="shared" ref="X33:X38" si="15">IF(W33=1,V33*$Z$2,0)</f>
        <v>0</v>
      </c>
      <c r="Y33" s="64">
        <f t="shared" ref="Y33:Y38" si="16">IF(W33=2,V33*$Y$2,0)</f>
        <v>0</v>
      </c>
      <c r="Z33" s="64">
        <f t="shared" ref="Z33:Z38" si="17">IF(W33=3,V33*$Z$2,0)</f>
        <v>0</v>
      </c>
      <c r="AA33" s="113">
        <f>SUM(Tableau1[[#This Row],[SUEZ Transport    HT]:[SUEZ Traitement                           HT]])</f>
        <v>0</v>
      </c>
      <c r="AB33" s="113" t="str">
        <f>Tableau1[[#This Row],[Sogedo     Montant HT]]</f>
        <v/>
      </c>
      <c r="AC33" s="113">
        <f>SUM(Tableau1[[#This Row],[Bouteille     30 Kg]:[Bouteille     Le Cube]],Tableau1[[#This Row],[Gaz Citerne    Montant HT]])</f>
        <v>0</v>
      </c>
      <c r="AD33" s="113" t="str">
        <f>Tableau1[[#This Row],[Engie                Montant HT]]</f>
        <v/>
      </c>
      <c r="AE33" s="113">
        <f>IF($E33=501,'Tarifs et relevés'!$N$14*'Tarifs et relevés'!$N$26,0)</f>
        <v>0</v>
      </c>
      <c r="AF33" s="113">
        <f>IF($E33=501,'Tarifs et relevés'!$N$15*'Tarifs et relevés'!$N$26,0)</f>
        <v>0</v>
      </c>
      <c r="AG33" s="113">
        <f>IF($E33=503,'Tarifs et relevés'!$N$16*'Tarifs et relevés'!$N$26,0)</f>
        <v>0</v>
      </c>
      <c r="AH33" s="113">
        <f>IF($E33=504,'Tarifs et relevés'!$N$17*'Tarifs et relevés'!$N$26,0)</f>
        <v>0</v>
      </c>
      <c r="AI33" s="113">
        <f>IF($E33=505,'Tarifs et relevés'!$N$18*'Tarifs et relevés'!$N$26,0)</f>
        <v>0</v>
      </c>
      <c r="AJ33" s="113">
        <f>IF($E33=506,'Tarifs et relevés'!$N$19*'Tarifs et relevés'!$N$26,0)</f>
        <v>0</v>
      </c>
      <c r="AK33" s="113">
        <f>IF($E33=507,'Tarifs et relevés'!$N$20*'Tarifs et relevés'!$N$26,0)</f>
        <v>0</v>
      </c>
      <c r="AL33" s="113">
        <f>IF($E33=508,'Tarifs et relevés'!$N$21*'Tarifs et relevés'!$N$26,0)</f>
        <v>0</v>
      </c>
      <c r="AM33" s="113">
        <f>IF($E33=509,'Tarifs et relevés'!$N$22*'Tarifs et relevés'!$N$26,0)</f>
        <v>0</v>
      </c>
      <c r="AN33" s="113">
        <f>IF($E33=510,'Tarifs et relevés'!$N$23*'Tarifs et relevés'!$N$26,0)</f>
        <v>0</v>
      </c>
      <c r="AO33" s="113">
        <f>IF($E33=511,'Tarifs et relevés'!$N$24*'Tarifs et relevés'!$N$26,0)</f>
        <v>0</v>
      </c>
      <c r="AP33" s="113">
        <f>IF($E33=512,'Tarifs et relevés'!$N$25*'Tarifs et relevés'!$N$26,0)</f>
        <v>0</v>
      </c>
      <c r="AQ33" s="199">
        <f>IF($E33=301,'Tarifs et relevés'!$N$5*'Tarifs et relevés'!$N$8,0)</f>
        <v>0</v>
      </c>
      <c r="AR33" s="199">
        <f>IF($E33=302,'Tarifs et relevés'!$N$6*'Tarifs et relevés'!$N$8,0)</f>
        <v>0</v>
      </c>
      <c r="AS33" s="199">
        <f>IF($E33=303,'Tarifs et relevés'!$N$7*'Tarifs et relevés'!$N$8,0)</f>
        <v>0</v>
      </c>
      <c r="AT33" s="195">
        <f t="shared" ref="AT33:AT38" si="18">SUM(X33:Z33)</f>
        <v>0</v>
      </c>
      <c r="AU33" s="195">
        <f t="shared" ref="AU33:AU38" si="19">V33+AT33</f>
        <v>0</v>
      </c>
    </row>
    <row r="34" spans="1:47" ht="20.100000000000001" customHeight="1" x14ac:dyDescent="0.25">
      <c r="A34" s="28" t="str">
        <f>IF(C34=200,'Code Fournisseur'!$C$4,IF(C34=300,'Code Fournisseur'!$C$12,IF(C34=400,'Code Fournisseur'!$C$17,IF(C34=500,'Code Fournisseur'!$C$23,""))))</f>
        <v/>
      </c>
      <c r="B34" s="213"/>
      <c r="C34" s="26"/>
      <c r="D34" s="28" t="str">
        <f>IF(E34=201,'Code Fournisseur'!C36,IF(E34=202,'Code Fournisseur'!$C$6,IF(E34=203,'Code Fournisseur'!$C$7,IF(E34=204,'Code Fournisseur'!$C$8,IF(E34=205,'Code Fournisseur'!$C$9,IF(E34=206,'Code Fournisseur'!$C$10,IF(E34=301,'Code Fournisseur'!$C$13,IF(E34=302,'Code Fournisseur'!$C$14,IF(E34=303,'Code Fournisseur'!$C$15,IF(E34=401,'Code Fournisseur'!$C$18,IF(E34=402,'Code Fournisseur'!$C$19,IF(E34=403,'Code Fournisseur'!$C$20,IF(E34=404,'Code Fournisseur'!$C$21,IF(E34=501,'Code Fournisseur'!$C$24,IF(E34=502,'Code Fournisseur'!$C$25,IF(E34=503,'Code Fournisseur'!$C$26,IF(E34=504,'Code Fournisseur'!$C$27,IF(E34=505,'Code Fournisseur'!$C$28,IF(E34=506,'Code Fournisseur'!$C$29,IF(E34=507,'Code Fournisseur'!$C$30,IF(E34=508,'Code Fournisseur'!$C$31,IF(E34=509,'Code Fournisseur'!$C$32,IF(E34=510,'Code Fournisseur'!$C$33,IF(E34=511,'Code Fournisseur'!$C$34,IF(E34=512,'Code Fournisseur'!$C$35,"")))))))))))))))))))))))))</f>
        <v/>
      </c>
      <c r="E34" s="26"/>
      <c r="F34" s="26"/>
      <c r="G34" s="69" t="str">
        <f>IF(Tableau1[[#This Row],[Code ventilation]]=402,'Tarifs et relevés'!$G$16*Tableau1[[#This Row],[Quote part Quantités]],"")</f>
        <v/>
      </c>
      <c r="H34" s="69" t="str">
        <f>IF(Tableau1[[#This Row],[Code ventilation]]=403,'Tarifs et relevés'!$G$17*Tableau1[[#This Row],[Quote part Quantités]],"")</f>
        <v/>
      </c>
      <c r="I34" s="69" t="str">
        <f>IF(Tableau1[[#This Row],[Code ventilation]]=404,'Tarifs et relevés'!$G$18*Tableau1[[#This Row],[Quote part Quantités]],"")</f>
        <v/>
      </c>
      <c r="J34" s="70" t="str">
        <f>IF(Tableau1[[#This Row],[Code ventilation]]=401,'Tarifs et relevés'!$G$14,"")</f>
        <v/>
      </c>
      <c r="K34" s="71" t="str">
        <f>IF(ISERROR('Tarifs et relevés'!$G$15*Tableau1[[#This Row],[Gaz Citerne            en Kg]]),"",'Tarifs et relevés'!$G$15*'Tableau des dépenses'!J34)</f>
        <v/>
      </c>
      <c r="L3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4" s="68" t="str">
        <f>IF(Tableau1[[#This Row],[Code ventilation]]=202,'Tarifs et relevés'!$G$5*Tableau1[[#This Row],[Quote part Quantités]],"")</f>
        <v/>
      </c>
      <c r="N34" s="68" t="str">
        <f>IF(Tableau1[[#This Row],[Code ventilation]]=203,'Tarifs et relevés'!$G$6*Tableau1[[#This Row],[Quote part Quantités]],"")</f>
        <v/>
      </c>
      <c r="O34" s="68" t="str">
        <f>IF(Tableau1[[#This Row],[Code ventilation]]=204,'Tarifs et relevés'!$G$7*Tableau1[[#This Row],[Quote part Quantités]],"")</f>
        <v/>
      </c>
      <c r="P34" s="68" t="str">
        <f>IF(Tableau1[[#This Row],[Code ventilation]]=205,'Tarifs et relevés'!$G$8*Tableau1[[#This Row],[Quote part Quantités]],"")</f>
        <v/>
      </c>
      <c r="Q34" s="68" t="str">
        <f>IF(Tableau1[[#This Row],[Code ventilation]]=206,'Tarifs et relevés'!$G$9*Tableau1[[#This Row],[Quote part Quantités]],"")</f>
        <v/>
      </c>
      <c r="R3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4" s="68" t="str">
        <f>IF(ISERROR('Tarifs et relevés'!$N$8*'Tableau des dépenses'!R34),"",'Tarifs et relevés'!$N$8*'Tableau des dépenses'!R34)</f>
        <v/>
      </c>
      <c r="T3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4" s="63" t="str">
        <f>IF(ISERROR('Tarifs et relevés'!$N$26*Tableau1[[#This Row],[Engie        Quantité KW]]),"",'Tarifs et relevés'!$N$26*Tableau1[[#This Row],[Engie        Quantité KW]])</f>
        <v/>
      </c>
      <c r="V3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34" s="198">
        <v>3</v>
      </c>
      <c r="X34" s="64">
        <f t="shared" si="15"/>
        <v>0</v>
      </c>
      <c r="Y34" s="64">
        <f t="shared" si="16"/>
        <v>0</v>
      </c>
      <c r="Z34" s="64">
        <f t="shared" si="17"/>
        <v>0</v>
      </c>
      <c r="AA34" s="113">
        <f>SUM(Tableau1[[#This Row],[SUEZ Transport    HT]:[SUEZ Traitement                           HT]])</f>
        <v>0</v>
      </c>
      <c r="AB34" s="113" t="str">
        <f>Tableau1[[#This Row],[Sogedo     Montant HT]]</f>
        <v/>
      </c>
      <c r="AC34" s="113">
        <f>SUM(Tableau1[[#This Row],[Bouteille     30 Kg]:[Bouteille     Le Cube]],Tableau1[[#This Row],[Gaz Citerne    Montant HT]])</f>
        <v>0</v>
      </c>
      <c r="AD34" s="113" t="str">
        <f>Tableau1[[#This Row],[Engie                Montant HT]]</f>
        <v/>
      </c>
      <c r="AE34" s="113">
        <f>IF($E34=501,'Tarifs et relevés'!$N$14*'Tarifs et relevés'!$N$26,0)</f>
        <v>0</v>
      </c>
      <c r="AF34" s="113">
        <f>IF($E34=501,'Tarifs et relevés'!$N$15*'Tarifs et relevés'!$N$26,0)</f>
        <v>0</v>
      </c>
      <c r="AG34" s="113">
        <f>IF($E34=503,'Tarifs et relevés'!$N$16*'Tarifs et relevés'!$N$26,0)</f>
        <v>0</v>
      </c>
      <c r="AH34" s="113">
        <f>IF($E34=504,'Tarifs et relevés'!$N$17*'Tarifs et relevés'!$N$26,0)</f>
        <v>0</v>
      </c>
      <c r="AI34" s="113">
        <f>IF($E34=505,'Tarifs et relevés'!$N$18*'Tarifs et relevés'!$N$26,0)</f>
        <v>0</v>
      </c>
      <c r="AJ34" s="113">
        <f>IF($E34=506,'Tarifs et relevés'!$N$19*'Tarifs et relevés'!$N$26,0)</f>
        <v>0</v>
      </c>
      <c r="AK34" s="113">
        <f>IF($E34=507,'Tarifs et relevés'!$N$20*'Tarifs et relevés'!$N$26,0)</f>
        <v>0</v>
      </c>
      <c r="AL34" s="113">
        <f>IF($E34=508,'Tarifs et relevés'!$N$21*'Tarifs et relevés'!$N$26,0)</f>
        <v>0</v>
      </c>
      <c r="AM34" s="113">
        <f>IF($E34=509,'Tarifs et relevés'!$N$22*'Tarifs et relevés'!$N$26,0)</f>
        <v>0</v>
      </c>
      <c r="AN34" s="113">
        <f>IF($E34=510,'Tarifs et relevés'!$N$23*'Tarifs et relevés'!$N$26,0)</f>
        <v>0</v>
      </c>
      <c r="AO34" s="113">
        <f>IF($E34=511,'Tarifs et relevés'!$N$24*'Tarifs et relevés'!$N$26,0)</f>
        <v>0</v>
      </c>
      <c r="AP34" s="113">
        <f>IF($E34=512,'Tarifs et relevés'!$N$25*'Tarifs et relevés'!$N$26,0)</f>
        <v>0</v>
      </c>
      <c r="AQ34" s="199">
        <f>IF($E34=301,'Tarifs et relevés'!$N$5*'Tarifs et relevés'!$N$8,0)</f>
        <v>0</v>
      </c>
      <c r="AR34" s="199">
        <f>IF($E34=302,'Tarifs et relevés'!$N$6*'Tarifs et relevés'!$N$8,0)</f>
        <v>0</v>
      </c>
      <c r="AS34" s="199">
        <f>IF($E34=303,'Tarifs et relevés'!$N$7*'Tarifs et relevés'!$N$8,0)</f>
        <v>0</v>
      </c>
      <c r="AT34" s="64">
        <f t="shared" si="18"/>
        <v>0</v>
      </c>
      <c r="AU34" s="64">
        <f t="shared" si="19"/>
        <v>0</v>
      </c>
    </row>
    <row r="35" spans="1:47" ht="20.100000000000001" customHeight="1" x14ac:dyDescent="0.25">
      <c r="A35" s="28" t="str">
        <f>IF(C35=200,'Code Fournisseur'!$C$4,IF(C35=300,'Code Fournisseur'!$C$12,IF(C35=400,'Code Fournisseur'!$C$17,IF(C35=500,'Code Fournisseur'!$C$23,""))))</f>
        <v/>
      </c>
      <c r="B35" s="213"/>
      <c r="C35" s="26"/>
      <c r="D35" s="28" t="str">
        <f>IF(E35=201,'Code Fournisseur'!C37,IF(E35=202,'Code Fournisseur'!$C$6,IF(E35=203,'Code Fournisseur'!$C$7,IF(E35=204,'Code Fournisseur'!$C$8,IF(E35=205,'Code Fournisseur'!$C$9,IF(E35=206,'Code Fournisseur'!$C$10,IF(E35=301,'Code Fournisseur'!$C$13,IF(E35=302,'Code Fournisseur'!$C$14,IF(E35=303,'Code Fournisseur'!$C$15,IF(E35=401,'Code Fournisseur'!$C$18,IF(E35=402,'Code Fournisseur'!$C$19,IF(E35=403,'Code Fournisseur'!$C$20,IF(E35=404,'Code Fournisseur'!$C$21,IF(E35=501,'Code Fournisseur'!$C$24,IF(E35=502,'Code Fournisseur'!$C$25,IF(E35=503,'Code Fournisseur'!$C$26,IF(E35=504,'Code Fournisseur'!$C$27,IF(E35=505,'Code Fournisseur'!$C$28,IF(E35=506,'Code Fournisseur'!$C$29,IF(E35=507,'Code Fournisseur'!$C$30,IF(E35=508,'Code Fournisseur'!$C$31,IF(E35=509,'Code Fournisseur'!$C$32,IF(E35=510,'Code Fournisseur'!$C$33,IF(E35=511,'Code Fournisseur'!$C$34,IF(E35=512,'Code Fournisseur'!$C$35,"")))))))))))))))))))))))))</f>
        <v/>
      </c>
      <c r="E35" s="26"/>
      <c r="F35" s="26"/>
      <c r="G35" s="69" t="str">
        <f>IF(Tableau1[[#This Row],[Code ventilation]]=402,'Tarifs et relevés'!$G$16*Tableau1[[#This Row],[Quote part Quantités]],"")</f>
        <v/>
      </c>
      <c r="H35" s="69" t="str">
        <f>IF(Tableau1[[#This Row],[Code ventilation]]=403,'Tarifs et relevés'!$G$17*Tableau1[[#This Row],[Quote part Quantités]],"")</f>
        <v/>
      </c>
      <c r="I35" s="69" t="str">
        <f>IF(Tableau1[[#This Row],[Code ventilation]]=404,'Tarifs et relevés'!$G$18*Tableau1[[#This Row],[Quote part Quantités]],"")</f>
        <v/>
      </c>
      <c r="J35" s="70" t="str">
        <f>IF(Tableau1[[#This Row],[Code ventilation]]=401,'Tarifs et relevés'!$G$14,"")</f>
        <v/>
      </c>
      <c r="K35" s="71" t="str">
        <f>IF(ISERROR('Tarifs et relevés'!$G$15*Tableau1[[#This Row],[Gaz Citerne            en Kg]]),"",'Tarifs et relevés'!$G$15*'Tableau des dépenses'!J35)</f>
        <v/>
      </c>
      <c r="L3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5" s="68" t="str">
        <f>IF(Tableau1[[#This Row],[Code ventilation]]=202,'Tarifs et relevés'!$G$5*Tableau1[[#This Row],[Quote part Quantités]],"")</f>
        <v/>
      </c>
      <c r="N35" s="68" t="str">
        <f>IF(Tableau1[[#This Row],[Code ventilation]]=203,'Tarifs et relevés'!$G$6*Tableau1[[#This Row],[Quote part Quantités]],"")</f>
        <v/>
      </c>
      <c r="O35" s="68" t="str">
        <f>IF(Tableau1[[#This Row],[Code ventilation]]=204,'Tarifs et relevés'!$G$7*Tableau1[[#This Row],[Quote part Quantités]],"")</f>
        <v/>
      </c>
      <c r="P35" s="68" t="str">
        <f>IF(Tableau1[[#This Row],[Code ventilation]]=205,'Tarifs et relevés'!$G$8*Tableau1[[#This Row],[Quote part Quantités]],"")</f>
        <v/>
      </c>
      <c r="Q35" s="68" t="str">
        <f>IF(Tableau1[[#This Row],[Code ventilation]]=206,'Tarifs et relevés'!$G$9*Tableau1[[#This Row],[Quote part Quantités]],"")</f>
        <v/>
      </c>
      <c r="R3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5" s="68" t="str">
        <f>IF(ISERROR('Tarifs et relevés'!$N$8*'Tableau des dépenses'!R35),"",'Tarifs et relevés'!$N$8*'Tableau des dépenses'!R35)</f>
        <v/>
      </c>
      <c r="T3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5" s="63" t="str">
        <f>IF(ISERROR('Tarifs et relevés'!$N$26*Tableau1[[#This Row],[Engie        Quantité KW]]),"",'Tarifs et relevés'!$N$26*Tableau1[[#This Row],[Engie        Quantité KW]])</f>
        <v/>
      </c>
      <c r="V3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35" s="198">
        <v>3</v>
      </c>
      <c r="X35" s="64">
        <f t="shared" si="15"/>
        <v>0</v>
      </c>
      <c r="Y35" s="64">
        <f t="shared" si="16"/>
        <v>0</v>
      </c>
      <c r="Z35" s="64">
        <f t="shared" si="17"/>
        <v>0</v>
      </c>
      <c r="AA35" s="113">
        <f>SUM(Tableau1[[#This Row],[SUEZ Transport    HT]:[SUEZ Traitement                           HT]])</f>
        <v>0</v>
      </c>
      <c r="AB35" s="113" t="str">
        <f>Tableau1[[#This Row],[Sogedo     Montant HT]]</f>
        <v/>
      </c>
      <c r="AC35" s="113">
        <f>SUM(Tableau1[[#This Row],[Bouteille     30 Kg]:[Bouteille     Le Cube]],Tableau1[[#This Row],[Gaz Citerne    Montant HT]])</f>
        <v>0</v>
      </c>
      <c r="AD35" s="113" t="str">
        <f>Tableau1[[#This Row],[Engie                Montant HT]]</f>
        <v/>
      </c>
      <c r="AE35" s="113">
        <f>IF($E35=501,'Tarifs et relevés'!$N$14*'Tarifs et relevés'!$N$26,0)</f>
        <v>0</v>
      </c>
      <c r="AF35" s="113">
        <f>IF($E35=501,'Tarifs et relevés'!$N$15*'Tarifs et relevés'!$N$26,0)</f>
        <v>0</v>
      </c>
      <c r="AG35" s="113">
        <f>IF($E35=503,'Tarifs et relevés'!$N$16*'Tarifs et relevés'!$N$26,0)</f>
        <v>0</v>
      </c>
      <c r="AH35" s="113">
        <f>IF($E35=504,'Tarifs et relevés'!$N$17*'Tarifs et relevés'!$N$26,0)</f>
        <v>0</v>
      </c>
      <c r="AI35" s="113">
        <f>IF($E35=505,'Tarifs et relevés'!$N$18*'Tarifs et relevés'!$N$26,0)</f>
        <v>0</v>
      </c>
      <c r="AJ35" s="113">
        <f>IF($E35=506,'Tarifs et relevés'!$N$19*'Tarifs et relevés'!$N$26,0)</f>
        <v>0</v>
      </c>
      <c r="AK35" s="113">
        <f>IF($E35=507,'Tarifs et relevés'!$N$20*'Tarifs et relevés'!$N$26,0)</f>
        <v>0</v>
      </c>
      <c r="AL35" s="113">
        <f>IF($E35=508,'Tarifs et relevés'!$N$21*'Tarifs et relevés'!$N$26,0)</f>
        <v>0</v>
      </c>
      <c r="AM35" s="113">
        <f>IF($E35=509,'Tarifs et relevés'!$N$22*'Tarifs et relevés'!$N$26,0)</f>
        <v>0</v>
      </c>
      <c r="AN35" s="113">
        <f>IF($E35=510,'Tarifs et relevés'!$N$23*'Tarifs et relevés'!$N$26,0)</f>
        <v>0</v>
      </c>
      <c r="AO35" s="113">
        <f>IF($E35=511,'Tarifs et relevés'!$N$24*'Tarifs et relevés'!$N$26,0)</f>
        <v>0</v>
      </c>
      <c r="AP35" s="113">
        <f>IF($E35=512,'Tarifs et relevés'!$N$25*'Tarifs et relevés'!$N$26,0)</f>
        <v>0</v>
      </c>
      <c r="AQ35" s="199">
        <f>IF($E35=301,'Tarifs et relevés'!$N$5*'Tarifs et relevés'!$N$8,0)</f>
        <v>0</v>
      </c>
      <c r="AR35" s="199">
        <f>IF($E35=302,'Tarifs et relevés'!$N$6*'Tarifs et relevés'!$N$8,0)</f>
        <v>0</v>
      </c>
      <c r="AS35" s="199">
        <f>IF($E35=303,'Tarifs et relevés'!$N$7*'Tarifs et relevés'!$N$8,0)</f>
        <v>0</v>
      </c>
      <c r="AT35" s="195">
        <f t="shared" si="18"/>
        <v>0</v>
      </c>
      <c r="AU35" s="195">
        <f t="shared" si="19"/>
        <v>0</v>
      </c>
    </row>
    <row r="36" spans="1:47" ht="20.100000000000001" customHeight="1" x14ac:dyDescent="0.25">
      <c r="A36" s="28" t="str">
        <f>IF(C36=200,'Code Fournisseur'!$C$4,IF(C36=300,'Code Fournisseur'!$C$12,IF(C36=400,'Code Fournisseur'!$C$17,IF(C36=500,'Code Fournisseur'!$C$23,""))))</f>
        <v/>
      </c>
      <c r="B36" s="213"/>
      <c r="C36" s="26"/>
      <c r="D36" s="28" t="str">
        <f>IF(E36=201,'Code Fournisseur'!C38,IF(E36=202,'Code Fournisseur'!$C$6,IF(E36=203,'Code Fournisseur'!$C$7,IF(E36=204,'Code Fournisseur'!$C$8,IF(E36=205,'Code Fournisseur'!$C$9,IF(E36=206,'Code Fournisseur'!$C$10,IF(E36=301,'Code Fournisseur'!$C$13,IF(E36=302,'Code Fournisseur'!$C$14,IF(E36=303,'Code Fournisseur'!$C$15,IF(E36=401,'Code Fournisseur'!$C$18,IF(E36=402,'Code Fournisseur'!$C$19,IF(E36=403,'Code Fournisseur'!$C$20,IF(E36=404,'Code Fournisseur'!$C$21,IF(E36=501,'Code Fournisseur'!$C$24,IF(E36=502,'Code Fournisseur'!$C$25,IF(E36=503,'Code Fournisseur'!$C$26,IF(E36=504,'Code Fournisseur'!$C$27,IF(E36=505,'Code Fournisseur'!$C$28,IF(E36=506,'Code Fournisseur'!$C$29,IF(E36=507,'Code Fournisseur'!$C$30,IF(E36=508,'Code Fournisseur'!$C$31,IF(E36=509,'Code Fournisseur'!$C$32,IF(E36=510,'Code Fournisseur'!$C$33,IF(E36=511,'Code Fournisseur'!$C$34,IF(E36=512,'Code Fournisseur'!$C$35,"")))))))))))))))))))))))))</f>
        <v/>
      </c>
      <c r="E36" s="26"/>
      <c r="F36" s="26"/>
      <c r="G36" s="69" t="str">
        <f>IF(Tableau1[[#This Row],[Code ventilation]]=402,'Tarifs et relevés'!$G$16*Tableau1[[#This Row],[Quote part Quantités]],"")</f>
        <v/>
      </c>
      <c r="H36" s="69" t="str">
        <f>IF(Tableau1[[#This Row],[Code ventilation]]=403,'Tarifs et relevés'!$G$17*Tableau1[[#This Row],[Quote part Quantités]],"")</f>
        <v/>
      </c>
      <c r="I36" s="69" t="str">
        <f>IF(Tableau1[[#This Row],[Code ventilation]]=404,'Tarifs et relevés'!$G$18*Tableau1[[#This Row],[Quote part Quantités]],"")</f>
        <v/>
      </c>
      <c r="J36" s="70" t="str">
        <f>IF(Tableau1[[#This Row],[Code ventilation]]=401,'Tarifs et relevés'!$G$14,"")</f>
        <v/>
      </c>
      <c r="K36" s="71" t="str">
        <f>IF(ISERROR('Tarifs et relevés'!$G$15*Tableau1[[#This Row],[Gaz Citerne            en Kg]]),"",'Tarifs et relevés'!$G$15*'Tableau des dépenses'!J36)</f>
        <v/>
      </c>
      <c r="L3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6" s="68" t="str">
        <f>IF(Tableau1[[#This Row],[Code ventilation]]=202,'Tarifs et relevés'!$G$5*Tableau1[[#This Row],[Quote part Quantités]],"")</f>
        <v/>
      </c>
      <c r="N36" s="68" t="str">
        <f>IF(Tableau1[[#This Row],[Code ventilation]]=203,'Tarifs et relevés'!$G$6*Tableau1[[#This Row],[Quote part Quantités]],"")</f>
        <v/>
      </c>
      <c r="O36" s="68" t="str">
        <f>IF(Tableau1[[#This Row],[Code ventilation]]=204,'Tarifs et relevés'!$G$7*Tableau1[[#This Row],[Quote part Quantités]],"")</f>
        <v/>
      </c>
      <c r="P36" s="68" t="str">
        <f>IF(Tableau1[[#This Row],[Code ventilation]]=205,'Tarifs et relevés'!$G$8*Tableau1[[#This Row],[Quote part Quantités]],"")</f>
        <v/>
      </c>
      <c r="Q36" s="68" t="str">
        <f>IF(Tableau1[[#This Row],[Code ventilation]]=206,'Tarifs et relevés'!$G$9*Tableau1[[#This Row],[Quote part Quantités]],"")</f>
        <v/>
      </c>
      <c r="R3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6" s="68" t="str">
        <f>IF(ISERROR('Tarifs et relevés'!$N$8*'Tableau des dépenses'!R36),"",'Tarifs et relevés'!$N$8*'Tableau des dépenses'!R36)</f>
        <v/>
      </c>
      <c r="T3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6" s="63" t="str">
        <f>IF(ISERROR('Tarifs et relevés'!$N$26*Tableau1[[#This Row],[Engie        Quantité KW]]),"",'Tarifs et relevés'!$N$26*Tableau1[[#This Row],[Engie        Quantité KW]])</f>
        <v/>
      </c>
      <c r="V3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36" s="198">
        <v>3</v>
      </c>
      <c r="X36" s="64">
        <f t="shared" si="15"/>
        <v>0</v>
      </c>
      <c r="Y36" s="64">
        <f t="shared" si="16"/>
        <v>0</v>
      </c>
      <c r="Z36" s="64">
        <f t="shared" si="17"/>
        <v>0</v>
      </c>
      <c r="AA36" s="113">
        <f>SUM(Tableau1[[#This Row],[SUEZ Transport    HT]:[SUEZ Traitement                           HT]])</f>
        <v>0</v>
      </c>
      <c r="AB36" s="113" t="str">
        <f>Tableau1[[#This Row],[Sogedo     Montant HT]]</f>
        <v/>
      </c>
      <c r="AC36" s="113">
        <f>SUM(Tableau1[[#This Row],[Bouteille     30 Kg]:[Bouteille     Le Cube]],Tableau1[[#This Row],[Gaz Citerne    Montant HT]])</f>
        <v>0</v>
      </c>
      <c r="AD36" s="113" t="str">
        <f>Tableau1[[#This Row],[Engie                Montant HT]]</f>
        <v/>
      </c>
      <c r="AE36" s="113">
        <f>IF($E36=501,'Tarifs et relevés'!$N$14*'Tarifs et relevés'!$N$26,0)</f>
        <v>0</v>
      </c>
      <c r="AF36" s="113">
        <f>IF($E36=501,'Tarifs et relevés'!$N$15*'Tarifs et relevés'!$N$26,0)</f>
        <v>0</v>
      </c>
      <c r="AG36" s="113">
        <f>IF($E36=503,'Tarifs et relevés'!$N$16*'Tarifs et relevés'!$N$26,0)</f>
        <v>0</v>
      </c>
      <c r="AH36" s="113">
        <f>IF($E36=504,'Tarifs et relevés'!$N$17*'Tarifs et relevés'!$N$26,0)</f>
        <v>0</v>
      </c>
      <c r="AI36" s="113">
        <f>IF($E36=505,'Tarifs et relevés'!$N$18*'Tarifs et relevés'!$N$26,0)</f>
        <v>0</v>
      </c>
      <c r="AJ36" s="113">
        <f>IF($E36=506,'Tarifs et relevés'!$N$19*'Tarifs et relevés'!$N$26,0)</f>
        <v>0</v>
      </c>
      <c r="AK36" s="113">
        <f>IF($E36=507,'Tarifs et relevés'!$N$20*'Tarifs et relevés'!$N$26,0)</f>
        <v>0</v>
      </c>
      <c r="AL36" s="113">
        <f>IF($E36=508,'Tarifs et relevés'!$N$21*'Tarifs et relevés'!$N$26,0)</f>
        <v>0</v>
      </c>
      <c r="AM36" s="113">
        <f>IF($E36=509,'Tarifs et relevés'!$N$22*'Tarifs et relevés'!$N$26,0)</f>
        <v>0</v>
      </c>
      <c r="AN36" s="113">
        <f>IF($E36=510,'Tarifs et relevés'!$N$23*'Tarifs et relevés'!$N$26,0)</f>
        <v>0</v>
      </c>
      <c r="AO36" s="113">
        <f>IF($E36=511,'Tarifs et relevés'!$N$24*'Tarifs et relevés'!$N$26,0)</f>
        <v>0</v>
      </c>
      <c r="AP36" s="113">
        <f>IF($E36=512,'Tarifs et relevés'!$N$25*'Tarifs et relevés'!$N$26,0)</f>
        <v>0</v>
      </c>
      <c r="AQ36" s="199">
        <f>IF($E36=301,'Tarifs et relevés'!$N$5*'Tarifs et relevés'!$N$8,0)</f>
        <v>0</v>
      </c>
      <c r="AR36" s="199">
        <f>IF($E36=302,'Tarifs et relevés'!$N$6*'Tarifs et relevés'!$N$8,0)</f>
        <v>0</v>
      </c>
      <c r="AS36" s="199">
        <f>IF($E36=303,'Tarifs et relevés'!$N$7*'Tarifs et relevés'!$N$8,0)</f>
        <v>0</v>
      </c>
      <c r="AT36" s="64">
        <f t="shared" si="18"/>
        <v>0</v>
      </c>
      <c r="AU36" s="64">
        <f t="shared" si="19"/>
        <v>0</v>
      </c>
    </row>
    <row r="37" spans="1:47" ht="20.100000000000001" customHeight="1" x14ac:dyDescent="0.25">
      <c r="A37" s="28" t="str">
        <f>IF(C37=200,'Code Fournisseur'!$C$4,IF(C37=300,'Code Fournisseur'!$C$12,IF(C37=400,'Code Fournisseur'!$C$17,IF(C37=500,'Code Fournisseur'!$C$23,""))))</f>
        <v/>
      </c>
      <c r="B37" s="213"/>
      <c r="C37" s="26"/>
      <c r="D37" s="28" t="str">
        <f>IF(E37=201,'Code Fournisseur'!C39,IF(E37=202,'Code Fournisseur'!$C$6,IF(E37=203,'Code Fournisseur'!$C$7,IF(E37=204,'Code Fournisseur'!$C$8,IF(E37=205,'Code Fournisseur'!$C$9,IF(E37=206,'Code Fournisseur'!$C$10,IF(E37=301,'Code Fournisseur'!$C$13,IF(E37=302,'Code Fournisseur'!$C$14,IF(E37=303,'Code Fournisseur'!$C$15,IF(E37=401,'Code Fournisseur'!$C$18,IF(E37=402,'Code Fournisseur'!$C$19,IF(E37=403,'Code Fournisseur'!$C$20,IF(E37=404,'Code Fournisseur'!$C$21,IF(E37=501,'Code Fournisseur'!$C$24,IF(E37=502,'Code Fournisseur'!$C$25,IF(E37=503,'Code Fournisseur'!$C$26,IF(E37=504,'Code Fournisseur'!$C$27,IF(E37=505,'Code Fournisseur'!$C$28,IF(E37=506,'Code Fournisseur'!$C$29,IF(E37=507,'Code Fournisseur'!$C$30,IF(E37=508,'Code Fournisseur'!$C$31,IF(E37=509,'Code Fournisseur'!$C$32,IF(E37=510,'Code Fournisseur'!$C$33,IF(E37=511,'Code Fournisseur'!$C$34,IF(E37=512,'Code Fournisseur'!$C$35,"")))))))))))))))))))))))))</f>
        <v/>
      </c>
      <c r="E37" s="26"/>
      <c r="F37" s="26"/>
      <c r="G37" s="69" t="str">
        <f>IF(Tableau1[[#This Row],[Code ventilation]]=402,'Tarifs et relevés'!$G$16*Tableau1[[#This Row],[Quote part Quantités]],"")</f>
        <v/>
      </c>
      <c r="H37" s="69" t="str">
        <f>IF(Tableau1[[#This Row],[Code ventilation]]=403,'Tarifs et relevés'!$G$17*Tableau1[[#This Row],[Quote part Quantités]],"")</f>
        <v/>
      </c>
      <c r="I37" s="69" t="str">
        <f>IF(Tableau1[[#This Row],[Code ventilation]]=404,'Tarifs et relevés'!$G$18*Tableau1[[#This Row],[Quote part Quantités]],"")</f>
        <v/>
      </c>
      <c r="J37" s="70" t="str">
        <f>IF(Tableau1[[#This Row],[Code ventilation]]=401,'Tarifs et relevés'!$G$14,"")</f>
        <v/>
      </c>
      <c r="K37" s="71" t="str">
        <f>IF(ISERROR('Tarifs et relevés'!$G$15*Tableau1[[#This Row],[Gaz Citerne            en Kg]]),"",'Tarifs et relevés'!$G$15*'Tableau des dépenses'!J37)</f>
        <v/>
      </c>
      <c r="L3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7" s="68" t="str">
        <f>IF(Tableau1[[#This Row],[Code ventilation]]=202,'Tarifs et relevés'!$G$5*Tableau1[[#This Row],[Quote part Quantités]],"")</f>
        <v/>
      </c>
      <c r="N37" s="68" t="str">
        <f>IF(Tableau1[[#This Row],[Code ventilation]]=203,'Tarifs et relevés'!$G$6*Tableau1[[#This Row],[Quote part Quantités]],"")</f>
        <v/>
      </c>
      <c r="O37" s="68" t="str">
        <f>IF(Tableau1[[#This Row],[Code ventilation]]=204,'Tarifs et relevés'!$G$7*Tableau1[[#This Row],[Quote part Quantités]],"")</f>
        <v/>
      </c>
      <c r="P37" s="68" t="str">
        <f>IF(Tableau1[[#This Row],[Code ventilation]]=205,'Tarifs et relevés'!$G$8*Tableau1[[#This Row],[Quote part Quantités]],"")</f>
        <v/>
      </c>
      <c r="Q37" s="68" t="str">
        <f>IF(Tableau1[[#This Row],[Code ventilation]]=206,'Tarifs et relevés'!$G$9*Tableau1[[#This Row],[Quote part Quantités]],"")</f>
        <v/>
      </c>
      <c r="R3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7" s="68" t="str">
        <f>IF(ISERROR('Tarifs et relevés'!$N$8*'Tableau des dépenses'!R37),"",'Tarifs et relevés'!$N$8*'Tableau des dépenses'!R37)</f>
        <v/>
      </c>
      <c r="T3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7" s="63" t="str">
        <f>IF(ISERROR('Tarifs et relevés'!$N$26*Tableau1[[#This Row],[Engie        Quantité KW]]),"",'Tarifs et relevés'!$N$26*Tableau1[[#This Row],[Engie        Quantité KW]])</f>
        <v/>
      </c>
      <c r="V3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37" s="198">
        <v>3</v>
      </c>
      <c r="X37" s="64">
        <f t="shared" si="15"/>
        <v>0</v>
      </c>
      <c r="Y37" s="64">
        <f t="shared" si="16"/>
        <v>0</v>
      </c>
      <c r="Z37" s="64">
        <f t="shared" si="17"/>
        <v>0</v>
      </c>
      <c r="AA37" s="113">
        <f>SUM(Tableau1[[#This Row],[SUEZ Transport    HT]:[SUEZ Traitement                           HT]])</f>
        <v>0</v>
      </c>
      <c r="AB37" s="113" t="str">
        <f>Tableau1[[#This Row],[Sogedo     Montant HT]]</f>
        <v/>
      </c>
      <c r="AC37" s="113">
        <f>SUM(Tableau1[[#This Row],[Bouteille     30 Kg]:[Bouteille     Le Cube]],Tableau1[[#This Row],[Gaz Citerne    Montant HT]])</f>
        <v>0</v>
      </c>
      <c r="AD37" s="113" t="str">
        <f>Tableau1[[#This Row],[Engie                Montant HT]]</f>
        <v/>
      </c>
      <c r="AE37" s="113">
        <f>IF($E37=501,'Tarifs et relevés'!$N$14*'Tarifs et relevés'!$N$26,0)</f>
        <v>0</v>
      </c>
      <c r="AF37" s="113">
        <f>IF($E37=501,'Tarifs et relevés'!$N$15*'Tarifs et relevés'!$N$26,0)</f>
        <v>0</v>
      </c>
      <c r="AG37" s="113">
        <f>IF($E37=503,'Tarifs et relevés'!$N$16*'Tarifs et relevés'!$N$26,0)</f>
        <v>0</v>
      </c>
      <c r="AH37" s="113">
        <f>IF($E37=504,'Tarifs et relevés'!$N$17*'Tarifs et relevés'!$N$26,0)</f>
        <v>0</v>
      </c>
      <c r="AI37" s="113">
        <f>IF($E37=505,'Tarifs et relevés'!$N$18*'Tarifs et relevés'!$N$26,0)</f>
        <v>0</v>
      </c>
      <c r="AJ37" s="113">
        <f>IF($E37=506,'Tarifs et relevés'!$N$19*'Tarifs et relevés'!$N$26,0)</f>
        <v>0</v>
      </c>
      <c r="AK37" s="113">
        <f>IF($E37=507,'Tarifs et relevés'!$N$20*'Tarifs et relevés'!$N$26,0)</f>
        <v>0</v>
      </c>
      <c r="AL37" s="113">
        <f>IF($E37=508,'Tarifs et relevés'!$N$21*'Tarifs et relevés'!$N$26,0)</f>
        <v>0</v>
      </c>
      <c r="AM37" s="113">
        <f>IF($E37=509,'Tarifs et relevés'!$N$22*'Tarifs et relevés'!$N$26,0)</f>
        <v>0</v>
      </c>
      <c r="AN37" s="113">
        <f>IF($E37=510,'Tarifs et relevés'!$N$23*'Tarifs et relevés'!$N$26,0)</f>
        <v>0</v>
      </c>
      <c r="AO37" s="113">
        <f>IF($E37=511,'Tarifs et relevés'!$N$24*'Tarifs et relevés'!$N$26,0)</f>
        <v>0</v>
      </c>
      <c r="AP37" s="113">
        <f>IF($E37=512,'Tarifs et relevés'!$N$25*'Tarifs et relevés'!$N$26,0)</f>
        <v>0</v>
      </c>
      <c r="AQ37" s="199">
        <f>IF($E37=301,'Tarifs et relevés'!$N$5*'Tarifs et relevés'!$N$8,0)</f>
        <v>0</v>
      </c>
      <c r="AR37" s="199">
        <f>IF($E37=302,'Tarifs et relevés'!$N$6*'Tarifs et relevés'!$N$8,0)</f>
        <v>0</v>
      </c>
      <c r="AS37" s="199">
        <f>IF($E37=303,'Tarifs et relevés'!$N$7*'Tarifs et relevés'!$N$8,0)</f>
        <v>0</v>
      </c>
      <c r="AT37" s="195">
        <f t="shared" si="18"/>
        <v>0</v>
      </c>
      <c r="AU37" s="195">
        <f t="shared" si="19"/>
        <v>0</v>
      </c>
    </row>
    <row r="38" spans="1:47" ht="20.100000000000001" customHeight="1" x14ac:dyDescent="0.25">
      <c r="A38" s="28" t="str">
        <f>IF(C38=200,'Code Fournisseur'!$C$4,IF(C38=300,'Code Fournisseur'!$C$12,IF(C38=400,'Code Fournisseur'!$C$17,IF(C38=500,'Code Fournisseur'!$C$23,""))))</f>
        <v/>
      </c>
      <c r="B38" s="213"/>
      <c r="C38" s="26"/>
      <c r="D38" s="28" t="str">
        <f>IF(E38=201,'Code Fournisseur'!C40,IF(E38=202,'Code Fournisseur'!$C$6,IF(E38=203,'Code Fournisseur'!$C$7,IF(E38=204,'Code Fournisseur'!$C$8,IF(E38=205,'Code Fournisseur'!$C$9,IF(E38=206,'Code Fournisseur'!$C$10,IF(E38=301,'Code Fournisseur'!$C$13,IF(E38=302,'Code Fournisseur'!$C$14,IF(E38=303,'Code Fournisseur'!$C$15,IF(E38=401,'Code Fournisseur'!$C$18,IF(E38=402,'Code Fournisseur'!$C$19,IF(E38=403,'Code Fournisseur'!$C$20,IF(E38=404,'Code Fournisseur'!$C$21,IF(E38=501,'Code Fournisseur'!$C$24,IF(E38=502,'Code Fournisseur'!$C$25,IF(E38=503,'Code Fournisseur'!$C$26,IF(E38=504,'Code Fournisseur'!$C$27,IF(E38=505,'Code Fournisseur'!$C$28,IF(E38=506,'Code Fournisseur'!$C$29,IF(E38=507,'Code Fournisseur'!$C$30,IF(E38=508,'Code Fournisseur'!$C$31,IF(E38=509,'Code Fournisseur'!$C$32,IF(E38=510,'Code Fournisseur'!$C$33,IF(E38=511,'Code Fournisseur'!$C$34,IF(E38=512,'Code Fournisseur'!$C$35,"")))))))))))))))))))))))))</f>
        <v/>
      </c>
      <c r="E38" s="26"/>
      <c r="F38" s="26"/>
      <c r="G38" s="69" t="str">
        <f>IF(Tableau1[[#This Row],[Code ventilation]]=402,'Tarifs et relevés'!$G$16*Tableau1[[#This Row],[Quote part Quantités]],"")</f>
        <v/>
      </c>
      <c r="H38" s="69" t="str">
        <f>IF(Tableau1[[#This Row],[Code ventilation]]=403,'Tarifs et relevés'!$G$17*Tableau1[[#This Row],[Quote part Quantités]],"")</f>
        <v/>
      </c>
      <c r="I38" s="69" t="str">
        <f>IF(Tableau1[[#This Row],[Code ventilation]]=404,'Tarifs et relevés'!$G$18*Tableau1[[#This Row],[Quote part Quantités]],"")</f>
        <v/>
      </c>
      <c r="J38" s="70" t="str">
        <f>IF(Tableau1[[#This Row],[Code ventilation]]=401,'Tarifs et relevés'!$G$14,"")</f>
        <v/>
      </c>
      <c r="K38" s="71" t="str">
        <f>IF(ISERROR('Tarifs et relevés'!$G$15*Tableau1[[#This Row],[Gaz Citerne            en Kg]]),"",'Tarifs et relevés'!$G$15*'Tableau des dépenses'!J38)</f>
        <v/>
      </c>
      <c r="L3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8" s="68" t="str">
        <f>IF(Tableau1[[#This Row],[Code ventilation]]=202,'Tarifs et relevés'!$G$5*Tableau1[[#This Row],[Quote part Quantités]],"")</f>
        <v/>
      </c>
      <c r="N38" s="68" t="str">
        <f>IF(Tableau1[[#This Row],[Code ventilation]]=203,'Tarifs et relevés'!$G$6*Tableau1[[#This Row],[Quote part Quantités]],"")</f>
        <v/>
      </c>
      <c r="O38" s="68" t="str">
        <f>IF(Tableau1[[#This Row],[Code ventilation]]=204,'Tarifs et relevés'!$G$7*Tableau1[[#This Row],[Quote part Quantités]],"")</f>
        <v/>
      </c>
      <c r="P38" s="68" t="str">
        <f>IF(Tableau1[[#This Row],[Code ventilation]]=205,'Tarifs et relevés'!$G$8*Tableau1[[#This Row],[Quote part Quantités]],"")</f>
        <v/>
      </c>
      <c r="Q38" s="68" t="str">
        <f>IF(Tableau1[[#This Row],[Code ventilation]]=206,'Tarifs et relevés'!$G$9*Tableau1[[#This Row],[Quote part Quantités]],"")</f>
        <v/>
      </c>
      <c r="R3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8" s="68" t="str">
        <f>IF(ISERROR('Tarifs et relevés'!$N$8*'Tableau des dépenses'!R38),"",'Tarifs et relevés'!$N$8*'Tableau des dépenses'!R38)</f>
        <v/>
      </c>
      <c r="T3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8" s="63" t="str">
        <f>IF(ISERROR('Tarifs et relevés'!$N$26*Tableau1[[#This Row],[Engie        Quantité KW]]),"",'Tarifs et relevés'!$N$26*Tableau1[[#This Row],[Engie        Quantité KW]])</f>
        <v/>
      </c>
      <c r="V3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38" s="198">
        <v>3</v>
      </c>
      <c r="X38" s="64">
        <f t="shared" si="15"/>
        <v>0</v>
      </c>
      <c r="Y38" s="64">
        <f t="shared" si="16"/>
        <v>0</v>
      </c>
      <c r="Z38" s="64">
        <f t="shared" si="17"/>
        <v>0</v>
      </c>
      <c r="AA38" s="113">
        <f>SUM(Tableau1[[#This Row],[SUEZ Transport    HT]:[SUEZ Traitement                           HT]])</f>
        <v>0</v>
      </c>
      <c r="AB38" s="113" t="str">
        <f>Tableau1[[#This Row],[Sogedo     Montant HT]]</f>
        <v/>
      </c>
      <c r="AC38" s="113">
        <f>SUM(Tableau1[[#This Row],[Bouteille     30 Kg]:[Bouteille     Le Cube]],Tableau1[[#This Row],[Gaz Citerne    Montant HT]])</f>
        <v>0</v>
      </c>
      <c r="AD38" s="113" t="str">
        <f>Tableau1[[#This Row],[Engie                Montant HT]]</f>
        <v/>
      </c>
      <c r="AE38" s="113">
        <f>IF($E38=501,'Tarifs et relevés'!$N$14*'Tarifs et relevés'!$N$26,0)</f>
        <v>0</v>
      </c>
      <c r="AF38" s="113">
        <f>IF($E38=501,'Tarifs et relevés'!$N$15*'Tarifs et relevés'!$N$26,0)</f>
        <v>0</v>
      </c>
      <c r="AG38" s="113">
        <f>IF($E38=503,'Tarifs et relevés'!$N$16*'Tarifs et relevés'!$N$26,0)</f>
        <v>0</v>
      </c>
      <c r="AH38" s="113">
        <f>IF($E38=504,'Tarifs et relevés'!$N$17*'Tarifs et relevés'!$N$26,0)</f>
        <v>0</v>
      </c>
      <c r="AI38" s="113">
        <f>IF($E38=505,'Tarifs et relevés'!$N$18*'Tarifs et relevés'!$N$26,0)</f>
        <v>0</v>
      </c>
      <c r="AJ38" s="113">
        <f>IF($E38=506,'Tarifs et relevés'!$N$19*'Tarifs et relevés'!$N$26,0)</f>
        <v>0</v>
      </c>
      <c r="AK38" s="113">
        <f>IF($E38=507,'Tarifs et relevés'!$N$20*'Tarifs et relevés'!$N$26,0)</f>
        <v>0</v>
      </c>
      <c r="AL38" s="113">
        <f>IF($E38=508,'Tarifs et relevés'!$N$21*'Tarifs et relevés'!$N$26,0)</f>
        <v>0</v>
      </c>
      <c r="AM38" s="113">
        <f>IF($E38=509,'Tarifs et relevés'!$N$22*'Tarifs et relevés'!$N$26,0)</f>
        <v>0</v>
      </c>
      <c r="AN38" s="113">
        <f>IF($E38=510,'Tarifs et relevés'!$N$23*'Tarifs et relevés'!$N$26,0)</f>
        <v>0</v>
      </c>
      <c r="AO38" s="113">
        <f>IF($E38=511,'Tarifs et relevés'!$N$24*'Tarifs et relevés'!$N$26,0)</f>
        <v>0</v>
      </c>
      <c r="AP38" s="113">
        <f>IF($E38=512,'Tarifs et relevés'!$N$25*'Tarifs et relevés'!$N$26,0)</f>
        <v>0</v>
      </c>
      <c r="AQ38" s="199">
        <f>IF($E38=301,'Tarifs et relevés'!$N$5*'Tarifs et relevés'!$N$8,0)</f>
        <v>0</v>
      </c>
      <c r="AR38" s="199">
        <f>IF($E38=302,'Tarifs et relevés'!$N$6*'Tarifs et relevés'!$N$8,0)</f>
        <v>0</v>
      </c>
      <c r="AS38" s="199">
        <f>IF($E38=303,'Tarifs et relevés'!$N$7*'Tarifs et relevés'!$N$8,0)</f>
        <v>0</v>
      </c>
      <c r="AT38" s="64">
        <f t="shared" si="18"/>
        <v>0</v>
      </c>
      <c r="AU38" s="64">
        <f t="shared" si="19"/>
        <v>0</v>
      </c>
    </row>
    <row r="39" spans="1:47" ht="20.100000000000001" customHeight="1" x14ac:dyDescent="0.25">
      <c r="A39" s="28" t="str">
        <f>IF(C39=200,'Code Fournisseur'!$C$4,IF(C39=300,'Code Fournisseur'!$C$12,IF(C39=400,'Code Fournisseur'!$C$17,IF(C39=500,'Code Fournisseur'!$C$23,""))))</f>
        <v/>
      </c>
      <c r="B39" s="213"/>
      <c r="C39" s="26"/>
      <c r="D39" s="28" t="str">
        <f>IF(E39=201,'Code Fournisseur'!C41,IF(E39=202,'Code Fournisseur'!$C$6,IF(E39=203,'Code Fournisseur'!$C$7,IF(E39=204,'Code Fournisseur'!$C$8,IF(E39=205,'Code Fournisseur'!$C$9,IF(E39=206,'Code Fournisseur'!$C$10,IF(E39=301,'Code Fournisseur'!$C$13,IF(E39=302,'Code Fournisseur'!$C$14,IF(E39=303,'Code Fournisseur'!$C$15,IF(E39=401,'Code Fournisseur'!$C$18,IF(E39=402,'Code Fournisseur'!$C$19,IF(E39=403,'Code Fournisseur'!$C$20,IF(E39=404,'Code Fournisseur'!$C$21,IF(E39=501,'Code Fournisseur'!$C$24,IF(E39=502,'Code Fournisseur'!$C$25,IF(E39=503,'Code Fournisseur'!$C$26,IF(E39=504,'Code Fournisseur'!$C$27,IF(E39=505,'Code Fournisseur'!$C$28,IF(E39=506,'Code Fournisseur'!$C$29,IF(E39=507,'Code Fournisseur'!$C$30,IF(E39=508,'Code Fournisseur'!$C$31,IF(E39=509,'Code Fournisseur'!$C$32,IF(E39=510,'Code Fournisseur'!$C$33,IF(E39=511,'Code Fournisseur'!$C$34,IF(E39=512,'Code Fournisseur'!$C$35,"")))))))))))))))))))))))))</f>
        <v/>
      </c>
      <c r="E39" s="26"/>
      <c r="F39" s="26"/>
      <c r="G39" s="69" t="str">
        <f>IF(Tableau1[[#This Row],[Code ventilation]]=402,'Tarifs et relevés'!$G$16*Tableau1[[#This Row],[Quote part Quantités]],"")</f>
        <v/>
      </c>
      <c r="H39" s="69" t="str">
        <f>IF(Tableau1[[#This Row],[Code ventilation]]=403,'Tarifs et relevés'!$G$17*Tableau1[[#This Row],[Quote part Quantités]],"")</f>
        <v/>
      </c>
      <c r="I39" s="69" t="str">
        <f>IF(Tableau1[[#This Row],[Code ventilation]]=404,'Tarifs et relevés'!$G$18*Tableau1[[#This Row],[Quote part Quantités]],"")</f>
        <v/>
      </c>
      <c r="J39" s="70" t="str">
        <f>IF(Tableau1[[#This Row],[Code ventilation]]=401,'Tarifs et relevés'!$G$14,"")</f>
        <v/>
      </c>
      <c r="K39" s="71" t="str">
        <f>IF(ISERROR('Tarifs et relevés'!$G$15*Tableau1[[#This Row],[Gaz Citerne            en Kg]]),"",'Tarifs et relevés'!$G$15*'Tableau des dépenses'!J39)</f>
        <v/>
      </c>
      <c r="L3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39" s="68" t="str">
        <f>IF(Tableau1[[#This Row],[Code ventilation]]=202,'Tarifs et relevés'!$G$5*Tableau1[[#This Row],[Quote part Quantités]],"")</f>
        <v/>
      </c>
      <c r="N39" s="68" t="str">
        <f>IF(Tableau1[[#This Row],[Code ventilation]]=203,'Tarifs et relevés'!$G$6*Tableau1[[#This Row],[Quote part Quantités]],"")</f>
        <v/>
      </c>
      <c r="O39" s="68" t="str">
        <f>IF(Tableau1[[#This Row],[Code ventilation]]=204,'Tarifs et relevés'!$G$7*Tableau1[[#This Row],[Quote part Quantités]],"")</f>
        <v/>
      </c>
      <c r="P39" s="68" t="str">
        <f>IF(Tableau1[[#This Row],[Code ventilation]]=205,'Tarifs et relevés'!$G$8*Tableau1[[#This Row],[Quote part Quantités]],"")</f>
        <v/>
      </c>
      <c r="Q39" s="68" t="str">
        <f>IF(Tableau1[[#This Row],[Code ventilation]]=206,'Tarifs et relevés'!$G$9*Tableau1[[#This Row],[Quote part Quantités]],"")</f>
        <v/>
      </c>
      <c r="R3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39" s="68" t="str">
        <f>IF(ISERROR('Tarifs et relevés'!$N$8*'Tableau des dépenses'!R39),"",'Tarifs et relevés'!$N$8*'Tableau des dépenses'!R39)</f>
        <v/>
      </c>
      <c r="T3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39" s="63" t="str">
        <f>IF(ISERROR('Tarifs et relevés'!$N$26*Tableau1[[#This Row],[Engie        Quantité KW]]),"",'Tarifs et relevés'!$N$26*Tableau1[[#This Row],[Engie        Quantité KW]])</f>
        <v/>
      </c>
      <c r="V3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39" s="198">
        <v>3</v>
      </c>
      <c r="X39" s="64">
        <f t="shared" si="10"/>
        <v>0</v>
      </c>
      <c r="Y39" s="64">
        <f t="shared" si="11"/>
        <v>0</v>
      </c>
      <c r="Z39" s="64">
        <f t="shared" si="12"/>
        <v>0</v>
      </c>
      <c r="AA39" s="113">
        <f>SUM(Tableau1[[#This Row],[SUEZ Transport    HT]:[SUEZ Traitement                           HT]])</f>
        <v>0</v>
      </c>
      <c r="AB39" s="113" t="str">
        <f>Tableau1[[#This Row],[Sogedo     Montant HT]]</f>
        <v/>
      </c>
      <c r="AC39" s="113">
        <f>SUM(Tableau1[[#This Row],[Bouteille     30 Kg]:[Bouteille     Le Cube]],Tableau1[[#This Row],[Gaz Citerne    Montant HT]])</f>
        <v>0</v>
      </c>
      <c r="AD39" s="113" t="str">
        <f>Tableau1[[#This Row],[Engie                Montant HT]]</f>
        <v/>
      </c>
      <c r="AE39" s="113">
        <f>IF($E39=501,'Tarifs et relevés'!$N$14*'Tarifs et relevés'!$N$26,0)</f>
        <v>0</v>
      </c>
      <c r="AF39" s="113">
        <f>IF($E39=501,'Tarifs et relevés'!$N$15*'Tarifs et relevés'!$N$26,0)</f>
        <v>0</v>
      </c>
      <c r="AG39" s="113">
        <f>IF($E39=503,'Tarifs et relevés'!$N$16*'Tarifs et relevés'!$N$26,0)</f>
        <v>0</v>
      </c>
      <c r="AH39" s="113">
        <f>IF($E39=504,'Tarifs et relevés'!$N$17*'Tarifs et relevés'!$N$26,0)</f>
        <v>0</v>
      </c>
      <c r="AI39" s="113">
        <f>IF($E39=505,'Tarifs et relevés'!$N$18*'Tarifs et relevés'!$N$26,0)</f>
        <v>0</v>
      </c>
      <c r="AJ39" s="113">
        <f>IF($E39=506,'Tarifs et relevés'!$N$19*'Tarifs et relevés'!$N$26,0)</f>
        <v>0</v>
      </c>
      <c r="AK39" s="113">
        <f>IF($E39=507,'Tarifs et relevés'!$N$20*'Tarifs et relevés'!$N$26,0)</f>
        <v>0</v>
      </c>
      <c r="AL39" s="113">
        <f>IF($E39=508,'Tarifs et relevés'!$N$21*'Tarifs et relevés'!$N$26,0)</f>
        <v>0</v>
      </c>
      <c r="AM39" s="113">
        <f>IF($E39=509,'Tarifs et relevés'!$N$22*'Tarifs et relevés'!$N$26,0)</f>
        <v>0</v>
      </c>
      <c r="AN39" s="113">
        <f>IF($E39=510,'Tarifs et relevés'!$N$23*'Tarifs et relevés'!$N$26,0)</f>
        <v>0</v>
      </c>
      <c r="AO39" s="113">
        <f>IF($E39=511,'Tarifs et relevés'!$N$24*'Tarifs et relevés'!$N$26,0)</f>
        <v>0</v>
      </c>
      <c r="AP39" s="113">
        <f>IF($E39=512,'Tarifs et relevés'!$N$25*'Tarifs et relevés'!$N$26,0)</f>
        <v>0</v>
      </c>
      <c r="AQ39" s="199">
        <f>IF($E39=301,'Tarifs et relevés'!$N$5*'Tarifs et relevés'!$N$8,0)</f>
        <v>0</v>
      </c>
      <c r="AR39" s="199">
        <f>IF($E39=302,'Tarifs et relevés'!$N$6*'Tarifs et relevés'!$N$8,0)</f>
        <v>0</v>
      </c>
      <c r="AS39" s="199">
        <f>IF($E39=303,'Tarifs et relevés'!$N$7*'Tarifs et relevés'!$N$8,0)</f>
        <v>0</v>
      </c>
      <c r="AT39" s="195">
        <f t="shared" si="13"/>
        <v>0</v>
      </c>
      <c r="AU39" s="195">
        <f t="shared" si="14"/>
        <v>0</v>
      </c>
    </row>
    <row r="40" spans="1:47" ht="20.100000000000001" customHeight="1" x14ac:dyDescent="0.25">
      <c r="A40" s="28" t="str">
        <f>IF(C40=200,'Code Fournisseur'!$C$4,IF(C40=300,'Code Fournisseur'!$C$12,IF(C40=400,'Code Fournisseur'!$C$17,IF(C40=500,'Code Fournisseur'!$C$23,""))))</f>
        <v/>
      </c>
      <c r="B40" s="213"/>
      <c r="C40" s="26"/>
      <c r="D40" s="28" t="str">
        <f>IF(E40=201,'Code Fournisseur'!C42,IF(E40=202,'Code Fournisseur'!$C$6,IF(E40=203,'Code Fournisseur'!$C$7,IF(E40=204,'Code Fournisseur'!$C$8,IF(E40=205,'Code Fournisseur'!$C$9,IF(E40=206,'Code Fournisseur'!$C$10,IF(E40=301,'Code Fournisseur'!$C$13,IF(E40=302,'Code Fournisseur'!$C$14,IF(E40=303,'Code Fournisseur'!$C$15,IF(E40=401,'Code Fournisseur'!$C$18,IF(E40=402,'Code Fournisseur'!$C$19,IF(E40=403,'Code Fournisseur'!$C$20,IF(E40=404,'Code Fournisseur'!$C$21,IF(E40=501,'Code Fournisseur'!$C$24,IF(E40=502,'Code Fournisseur'!$C$25,IF(E40=503,'Code Fournisseur'!$C$26,IF(E40=504,'Code Fournisseur'!$C$27,IF(E40=505,'Code Fournisseur'!$C$28,IF(E40=506,'Code Fournisseur'!$C$29,IF(E40=507,'Code Fournisseur'!$C$30,IF(E40=508,'Code Fournisseur'!$C$31,IF(E40=509,'Code Fournisseur'!$C$32,IF(E40=510,'Code Fournisseur'!$C$33,IF(E40=511,'Code Fournisseur'!$C$34,IF(E40=512,'Code Fournisseur'!$C$35,"")))))))))))))))))))))))))</f>
        <v/>
      </c>
      <c r="E40" s="26"/>
      <c r="F40" s="26"/>
      <c r="G40" s="69" t="str">
        <f>IF(Tableau1[[#This Row],[Code ventilation]]=402,'Tarifs et relevés'!$G$16*Tableau1[[#This Row],[Quote part Quantités]],"")</f>
        <v/>
      </c>
      <c r="H40" s="69" t="str">
        <f>IF(Tableau1[[#This Row],[Code ventilation]]=403,'Tarifs et relevés'!$G$17*Tableau1[[#This Row],[Quote part Quantités]],"")</f>
        <v/>
      </c>
      <c r="I40" s="69" t="str">
        <f>IF(Tableau1[[#This Row],[Code ventilation]]=404,'Tarifs et relevés'!$G$18*Tableau1[[#This Row],[Quote part Quantités]],"")</f>
        <v/>
      </c>
      <c r="J40" s="70" t="str">
        <f>IF(Tableau1[[#This Row],[Code ventilation]]=401,'Tarifs et relevés'!$G$14,"")</f>
        <v/>
      </c>
      <c r="K40" s="71" t="str">
        <f>IF(ISERROR('Tarifs et relevés'!$G$15*Tableau1[[#This Row],[Gaz Citerne            en Kg]]),"",'Tarifs et relevés'!$G$15*'Tableau des dépenses'!J40)</f>
        <v/>
      </c>
      <c r="L4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0" s="68" t="str">
        <f>IF(Tableau1[[#This Row],[Code ventilation]]=202,'Tarifs et relevés'!$G$5*Tableau1[[#This Row],[Quote part Quantités]],"")</f>
        <v/>
      </c>
      <c r="N40" s="68" t="str">
        <f>IF(Tableau1[[#This Row],[Code ventilation]]=203,'Tarifs et relevés'!$G$6*Tableau1[[#This Row],[Quote part Quantités]],"")</f>
        <v/>
      </c>
      <c r="O40" s="68" t="str">
        <f>IF(Tableau1[[#This Row],[Code ventilation]]=204,'Tarifs et relevés'!$G$7*Tableau1[[#This Row],[Quote part Quantités]],"")</f>
        <v/>
      </c>
      <c r="P40" s="68" t="str">
        <f>IF(Tableau1[[#This Row],[Code ventilation]]=205,'Tarifs et relevés'!$G$8*Tableau1[[#This Row],[Quote part Quantités]],"")</f>
        <v/>
      </c>
      <c r="Q40" s="68" t="str">
        <f>IF(Tableau1[[#This Row],[Code ventilation]]=206,'Tarifs et relevés'!$G$9*Tableau1[[#This Row],[Quote part Quantités]],"")</f>
        <v/>
      </c>
      <c r="R4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0" s="68" t="str">
        <f>IF(ISERROR('Tarifs et relevés'!$N$8*'Tableau des dépenses'!R40),"",'Tarifs et relevés'!$N$8*'Tableau des dépenses'!R40)</f>
        <v/>
      </c>
      <c r="T4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0" s="63" t="str">
        <f>IF(ISERROR('Tarifs et relevés'!$N$26*Tableau1[[#This Row],[Engie        Quantité KW]]),"",'Tarifs et relevés'!$N$26*Tableau1[[#This Row],[Engie        Quantité KW]])</f>
        <v/>
      </c>
      <c r="V4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0" s="198">
        <v>3</v>
      </c>
      <c r="X40" s="64">
        <f t="shared" ref="X40:X54" si="20">IF(W40=1,V40*$Z$2,0)</f>
        <v>0</v>
      </c>
      <c r="Y40" s="64">
        <f t="shared" ref="Y40:Y54" si="21">IF(W40=2,V40*$Y$2,0)</f>
        <v>0</v>
      </c>
      <c r="Z40" s="64">
        <f t="shared" ref="Z40:Z54" si="22">IF(W40=3,V40*$Z$2,0)</f>
        <v>0</v>
      </c>
      <c r="AA40" s="113">
        <f>SUM(Tableau1[[#This Row],[SUEZ Transport    HT]:[SUEZ Traitement                           HT]])</f>
        <v>0</v>
      </c>
      <c r="AB40" s="113" t="str">
        <f>Tableau1[[#This Row],[Sogedo     Montant HT]]</f>
        <v/>
      </c>
      <c r="AC40" s="113">
        <f>SUM(Tableau1[[#This Row],[Bouteille     30 Kg]:[Bouteille     Le Cube]],Tableau1[[#This Row],[Gaz Citerne    Montant HT]])</f>
        <v>0</v>
      </c>
      <c r="AD40" s="113" t="str">
        <f>Tableau1[[#This Row],[Engie                Montant HT]]</f>
        <v/>
      </c>
      <c r="AE40" s="113">
        <f>IF($E40=501,'Tarifs et relevés'!$N$14*'Tarifs et relevés'!$N$26,0)</f>
        <v>0</v>
      </c>
      <c r="AF40" s="113">
        <f>IF($E40=501,'Tarifs et relevés'!$N$15*'Tarifs et relevés'!$N$26,0)</f>
        <v>0</v>
      </c>
      <c r="AG40" s="113">
        <f>IF($E40=503,'Tarifs et relevés'!$N$16*'Tarifs et relevés'!$N$26,0)</f>
        <v>0</v>
      </c>
      <c r="AH40" s="113">
        <f>IF($E40=504,'Tarifs et relevés'!$N$17*'Tarifs et relevés'!$N$26,0)</f>
        <v>0</v>
      </c>
      <c r="AI40" s="113">
        <f>IF($E40=505,'Tarifs et relevés'!$N$18*'Tarifs et relevés'!$N$26,0)</f>
        <v>0</v>
      </c>
      <c r="AJ40" s="113">
        <f>IF($E40=506,'Tarifs et relevés'!$N$19*'Tarifs et relevés'!$N$26,0)</f>
        <v>0</v>
      </c>
      <c r="AK40" s="113">
        <f>IF($E40=507,'Tarifs et relevés'!$N$20*'Tarifs et relevés'!$N$26,0)</f>
        <v>0</v>
      </c>
      <c r="AL40" s="113">
        <f>IF($E40=508,'Tarifs et relevés'!$N$21*'Tarifs et relevés'!$N$26,0)</f>
        <v>0</v>
      </c>
      <c r="AM40" s="113">
        <f>IF($E40=509,'Tarifs et relevés'!$N$22*'Tarifs et relevés'!$N$26,0)</f>
        <v>0</v>
      </c>
      <c r="AN40" s="113">
        <f>IF($E40=510,'Tarifs et relevés'!$N$23*'Tarifs et relevés'!$N$26,0)</f>
        <v>0</v>
      </c>
      <c r="AO40" s="113">
        <f>IF($E40=511,'Tarifs et relevés'!$N$24*'Tarifs et relevés'!$N$26,0)</f>
        <v>0</v>
      </c>
      <c r="AP40" s="113">
        <f>IF($E40=512,'Tarifs et relevés'!$N$25*'Tarifs et relevés'!$N$26,0)</f>
        <v>0</v>
      </c>
      <c r="AQ40" s="199">
        <f>IF($E40=301,'Tarifs et relevés'!$N$5*'Tarifs et relevés'!$N$8,0)</f>
        <v>0</v>
      </c>
      <c r="AR40" s="199">
        <f>IF($E40=302,'Tarifs et relevés'!$N$6*'Tarifs et relevés'!$N$8,0)</f>
        <v>0</v>
      </c>
      <c r="AS40" s="199">
        <f>IF($E40=303,'Tarifs et relevés'!$N$7*'Tarifs et relevés'!$N$8,0)</f>
        <v>0</v>
      </c>
      <c r="AT40" s="64">
        <f t="shared" ref="AT40:AT54" si="23">SUM(X40:Z40)</f>
        <v>0</v>
      </c>
      <c r="AU40" s="64">
        <f t="shared" ref="AU40:AU54" si="24">V40+AT40</f>
        <v>0</v>
      </c>
    </row>
    <row r="41" spans="1:47" ht="20.100000000000001" customHeight="1" x14ac:dyDescent="0.25">
      <c r="A41" s="28" t="str">
        <f>IF(C41=200,'Code Fournisseur'!$C$4,IF(C41=300,'Code Fournisseur'!$C$12,IF(C41=400,'Code Fournisseur'!$C$17,IF(C41=500,'Code Fournisseur'!$C$23,""))))</f>
        <v/>
      </c>
      <c r="B41" s="213"/>
      <c r="C41" s="26"/>
      <c r="D41" s="28" t="str">
        <f>IF(E41=201,'Code Fournisseur'!C43,IF(E41=202,'Code Fournisseur'!$C$6,IF(E41=203,'Code Fournisseur'!$C$7,IF(E41=204,'Code Fournisseur'!$C$8,IF(E41=205,'Code Fournisseur'!$C$9,IF(E41=206,'Code Fournisseur'!$C$10,IF(E41=301,'Code Fournisseur'!$C$13,IF(E41=302,'Code Fournisseur'!$C$14,IF(E41=303,'Code Fournisseur'!$C$15,IF(E41=401,'Code Fournisseur'!$C$18,IF(E41=402,'Code Fournisseur'!$C$19,IF(E41=403,'Code Fournisseur'!$C$20,IF(E41=404,'Code Fournisseur'!$C$21,IF(E41=501,'Code Fournisseur'!$C$24,IF(E41=502,'Code Fournisseur'!$C$25,IF(E41=503,'Code Fournisseur'!$C$26,IF(E41=504,'Code Fournisseur'!$C$27,IF(E41=505,'Code Fournisseur'!$C$28,IF(E41=506,'Code Fournisseur'!$C$29,IF(E41=507,'Code Fournisseur'!$C$30,IF(E41=508,'Code Fournisseur'!$C$31,IF(E41=509,'Code Fournisseur'!$C$32,IF(E41=510,'Code Fournisseur'!$C$33,IF(E41=511,'Code Fournisseur'!$C$34,IF(E41=512,'Code Fournisseur'!$C$35,"")))))))))))))))))))))))))</f>
        <v/>
      </c>
      <c r="E41" s="26"/>
      <c r="F41" s="26"/>
      <c r="G41" s="69" t="str">
        <f>IF(Tableau1[[#This Row],[Code ventilation]]=402,'Tarifs et relevés'!$G$16*Tableau1[[#This Row],[Quote part Quantités]],"")</f>
        <v/>
      </c>
      <c r="H41" s="69" t="str">
        <f>IF(Tableau1[[#This Row],[Code ventilation]]=403,'Tarifs et relevés'!$G$17*Tableau1[[#This Row],[Quote part Quantités]],"")</f>
        <v/>
      </c>
      <c r="I41" s="69" t="str">
        <f>IF(Tableau1[[#This Row],[Code ventilation]]=404,'Tarifs et relevés'!$G$18*Tableau1[[#This Row],[Quote part Quantités]],"")</f>
        <v/>
      </c>
      <c r="J41" s="70" t="str">
        <f>IF(Tableau1[[#This Row],[Code ventilation]]=401,'Tarifs et relevés'!$G$14,"")</f>
        <v/>
      </c>
      <c r="K41" s="71" t="str">
        <f>IF(ISERROR('Tarifs et relevés'!$G$15*Tableau1[[#This Row],[Gaz Citerne            en Kg]]),"",'Tarifs et relevés'!$G$15*'Tableau des dépenses'!J41)</f>
        <v/>
      </c>
      <c r="L4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1" s="68" t="str">
        <f>IF(Tableau1[[#This Row],[Code ventilation]]=202,'Tarifs et relevés'!$G$5*Tableau1[[#This Row],[Quote part Quantités]],"")</f>
        <v/>
      </c>
      <c r="N41" s="68" t="str">
        <f>IF(Tableau1[[#This Row],[Code ventilation]]=203,'Tarifs et relevés'!$G$6*Tableau1[[#This Row],[Quote part Quantités]],"")</f>
        <v/>
      </c>
      <c r="O41" s="68" t="str">
        <f>IF(Tableau1[[#This Row],[Code ventilation]]=204,'Tarifs et relevés'!$G$7*Tableau1[[#This Row],[Quote part Quantités]],"")</f>
        <v/>
      </c>
      <c r="P41" s="68" t="str">
        <f>IF(Tableau1[[#This Row],[Code ventilation]]=205,'Tarifs et relevés'!$G$8*Tableau1[[#This Row],[Quote part Quantités]],"")</f>
        <v/>
      </c>
      <c r="Q41" s="68" t="str">
        <f>IF(Tableau1[[#This Row],[Code ventilation]]=206,'Tarifs et relevés'!$G$9*Tableau1[[#This Row],[Quote part Quantités]],"")</f>
        <v/>
      </c>
      <c r="R4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1" s="68" t="str">
        <f>IF(ISERROR('Tarifs et relevés'!$N$8*'Tableau des dépenses'!R41),"",'Tarifs et relevés'!$N$8*'Tableau des dépenses'!R41)</f>
        <v/>
      </c>
      <c r="T4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1" s="63" t="str">
        <f>IF(ISERROR('Tarifs et relevés'!$N$26*Tableau1[[#This Row],[Engie        Quantité KW]]),"",'Tarifs et relevés'!$N$26*Tableau1[[#This Row],[Engie        Quantité KW]])</f>
        <v/>
      </c>
      <c r="V4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1" s="198">
        <v>3</v>
      </c>
      <c r="X41" s="64">
        <f t="shared" si="20"/>
        <v>0</v>
      </c>
      <c r="Y41" s="64">
        <f t="shared" si="21"/>
        <v>0</v>
      </c>
      <c r="Z41" s="64">
        <f t="shared" si="22"/>
        <v>0</v>
      </c>
      <c r="AA41" s="113">
        <f>SUM(Tableau1[[#This Row],[SUEZ Transport    HT]:[SUEZ Traitement                           HT]])</f>
        <v>0</v>
      </c>
      <c r="AB41" s="113" t="str">
        <f>Tableau1[[#This Row],[Sogedo     Montant HT]]</f>
        <v/>
      </c>
      <c r="AC41" s="113">
        <f>SUM(Tableau1[[#This Row],[Bouteille     30 Kg]:[Bouteille     Le Cube]],Tableau1[[#This Row],[Gaz Citerne    Montant HT]])</f>
        <v>0</v>
      </c>
      <c r="AD41" s="113" t="str">
        <f>Tableau1[[#This Row],[Engie                Montant HT]]</f>
        <v/>
      </c>
      <c r="AE41" s="113">
        <f>IF($E41=501,'Tarifs et relevés'!$N$14*'Tarifs et relevés'!$N$26,0)</f>
        <v>0</v>
      </c>
      <c r="AF41" s="113">
        <f>IF($E41=501,'Tarifs et relevés'!$N$15*'Tarifs et relevés'!$N$26,0)</f>
        <v>0</v>
      </c>
      <c r="AG41" s="113">
        <f>IF($E41=503,'Tarifs et relevés'!$N$16*'Tarifs et relevés'!$N$26,0)</f>
        <v>0</v>
      </c>
      <c r="AH41" s="113">
        <f>IF($E41=504,'Tarifs et relevés'!$N$17*'Tarifs et relevés'!$N$26,0)</f>
        <v>0</v>
      </c>
      <c r="AI41" s="113">
        <f>IF($E41=505,'Tarifs et relevés'!$N$18*'Tarifs et relevés'!$N$26,0)</f>
        <v>0</v>
      </c>
      <c r="AJ41" s="113">
        <f>IF($E41=506,'Tarifs et relevés'!$N$19*'Tarifs et relevés'!$N$26,0)</f>
        <v>0</v>
      </c>
      <c r="AK41" s="113">
        <f>IF($E41=507,'Tarifs et relevés'!$N$20*'Tarifs et relevés'!$N$26,0)</f>
        <v>0</v>
      </c>
      <c r="AL41" s="113">
        <f>IF($E41=508,'Tarifs et relevés'!$N$21*'Tarifs et relevés'!$N$26,0)</f>
        <v>0</v>
      </c>
      <c r="AM41" s="113">
        <f>IF($E41=509,'Tarifs et relevés'!$N$22*'Tarifs et relevés'!$N$26,0)</f>
        <v>0</v>
      </c>
      <c r="AN41" s="113">
        <f>IF($E41=510,'Tarifs et relevés'!$N$23*'Tarifs et relevés'!$N$26,0)</f>
        <v>0</v>
      </c>
      <c r="AO41" s="113">
        <f>IF($E41=511,'Tarifs et relevés'!$N$24*'Tarifs et relevés'!$N$26,0)</f>
        <v>0</v>
      </c>
      <c r="AP41" s="113">
        <f>IF($E41=512,'Tarifs et relevés'!$N$25*'Tarifs et relevés'!$N$26,0)</f>
        <v>0</v>
      </c>
      <c r="AQ41" s="199">
        <f>IF($E41=301,'Tarifs et relevés'!$N$5*'Tarifs et relevés'!$N$8,0)</f>
        <v>0</v>
      </c>
      <c r="AR41" s="199">
        <f>IF($E41=302,'Tarifs et relevés'!$N$6*'Tarifs et relevés'!$N$8,0)</f>
        <v>0</v>
      </c>
      <c r="AS41" s="199">
        <f>IF($E41=303,'Tarifs et relevés'!$N$7*'Tarifs et relevés'!$N$8,0)</f>
        <v>0</v>
      </c>
      <c r="AT41" s="195">
        <f t="shared" si="23"/>
        <v>0</v>
      </c>
      <c r="AU41" s="195">
        <f t="shared" si="24"/>
        <v>0</v>
      </c>
    </row>
    <row r="42" spans="1:47" ht="20.100000000000001" customHeight="1" x14ac:dyDescent="0.25">
      <c r="A42" s="28" t="str">
        <f>IF(C42=200,'Code Fournisseur'!$C$4,IF(C42=300,'Code Fournisseur'!$C$12,IF(C42=400,'Code Fournisseur'!$C$17,IF(C42=500,'Code Fournisseur'!$C$23,""))))</f>
        <v/>
      </c>
      <c r="B42" s="213"/>
      <c r="C42" s="26"/>
      <c r="D42" s="28" t="str">
        <f>IF(E42=201,'Code Fournisseur'!C44,IF(E42=202,'Code Fournisseur'!$C$6,IF(E42=203,'Code Fournisseur'!$C$7,IF(E42=204,'Code Fournisseur'!$C$8,IF(E42=205,'Code Fournisseur'!$C$9,IF(E42=206,'Code Fournisseur'!$C$10,IF(E42=301,'Code Fournisseur'!$C$13,IF(E42=302,'Code Fournisseur'!$C$14,IF(E42=303,'Code Fournisseur'!$C$15,IF(E42=401,'Code Fournisseur'!$C$18,IF(E42=402,'Code Fournisseur'!$C$19,IF(E42=403,'Code Fournisseur'!$C$20,IF(E42=404,'Code Fournisseur'!$C$21,IF(E42=501,'Code Fournisseur'!$C$24,IF(E42=502,'Code Fournisseur'!$C$25,IF(E42=503,'Code Fournisseur'!$C$26,IF(E42=504,'Code Fournisseur'!$C$27,IF(E42=505,'Code Fournisseur'!$C$28,IF(E42=506,'Code Fournisseur'!$C$29,IF(E42=507,'Code Fournisseur'!$C$30,IF(E42=508,'Code Fournisseur'!$C$31,IF(E42=509,'Code Fournisseur'!$C$32,IF(E42=510,'Code Fournisseur'!$C$33,IF(E42=511,'Code Fournisseur'!$C$34,IF(E42=512,'Code Fournisseur'!$C$35,"")))))))))))))))))))))))))</f>
        <v/>
      </c>
      <c r="E42" s="26"/>
      <c r="F42" s="26"/>
      <c r="G42" s="69" t="str">
        <f>IF(Tableau1[[#This Row],[Code ventilation]]=402,'Tarifs et relevés'!$G$16*Tableau1[[#This Row],[Quote part Quantités]],"")</f>
        <v/>
      </c>
      <c r="H42" s="69" t="str">
        <f>IF(Tableau1[[#This Row],[Code ventilation]]=403,'Tarifs et relevés'!$G$17*Tableau1[[#This Row],[Quote part Quantités]],"")</f>
        <v/>
      </c>
      <c r="I42" s="69" t="str">
        <f>IF(Tableau1[[#This Row],[Code ventilation]]=404,'Tarifs et relevés'!$G$18*Tableau1[[#This Row],[Quote part Quantités]],"")</f>
        <v/>
      </c>
      <c r="J42" s="70" t="str">
        <f>IF(Tableau1[[#This Row],[Code ventilation]]=401,'Tarifs et relevés'!$G$14,"")</f>
        <v/>
      </c>
      <c r="K42" s="71" t="str">
        <f>IF(ISERROR('Tarifs et relevés'!$G$15*Tableau1[[#This Row],[Gaz Citerne            en Kg]]),"",'Tarifs et relevés'!$G$15*'Tableau des dépenses'!J42)</f>
        <v/>
      </c>
      <c r="L4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2" s="68" t="str">
        <f>IF(Tableau1[[#This Row],[Code ventilation]]=202,'Tarifs et relevés'!$G$5*Tableau1[[#This Row],[Quote part Quantités]],"")</f>
        <v/>
      </c>
      <c r="N42" s="68" t="str">
        <f>IF(Tableau1[[#This Row],[Code ventilation]]=203,'Tarifs et relevés'!$G$6*Tableau1[[#This Row],[Quote part Quantités]],"")</f>
        <v/>
      </c>
      <c r="O42" s="68" t="str">
        <f>IF(Tableau1[[#This Row],[Code ventilation]]=204,'Tarifs et relevés'!$G$7*Tableau1[[#This Row],[Quote part Quantités]],"")</f>
        <v/>
      </c>
      <c r="P42" s="68" t="str">
        <f>IF(Tableau1[[#This Row],[Code ventilation]]=205,'Tarifs et relevés'!$G$8*Tableau1[[#This Row],[Quote part Quantités]],"")</f>
        <v/>
      </c>
      <c r="Q42" s="68" t="str">
        <f>IF(Tableau1[[#This Row],[Code ventilation]]=206,'Tarifs et relevés'!$G$9*Tableau1[[#This Row],[Quote part Quantités]],"")</f>
        <v/>
      </c>
      <c r="R4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2" s="68" t="str">
        <f>IF(ISERROR('Tarifs et relevés'!$N$8*'Tableau des dépenses'!R42),"",'Tarifs et relevés'!$N$8*'Tableau des dépenses'!R42)</f>
        <v/>
      </c>
      <c r="T4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2" s="63" t="str">
        <f>IF(ISERROR('Tarifs et relevés'!$N$26*Tableau1[[#This Row],[Engie        Quantité KW]]),"",'Tarifs et relevés'!$N$26*Tableau1[[#This Row],[Engie        Quantité KW]])</f>
        <v/>
      </c>
      <c r="V4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2" s="198">
        <v>3</v>
      </c>
      <c r="X42" s="64">
        <f t="shared" si="20"/>
        <v>0</v>
      </c>
      <c r="Y42" s="64">
        <f t="shared" si="21"/>
        <v>0</v>
      </c>
      <c r="Z42" s="64">
        <f t="shared" si="22"/>
        <v>0</v>
      </c>
      <c r="AA42" s="113">
        <f>SUM(Tableau1[[#This Row],[SUEZ Transport    HT]:[SUEZ Traitement                           HT]])</f>
        <v>0</v>
      </c>
      <c r="AB42" s="113" t="str">
        <f>Tableau1[[#This Row],[Sogedo     Montant HT]]</f>
        <v/>
      </c>
      <c r="AC42" s="113">
        <f>SUM(Tableau1[[#This Row],[Bouteille     30 Kg]:[Bouteille     Le Cube]],Tableau1[[#This Row],[Gaz Citerne    Montant HT]])</f>
        <v>0</v>
      </c>
      <c r="AD42" s="113" t="str">
        <f>Tableau1[[#This Row],[Engie                Montant HT]]</f>
        <v/>
      </c>
      <c r="AE42" s="113">
        <f>IF($E42=501,'Tarifs et relevés'!$N$14*'Tarifs et relevés'!$N$26,0)</f>
        <v>0</v>
      </c>
      <c r="AF42" s="113">
        <f>IF($E42=501,'Tarifs et relevés'!$N$15*'Tarifs et relevés'!$N$26,0)</f>
        <v>0</v>
      </c>
      <c r="AG42" s="113">
        <f>IF($E42=503,'Tarifs et relevés'!$N$16*'Tarifs et relevés'!$N$26,0)</f>
        <v>0</v>
      </c>
      <c r="AH42" s="113">
        <f>IF($E42=504,'Tarifs et relevés'!$N$17*'Tarifs et relevés'!$N$26,0)</f>
        <v>0</v>
      </c>
      <c r="AI42" s="113">
        <f>IF($E42=505,'Tarifs et relevés'!$N$18*'Tarifs et relevés'!$N$26,0)</f>
        <v>0</v>
      </c>
      <c r="AJ42" s="113">
        <f>IF($E42=506,'Tarifs et relevés'!$N$19*'Tarifs et relevés'!$N$26,0)</f>
        <v>0</v>
      </c>
      <c r="AK42" s="113">
        <f>IF($E42=507,'Tarifs et relevés'!$N$20*'Tarifs et relevés'!$N$26,0)</f>
        <v>0</v>
      </c>
      <c r="AL42" s="113">
        <f>IF($E42=508,'Tarifs et relevés'!$N$21*'Tarifs et relevés'!$N$26,0)</f>
        <v>0</v>
      </c>
      <c r="AM42" s="113">
        <f>IF($E42=509,'Tarifs et relevés'!$N$22*'Tarifs et relevés'!$N$26,0)</f>
        <v>0</v>
      </c>
      <c r="AN42" s="113">
        <f>IF($E42=510,'Tarifs et relevés'!$N$23*'Tarifs et relevés'!$N$26,0)</f>
        <v>0</v>
      </c>
      <c r="AO42" s="113">
        <f>IF($E42=511,'Tarifs et relevés'!$N$24*'Tarifs et relevés'!$N$26,0)</f>
        <v>0</v>
      </c>
      <c r="AP42" s="113">
        <f>IF($E42=512,'Tarifs et relevés'!$N$25*'Tarifs et relevés'!$N$26,0)</f>
        <v>0</v>
      </c>
      <c r="AQ42" s="199">
        <f>IF($E42=301,'Tarifs et relevés'!$N$5*'Tarifs et relevés'!$N$8,0)</f>
        <v>0</v>
      </c>
      <c r="AR42" s="199">
        <f>IF($E42=302,'Tarifs et relevés'!$N$6*'Tarifs et relevés'!$N$8,0)</f>
        <v>0</v>
      </c>
      <c r="AS42" s="199">
        <f>IF($E42=303,'Tarifs et relevés'!$N$7*'Tarifs et relevés'!$N$8,0)</f>
        <v>0</v>
      </c>
      <c r="AT42" s="64">
        <f t="shared" si="23"/>
        <v>0</v>
      </c>
      <c r="AU42" s="64">
        <f t="shared" si="24"/>
        <v>0</v>
      </c>
    </row>
    <row r="43" spans="1:47" ht="20.100000000000001" customHeight="1" x14ac:dyDescent="0.25">
      <c r="A43" s="28" t="str">
        <f>IF(C43=200,'Code Fournisseur'!$C$4,IF(C43=300,'Code Fournisseur'!$C$12,IF(C43=400,'Code Fournisseur'!$C$17,IF(C43=500,'Code Fournisseur'!$C$23,""))))</f>
        <v/>
      </c>
      <c r="B43" s="213"/>
      <c r="C43" s="26"/>
      <c r="D43" s="28" t="str">
        <f>IF(E43=201,'Code Fournisseur'!C45,IF(E43=202,'Code Fournisseur'!$C$6,IF(E43=203,'Code Fournisseur'!$C$7,IF(E43=204,'Code Fournisseur'!$C$8,IF(E43=205,'Code Fournisseur'!$C$9,IF(E43=206,'Code Fournisseur'!$C$10,IF(E43=301,'Code Fournisseur'!$C$13,IF(E43=302,'Code Fournisseur'!$C$14,IF(E43=303,'Code Fournisseur'!$C$15,IF(E43=401,'Code Fournisseur'!$C$18,IF(E43=402,'Code Fournisseur'!$C$19,IF(E43=403,'Code Fournisseur'!$C$20,IF(E43=404,'Code Fournisseur'!$C$21,IF(E43=501,'Code Fournisseur'!$C$24,IF(E43=502,'Code Fournisseur'!$C$25,IF(E43=503,'Code Fournisseur'!$C$26,IF(E43=504,'Code Fournisseur'!$C$27,IF(E43=505,'Code Fournisseur'!$C$28,IF(E43=506,'Code Fournisseur'!$C$29,IF(E43=507,'Code Fournisseur'!$C$30,IF(E43=508,'Code Fournisseur'!$C$31,IF(E43=509,'Code Fournisseur'!$C$32,IF(E43=510,'Code Fournisseur'!$C$33,IF(E43=511,'Code Fournisseur'!$C$34,IF(E43=512,'Code Fournisseur'!$C$35,"")))))))))))))))))))))))))</f>
        <v/>
      </c>
      <c r="E43" s="26"/>
      <c r="F43" s="26"/>
      <c r="G43" s="69" t="str">
        <f>IF(Tableau1[[#This Row],[Code ventilation]]=402,'Tarifs et relevés'!$G$16*Tableau1[[#This Row],[Quote part Quantités]],"")</f>
        <v/>
      </c>
      <c r="H43" s="69" t="str">
        <f>IF(Tableau1[[#This Row],[Code ventilation]]=403,'Tarifs et relevés'!$G$17*Tableau1[[#This Row],[Quote part Quantités]],"")</f>
        <v/>
      </c>
      <c r="I43" s="69" t="str">
        <f>IF(Tableau1[[#This Row],[Code ventilation]]=404,'Tarifs et relevés'!$G$18*Tableau1[[#This Row],[Quote part Quantités]],"")</f>
        <v/>
      </c>
      <c r="J43" s="70" t="str">
        <f>IF(Tableau1[[#This Row],[Code ventilation]]=401,'Tarifs et relevés'!$G$14,"")</f>
        <v/>
      </c>
      <c r="K43" s="71" t="str">
        <f>IF(ISERROR('Tarifs et relevés'!$G$15*Tableau1[[#This Row],[Gaz Citerne            en Kg]]),"",'Tarifs et relevés'!$G$15*'Tableau des dépenses'!J43)</f>
        <v/>
      </c>
      <c r="L4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3" s="68" t="str">
        <f>IF(Tableau1[[#This Row],[Code ventilation]]=202,'Tarifs et relevés'!$G$5*Tableau1[[#This Row],[Quote part Quantités]],"")</f>
        <v/>
      </c>
      <c r="N43" s="68" t="str">
        <f>IF(Tableau1[[#This Row],[Code ventilation]]=203,'Tarifs et relevés'!$G$6*Tableau1[[#This Row],[Quote part Quantités]],"")</f>
        <v/>
      </c>
      <c r="O43" s="68" t="str">
        <f>IF(Tableau1[[#This Row],[Code ventilation]]=204,'Tarifs et relevés'!$G$7*Tableau1[[#This Row],[Quote part Quantités]],"")</f>
        <v/>
      </c>
      <c r="P43" s="68" t="str">
        <f>IF(Tableau1[[#This Row],[Code ventilation]]=205,'Tarifs et relevés'!$G$8*Tableau1[[#This Row],[Quote part Quantités]],"")</f>
        <v/>
      </c>
      <c r="Q43" s="68" t="str">
        <f>IF(Tableau1[[#This Row],[Code ventilation]]=206,'Tarifs et relevés'!$G$9*Tableau1[[#This Row],[Quote part Quantités]],"")</f>
        <v/>
      </c>
      <c r="R4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3" s="68" t="str">
        <f>IF(ISERROR('Tarifs et relevés'!$N$8*'Tableau des dépenses'!R43),"",'Tarifs et relevés'!$N$8*'Tableau des dépenses'!R43)</f>
        <v/>
      </c>
      <c r="T4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3" s="63" t="str">
        <f>IF(ISERROR('Tarifs et relevés'!$N$26*Tableau1[[#This Row],[Engie        Quantité KW]]),"",'Tarifs et relevés'!$N$26*Tableau1[[#This Row],[Engie        Quantité KW]])</f>
        <v/>
      </c>
      <c r="V4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3" s="198">
        <v>3</v>
      </c>
      <c r="X43" s="64">
        <f t="shared" si="20"/>
        <v>0</v>
      </c>
      <c r="Y43" s="64">
        <f t="shared" si="21"/>
        <v>0</v>
      </c>
      <c r="Z43" s="64">
        <f t="shared" si="22"/>
        <v>0</v>
      </c>
      <c r="AA43" s="113">
        <f>SUM(Tableau1[[#This Row],[SUEZ Transport    HT]:[SUEZ Traitement                           HT]])</f>
        <v>0</v>
      </c>
      <c r="AB43" s="113" t="str">
        <f>Tableau1[[#This Row],[Sogedo     Montant HT]]</f>
        <v/>
      </c>
      <c r="AC43" s="113">
        <f>SUM(Tableau1[[#This Row],[Bouteille     30 Kg]:[Bouteille     Le Cube]],Tableau1[[#This Row],[Gaz Citerne    Montant HT]])</f>
        <v>0</v>
      </c>
      <c r="AD43" s="113" t="str">
        <f>Tableau1[[#This Row],[Engie                Montant HT]]</f>
        <v/>
      </c>
      <c r="AE43" s="113">
        <f>IF($E43=501,'Tarifs et relevés'!$N$14*'Tarifs et relevés'!$N$26,0)</f>
        <v>0</v>
      </c>
      <c r="AF43" s="113">
        <f>IF($E43=501,'Tarifs et relevés'!$N$15*'Tarifs et relevés'!$N$26,0)</f>
        <v>0</v>
      </c>
      <c r="AG43" s="113">
        <f>IF($E43=503,'Tarifs et relevés'!$N$16*'Tarifs et relevés'!$N$26,0)</f>
        <v>0</v>
      </c>
      <c r="AH43" s="113">
        <f>IF($E43=504,'Tarifs et relevés'!$N$17*'Tarifs et relevés'!$N$26,0)</f>
        <v>0</v>
      </c>
      <c r="AI43" s="113">
        <f>IF($E43=505,'Tarifs et relevés'!$N$18*'Tarifs et relevés'!$N$26,0)</f>
        <v>0</v>
      </c>
      <c r="AJ43" s="113">
        <f>IF($E43=506,'Tarifs et relevés'!$N$19*'Tarifs et relevés'!$N$26,0)</f>
        <v>0</v>
      </c>
      <c r="AK43" s="113">
        <f>IF($E43=507,'Tarifs et relevés'!$N$20*'Tarifs et relevés'!$N$26,0)</f>
        <v>0</v>
      </c>
      <c r="AL43" s="113">
        <f>IF($E43=508,'Tarifs et relevés'!$N$21*'Tarifs et relevés'!$N$26,0)</f>
        <v>0</v>
      </c>
      <c r="AM43" s="113">
        <f>IF($E43=509,'Tarifs et relevés'!$N$22*'Tarifs et relevés'!$N$26,0)</f>
        <v>0</v>
      </c>
      <c r="AN43" s="113">
        <f>IF($E43=510,'Tarifs et relevés'!$N$23*'Tarifs et relevés'!$N$26,0)</f>
        <v>0</v>
      </c>
      <c r="AO43" s="113">
        <f>IF($E43=511,'Tarifs et relevés'!$N$24*'Tarifs et relevés'!$N$26,0)</f>
        <v>0</v>
      </c>
      <c r="AP43" s="113">
        <f>IF($E43=512,'Tarifs et relevés'!$N$25*'Tarifs et relevés'!$N$26,0)</f>
        <v>0</v>
      </c>
      <c r="AQ43" s="199">
        <f>IF($E43=301,'Tarifs et relevés'!$N$5*'Tarifs et relevés'!$N$8,0)</f>
        <v>0</v>
      </c>
      <c r="AR43" s="199">
        <f>IF($E43=302,'Tarifs et relevés'!$N$6*'Tarifs et relevés'!$N$8,0)</f>
        <v>0</v>
      </c>
      <c r="AS43" s="199">
        <f>IF($E43=303,'Tarifs et relevés'!$N$7*'Tarifs et relevés'!$N$8,0)</f>
        <v>0</v>
      </c>
      <c r="AT43" s="195">
        <f t="shared" si="23"/>
        <v>0</v>
      </c>
      <c r="AU43" s="195">
        <f t="shared" si="24"/>
        <v>0</v>
      </c>
    </row>
    <row r="44" spans="1:47" ht="20.100000000000001" customHeight="1" x14ac:dyDescent="0.25">
      <c r="A44" s="28" t="str">
        <f>IF(C44=200,'Code Fournisseur'!$C$4,IF(C44=300,'Code Fournisseur'!$C$12,IF(C44=400,'Code Fournisseur'!$C$17,IF(C44=500,'Code Fournisseur'!$C$23,""))))</f>
        <v/>
      </c>
      <c r="B44" s="213"/>
      <c r="C44" s="26"/>
      <c r="D44" s="28" t="str">
        <f>IF(E44=201,'Code Fournisseur'!C46,IF(E44=202,'Code Fournisseur'!$C$6,IF(E44=203,'Code Fournisseur'!$C$7,IF(E44=204,'Code Fournisseur'!$C$8,IF(E44=205,'Code Fournisseur'!$C$9,IF(E44=206,'Code Fournisseur'!$C$10,IF(E44=301,'Code Fournisseur'!$C$13,IF(E44=302,'Code Fournisseur'!$C$14,IF(E44=303,'Code Fournisseur'!$C$15,IF(E44=401,'Code Fournisseur'!$C$18,IF(E44=402,'Code Fournisseur'!$C$19,IF(E44=403,'Code Fournisseur'!$C$20,IF(E44=404,'Code Fournisseur'!$C$21,IF(E44=501,'Code Fournisseur'!$C$24,IF(E44=502,'Code Fournisseur'!$C$25,IF(E44=503,'Code Fournisseur'!$C$26,IF(E44=504,'Code Fournisseur'!$C$27,IF(E44=505,'Code Fournisseur'!$C$28,IF(E44=506,'Code Fournisseur'!$C$29,IF(E44=507,'Code Fournisseur'!$C$30,IF(E44=508,'Code Fournisseur'!$C$31,IF(E44=509,'Code Fournisseur'!$C$32,IF(E44=510,'Code Fournisseur'!$C$33,IF(E44=511,'Code Fournisseur'!$C$34,IF(E44=512,'Code Fournisseur'!$C$35,"")))))))))))))))))))))))))</f>
        <v/>
      </c>
      <c r="E44" s="26"/>
      <c r="F44" s="26"/>
      <c r="G44" s="69" t="str">
        <f>IF(Tableau1[[#This Row],[Code ventilation]]=402,'Tarifs et relevés'!$G$16*Tableau1[[#This Row],[Quote part Quantités]],"")</f>
        <v/>
      </c>
      <c r="H44" s="69" t="str">
        <f>IF(Tableau1[[#This Row],[Code ventilation]]=403,'Tarifs et relevés'!$G$17*Tableau1[[#This Row],[Quote part Quantités]],"")</f>
        <v/>
      </c>
      <c r="I44" s="69" t="str">
        <f>IF(Tableau1[[#This Row],[Code ventilation]]=404,'Tarifs et relevés'!$G$18*Tableau1[[#This Row],[Quote part Quantités]],"")</f>
        <v/>
      </c>
      <c r="J44" s="70" t="str">
        <f>IF(Tableau1[[#This Row],[Code ventilation]]=401,'Tarifs et relevés'!$G$14,"")</f>
        <v/>
      </c>
      <c r="K44" s="71" t="str">
        <f>IF(ISERROR('Tarifs et relevés'!$G$15*Tableau1[[#This Row],[Gaz Citerne            en Kg]]),"",'Tarifs et relevés'!$G$15*'Tableau des dépenses'!J44)</f>
        <v/>
      </c>
      <c r="L4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4" s="68" t="str">
        <f>IF(Tableau1[[#This Row],[Code ventilation]]=202,'Tarifs et relevés'!$G$5*Tableau1[[#This Row],[Quote part Quantités]],"")</f>
        <v/>
      </c>
      <c r="N44" s="68" t="str">
        <f>IF(Tableau1[[#This Row],[Code ventilation]]=203,'Tarifs et relevés'!$G$6*Tableau1[[#This Row],[Quote part Quantités]],"")</f>
        <v/>
      </c>
      <c r="O44" s="68" t="str">
        <f>IF(Tableau1[[#This Row],[Code ventilation]]=204,'Tarifs et relevés'!$G$7*Tableau1[[#This Row],[Quote part Quantités]],"")</f>
        <v/>
      </c>
      <c r="P44" s="68" t="str">
        <f>IF(Tableau1[[#This Row],[Code ventilation]]=205,'Tarifs et relevés'!$G$8*Tableau1[[#This Row],[Quote part Quantités]],"")</f>
        <v/>
      </c>
      <c r="Q44" s="68" t="str">
        <f>IF(Tableau1[[#This Row],[Code ventilation]]=206,'Tarifs et relevés'!$G$9*Tableau1[[#This Row],[Quote part Quantités]],"")</f>
        <v/>
      </c>
      <c r="R4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4" s="68" t="str">
        <f>IF(ISERROR('Tarifs et relevés'!$N$8*'Tableau des dépenses'!R44),"",'Tarifs et relevés'!$N$8*'Tableau des dépenses'!R44)</f>
        <v/>
      </c>
      <c r="T4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4" s="63" t="str">
        <f>IF(ISERROR('Tarifs et relevés'!$N$26*Tableau1[[#This Row],[Engie        Quantité KW]]),"",'Tarifs et relevés'!$N$26*Tableau1[[#This Row],[Engie        Quantité KW]])</f>
        <v/>
      </c>
      <c r="V4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4" s="198">
        <v>3</v>
      </c>
      <c r="X44" s="64">
        <f t="shared" si="20"/>
        <v>0</v>
      </c>
      <c r="Y44" s="64">
        <f t="shared" si="21"/>
        <v>0</v>
      </c>
      <c r="Z44" s="64">
        <f t="shared" si="22"/>
        <v>0</v>
      </c>
      <c r="AA44" s="113">
        <f>SUM(Tableau1[[#This Row],[SUEZ Transport    HT]:[SUEZ Traitement                           HT]])</f>
        <v>0</v>
      </c>
      <c r="AB44" s="113" t="str">
        <f>Tableau1[[#This Row],[Sogedo     Montant HT]]</f>
        <v/>
      </c>
      <c r="AC44" s="113">
        <f>SUM(Tableau1[[#This Row],[Bouteille     30 Kg]:[Bouteille     Le Cube]],Tableau1[[#This Row],[Gaz Citerne    Montant HT]])</f>
        <v>0</v>
      </c>
      <c r="AD44" s="113" t="str">
        <f>Tableau1[[#This Row],[Engie                Montant HT]]</f>
        <v/>
      </c>
      <c r="AE44" s="113">
        <f>IF($E44=501,'Tarifs et relevés'!$N$14*'Tarifs et relevés'!$N$26,0)</f>
        <v>0</v>
      </c>
      <c r="AF44" s="113">
        <f>IF($E44=501,'Tarifs et relevés'!$N$15*'Tarifs et relevés'!$N$26,0)</f>
        <v>0</v>
      </c>
      <c r="AG44" s="113">
        <f>IF($E44=503,'Tarifs et relevés'!$N$16*'Tarifs et relevés'!$N$26,0)</f>
        <v>0</v>
      </c>
      <c r="AH44" s="113">
        <f>IF($E44=504,'Tarifs et relevés'!$N$17*'Tarifs et relevés'!$N$26,0)</f>
        <v>0</v>
      </c>
      <c r="AI44" s="113">
        <f>IF($E44=505,'Tarifs et relevés'!$N$18*'Tarifs et relevés'!$N$26,0)</f>
        <v>0</v>
      </c>
      <c r="AJ44" s="113">
        <f>IF($E44=506,'Tarifs et relevés'!$N$19*'Tarifs et relevés'!$N$26,0)</f>
        <v>0</v>
      </c>
      <c r="AK44" s="113">
        <f>IF($E44=507,'Tarifs et relevés'!$N$20*'Tarifs et relevés'!$N$26,0)</f>
        <v>0</v>
      </c>
      <c r="AL44" s="113">
        <f>IF($E44=508,'Tarifs et relevés'!$N$21*'Tarifs et relevés'!$N$26,0)</f>
        <v>0</v>
      </c>
      <c r="AM44" s="113">
        <f>IF($E44=509,'Tarifs et relevés'!$N$22*'Tarifs et relevés'!$N$26,0)</f>
        <v>0</v>
      </c>
      <c r="AN44" s="113">
        <f>IF($E44=510,'Tarifs et relevés'!$N$23*'Tarifs et relevés'!$N$26,0)</f>
        <v>0</v>
      </c>
      <c r="AO44" s="113">
        <f>IF($E44=511,'Tarifs et relevés'!$N$24*'Tarifs et relevés'!$N$26,0)</f>
        <v>0</v>
      </c>
      <c r="AP44" s="113">
        <f>IF($E44=512,'Tarifs et relevés'!$N$25*'Tarifs et relevés'!$N$26,0)</f>
        <v>0</v>
      </c>
      <c r="AQ44" s="199">
        <f>IF($E44=301,'Tarifs et relevés'!$N$5*'Tarifs et relevés'!$N$8,0)</f>
        <v>0</v>
      </c>
      <c r="AR44" s="199">
        <f>IF($E44=302,'Tarifs et relevés'!$N$6*'Tarifs et relevés'!$N$8,0)</f>
        <v>0</v>
      </c>
      <c r="AS44" s="199">
        <f>IF($E44=303,'Tarifs et relevés'!$N$7*'Tarifs et relevés'!$N$8,0)</f>
        <v>0</v>
      </c>
      <c r="AT44" s="64">
        <f t="shared" si="23"/>
        <v>0</v>
      </c>
      <c r="AU44" s="64">
        <f t="shared" si="24"/>
        <v>0</v>
      </c>
    </row>
    <row r="45" spans="1:47" ht="20.100000000000001" customHeight="1" x14ac:dyDescent="0.25">
      <c r="A45" s="28" t="str">
        <f>IF(C45=200,'Code Fournisseur'!$C$4,IF(C45=300,'Code Fournisseur'!$C$12,IF(C45=400,'Code Fournisseur'!$C$17,IF(C45=500,'Code Fournisseur'!$C$23,""))))</f>
        <v/>
      </c>
      <c r="B45" s="213"/>
      <c r="C45" s="26"/>
      <c r="D45" s="28" t="str">
        <f>IF(E45=201,'Code Fournisseur'!C47,IF(E45=202,'Code Fournisseur'!$C$6,IF(E45=203,'Code Fournisseur'!$C$7,IF(E45=204,'Code Fournisseur'!$C$8,IF(E45=205,'Code Fournisseur'!$C$9,IF(E45=206,'Code Fournisseur'!$C$10,IF(E45=301,'Code Fournisseur'!$C$13,IF(E45=302,'Code Fournisseur'!$C$14,IF(E45=303,'Code Fournisseur'!$C$15,IF(E45=401,'Code Fournisseur'!$C$18,IF(E45=402,'Code Fournisseur'!$C$19,IF(E45=403,'Code Fournisseur'!$C$20,IF(E45=404,'Code Fournisseur'!$C$21,IF(E45=501,'Code Fournisseur'!$C$24,IF(E45=502,'Code Fournisseur'!$C$25,IF(E45=503,'Code Fournisseur'!$C$26,IF(E45=504,'Code Fournisseur'!$C$27,IF(E45=505,'Code Fournisseur'!$C$28,IF(E45=506,'Code Fournisseur'!$C$29,IF(E45=507,'Code Fournisseur'!$C$30,IF(E45=508,'Code Fournisseur'!$C$31,IF(E45=509,'Code Fournisseur'!$C$32,IF(E45=510,'Code Fournisseur'!$C$33,IF(E45=511,'Code Fournisseur'!$C$34,IF(E45=512,'Code Fournisseur'!$C$35,"")))))))))))))))))))))))))</f>
        <v/>
      </c>
      <c r="E45" s="26"/>
      <c r="F45" s="26"/>
      <c r="G45" s="69" t="str">
        <f>IF(Tableau1[[#This Row],[Code ventilation]]=402,'Tarifs et relevés'!$G$16*Tableau1[[#This Row],[Quote part Quantités]],"")</f>
        <v/>
      </c>
      <c r="H45" s="69" t="str">
        <f>IF(Tableau1[[#This Row],[Code ventilation]]=403,'Tarifs et relevés'!$G$17*Tableau1[[#This Row],[Quote part Quantités]],"")</f>
        <v/>
      </c>
      <c r="I45" s="69" t="str">
        <f>IF(Tableau1[[#This Row],[Code ventilation]]=404,'Tarifs et relevés'!$G$18*Tableau1[[#This Row],[Quote part Quantités]],"")</f>
        <v/>
      </c>
      <c r="J45" s="70" t="str">
        <f>IF(Tableau1[[#This Row],[Code ventilation]]=401,'Tarifs et relevés'!$G$14,"")</f>
        <v/>
      </c>
      <c r="K45" s="71" t="str">
        <f>IF(ISERROR('Tarifs et relevés'!$G$15*Tableau1[[#This Row],[Gaz Citerne            en Kg]]),"",'Tarifs et relevés'!$G$15*'Tableau des dépenses'!J45)</f>
        <v/>
      </c>
      <c r="L4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5" s="68" t="str">
        <f>IF(Tableau1[[#This Row],[Code ventilation]]=202,'Tarifs et relevés'!$G$5*Tableau1[[#This Row],[Quote part Quantités]],"")</f>
        <v/>
      </c>
      <c r="N45" s="68" t="str">
        <f>IF(Tableau1[[#This Row],[Code ventilation]]=203,'Tarifs et relevés'!$G$6*Tableau1[[#This Row],[Quote part Quantités]],"")</f>
        <v/>
      </c>
      <c r="O45" s="68" t="str">
        <f>IF(Tableau1[[#This Row],[Code ventilation]]=204,'Tarifs et relevés'!$G$7*Tableau1[[#This Row],[Quote part Quantités]],"")</f>
        <v/>
      </c>
      <c r="P45" s="68" t="str">
        <f>IF(Tableau1[[#This Row],[Code ventilation]]=205,'Tarifs et relevés'!$G$8*Tableau1[[#This Row],[Quote part Quantités]],"")</f>
        <v/>
      </c>
      <c r="Q45" s="68" t="str">
        <f>IF(Tableau1[[#This Row],[Code ventilation]]=206,'Tarifs et relevés'!$G$9*Tableau1[[#This Row],[Quote part Quantités]],"")</f>
        <v/>
      </c>
      <c r="R4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5" s="68" t="str">
        <f>IF(ISERROR('Tarifs et relevés'!$N$8*'Tableau des dépenses'!R45),"",'Tarifs et relevés'!$N$8*'Tableau des dépenses'!R45)</f>
        <v/>
      </c>
      <c r="T4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5" s="63" t="str">
        <f>IF(ISERROR('Tarifs et relevés'!$N$26*Tableau1[[#This Row],[Engie        Quantité KW]]),"",'Tarifs et relevés'!$N$26*Tableau1[[#This Row],[Engie        Quantité KW]])</f>
        <v/>
      </c>
      <c r="V4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5" s="198">
        <v>3</v>
      </c>
      <c r="X45" s="64">
        <f t="shared" si="20"/>
        <v>0</v>
      </c>
      <c r="Y45" s="64">
        <f t="shared" si="21"/>
        <v>0</v>
      </c>
      <c r="Z45" s="64">
        <f t="shared" si="22"/>
        <v>0</v>
      </c>
      <c r="AA45" s="113">
        <f>SUM(Tableau1[[#This Row],[SUEZ Transport    HT]:[SUEZ Traitement                           HT]])</f>
        <v>0</v>
      </c>
      <c r="AB45" s="113" t="str">
        <f>Tableau1[[#This Row],[Sogedo     Montant HT]]</f>
        <v/>
      </c>
      <c r="AC45" s="113">
        <f>SUM(Tableau1[[#This Row],[Bouteille     30 Kg]:[Bouteille     Le Cube]],Tableau1[[#This Row],[Gaz Citerne    Montant HT]])</f>
        <v>0</v>
      </c>
      <c r="AD45" s="113" t="str">
        <f>Tableau1[[#This Row],[Engie                Montant HT]]</f>
        <v/>
      </c>
      <c r="AE45" s="113">
        <f>IF($E45=501,'Tarifs et relevés'!$N$14*'Tarifs et relevés'!$N$26,0)</f>
        <v>0</v>
      </c>
      <c r="AF45" s="113">
        <f>IF($E45=501,'Tarifs et relevés'!$N$15*'Tarifs et relevés'!$N$26,0)</f>
        <v>0</v>
      </c>
      <c r="AG45" s="113">
        <f>IF($E45=503,'Tarifs et relevés'!$N$16*'Tarifs et relevés'!$N$26,0)</f>
        <v>0</v>
      </c>
      <c r="AH45" s="113">
        <f>IF($E45=504,'Tarifs et relevés'!$N$17*'Tarifs et relevés'!$N$26,0)</f>
        <v>0</v>
      </c>
      <c r="AI45" s="113">
        <f>IF($E45=505,'Tarifs et relevés'!$N$18*'Tarifs et relevés'!$N$26,0)</f>
        <v>0</v>
      </c>
      <c r="AJ45" s="113">
        <f>IF($E45=506,'Tarifs et relevés'!$N$19*'Tarifs et relevés'!$N$26,0)</f>
        <v>0</v>
      </c>
      <c r="AK45" s="113">
        <f>IF($E45=507,'Tarifs et relevés'!$N$20*'Tarifs et relevés'!$N$26,0)</f>
        <v>0</v>
      </c>
      <c r="AL45" s="113">
        <f>IF($E45=508,'Tarifs et relevés'!$N$21*'Tarifs et relevés'!$N$26,0)</f>
        <v>0</v>
      </c>
      <c r="AM45" s="113">
        <f>IF($E45=509,'Tarifs et relevés'!$N$22*'Tarifs et relevés'!$N$26,0)</f>
        <v>0</v>
      </c>
      <c r="AN45" s="113">
        <f>IF($E45=510,'Tarifs et relevés'!$N$23*'Tarifs et relevés'!$N$26,0)</f>
        <v>0</v>
      </c>
      <c r="AO45" s="113">
        <f>IF($E45=511,'Tarifs et relevés'!$N$24*'Tarifs et relevés'!$N$26,0)</f>
        <v>0</v>
      </c>
      <c r="AP45" s="113">
        <f>IF($E45=512,'Tarifs et relevés'!$N$25*'Tarifs et relevés'!$N$26,0)</f>
        <v>0</v>
      </c>
      <c r="AQ45" s="199">
        <f>IF($E45=301,'Tarifs et relevés'!$N$5*'Tarifs et relevés'!$N$8,0)</f>
        <v>0</v>
      </c>
      <c r="AR45" s="199">
        <f>IF($E45=302,'Tarifs et relevés'!$N$6*'Tarifs et relevés'!$N$8,0)</f>
        <v>0</v>
      </c>
      <c r="AS45" s="199">
        <f>IF($E45=303,'Tarifs et relevés'!$N$7*'Tarifs et relevés'!$N$8,0)</f>
        <v>0</v>
      </c>
      <c r="AT45" s="195">
        <f t="shared" si="23"/>
        <v>0</v>
      </c>
      <c r="AU45" s="195">
        <f t="shared" si="24"/>
        <v>0</v>
      </c>
    </row>
    <row r="46" spans="1:47" ht="20.100000000000001" customHeight="1" x14ac:dyDescent="0.25">
      <c r="A46" s="28" t="str">
        <f>IF(C46=200,'Code Fournisseur'!$C$4,IF(C46=300,'Code Fournisseur'!$C$12,IF(C46=400,'Code Fournisseur'!$C$17,IF(C46=500,'Code Fournisseur'!$C$23,""))))</f>
        <v/>
      </c>
      <c r="B46" s="213"/>
      <c r="C46" s="26"/>
      <c r="D46" s="28" t="str">
        <f>IF(E46=201,'Code Fournisseur'!C48,IF(E46=202,'Code Fournisseur'!$C$6,IF(E46=203,'Code Fournisseur'!$C$7,IF(E46=204,'Code Fournisseur'!$C$8,IF(E46=205,'Code Fournisseur'!$C$9,IF(E46=206,'Code Fournisseur'!$C$10,IF(E46=301,'Code Fournisseur'!$C$13,IF(E46=302,'Code Fournisseur'!$C$14,IF(E46=303,'Code Fournisseur'!$C$15,IF(E46=401,'Code Fournisseur'!$C$18,IF(E46=402,'Code Fournisseur'!$C$19,IF(E46=403,'Code Fournisseur'!$C$20,IF(E46=404,'Code Fournisseur'!$C$21,IF(E46=501,'Code Fournisseur'!$C$24,IF(E46=502,'Code Fournisseur'!$C$25,IF(E46=503,'Code Fournisseur'!$C$26,IF(E46=504,'Code Fournisseur'!$C$27,IF(E46=505,'Code Fournisseur'!$C$28,IF(E46=506,'Code Fournisseur'!$C$29,IF(E46=507,'Code Fournisseur'!$C$30,IF(E46=508,'Code Fournisseur'!$C$31,IF(E46=509,'Code Fournisseur'!$C$32,IF(E46=510,'Code Fournisseur'!$C$33,IF(E46=511,'Code Fournisseur'!$C$34,IF(E46=512,'Code Fournisseur'!$C$35,"")))))))))))))))))))))))))</f>
        <v/>
      </c>
      <c r="E46" s="26"/>
      <c r="F46" s="26"/>
      <c r="G46" s="69" t="str">
        <f>IF(Tableau1[[#This Row],[Code ventilation]]=402,'Tarifs et relevés'!$G$16*Tableau1[[#This Row],[Quote part Quantités]],"")</f>
        <v/>
      </c>
      <c r="H46" s="69" t="str">
        <f>IF(Tableau1[[#This Row],[Code ventilation]]=403,'Tarifs et relevés'!$G$17*Tableau1[[#This Row],[Quote part Quantités]],"")</f>
        <v/>
      </c>
      <c r="I46" s="69" t="str">
        <f>IF(Tableau1[[#This Row],[Code ventilation]]=404,'Tarifs et relevés'!$G$18*Tableau1[[#This Row],[Quote part Quantités]],"")</f>
        <v/>
      </c>
      <c r="J46" s="70" t="str">
        <f>IF(Tableau1[[#This Row],[Code ventilation]]=401,'Tarifs et relevés'!$G$14,"")</f>
        <v/>
      </c>
      <c r="K46" s="71" t="str">
        <f>IF(ISERROR('Tarifs et relevés'!$G$15*Tableau1[[#This Row],[Gaz Citerne            en Kg]]),"",'Tarifs et relevés'!$G$15*'Tableau des dépenses'!J46)</f>
        <v/>
      </c>
      <c r="L4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6" s="68" t="str">
        <f>IF(Tableau1[[#This Row],[Code ventilation]]=202,'Tarifs et relevés'!$G$5*Tableau1[[#This Row],[Quote part Quantités]],"")</f>
        <v/>
      </c>
      <c r="N46" s="68" t="str">
        <f>IF(Tableau1[[#This Row],[Code ventilation]]=203,'Tarifs et relevés'!$G$6*Tableau1[[#This Row],[Quote part Quantités]],"")</f>
        <v/>
      </c>
      <c r="O46" s="68" t="str">
        <f>IF(Tableau1[[#This Row],[Code ventilation]]=204,'Tarifs et relevés'!$G$7*Tableau1[[#This Row],[Quote part Quantités]],"")</f>
        <v/>
      </c>
      <c r="P46" s="68" t="str">
        <f>IF(Tableau1[[#This Row],[Code ventilation]]=205,'Tarifs et relevés'!$G$8*Tableau1[[#This Row],[Quote part Quantités]],"")</f>
        <v/>
      </c>
      <c r="Q46" s="68" t="str">
        <f>IF(Tableau1[[#This Row],[Code ventilation]]=206,'Tarifs et relevés'!$G$9*Tableau1[[#This Row],[Quote part Quantités]],"")</f>
        <v/>
      </c>
      <c r="R4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6" s="68" t="str">
        <f>IF(ISERROR('Tarifs et relevés'!$N$8*'Tableau des dépenses'!R46),"",'Tarifs et relevés'!$N$8*'Tableau des dépenses'!R46)</f>
        <v/>
      </c>
      <c r="T4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6" s="63" t="str">
        <f>IF(ISERROR('Tarifs et relevés'!$N$26*Tableau1[[#This Row],[Engie        Quantité KW]]),"",'Tarifs et relevés'!$N$26*Tableau1[[#This Row],[Engie        Quantité KW]])</f>
        <v/>
      </c>
      <c r="V4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6" s="198">
        <v>3</v>
      </c>
      <c r="X46" s="64">
        <f t="shared" si="20"/>
        <v>0</v>
      </c>
      <c r="Y46" s="64">
        <f t="shared" si="21"/>
        <v>0</v>
      </c>
      <c r="Z46" s="64">
        <f t="shared" si="22"/>
        <v>0</v>
      </c>
      <c r="AA46" s="113">
        <f>SUM(Tableau1[[#This Row],[SUEZ Transport    HT]:[SUEZ Traitement                           HT]])</f>
        <v>0</v>
      </c>
      <c r="AB46" s="113" t="str">
        <f>Tableau1[[#This Row],[Sogedo     Montant HT]]</f>
        <v/>
      </c>
      <c r="AC46" s="113">
        <f>SUM(Tableau1[[#This Row],[Bouteille     30 Kg]:[Bouteille     Le Cube]],Tableau1[[#This Row],[Gaz Citerne    Montant HT]])</f>
        <v>0</v>
      </c>
      <c r="AD46" s="113" t="str">
        <f>Tableau1[[#This Row],[Engie                Montant HT]]</f>
        <v/>
      </c>
      <c r="AE46" s="113">
        <f>IF($E46=501,'Tarifs et relevés'!$N$14*'Tarifs et relevés'!$N$26,0)</f>
        <v>0</v>
      </c>
      <c r="AF46" s="113">
        <f>IF($E46=501,'Tarifs et relevés'!$N$15*'Tarifs et relevés'!$N$26,0)</f>
        <v>0</v>
      </c>
      <c r="AG46" s="113">
        <f>IF($E46=503,'Tarifs et relevés'!$N$16*'Tarifs et relevés'!$N$26,0)</f>
        <v>0</v>
      </c>
      <c r="AH46" s="113">
        <f>IF($E46=504,'Tarifs et relevés'!$N$17*'Tarifs et relevés'!$N$26,0)</f>
        <v>0</v>
      </c>
      <c r="AI46" s="113">
        <f>IF($E46=505,'Tarifs et relevés'!$N$18*'Tarifs et relevés'!$N$26,0)</f>
        <v>0</v>
      </c>
      <c r="AJ46" s="113">
        <f>IF($E46=506,'Tarifs et relevés'!$N$19*'Tarifs et relevés'!$N$26,0)</f>
        <v>0</v>
      </c>
      <c r="AK46" s="113">
        <f>IF($E46=507,'Tarifs et relevés'!$N$20*'Tarifs et relevés'!$N$26,0)</f>
        <v>0</v>
      </c>
      <c r="AL46" s="113">
        <f>IF($E46=508,'Tarifs et relevés'!$N$21*'Tarifs et relevés'!$N$26,0)</f>
        <v>0</v>
      </c>
      <c r="AM46" s="113">
        <f>IF($E46=509,'Tarifs et relevés'!$N$22*'Tarifs et relevés'!$N$26,0)</f>
        <v>0</v>
      </c>
      <c r="AN46" s="113">
        <f>IF($E46=510,'Tarifs et relevés'!$N$23*'Tarifs et relevés'!$N$26,0)</f>
        <v>0</v>
      </c>
      <c r="AO46" s="113">
        <f>IF($E46=511,'Tarifs et relevés'!$N$24*'Tarifs et relevés'!$N$26,0)</f>
        <v>0</v>
      </c>
      <c r="AP46" s="113">
        <f>IF($E46=512,'Tarifs et relevés'!$N$25*'Tarifs et relevés'!$N$26,0)</f>
        <v>0</v>
      </c>
      <c r="AQ46" s="199">
        <f>IF($E46=301,'Tarifs et relevés'!$N$5*'Tarifs et relevés'!$N$8,0)</f>
        <v>0</v>
      </c>
      <c r="AR46" s="199">
        <f>IF($E46=302,'Tarifs et relevés'!$N$6*'Tarifs et relevés'!$N$8,0)</f>
        <v>0</v>
      </c>
      <c r="AS46" s="199">
        <f>IF($E46=303,'Tarifs et relevés'!$N$7*'Tarifs et relevés'!$N$8,0)</f>
        <v>0</v>
      </c>
      <c r="AT46" s="64">
        <f t="shared" si="23"/>
        <v>0</v>
      </c>
      <c r="AU46" s="64">
        <f t="shared" si="24"/>
        <v>0</v>
      </c>
    </row>
    <row r="47" spans="1:47" ht="20.100000000000001" customHeight="1" x14ac:dyDescent="0.25">
      <c r="A47" s="28" t="str">
        <f>IF(C47=200,'Code Fournisseur'!$C$4,IF(C47=300,'Code Fournisseur'!$C$12,IF(C47=400,'Code Fournisseur'!$C$17,IF(C47=500,'Code Fournisseur'!$C$23,""))))</f>
        <v/>
      </c>
      <c r="B47" s="213"/>
      <c r="C47" s="26"/>
      <c r="D47" s="28" t="str">
        <f>IF(E47=201,'Code Fournisseur'!C49,IF(E47=202,'Code Fournisseur'!$C$6,IF(E47=203,'Code Fournisseur'!$C$7,IF(E47=204,'Code Fournisseur'!$C$8,IF(E47=205,'Code Fournisseur'!$C$9,IF(E47=206,'Code Fournisseur'!$C$10,IF(E47=301,'Code Fournisseur'!$C$13,IF(E47=302,'Code Fournisseur'!$C$14,IF(E47=303,'Code Fournisseur'!$C$15,IF(E47=401,'Code Fournisseur'!$C$18,IF(E47=402,'Code Fournisseur'!$C$19,IF(E47=403,'Code Fournisseur'!$C$20,IF(E47=404,'Code Fournisseur'!$C$21,IF(E47=501,'Code Fournisseur'!$C$24,IF(E47=502,'Code Fournisseur'!$C$25,IF(E47=503,'Code Fournisseur'!$C$26,IF(E47=504,'Code Fournisseur'!$C$27,IF(E47=505,'Code Fournisseur'!$C$28,IF(E47=506,'Code Fournisseur'!$C$29,IF(E47=507,'Code Fournisseur'!$C$30,IF(E47=508,'Code Fournisseur'!$C$31,IF(E47=509,'Code Fournisseur'!$C$32,IF(E47=510,'Code Fournisseur'!$C$33,IF(E47=511,'Code Fournisseur'!$C$34,IF(E47=512,'Code Fournisseur'!$C$35,"")))))))))))))))))))))))))</f>
        <v/>
      </c>
      <c r="E47" s="26"/>
      <c r="F47" s="26"/>
      <c r="G47" s="69" t="str">
        <f>IF(Tableau1[[#This Row],[Code ventilation]]=402,'Tarifs et relevés'!$G$16*Tableau1[[#This Row],[Quote part Quantités]],"")</f>
        <v/>
      </c>
      <c r="H47" s="69" t="str">
        <f>IF(Tableau1[[#This Row],[Code ventilation]]=403,'Tarifs et relevés'!$G$17*Tableau1[[#This Row],[Quote part Quantités]],"")</f>
        <v/>
      </c>
      <c r="I47" s="69" t="str">
        <f>IF(Tableau1[[#This Row],[Code ventilation]]=404,'Tarifs et relevés'!$G$18*Tableau1[[#This Row],[Quote part Quantités]],"")</f>
        <v/>
      </c>
      <c r="J47" s="70" t="str">
        <f>IF(Tableau1[[#This Row],[Code ventilation]]=401,'Tarifs et relevés'!$G$14,"")</f>
        <v/>
      </c>
      <c r="K47" s="71" t="str">
        <f>IF(ISERROR('Tarifs et relevés'!$G$15*Tableau1[[#This Row],[Gaz Citerne            en Kg]]),"",'Tarifs et relevés'!$G$15*'Tableau des dépenses'!J47)</f>
        <v/>
      </c>
      <c r="L4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7" s="68" t="str">
        <f>IF(Tableau1[[#This Row],[Code ventilation]]=202,'Tarifs et relevés'!$G$5*Tableau1[[#This Row],[Quote part Quantités]],"")</f>
        <v/>
      </c>
      <c r="N47" s="68" t="str">
        <f>IF(Tableau1[[#This Row],[Code ventilation]]=203,'Tarifs et relevés'!$G$6*Tableau1[[#This Row],[Quote part Quantités]],"")</f>
        <v/>
      </c>
      <c r="O47" s="68" t="str">
        <f>IF(Tableau1[[#This Row],[Code ventilation]]=204,'Tarifs et relevés'!$G$7*Tableau1[[#This Row],[Quote part Quantités]],"")</f>
        <v/>
      </c>
      <c r="P47" s="68" t="str">
        <f>IF(Tableau1[[#This Row],[Code ventilation]]=205,'Tarifs et relevés'!$G$8*Tableau1[[#This Row],[Quote part Quantités]],"")</f>
        <v/>
      </c>
      <c r="Q47" s="68" t="str">
        <f>IF(Tableau1[[#This Row],[Code ventilation]]=206,'Tarifs et relevés'!$G$9*Tableau1[[#This Row],[Quote part Quantités]],"")</f>
        <v/>
      </c>
      <c r="R4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7" s="68" t="str">
        <f>IF(ISERROR('Tarifs et relevés'!$N$8*'Tableau des dépenses'!R47),"",'Tarifs et relevés'!$N$8*'Tableau des dépenses'!R47)</f>
        <v/>
      </c>
      <c r="T4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7" s="63" t="str">
        <f>IF(ISERROR('Tarifs et relevés'!$N$26*Tableau1[[#This Row],[Engie        Quantité KW]]),"",'Tarifs et relevés'!$N$26*Tableau1[[#This Row],[Engie        Quantité KW]])</f>
        <v/>
      </c>
      <c r="V4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7" s="198">
        <v>3</v>
      </c>
      <c r="X47" s="64">
        <f t="shared" si="20"/>
        <v>0</v>
      </c>
      <c r="Y47" s="64">
        <f t="shared" si="21"/>
        <v>0</v>
      </c>
      <c r="Z47" s="64">
        <f t="shared" si="22"/>
        <v>0</v>
      </c>
      <c r="AA47" s="113">
        <f>SUM(Tableau1[[#This Row],[SUEZ Transport    HT]:[SUEZ Traitement                           HT]])</f>
        <v>0</v>
      </c>
      <c r="AB47" s="113" t="str">
        <f>Tableau1[[#This Row],[Sogedo     Montant HT]]</f>
        <v/>
      </c>
      <c r="AC47" s="113">
        <f>SUM(Tableau1[[#This Row],[Bouteille     30 Kg]:[Bouteille     Le Cube]],Tableau1[[#This Row],[Gaz Citerne    Montant HT]])</f>
        <v>0</v>
      </c>
      <c r="AD47" s="113" t="str">
        <f>Tableau1[[#This Row],[Engie                Montant HT]]</f>
        <v/>
      </c>
      <c r="AE47" s="113">
        <f>IF($E47=501,'Tarifs et relevés'!$N$14*'Tarifs et relevés'!$N$26,0)</f>
        <v>0</v>
      </c>
      <c r="AF47" s="113">
        <f>IF($E47=501,'Tarifs et relevés'!$N$15*'Tarifs et relevés'!$N$26,0)</f>
        <v>0</v>
      </c>
      <c r="AG47" s="113">
        <f>IF($E47=503,'Tarifs et relevés'!$N$16*'Tarifs et relevés'!$N$26,0)</f>
        <v>0</v>
      </c>
      <c r="AH47" s="113">
        <f>IF($E47=504,'Tarifs et relevés'!$N$17*'Tarifs et relevés'!$N$26,0)</f>
        <v>0</v>
      </c>
      <c r="AI47" s="113">
        <f>IF($E47=505,'Tarifs et relevés'!$N$18*'Tarifs et relevés'!$N$26,0)</f>
        <v>0</v>
      </c>
      <c r="AJ47" s="113">
        <f>IF($E47=506,'Tarifs et relevés'!$N$19*'Tarifs et relevés'!$N$26,0)</f>
        <v>0</v>
      </c>
      <c r="AK47" s="113">
        <f>IF($E47=507,'Tarifs et relevés'!$N$20*'Tarifs et relevés'!$N$26,0)</f>
        <v>0</v>
      </c>
      <c r="AL47" s="113">
        <f>IF($E47=508,'Tarifs et relevés'!$N$21*'Tarifs et relevés'!$N$26,0)</f>
        <v>0</v>
      </c>
      <c r="AM47" s="113">
        <f>IF($E47=509,'Tarifs et relevés'!$N$22*'Tarifs et relevés'!$N$26,0)</f>
        <v>0</v>
      </c>
      <c r="AN47" s="113">
        <f>IF($E47=510,'Tarifs et relevés'!$N$23*'Tarifs et relevés'!$N$26,0)</f>
        <v>0</v>
      </c>
      <c r="AO47" s="113">
        <f>IF($E47=511,'Tarifs et relevés'!$N$24*'Tarifs et relevés'!$N$26,0)</f>
        <v>0</v>
      </c>
      <c r="AP47" s="113">
        <f>IF($E47=512,'Tarifs et relevés'!$N$25*'Tarifs et relevés'!$N$26,0)</f>
        <v>0</v>
      </c>
      <c r="AQ47" s="199">
        <f>IF($E47=301,'Tarifs et relevés'!$N$5*'Tarifs et relevés'!$N$8,0)</f>
        <v>0</v>
      </c>
      <c r="AR47" s="199">
        <f>IF($E47=302,'Tarifs et relevés'!$N$6*'Tarifs et relevés'!$N$8,0)</f>
        <v>0</v>
      </c>
      <c r="AS47" s="199">
        <f>IF($E47=303,'Tarifs et relevés'!$N$7*'Tarifs et relevés'!$N$8,0)</f>
        <v>0</v>
      </c>
      <c r="AT47" s="195">
        <f t="shared" si="23"/>
        <v>0</v>
      </c>
      <c r="AU47" s="195">
        <f t="shared" si="24"/>
        <v>0</v>
      </c>
    </row>
    <row r="48" spans="1:47" ht="20.100000000000001" customHeight="1" x14ac:dyDescent="0.25">
      <c r="A48" s="28" t="str">
        <f>IF(C48=200,'Code Fournisseur'!$C$4,IF(C48=300,'Code Fournisseur'!$C$12,IF(C48=400,'Code Fournisseur'!$C$17,IF(C48=500,'Code Fournisseur'!$C$23,""))))</f>
        <v/>
      </c>
      <c r="B48" s="213"/>
      <c r="C48" s="26"/>
      <c r="D48" s="28" t="str">
        <f>IF(E48=201,'Code Fournisseur'!C50,IF(E48=202,'Code Fournisseur'!$C$6,IF(E48=203,'Code Fournisseur'!$C$7,IF(E48=204,'Code Fournisseur'!$C$8,IF(E48=205,'Code Fournisseur'!$C$9,IF(E48=206,'Code Fournisseur'!$C$10,IF(E48=301,'Code Fournisseur'!$C$13,IF(E48=302,'Code Fournisseur'!$C$14,IF(E48=303,'Code Fournisseur'!$C$15,IF(E48=401,'Code Fournisseur'!$C$18,IF(E48=402,'Code Fournisseur'!$C$19,IF(E48=403,'Code Fournisseur'!$C$20,IF(E48=404,'Code Fournisseur'!$C$21,IF(E48=501,'Code Fournisseur'!$C$24,IF(E48=502,'Code Fournisseur'!$C$25,IF(E48=503,'Code Fournisseur'!$C$26,IF(E48=504,'Code Fournisseur'!$C$27,IF(E48=505,'Code Fournisseur'!$C$28,IF(E48=506,'Code Fournisseur'!$C$29,IF(E48=507,'Code Fournisseur'!$C$30,IF(E48=508,'Code Fournisseur'!$C$31,IF(E48=509,'Code Fournisseur'!$C$32,IF(E48=510,'Code Fournisseur'!$C$33,IF(E48=511,'Code Fournisseur'!$C$34,IF(E48=512,'Code Fournisseur'!$C$35,"")))))))))))))))))))))))))</f>
        <v/>
      </c>
      <c r="E48" s="26"/>
      <c r="F48" s="26"/>
      <c r="G48" s="69" t="str">
        <f>IF(Tableau1[[#This Row],[Code ventilation]]=402,'Tarifs et relevés'!$G$16*Tableau1[[#This Row],[Quote part Quantités]],"")</f>
        <v/>
      </c>
      <c r="H48" s="69" t="str">
        <f>IF(Tableau1[[#This Row],[Code ventilation]]=403,'Tarifs et relevés'!$G$17*Tableau1[[#This Row],[Quote part Quantités]],"")</f>
        <v/>
      </c>
      <c r="I48" s="69" t="str">
        <f>IF(Tableau1[[#This Row],[Code ventilation]]=404,'Tarifs et relevés'!$G$18*Tableau1[[#This Row],[Quote part Quantités]],"")</f>
        <v/>
      </c>
      <c r="J48" s="70" t="str">
        <f>IF(Tableau1[[#This Row],[Code ventilation]]=401,'Tarifs et relevés'!$G$14,"")</f>
        <v/>
      </c>
      <c r="K48" s="71" t="str">
        <f>IF(ISERROR('Tarifs et relevés'!$G$15*Tableau1[[#This Row],[Gaz Citerne            en Kg]]),"",'Tarifs et relevés'!$G$15*'Tableau des dépenses'!J48)</f>
        <v/>
      </c>
      <c r="L4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8" s="68" t="str">
        <f>IF(Tableau1[[#This Row],[Code ventilation]]=202,'Tarifs et relevés'!$G$5*Tableau1[[#This Row],[Quote part Quantités]],"")</f>
        <v/>
      </c>
      <c r="N48" s="68" t="str">
        <f>IF(Tableau1[[#This Row],[Code ventilation]]=203,'Tarifs et relevés'!$G$6*Tableau1[[#This Row],[Quote part Quantités]],"")</f>
        <v/>
      </c>
      <c r="O48" s="68" t="str">
        <f>IF(Tableau1[[#This Row],[Code ventilation]]=204,'Tarifs et relevés'!$G$7*Tableau1[[#This Row],[Quote part Quantités]],"")</f>
        <v/>
      </c>
      <c r="P48" s="68" t="str">
        <f>IF(Tableau1[[#This Row],[Code ventilation]]=205,'Tarifs et relevés'!$G$8*Tableau1[[#This Row],[Quote part Quantités]],"")</f>
        <v/>
      </c>
      <c r="Q48" s="68" t="str">
        <f>IF(Tableau1[[#This Row],[Code ventilation]]=206,'Tarifs et relevés'!$G$9*Tableau1[[#This Row],[Quote part Quantités]],"")</f>
        <v/>
      </c>
      <c r="R4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8" s="68" t="str">
        <f>IF(ISERROR('Tarifs et relevés'!$N$8*'Tableau des dépenses'!R48),"",'Tarifs et relevés'!$N$8*'Tableau des dépenses'!R48)</f>
        <v/>
      </c>
      <c r="T4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8" s="63" t="str">
        <f>IF(ISERROR('Tarifs et relevés'!$N$26*Tableau1[[#This Row],[Engie        Quantité KW]]),"",'Tarifs et relevés'!$N$26*Tableau1[[#This Row],[Engie        Quantité KW]])</f>
        <v/>
      </c>
      <c r="V4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8" s="198">
        <v>3</v>
      </c>
      <c r="X48" s="64">
        <f t="shared" si="20"/>
        <v>0</v>
      </c>
      <c r="Y48" s="64">
        <f t="shared" si="21"/>
        <v>0</v>
      </c>
      <c r="Z48" s="64">
        <f t="shared" si="22"/>
        <v>0</v>
      </c>
      <c r="AA48" s="113">
        <f>SUM(Tableau1[[#This Row],[SUEZ Transport    HT]:[SUEZ Traitement                           HT]])</f>
        <v>0</v>
      </c>
      <c r="AB48" s="113" t="str">
        <f>Tableau1[[#This Row],[Sogedo     Montant HT]]</f>
        <v/>
      </c>
      <c r="AC48" s="113">
        <f>SUM(Tableau1[[#This Row],[Bouteille     30 Kg]:[Bouteille     Le Cube]],Tableau1[[#This Row],[Gaz Citerne    Montant HT]])</f>
        <v>0</v>
      </c>
      <c r="AD48" s="113" t="str">
        <f>Tableau1[[#This Row],[Engie                Montant HT]]</f>
        <v/>
      </c>
      <c r="AE48" s="113">
        <f>IF($E48=501,'Tarifs et relevés'!$N$14*'Tarifs et relevés'!$N$26,0)</f>
        <v>0</v>
      </c>
      <c r="AF48" s="113">
        <f>IF($E48=501,'Tarifs et relevés'!$N$15*'Tarifs et relevés'!$N$26,0)</f>
        <v>0</v>
      </c>
      <c r="AG48" s="113">
        <f>IF($E48=503,'Tarifs et relevés'!$N$16*'Tarifs et relevés'!$N$26,0)</f>
        <v>0</v>
      </c>
      <c r="AH48" s="113">
        <f>IF($E48=504,'Tarifs et relevés'!$N$17*'Tarifs et relevés'!$N$26,0)</f>
        <v>0</v>
      </c>
      <c r="AI48" s="113">
        <f>IF($E48=505,'Tarifs et relevés'!$N$18*'Tarifs et relevés'!$N$26,0)</f>
        <v>0</v>
      </c>
      <c r="AJ48" s="113">
        <f>IF($E48=506,'Tarifs et relevés'!$N$19*'Tarifs et relevés'!$N$26,0)</f>
        <v>0</v>
      </c>
      <c r="AK48" s="113">
        <f>IF($E48=507,'Tarifs et relevés'!$N$20*'Tarifs et relevés'!$N$26,0)</f>
        <v>0</v>
      </c>
      <c r="AL48" s="113">
        <f>IF($E48=508,'Tarifs et relevés'!$N$21*'Tarifs et relevés'!$N$26,0)</f>
        <v>0</v>
      </c>
      <c r="AM48" s="113">
        <f>IF($E48=509,'Tarifs et relevés'!$N$22*'Tarifs et relevés'!$N$26,0)</f>
        <v>0</v>
      </c>
      <c r="AN48" s="113">
        <f>IF($E48=510,'Tarifs et relevés'!$N$23*'Tarifs et relevés'!$N$26,0)</f>
        <v>0</v>
      </c>
      <c r="AO48" s="113">
        <f>IF($E48=511,'Tarifs et relevés'!$N$24*'Tarifs et relevés'!$N$26,0)</f>
        <v>0</v>
      </c>
      <c r="AP48" s="113">
        <f>IF($E48=512,'Tarifs et relevés'!$N$25*'Tarifs et relevés'!$N$26,0)</f>
        <v>0</v>
      </c>
      <c r="AQ48" s="199">
        <f>IF($E48=301,'Tarifs et relevés'!$N$5*'Tarifs et relevés'!$N$8,0)</f>
        <v>0</v>
      </c>
      <c r="AR48" s="199">
        <f>IF($E48=302,'Tarifs et relevés'!$N$6*'Tarifs et relevés'!$N$8,0)</f>
        <v>0</v>
      </c>
      <c r="AS48" s="199">
        <f>IF($E48=303,'Tarifs et relevés'!$N$7*'Tarifs et relevés'!$N$8,0)</f>
        <v>0</v>
      </c>
      <c r="AT48" s="64">
        <f t="shared" si="23"/>
        <v>0</v>
      </c>
      <c r="AU48" s="64">
        <f t="shared" si="24"/>
        <v>0</v>
      </c>
    </row>
    <row r="49" spans="1:47" ht="20.100000000000001" customHeight="1" x14ac:dyDescent="0.25">
      <c r="A49" s="28" t="str">
        <f>IF(C49=200,'Code Fournisseur'!$C$4,IF(C49=300,'Code Fournisseur'!$C$12,IF(C49=400,'Code Fournisseur'!$C$17,IF(C49=500,'Code Fournisseur'!$C$23,""))))</f>
        <v/>
      </c>
      <c r="B49" s="213"/>
      <c r="C49" s="26"/>
      <c r="D49" s="28" t="str">
        <f>IF(E49=201,'Code Fournisseur'!C51,IF(E49=202,'Code Fournisseur'!$C$6,IF(E49=203,'Code Fournisseur'!$C$7,IF(E49=204,'Code Fournisseur'!$C$8,IF(E49=205,'Code Fournisseur'!$C$9,IF(E49=206,'Code Fournisseur'!$C$10,IF(E49=301,'Code Fournisseur'!$C$13,IF(E49=302,'Code Fournisseur'!$C$14,IF(E49=303,'Code Fournisseur'!$C$15,IF(E49=401,'Code Fournisseur'!$C$18,IF(E49=402,'Code Fournisseur'!$C$19,IF(E49=403,'Code Fournisseur'!$C$20,IF(E49=404,'Code Fournisseur'!$C$21,IF(E49=501,'Code Fournisseur'!$C$24,IF(E49=502,'Code Fournisseur'!$C$25,IF(E49=503,'Code Fournisseur'!$C$26,IF(E49=504,'Code Fournisseur'!$C$27,IF(E49=505,'Code Fournisseur'!$C$28,IF(E49=506,'Code Fournisseur'!$C$29,IF(E49=507,'Code Fournisseur'!$C$30,IF(E49=508,'Code Fournisseur'!$C$31,IF(E49=509,'Code Fournisseur'!$C$32,IF(E49=510,'Code Fournisseur'!$C$33,IF(E49=511,'Code Fournisseur'!$C$34,IF(E49=512,'Code Fournisseur'!$C$35,"")))))))))))))))))))))))))</f>
        <v/>
      </c>
      <c r="E49" s="26"/>
      <c r="F49" s="26"/>
      <c r="G49" s="69" t="str">
        <f>IF(Tableau1[[#This Row],[Code ventilation]]=402,'Tarifs et relevés'!$G$16*Tableau1[[#This Row],[Quote part Quantités]],"")</f>
        <v/>
      </c>
      <c r="H49" s="69" t="str">
        <f>IF(Tableau1[[#This Row],[Code ventilation]]=403,'Tarifs et relevés'!$G$17*Tableau1[[#This Row],[Quote part Quantités]],"")</f>
        <v/>
      </c>
      <c r="I49" s="69" t="str">
        <f>IF(Tableau1[[#This Row],[Code ventilation]]=404,'Tarifs et relevés'!$G$18*Tableau1[[#This Row],[Quote part Quantités]],"")</f>
        <v/>
      </c>
      <c r="J49" s="70" t="str">
        <f>IF(Tableau1[[#This Row],[Code ventilation]]=401,'Tarifs et relevés'!$G$14,"")</f>
        <v/>
      </c>
      <c r="K49" s="71" t="str">
        <f>IF(ISERROR('Tarifs et relevés'!$G$15*Tableau1[[#This Row],[Gaz Citerne            en Kg]]),"",'Tarifs et relevés'!$G$15*'Tableau des dépenses'!J49)</f>
        <v/>
      </c>
      <c r="L4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49" s="68" t="str">
        <f>IF(Tableau1[[#This Row],[Code ventilation]]=202,'Tarifs et relevés'!$G$5*Tableau1[[#This Row],[Quote part Quantités]],"")</f>
        <v/>
      </c>
      <c r="N49" s="68" t="str">
        <f>IF(Tableau1[[#This Row],[Code ventilation]]=203,'Tarifs et relevés'!$G$6*Tableau1[[#This Row],[Quote part Quantités]],"")</f>
        <v/>
      </c>
      <c r="O49" s="68" t="str">
        <f>IF(Tableau1[[#This Row],[Code ventilation]]=204,'Tarifs et relevés'!$G$7*Tableau1[[#This Row],[Quote part Quantités]],"")</f>
        <v/>
      </c>
      <c r="P49" s="68" t="str">
        <f>IF(Tableau1[[#This Row],[Code ventilation]]=205,'Tarifs et relevés'!$G$8*Tableau1[[#This Row],[Quote part Quantités]],"")</f>
        <v/>
      </c>
      <c r="Q49" s="68" t="str">
        <f>IF(Tableau1[[#This Row],[Code ventilation]]=206,'Tarifs et relevés'!$G$9*Tableau1[[#This Row],[Quote part Quantités]],"")</f>
        <v/>
      </c>
      <c r="R4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49" s="68" t="str">
        <f>IF(ISERROR('Tarifs et relevés'!$N$8*'Tableau des dépenses'!R49),"",'Tarifs et relevés'!$N$8*'Tableau des dépenses'!R49)</f>
        <v/>
      </c>
      <c r="T4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49" s="63" t="str">
        <f>IF(ISERROR('Tarifs et relevés'!$N$26*Tableau1[[#This Row],[Engie        Quantité KW]]),"",'Tarifs et relevés'!$N$26*Tableau1[[#This Row],[Engie        Quantité KW]])</f>
        <v/>
      </c>
      <c r="V4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49" s="198">
        <v>3</v>
      </c>
      <c r="X49" s="64">
        <f t="shared" si="20"/>
        <v>0</v>
      </c>
      <c r="Y49" s="64">
        <f t="shared" si="21"/>
        <v>0</v>
      </c>
      <c r="Z49" s="64">
        <f t="shared" si="22"/>
        <v>0</v>
      </c>
      <c r="AA49" s="113">
        <f>SUM(Tableau1[[#This Row],[SUEZ Transport    HT]:[SUEZ Traitement                           HT]])</f>
        <v>0</v>
      </c>
      <c r="AB49" s="113" t="str">
        <f>Tableau1[[#This Row],[Sogedo     Montant HT]]</f>
        <v/>
      </c>
      <c r="AC49" s="113">
        <f>SUM(Tableau1[[#This Row],[Bouteille     30 Kg]:[Bouteille     Le Cube]],Tableau1[[#This Row],[Gaz Citerne    Montant HT]])</f>
        <v>0</v>
      </c>
      <c r="AD49" s="113" t="str">
        <f>Tableau1[[#This Row],[Engie                Montant HT]]</f>
        <v/>
      </c>
      <c r="AE49" s="113">
        <f>IF($E49=501,'Tarifs et relevés'!$N$14*'Tarifs et relevés'!$N$26,0)</f>
        <v>0</v>
      </c>
      <c r="AF49" s="113">
        <f>IF($E49=501,'Tarifs et relevés'!$N$15*'Tarifs et relevés'!$N$26,0)</f>
        <v>0</v>
      </c>
      <c r="AG49" s="113">
        <f>IF($E49=503,'Tarifs et relevés'!$N$16*'Tarifs et relevés'!$N$26,0)</f>
        <v>0</v>
      </c>
      <c r="AH49" s="113">
        <f>IF($E49=504,'Tarifs et relevés'!$N$17*'Tarifs et relevés'!$N$26,0)</f>
        <v>0</v>
      </c>
      <c r="AI49" s="113">
        <f>IF($E49=505,'Tarifs et relevés'!$N$18*'Tarifs et relevés'!$N$26,0)</f>
        <v>0</v>
      </c>
      <c r="AJ49" s="113">
        <f>IF($E49=506,'Tarifs et relevés'!$N$19*'Tarifs et relevés'!$N$26,0)</f>
        <v>0</v>
      </c>
      <c r="AK49" s="113">
        <f>IF($E49=507,'Tarifs et relevés'!$N$20*'Tarifs et relevés'!$N$26,0)</f>
        <v>0</v>
      </c>
      <c r="AL49" s="113">
        <f>IF($E49=508,'Tarifs et relevés'!$N$21*'Tarifs et relevés'!$N$26,0)</f>
        <v>0</v>
      </c>
      <c r="AM49" s="113">
        <f>IF($E49=509,'Tarifs et relevés'!$N$22*'Tarifs et relevés'!$N$26,0)</f>
        <v>0</v>
      </c>
      <c r="AN49" s="113">
        <f>IF($E49=510,'Tarifs et relevés'!$N$23*'Tarifs et relevés'!$N$26,0)</f>
        <v>0</v>
      </c>
      <c r="AO49" s="113">
        <f>IF($E49=511,'Tarifs et relevés'!$N$24*'Tarifs et relevés'!$N$26,0)</f>
        <v>0</v>
      </c>
      <c r="AP49" s="113">
        <f>IF($E49=512,'Tarifs et relevés'!$N$25*'Tarifs et relevés'!$N$26,0)</f>
        <v>0</v>
      </c>
      <c r="AQ49" s="199">
        <f>IF($E49=301,'Tarifs et relevés'!$N$5*'Tarifs et relevés'!$N$8,0)</f>
        <v>0</v>
      </c>
      <c r="AR49" s="199">
        <f>IF($E49=302,'Tarifs et relevés'!$N$6*'Tarifs et relevés'!$N$8,0)</f>
        <v>0</v>
      </c>
      <c r="AS49" s="199">
        <f>IF($E49=303,'Tarifs et relevés'!$N$7*'Tarifs et relevés'!$N$8,0)</f>
        <v>0</v>
      </c>
      <c r="AT49" s="195">
        <f t="shared" si="23"/>
        <v>0</v>
      </c>
      <c r="AU49" s="195">
        <f t="shared" si="24"/>
        <v>0</v>
      </c>
    </row>
    <row r="50" spans="1:47" ht="20.100000000000001" customHeight="1" x14ac:dyDescent="0.25">
      <c r="A50" s="28" t="str">
        <f>IF(C50=200,'Code Fournisseur'!$C$4,IF(C50=300,'Code Fournisseur'!$C$12,IF(C50=400,'Code Fournisseur'!$C$17,IF(C50=500,'Code Fournisseur'!$C$23,""))))</f>
        <v/>
      </c>
      <c r="B50" s="213"/>
      <c r="C50" s="26"/>
      <c r="D50" s="28" t="str">
        <f>IF(E50=201,'Code Fournisseur'!C52,IF(E50=202,'Code Fournisseur'!$C$6,IF(E50=203,'Code Fournisseur'!$C$7,IF(E50=204,'Code Fournisseur'!$C$8,IF(E50=205,'Code Fournisseur'!$C$9,IF(E50=206,'Code Fournisseur'!$C$10,IF(E50=301,'Code Fournisseur'!$C$13,IF(E50=302,'Code Fournisseur'!$C$14,IF(E50=303,'Code Fournisseur'!$C$15,IF(E50=401,'Code Fournisseur'!$C$18,IF(E50=402,'Code Fournisseur'!$C$19,IF(E50=403,'Code Fournisseur'!$C$20,IF(E50=404,'Code Fournisseur'!$C$21,IF(E50=501,'Code Fournisseur'!$C$24,IF(E50=502,'Code Fournisseur'!$C$25,IF(E50=503,'Code Fournisseur'!$C$26,IF(E50=504,'Code Fournisseur'!$C$27,IF(E50=505,'Code Fournisseur'!$C$28,IF(E50=506,'Code Fournisseur'!$C$29,IF(E50=507,'Code Fournisseur'!$C$30,IF(E50=508,'Code Fournisseur'!$C$31,IF(E50=509,'Code Fournisseur'!$C$32,IF(E50=510,'Code Fournisseur'!$C$33,IF(E50=511,'Code Fournisseur'!$C$34,IF(E50=512,'Code Fournisseur'!$C$35,"")))))))))))))))))))))))))</f>
        <v/>
      </c>
      <c r="E50" s="26"/>
      <c r="F50" s="26"/>
      <c r="G50" s="69" t="str">
        <f>IF(Tableau1[[#This Row],[Code ventilation]]=402,'Tarifs et relevés'!$G$16*Tableau1[[#This Row],[Quote part Quantités]],"")</f>
        <v/>
      </c>
      <c r="H50" s="69" t="str">
        <f>IF(Tableau1[[#This Row],[Code ventilation]]=403,'Tarifs et relevés'!$G$17*Tableau1[[#This Row],[Quote part Quantités]],"")</f>
        <v/>
      </c>
      <c r="I50" s="69" t="str">
        <f>IF(Tableau1[[#This Row],[Code ventilation]]=404,'Tarifs et relevés'!$G$18*Tableau1[[#This Row],[Quote part Quantités]],"")</f>
        <v/>
      </c>
      <c r="J50" s="70" t="str">
        <f>IF(Tableau1[[#This Row],[Code ventilation]]=401,'Tarifs et relevés'!$G$14,"")</f>
        <v/>
      </c>
      <c r="K50" s="71" t="str">
        <f>IF(ISERROR('Tarifs et relevés'!$G$15*Tableau1[[#This Row],[Gaz Citerne            en Kg]]),"",'Tarifs et relevés'!$G$15*'Tableau des dépenses'!J50)</f>
        <v/>
      </c>
      <c r="L5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0" s="68" t="str">
        <f>IF(Tableau1[[#This Row],[Code ventilation]]=202,'Tarifs et relevés'!$G$5*Tableau1[[#This Row],[Quote part Quantités]],"")</f>
        <v/>
      </c>
      <c r="N50" s="68" t="str">
        <f>IF(Tableau1[[#This Row],[Code ventilation]]=203,'Tarifs et relevés'!$G$6*Tableau1[[#This Row],[Quote part Quantités]],"")</f>
        <v/>
      </c>
      <c r="O50" s="68" t="str">
        <f>IF(Tableau1[[#This Row],[Code ventilation]]=204,'Tarifs et relevés'!$G$7*Tableau1[[#This Row],[Quote part Quantités]],"")</f>
        <v/>
      </c>
      <c r="P50" s="68" t="str">
        <f>IF(Tableau1[[#This Row],[Code ventilation]]=205,'Tarifs et relevés'!$G$8*Tableau1[[#This Row],[Quote part Quantités]],"")</f>
        <v/>
      </c>
      <c r="Q50" s="68" t="str">
        <f>IF(Tableau1[[#This Row],[Code ventilation]]=206,'Tarifs et relevés'!$G$9*Tableau1[[#This Row],[Quote part Quantités]],"")</f>
        <v/>
      </c>
      <c r="R5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0" s="68" t="str">
        <f>IF(ISERROR('Tarifs et relevés'!$N$8*'Tableau des dépenses'!R50),"",'Tarifs et relevés'!$N$8*'Tableau des dépenses'!R50)</f>
        <v/>
      </c>
      <c r="T5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0" s="63" t="str">
        <f>IF(ISERROR('Tarifs et relevés'!$N$26*Tableau1[[#This Row],[Engie        Quantité KW]]),"",'Tarifs et relevés'!$N$26*Tableau1[[#This Row],[Engie        Quantité KW]])</f>
        <v/>
      </c>
      <c r="V5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0" s="198">
        <v>3</v>
      </c>
      <c r="X50" s="64">
        <f t="shared" si="20"/>
        <v>0</v>
      </c>
      <c r="Y50" s="64">
        <f t="shared" si="21"/>
        <v>0</v>
      </c>
      <c r="Z50" s="64">
        <f t="shared" si="22"/>
        <v>0</v>
      </c>
      <c r="AA50" s="113">
        <f>SUM(Tableau1[[#This Row],[SUEZ Transport    HT]:[SUEZ Traitement                           HT]])</f>
        <v>0</v>
      </c>
      <c r="AB50" s="113" t="str">
        <f>Tableau1[[#This Row],[Sogedo     Montant HT]]</f>
        <v/>
      </c>
      <c r="AC50" s="113">
        <f>SUM(Tableau1[[#This Row],[Bouteille     30 Kg]:[Bouteille     Le Cube]],Tableau1[[#This Row],[Gaz Citerne    Montant HT]])</f>
        <v>0</v>
      </c>
      <c r="AD50" s="113" t="str">
        <f>Tableau1[[#This Row],[Engie                Montant HT]]</f>
        <v/>
      </c>
      <c r="AE50" s="113">
        <f>IF($E50=501,'Tarifs et relevés'!$N$14*'Tarifs et relevés'!$N$26,0)</f>
        <v>0</v>
      </c>
      <c r="AF50" s="113">
        <f>IF($E50=501,'Tarifs et relevés'!$N$15*'Tarifs et relevés'!$N$26,0)</f>
        <v>0</v>
      </c>
      <c r="AG50" s="113">
        <f>IF($E50=503,'Tarifs et relevés'!$N$16*'Tarifs et relevés'!$N$26,0)</f>
        <v>0</v>
      </c>
      <c r="AH50" s="113">
        <f>IF($E50=504,'Tarifs et relevés'!$N$17*'Tarifs et relevés'!$N$26,0)</f>
        <v>0</v>
      </c>
      <c r="AI50" s="113">
        <f>IF($E50=505,'Tarifs et relevés'!$N$18*'Tarifs et relevés'!$N$26,0)</f>
        <v>0</v>
      </c>
      <c r="AJ50" s="113">
        <f>IF($E50=506,'Tarifs et relevés'!$N$19*'Tarifs et relevés'!$N$26,0)</f>
        <v>0</v>
      </c>
      <c r="AK50" s="113">
        <f>IF($E50=507,'Tarifs et relevés'!$N$20*'Tarifs et relevés'!$N$26,0)</f>
        <v>0</v>
      </c>
      <c r="AL50" s="113">
        <f>IF($E50=508,'Tarifs et relevés'!$N$21*'Tarifs et relevés'!$N$26,0)</f>
        <v>0</v>
      </c>
      <c r="AM50" s="113">
        <f>IF($E50=509,'Tarifs et relevés'!$N$22*'Tarifs et relevés'!$N$26,0)</f>
        <v>0</v>
      </c>
      <c r="AN50" s="113">
        <f>IF($E50=510,'Tarifs et relevés'!$N$23*'Tarifs et relevés'!$N$26,0)</f>
        <v>0</v>
      </c>
      <c r="AO50" s="113">
        <f>IF($E50=511,'Tarifs et relevés'!$N$24*'Tarifs et relevés'!$N$26,0)</f>
        <v>0</v>
      </c>
      <c r="AP50" s="113">
        <f>IF($E50=512,'Tarifs et relevés'!$N$25*'Tarifs et relevés'!$N$26,0)</f>
        <v>0</v>
      </c>
      <c r="AQ50" s="199">
        <f>IF($E50=301,'Tarifs et relevés'!$N$5*'Tarifs et relevés'!$N$8,0)</f>
        <v>0</v>
      </c>
      <c r="AR50" s="199">
        <f>IF($E50=302,'Tarifs et relevés'!$N$6*'Tarifs et relevés'!$N$8,0)</f>
        <v>0</v>
      </c>
      <c r="AS50" s="199">
        <f>IF($E50=303,'Tarifs et relevés'!$N$7*'Tarifs et relevés'!$N$8,0)</f>
        <v>0</v>
      </c>
      <c r="AT50" s="64">
        <f t="shared" si="23"/>
        <v>0</v>
      </c>
      <c r="AU50" s="64">
        <f t="shared" si="24"/>
        <v>0</v>
      </c>
    </row>
    <row r="51" spans="1:47" ht="20.100000000000001" customHeight="1" x14ac:dyDescent="0.25">
      <c r="A51" s="28" t="str">
        <f>IF(C51=200,'Code Fournisseur'!$C$4,IF(C51=300,'Code Fournisseur'!$C$12,IF(C51=400,'Code Fournisseur'!$C$17,IF(C51=500,'Code Fournisseur'!$C$23,""))))</f>
        <v/>
      </c>
      <c r="B51" s="213"/>
      <c r="C51" s="26"/>
      <c r="D51" s="28" t="str">
        <f>IF(E51=201,'Code Fournisseur'!C53,IF(E51=202,'Code Fournisseur'!$C$6,IF(E51=203,'Code Fournisseur'!$C$7,IF(E51=204,'Code Fournisseur'!$C$8,IF(E51=205,'Code Fournisseur'!$C$9,IF(E51=206,'Code Fournisseur'!$C$10,IF(E51=301,'Code Fournisseur'!$C$13,IF(E51=302,'Code Fournisseur'!$C$14,IF(E51=303,'Code Fournisseur'!$C$15,IF(E51=401,'Code Fournisseur'!$C$18,IF(E51=402,'Code Fournisseur'!$C$19,IF(E51=403,'Code Fournisseur'!$C$20,IF(E51=404,'Code Fournisseur'!$C$21,IF(E51=501,'Code Fournisseur'!$C$24,IF(E51=502,'Code Fournisseur'!$C$25,IF(E51=503,'Code Fournisseur'!$C$26,IF(E51=504,'Code Fournisseur'!$C$27,IF(E51=505,'Code Fournisseur'!$C$28,IF(E51=506,'Code Fournisseur'!$C$29,IF(E51=507,'Code Fournisseur'!$C$30,IF(E51=508,'Code Fournisseur'!$C$31,IF(E51=509,'Code Fournisseur'!$C$32,IF(E51=510,'Code Fournisseur'!$C$33,IF(E51=511,'Code Fournisseur'!$C$34,IF(E51=512,'Code Fournisseur'!$C$35,"")))))))))))))))))))))))))</f>
        <v/>
      </c>
      <c r="E51" s="26"/>
      <c r="F51" s="26"/>
      <c r="G51" s="69" t="str">
        <f>IF(Tableau1[[#This Row],[Code ventilation]]=402,'Tarifs et relevés'!$G$16*Tableau1[[#This Row],[Quote part Quantités]],"")</f>
        <v/>
      </c>
      <c r="H51" s="69" t="str">
        <f>IF(Tableau1[[#This Row],[Code ventilation]]=403,'Tarifs et relevés'!$G$17*Tableau1[[#This Row],[Quote part Quantités]],"")</f>
        <v/>
      </c>
      <c r="I51" s="69" t="str">
        <f>IF(Tableau1[[#This Row],[Code ventilation]]=404,'Tarifs et relevés'!$G$18*Tableau1[[#This Row],[Quote part Quantités]],"")</f>
        <v/>
      </c>
      <c r="J51" s="70" t="str">
        <f>IF(Tableau1[[#This Row],[Code ventilation]]=401,'Tarifs et relevés'!$G$14,"")</f>
        <v/>
      </c>
      <c r="K51" s="71" t="str">
        <f>IF(ISERROR('Tarifs et relevés'!$G$15*Tableau1[[#This Row],[Gaz Citerne            en Kg]]),"",'Tarifs et relevés'!$G$15*'Tableau des dépenses'!J51)</f>
        <v/>
      </c>
      <c r="L5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1" s="68" t="str">
        <f>IF(Tableau1[[#This Row],[Code ventilation]]=202,'Tarifs et relevés'!$G$5*Tableau1[[#This Row],[Quote part Quantités]],"")</f>
        <v/>
      </c>
      <c r="N51" s="68" t="str">
        <f>IF(Tableau1[[#This Row],[Code ventilation]]=203,'Tarifs et relevés'!$G$6*Tableau1[[#This Row],[Quote part Quantités]],"")</f>
        <v/>
      </c>
      <c r="O51" s="68" t="str">
        <f>IF(Tableau1[[#This Row],[Code ventilation]]=204,'Tarifs et relevés'!$G$7*Tableau1[[#This Row],[Quote part Quantités]],"")</f>
        <v/>
      </c>
      <c r="P51" s="68" t="str">
        <f>IF(Tableau1[[#This Row],[Code ventilation]]=205,'Tarifs et relevés'!$G$8*Tableau1[[#This Row],[Quote part Quantités]],"")</f>
        <v/>
      </c>
      <c r="Q51" s="68" t="str">
        <f>IF(Tableau1[[#This Row],[Code ventilation]]=206,'Tarifs et relevés'!$G$9*Tableau1[[#This Row],[Quote part Quantités]],"")</f>
        <v/>
      </c>
      <c r="R5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1" s="68" t="str">
        <f>IF(ISERROR('Tarifs et relevés'!$N$8*'Tableau des dépenses'!R51),"",'Tarifs et relevés'!$N$8*'Tableau des dépenses'!R51)</f>
        <v/>
      </c>
      <c r="T5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1" s="63" t="str">
        <f>IF(ISERROR('Tarifs et relevés'!$N$26*Tableau1[[#This Row],[Engie        Quantité KW]]),"",'Tarifs et relevés'!$N$26*Tableau1[[#This Row],[Engie        Quantité KW]])</f>
        <v/>
      </c>
      <c r="V5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1" s="198">
        <v>3</v>
      </c>
      <c r="X51" s="64">
        <f t="shared" si="20"/>
        <v>0</v>
      </c>
      <c r="Y51" s="64">
        <f t="shared" si="21"/>
        <v>0</v>
      </c>
      <c r="Z51" s="64">
        <f t="shared" si="22"/>
        <v>0</v>
      </c>
      <c r="AA51" s="113">
        <f>SUM(Tableau1[[#This Row],[SUEZ Transport    HT]:[SUEZ Traitement                           HT]])</f>
        <v>0</v>
      </c>
      <c r="AB51" s="113" t="str">
        <f>Tableau1[[#This Row],[Sogedo     Montant HT]]</f>
        <v/>
      </c>
      <c r="AC51" s="113">
        <f>SUM(Tableau1[[#This Row],[Bouteille     30 Kg]:[Bouteille     Le Cube]],Tableau1[[#This Row],[Gaz Citerne    Montant HT]])</f>
        <v>0</v>
      </c>
      <c r="AD51" s="113" t="str">
        <f>Tableau1[[#This Row],[Engie                Montant HT]]</f>
        <v/>
      </c>
      <c r="AE51" s="113">
        <f>IF($E51=501,'Tarifs et relevés'!$N$14*'Tarifs et relevés'!$N$26,0)</f>
        <v>0</v>
      </c>
      <c r="AF51" s="113">
        <f>IF($E51=501,'Tarifs et relevés'!$N$15*'Tarifs et relevés'!$N$26,0)</f>
        <v>0</v>
      </c>
      <c r="AG51" s="113">
        <f>IF($E51=503,'Tarifs et relevés'!$N$16*'Tarifs et relevés'!$N$26,0)</f>
        <v>0</v>
      </c>
      <c r="AH51" s="113">
        <f>IF($E51=504,'Tarifs et relevés'!$N$17*'Tarifs et relevés'!$N$26,0)</f>
        <v>0</v>
      </c>
      <c r="AI51" s="113">
        <f>IF($E51=505,'Tarifs et relevés'!$N$18*'Tarifs et relevés'!$N$26,0)</f>
        <v>0</v>
      </c>
      <c r="AJ51" s="113">
        <f>IF($E51=506,'Tarifs et relevés'!$N$19*'Tarifs et relevés'!$N$26,0)</f>
        <v>0</v>
      </c>
      <c r="AK51" s="113">
        <f>IF($E51=507,'Tarifs et relevés'!$N$20*'Tarifs et relevés'!$N$26,0)</f>
        <v>0</v>
      </c>
      <c r="AL51" s="113">
        <f>IF($E51=508,'Tarifs et relevés'!$N$21*'Tarifs et relevés'!$N$26,0)</f>
        <v>0</v>
      </c>
      <c r="AM51" s="113">
        <f>IF($E51=509,'Tarifs et relevés'!$N$22*'Tarifs et relevés'!$N$26,0)</f>
        <v>0</v>
      </c>
      <c r="AN51" s="113">
        <f>IF($E51=510,'Tarifs et relevés'!$N$23*'Tarifs et relevés'!$N$26,0)</f>
        <v>0</v>
      </c>
      <c r="AO51" s="113">
        <f>IF($E51=511,'Tarifs et relevés'!$N$24*'Tarifs et relevés'!$N$26,0)</f>
        <v>0</v>
      </c>
      <c r="AP51" s="113">
        <f>IF($E51=512,'Tarifs et relevés'!$N$25*'Tarifs et relevés'!$N$26,0)</f>
        <v>0</v>
      </c>
      <c r="AQ51" s="199">
        <f>IF($E51=301,'Tarifs et relevés'!$N$5*'Tarifs et relevés'!$N$8,0)</f>
        <v>0</v>
      </c>
      <c r="AR51" s="199">
        <f>IF($E51=302,'Tarifs et relevés'!$N$6*'Tarifs et relevés'!$N$8,0)</f>
        <v>0</v>
      </c>
      <c r="AS51" s="199">
        <f>IF($E51=303,'Tarifs et relevés'!$N$7*'Tarifs et relevés'!$N$8,0)</f>
        <v>0</v>
      </c>
      <c r="AT51" s="195">
        <f t="shared" si="23"/>
        <v>0</v>
      </c>
      <c r="AU51" s="195">
        <f t="shared" si="24"/>
        <v>0</v>
      </c>
    </row>
    <row r="52" spans="1:47" ht="19.5" customHeight="1" x14ac:dyDescent="0.25">
      <c r="A52" s="28" t="str">
        <f>IF(C52=200,'Code Fournisseur'!$C$4,IF(C52=300,'Code Fournisseur'!$C$12,IF(C52=400,'Code Fournisseur'!$C$17,IF(C52=500,'Code Fournisseur'!$C$23,""))))</f>
        <v/>
      </c>
      <c r="B52" s="213"/>
      <c r="C52" s="26"/>
      <c r="D52" s="28" t="str">
        <f>IF(E52=201,'Code Fournisseur'!C54,IF(E52=202,'Code Fournisseur'!$C$6,IF(E52=203,'Code Fournisseur'!$C$7,IF(E52=204,'Code Fournisseur'!$C$8,IF(E52=205,'Code Fournisseur'!$C$9,IF(E52=206,'Code Fournisseur'!$C$10,IF(E52=301,'Code Fournisseur'!$C$13,IF(E52=302,'Code Fournisseur'!$C$14,IF(E52=303,'Code Fournisseur'!$C$15,IF(E52=401,'Code Fournisseur'!$C$18,IF(E52=402,'Code Fournisseur'!$C$19,IF(E52=403,'Code Fournisseur'!$C$20,IF(E52=404,'Code Fournisseur'!$C$21,IF(E52=501,'Code Fournisseur'!$C$24,IF(E52=502,'Code Fournisseur'!$C$25,IF(E52=503,'Code Fournisseur'!$C$26,IF(E52=504,'Code Fournisseur'!$C$27,IF(E52=505,'Code Fournisseur'!$C$28,IF(E52=506,'Code Fournisseur'!$C$29,IF(E52=507,'Code Fournisseur'!$C$30,IF(E52=508,'Code Fournisseur'!$C$31,IF(E52=509,'Code Fournisseur'!$C$32,IF(E52=510,'Code Fournisseur'!$C$33,IF(E52=511,'Code Fournisseur'!$C$34,IF(E52=512,'Code Fournisseur'!$C$35,"")))))))))))))))))))))))))</f>
        <v/>
      </c>
      <c r="E52" s="26"/>
      <c r="F52" s="26"/>
      <c r="G52" s="69" t="str">
        <f>IF(Tableau1[[#This Row],[Code ventilation]]=402,'Tarifs et relevés'!$G$16*Tableau1[[#This Row],[Quote part Quantités]],"")</f>
        <v/>
      </c>
      <c r="H52" s="69" t="str">
        <f>IF(Tableau1[[#This Row],[Code ventilation]]=403,'Tarifs et relevés'!$G$17*Tableau1[[#This Row],[Quote part Quantités]],"")</f>
        <v/>
      </c>
      <c r="I52" s="69" t="str">
        <f>IF(Tableau1[[#This Row],[Code ventilation]]=404,'Tarifs et relevés'!$G$18*Tableau1[[#This Row],[Quote part Quantités]],"")</f>
        <v/>
      </c>
      <c r="J52" s="70" t="str">
        <f>IF(Tableau1[[#This Row],[Code ventilation]]=401,'Tarifs et relevés'!$G$14,"")</f>
        <v/>
      </c>
      <c r="K52" s="71" t="str">
        <f>IF(ISERROR('Tarifs et relevés'!$G$15*Tableau1[[#This Row],[Gaz Citerne            en Kg]]),"",'Tarifs et relevés'!$G$15*'Tableau des dépenses'!J52)</f>
        <v/>
      </c>
      <c r="L5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2" s="68" t="str">
        <f>IF(Tableau1[[#This Row],[Code ventilation]]=202,'Tarifs et relevés'!$G$5*Tableau1[[#This Row],[Quote part Quantités]],"")</f>
        <v/>
      </c>
      <c r="N52" s="68" t="str">
        <f>IF(Tableau1[[#This Row],[Code ventilation]]=203,'Tarifs et relevés'!$G$6*Tableau1[[#This Row],[Quote part Quantités]],"")</f>
        <v/>
      </c>
      <c r="O52" s="68" t="str">
        <f>IF(Tableau1[[#This Row],[Code ventilation]]=204,'Tarifs et relevés'!$G$7*Tableau1[[#This Row],[Quote part Quantités]],"")</f>
        <v/>
      </c>
      <c r="P52" s="68" t="str">
        <f>IF(Tableau1[[#This Row],[Code ventilation]]=205,'Tarifs et relevés'!$G$8*Tableau1[[#This Row],[Quote part Quantités]],"")</f>
        <v/>
      </c>
      <c r="Q52" s="68" t="str">
        <f>IF(Tableau1[[#This Row],[Code ventilation]]=206,'Tarifs et relevés'!$G$9*Tableau1[[#This Row],[Quote part Quantités]],"")</f>
        <v/>
      </c>
      <c r="R5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2" s="68" t="str">
        <f>IF(ISERROR('Tarifs et relevés'!$N$8*'Tableau des dépenses'!R52),"",'Tarifs et relevés'!$N$8*'Tableau des dépenses'!R52)</f>
        <v/>
      </c>
      <c r="T5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2" s="63" t="str">
        <f>IF(ISERROR('Tarifs et relevés'!$N$26*Tableau1[[#This Row],[Engie        Quantité KW]]),"",'Tarifs et relevés'!$N$26*Tableau1[[#This Row],[Engie        Quantité KW]])</f>
        <v/>
      </c>
      <c r="V5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2" s="198">
        <v>3</v>
      </c>
      <c r="X52" s="64">
        <f t="shared" si="20"/>
        <v>0</v>
      </c>
      <c r="Y52" s="64">
        <f t="shared" si="21"/>
        <v>0</v>
      </c>
      <c r="Z52" s="64">
        <f t="shared" si="22"/>
        <v>0</v>
      </c>
      <c r="AA52" s="113">
        <f>SUM(Tableau1[[#This Row],[SUEZ Transport    HT]:[SUEZ Traitement                           HT]])</f>
        <v>0</v>
      </c>
      <c r="AB52" s="113" t="str">
        <f>Tableau1[[#This Row],[Sogedo     Montant HT]]</f>
        <v/>
      </c>
      <c r="AC52" s="113">
        <f>SUM(Tableau1[[#This Row],[Bouteille     30 Kg]:[Bouteille     Le Cube]],Tableau1[[#This Row],[Gaz Citerne    Montant HT]])</f>
        <v>0</v>
      </c>
      <c r="AD52" s="113" t="str">
        <f>Tableau1[[#This Row],[Engie                Montant HT]]</f>
        <v/>
      </c>
      <c r="AE52" s="113">
        <f>IF($E52=501,'Tarifs et relevés'!$N$14*'Tarifs et relevés'!$N$26,0)</f>
        <v>0</v>
      </c>
      <c r="AF52" s="113">
        <f>IF($E52=501,'Tarifs et relevés'!$N$15*'Tarifs et relevés'!$N$26,0)</f>
        <v>0</v>
      </c>
      <c r="AG52" s="113">
        <f>IF($E52=503,'Tarifs et relevés'!$N$16*'Tarifs et relevés'!$N$26,0)</f>
        <v>0</v>
      </c>
      <c r="AH52" s="113">
        <f>IF($E52=504,'Tarifs et relevés'!$N$17*'Tarifs et relevés'!$N$26,0)</f>
        <v>0</v>
      </c>
      <c r="AI52" s="113">
        <f>IF($E52=505,'Tarifs et relevés'!$N$18*'Tarifs et relevés'!$N$26,0)</f>
        <v>0</v>
      </c>
      <c r="AJ52" s="113">
        <f>IF($E52=506,'Tarifs et relevés'!$N$19*'Tarifs et relevés'!$N$26,0)</f>
        <v>0</v>
      </c>
      <c r="AK52" s="113">
        <f>IF($E52=507,'Tarifs et relevés'!$N$20*'Tarifs et relevés'!$N$26,0)</f>
        <v>0</v>
      </c>
      <c r="AL52" s="113">
        <f>IF($E52=508,'Tarifs et relevés'!$N$21*'Tarifs et relevés'!$N$26,0)</f>
        <v>0</v>
      </c>
      <c r="AM52" s="113">
        <f>IF($E52=509,'Tarifs et relevés'!$N$22*'Tarifs et relevés'!$N$26,0)</f>
        <v>0</v>
      </c>
      <c r="AN52" s="113">
        <f>IF($E52=510,'Tarifs et relevés'!$N$23*'Tarifs et relevés'!$N$26,0)</f>
        <v>0</v>
      </c>
      <c r="AO52" s="113">
        <f>IF($E52=511,'Tarifs et relevés'!$N$24*'Tarifs et relevés'!$N$26,0)</f>
        <v>0</v>
      </c>
      <c r="AP52" s="113">
        <f>IF($E52=512,'Tarifs et relevés'!$N$25*'Tarifs et relevés'!$N$26,0)</f>
        <v>0</v>
      </c>
      <c r="AQ52" s="199">
        <f>IF($E52=301,'Tarifs et relevés'!$N$5*'Tarifs et relevés'!$N$8,0)</f>
        <v>0</v>
      </c>
      <c r="AR52" s="199">
        <f>IF($E52=302,'Tarifs et relevés'!$N$6*'Tarifs et relevés'!$N$8,0)</f>
        <v>0</v>
      </c>
      <c r="AS52" s="199">
        <f>IF($E52=303,'Tarifs et relevés'!$N$7*'Tarifs et relevés'!$N$8,0)</f>
        <v>0</v>
      </c>
      <c r="AT52" s="64">
        <f t="shared" si="23"/>
        <v>0</v>
      </c>
      <c r="AU52" s="64">
        <f t="shared" si="24"/>
        <v>0</v>
      </c>
    </row>
    <row r="53" spans="1:47" ht="20.100000000000001" customHeight="1" x14ac:dyDescent="0.25">
      <c r="A53" s="28" t="str">
        <f>IF(C53=200,'Code Fournisseur'!$C$4,IF(C53=300,'Code Fournisseur'!$C$12,IF(C53=400,'Code Fournisseur'!$C$17,IF(C53=500,'Code Fournisseur'!$C$23,""))))</f>
        <v/>
      </c>
      <c r="B53" s="213"/>
      <c r="C53" s="26"/>
      <c r="D53" s="28" t="str">
        <f>IF(E53=201,'Code Fournisseur'!C55,IF(E53=202,'Code Fournisseur'!$C$6,IF(E53=203,'Code Fournisseur'!$C$7,IF(E53=204,'Code Fournisseur'!$C$8,IF(E53=205,'Code Fournisseur'!$C$9,IF(E53=206,'Code Fournisseur'!$C$10,IF(E53=301,'Code Fournisseur'!$C$13,IF(E53=302,'Code Fournisseur'!$C$14,IF(E53=303,'Code Fournisseur'!$C$15,IF(E53=401,'Code Fournisseur'!$C$18,IF(E53=402,'Code Fournisseur'!$C$19,IF(E53=403,'Code Fournisseur'!$C$20,IF(E53=404,'Code Fournisseur'!$C$21,IF(E53=501,'Code Fournisseur'!$C$24,IF(E53=502,'Code Fournisseur'!$C$25,IF(E53=503,'Code Fournisseur'!$C$26,IF(E53=504,'Code Fournisseur'!$C$27,IF(E53=505,'Code Fournisseur'!$C$28,IF(E53=506,'Code Fournisseur'!$C$29,IF(E53=507,'Code Fournisseur'!$C$30,IF(E53=508,'Code Fournisseur'!$C$31,IF(E53=509,'Code Fournisseur'!$C$32,IF(E53=510,'Code Fournisseur'!$C$33,IF(E53=511,'Code Fournisseur'!$C$34,IF(E53=512,'Code Fournisseur'!$C$35,"")))))))))))))))))))))))))</f>
        <v/>
      </c>
      <c r="E53" s="26"/>
      <c r="F53" s="26"/>
      <c r="G53" s="69" t="str">
        <f>IF(Tableau1[[#This Row],[Code ventilation]]=402,'Tarifs et relevés'!$G$16*Tableau1[[#This Row],[Quote part Quantités]],"")</f>
        <v/>
      </c>
      <c r="H53" s="69" t="str">
        <f>IF(Tableau1[[#This Row],[Code ventilation]]=403,'Tarifs et relevés'!$G$17*Tableau1[[#This Row],[Quote part Quantités]],"")</f>
        <v/>
      </c>
      <c r="I53" s="69" t="str">
        <f>IF(Tableau1[[#This Row],[Code ventilation]]=404,'Tarifs et relevés'!$G$18*Tableau1[[#This Row],[Quote part Quantités]],"")</f>
        <v/>
      </c>
      <c r="J53" s="70" t="str">
        <f>IF(Tableau1[[#This Row],[Code ventilation]]=401,'Tarifs et relevés'!$G$14,"")</f>
        <v/>
      </c>
      <c r="K53" s="71" t="str">
        <f>IF(ISERROR('Tarifs et relevés'!$G$15*Tableau1[[#This Row],[Gaz Citerne            en Kg]]),"",'Tarifs et relevés'!$G$15*'Tableau des dépenses'!J53)</f>
        <v/>
      </c>
      <c r="L5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3" s="68" t="str">
        <f>IF(Tableau1[[#This Row],[Code ventilation]]=202,'Tarifs et relevés'!$G$5*Tableau1[[#This Row],[Quote part Quantités]],"")</f>
        <v/>
      </c>
      <c r="N53" s="68" t="str">
        <f>IF(Tableau1[[#This Row],[Code ventilation]]=203,'Tarifs et relevés'!$G$6*Tableau1[[#This Row],[Quote part Quantités]],"")</f>
        <v/>
      </c>
      <c r="O53" s="68" t="str">
        <f>IF(Tableau1[[#This Row],[Code ventilation]]=204,'Tarifs et relevés'!$G$7*Tableau1[[#This Row],[Quote part Quantités]],"")</f>
        <v/>
      </c>
      <c r="P53" s="68" t="str">
        <f>IF(Tableau1[[#This Row],[Code ventilation]]=205,'Tarifs et relevés'!$G$8*Tableau1[[#This Row],[Quote part Quantités]],"")</f>
        <v/>
      </c>
      <c r="Q53" s="68" t="str">
        <f>IF(Tableau1[[#This Row],[Code ventilation]]=206,'Tarifs et relevés'!$G$9*Tableau1[[#This Row],[Quote part Quantités]],"")</f>
        <v/>
      </c>
      <c r="R5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3" s="68" t="str">
        <f>IF(ISERROR('Tarifs et relevés'!$N$8*'Tableau des dépenses'!R53),"",'Tarifs et relevés'!$N$8*'Tableau des dépenses'!R53)</f>
        <v/>
      </c>
      <c r="T5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3" s="63" t="str">
        <f>IF(ISERROR('Tarifs et relevés'!$N$26*Tableau1[[#This Row],[Engie        Quantité KW]]),"",'Tarifs et relevés'!$N$26*Tableau1[[#This Row],[Engie        Quantité KW]])</f>
        <v/>
      </c>
      <c r="V5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3" s="198">
        <v>3</v>
      </c>
      <c r="X53" s="64">
        <f t="shared" si="20"/>
        <v>0</v>
      </c>
      <c r="Y53" s="64">
        <f t="shared" si="21"/>
        <v>0</v>
      </c>
      <c r="Z53" s="64">
        <f t="shared" si="22"/>
        <v>0</v>
      </c>
      <c r="AA53" s="113">
        <f>SUM(Tableau1[[#This Row],[SUEZ Transport    HT]:[SUEZ Traitement                           HT]])</f>
        <v>0</v>
      </c>
      <c r="AB53" s="113" t="str">
        <f>Tableau1[[#This Row],[Sogedo     Montant HT]]</f>
        <v/>
      </c>
      <c r="AC53" s="113">
        <f>SUM(Tableau1[[#This Row],[Bouteille     30 Kg]:[Bouteille     Le Cube]],Tableau1[[#This Row],[Gaz Citerne    Montant HT]])</f>
        <v>0</v>
      </c>
      <c r="AD53" s="113" t="str">
        <f>Tableau1[[#This Row],[Engie                Montant HT]]</f>
        <v/>
      </c>
      <c r="AE53" s="113">
        <f>IF($E53=501,'Tarifs et relevés'!$N$14*'Tarifs et relevés'!$N$26,0)</f>
        <v>0</v>
      </c>
      <c r="AF53" s="113">
        <f>IF($E53=501,'Tarifs et relevés'!$N$15*'Tarifs et relevés'!$N$26,0)</f>
        <v>0</v>
      </c>
      <c r="AG53" s="113">
        <f>IF($E53=503,'Tarifs et relevés'!$N$16*'Tarifs et relevés'!$N$26,0)</f>
        <v>0</v>
      </c>
      <c r="AH53" s="113">
        <f>IF($E53=504,'Tarifs et relevés'!$N$17*'Tarifs et relevés'!$N$26,0)</f>
        <v>0</v>
      </c>
      <c r="AI53" s="113">
        <f>IF($E53=505,'Tarifs et relevés'!$N$18*'Tarifs et relevés'!$N$26,0)</f>
        <v>0</v>
      </c>
      <c r="AJ53" s="113">
        <f>IF($E53=506,'Tarifs et relevés'!$N$19*'Tarifs et relevés'!$N$26,0)</f>
        <v>0</v>
      </c>
      <c r="AK53" s="113">
        <f>IF($E53=507,'Tarifs et relevés'!$N$20*'Tarifs et relevés'!$N$26,0)</f>
        <v>0</v>
      </c>
      <c r="AL53" s="113">
        <f>IF($E53=508,'Tarifs et relevés'!$N$21*'Tarifs et relevés'!$N$26,0)</f>
        <v>0</v>
      </c>
      <c r="AM53" s="113">
        <f>IF($E53=509,'Tarifs et relevés'!$N$22*'Tarifs et relevés'!$N$26,0)</f>
        <v>0</v>
      </c>
      <c r="AN53" s="113">
        <f>IF($E53=510,'Tarifs et relevés'!$N$23*'Tarifs et relevés'!$N$26,0)</f>
        <v>0</v>
      </c>
      <c r="AO53" s="113">
        <f>IF($E53=511,'Tarifs et relevés'!$N$24*'Tarifs et relevés'!$N$26,0)</f>
        <v>0</v>
      </c>
      <c r="AP53" s="113">
        <f>IF($E53=512,'Tarifs et relevés'!$N$25*'Tarifs et relevés'!$N$26,0)</f>
        <v>0</v>
      </c>
      <c r="AQ53" s="199">
        <f>IF($E53=301,'Tarifs et relevés'!$N$5*'Tarifs et relevés'!$N$8,0)</f>
        <v>0</v>
      </c>
      <c r="AR53" s="199">
        <f>IF($E53=302,'Tarifs et relevés'!$N$6*'Tarifs et relevés'!$N$8,0)</f>
        <v>0</v>
      </c>
      <c r="AS53" s="199">
        <f>IF($E53=303,'Tarifs et relevés'!$N$7*'Tarifs et relevés'!$N$8,0)</f>
        <v>0</v>
      </c>
      <c r="AT53" s="195">
        <f t="shared" si="23"/>
        <v>0</v>
      </c>
      <c r="AU53" s="195">
        <f t="shared" si="24"/>
        <v>0</v>
      </c>
    </row>
    <row r="54" spans="1:47" ht="20.100000000000001" customHeight="1" x14ac:dyDescent="0.25">
      <c r="A54" s="28" t="str">
        <f>IF(C54=200,'Code Fournisseur'!$C$4,IF(C54=300,'Code Fournisseur'!$C$12,IF(C54=400,'Code Fournisseur'!$C$17,IF(C54=500,'Code Fournisseur'!$C$23,""))))</f>
        <v/>
      </c>
      <c r="B54" s="213"/>
      <c r="C54" s="26"/>
      <c r="D54" s="28" t="str">
        <f>IF(E54=201,'Code Fournisseur'!C56,IF(E54=202,'Code Fournisseur'!$C$6,IF(E54=203,'Code Fournisseur'!$C$7,IF(E54=204,'Code Fournisseur'!$C$8,IF(E54=205,'Code Fournisseur'!$C$9,IF(E54=206,'Code Fournisseur'!$C$10,IF(E54=301,'Code Fournisseur'!$C$13,IF(E54=302,'Code Fournisseur'!$C$14,IF(E54=303,'Code Fournisseur'!$C$15,IF(E54=401,'Code Fournisseur'!$C$18,IF(E54=402,'Code Fournisseur'!$C$19,IF(E54=403,'Code Fournisseur'!$C$20,IF(E54=404,'Code Fournisseur'!$C$21,IF(E54=501,'Code Fournisseur'!$C$24,IF(E54=502,'Code Fournisseur'!$C$25,IF(E54=503,'Code Fournisseur'!$C$26,IF(E54=504,'Code Fournisseur'!$C$27,IF(E54=505,'Code Fournisseur'!$C$28,IF(E54=506,'Code Fournisseur'!$C$29,IF(E54=507,'Code Fournisseur'!$C$30,IF(E54=508,'Code Fournisseur'!$C$31,IF(E54=509,'Code Fournisseur'!$C$32,IF(E54=510,'Code Fournisseur'!$C$33,IF(E54=511,'Code Fournisseur'!$C$34,IF(E54=512,'Code Fournisseur'!$C$35,"")))))))))))))))))))))))))</f>
        <v/>
      </c>
      <c r="E54" s="26"/>
      <c r="F54" s="26"/>
      <c r="G54" s="69" t="str">
        <f>IF(Tableau1[[#This Row],[Code ventilation]]=402,'Tarifs et relevés'!$G$16*Tableau1[[#This Row],[Quote part Quantités]],"")</f>
        <v/>
      </c>
      <c r="H54" s="69" t="str">
        <f>IF(Tableau1[[#This Row],[Code ventilation]]=403,'Tarifs et relevés'!$G$17*Tableau1[[#This Row],[Quote part Quantités]],"")</f>
        <v/>
      </c>
      <c r="I54" s="69" t="str">
        <f>IF(Tableau1[[#This Row],[Code ventilation]]=404,'Tarifs et relevés'!$G$18*Tableau1[[#This Row],[Quote part Quantités]],"")</f>
        <v/>
      </c>
      <c r="J54" s="70" t="str">
        <f>IF(Tableau1[[#This Row],[Code ventilation]]=401,'Tarifs et relevés'!$G$14,"")</f>
        <v/>
      </c>
      <c r="K54" s="71" t="str">
        <f>IF(ISERROR('Tarifs et relevés'!$G$15*Tableau1[[#This Row],[Gaz Citerne            en Kg]]),"",'Tarifs et relevés'!$G$15*'Tableau des dépenses'!J54)</f>
        <v/>
      </c>
      <c r="L5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4" s="68" t="str">
        <f>IF(Tableau1[[#This Row],[Code ventilation]]=202,'Tarifs et relevés'!$G$5*Tableau1[[#This Row],[Quote part Quantités]],"")</f>
        <v/>
      </c>
      <c r="N54" s="68" t="str">
        <f>IF(Tableau1[[#This Row],[Code ventilation]]=203,'Tarifs et relevés'!$G$6*Tableau1[[#This Row],[Quote part Quantités]],"")</f>
        <v/>
      </c>
      <c r="O54" s="68" t="str">
        <f>IF(Tableau1[[#This Row],[Code ventilation]]=204,'Tarifs et relevés'!$G$7*Tableau1[[#This Row],[Quote part Quantités]],"")</f>
        <v/>
      </c>
      <c r="P54" s="68" t="str">
        <f>IF(Tableau1[[#This Row],[Code ventilation]]=205,'Tarifs et relevés'!$G$8*Tableau1[[#This Row],[Quote part Quantités]],"")</f>
        <v/>
      </c>
      <c r="Q54" s="68" t="str">
        <f>IF(Tableau1[[#This Row],[Code ventilation]]=206,'Tarifs et relevés'!$G$9*Tableau1[[#This Row],[Quote part Quantités]],"")</f>
        <v/>
      </c>
      <c r="R5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4" s="68" t="str">
        <f>IF(ISERROR('Tarifs et relevés'!$N$8*'Tableau des dépenses'!R54),"",'Tarifs et relevés'!$N$8*'Tableau des dépenses'!R54)</f>
        <v/>
      </c>
      <c r="T5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4" s="63" t="str">
        <f>IF(ISERROR('Tarifs et relevés'!$N$26*Tableau1[[#This Row],[Engie        Quantité KW]]),"",'Tarifs et relevés'!$N$26*Tableau1[[#This Row],[Engie        Quantité KW]])</f>
        <v/>
      </c>
      <c r="V5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4" s="198">
        <v>3</v>
      </c>
      <c r="X54" s="64">
        <f t="shared" si="20"/>
        <v>0</v>
      </c>
      <c r="Y54" s="64">
        <f t="shared" si="21"/>
        <v>0</v>
      </c>
      <c r="Z54" s="64">
        <f t="shared" si="22"/>
        <v>0</v>
      </c>
      <c r="AA54" s="113">
        <f>SUM(Tableau1[[#This Row],[SUEZ Transport    HT]:[SUEZ Traitement                           HT]])</f>
        <v>0</v>
      </c>
      <c r="AB54" s="113" t="str">
        <f>Tableau1[[#This Row],[Sogedo     Montant HT]]</f>
        <v/>
      </c>
      <c r="AC54" s="113">
        <f>SUM(Tableau1[[#This Row],[Bouteille     30 Kg]:[Bouteille     Le Cube]],Tableau1[[#This Row],[Gaz Citerne    Montant HT]])</f>
        <v>0</v>
      </c>
      <c r="AD54" s="113" t="str">
        <f>Tableau1[[#This Row],[Engie                Montant HT]]</f>
        <v/>
      </c>
      <c r="AE54" s="113">
        <f>IF($E54=501,'Tarifs et relevés'!$N$14*'Tarifs et relevés'!$N$26,0)</f>
        <v>0</v>
      </c>
      <c r="AF54" s="113">
        <f>IF($E54=501,'Tarifs et relevés'!$N$15*'Tarifs et relevés'!$N$26,0)</f>
        <v>0</v>
      </c>
      <c r="AG54" s="113">
        <f>IF($E54=503,'Tarifs et relevés'!$N$16*'Tarifs et relevés'!$N$26,0)</f>
        <v>0</v>
      </c>
      <c r="AH54" s="113">
        <f>IF($E54=504,'Tarifs et relevés'!$N$17*'Tarifs et relevés'!$N$26,0)</f>
        <v>0</v>
      </c>
      <c r="AI54" s="113">
        <f>IF($E54=505,'Tarifs et relevés'!$N$18*'Tarifs et relevés'!$N$26,0)</f>
        <v>0</v>
      </c>
      <c r="AJ54" s="113">
        <f>IF($E54=506,'Tarifs et relevés'!$N$19*'Tarifs et relevés'!$N$26,0)</f>
        <v>0</v>
      </c>
      <c r="AK54" s="113">
        <f>IF($E54=507,'Tarifs et relevés'!$N$20*'Tarifs et relevés'!$N$26,0)</f>
        <v>0</v>
      </c>
      <c r="AL54" s="113">
        <f>IF($E54=508,'Tarifs et relevés'!$N$21*'Tarifs et relevés'!$N$26,0)</f>
        <v>0</v>
      </c>
      <c r="AM54" s="113">
        <f>IF($E54=509,'Tarifs et relevés'!$N$22*'Tarifs et relevés'!$N$26,0)</f>
        <v>0</v>
      </c>
      <c r="AN54" s="113">
        <f>IF($E54=510,'Tarifs et relevés'!$N$23*'Tarifs et relevés'!$N$26,0)</f>
        <v>0</v>
      </c>
      <c r="AO54" s="113">
        <f>IF($E54=511,'Tarifs et relevés'!$N$24*'Tarifs et relevés'!$N$26,0)</f>
        <v>0</v>
      </c>
      <c r="AP54" s="113">
        <f>IF($E54=512,'Tarifs et relevés'!$N$25*'Tarifs et relevés'!$N$26,0)</f>
        <v>0</v>
      </c>
      <c r="AQ54" s="199">
        <f>IF($E54=301,'Tarifs et relevés'!$N$5*'Tarifs et relevés'!$N$8,0)</f>
        <v>0</v>
      </c>
      <c r="AR54" s="199">
        <f>IF($E54=302,'Tarifs et relevés'!$N$6*'Tarifs et relevés'!$N$8,0)</f>
        <v>0</v>
      </c>
      <c r="AS54" s="199">
        <f>IF($E54=303,'Tarifs et relevés'!$N$7*'Tarifs et relevés'!$N$8,0)</f>
        <v>0</v>
      </c>
      <c r="AT54" s="64">
        <f t="shared" si="23"/>
        <v>0</v>
      </c>
      <c r="AU54" s="64">
        <f t="shared" si="24"/>
        <v>0</v>
      </c>
    </row>
    <row r="55" spans="1:47" ht="20.100000000000001" customHeight="1" x14ac:dyDescent="0.25">
      <c r="A55" s="28" t="str">
        <f>IF(C55=200,'Code Fournisseur'!$C$4,IF(C55=300,'Code Fournisseur'!$C$12,IF(C55=400,'Code Fournisseur'!$C$17,IF(C55=500,'Code Fournisseur'!$C$23,""))))</f>
        <v/>
      </c>
      <c r="B55" s="213"/>
      <c r="C55" s="26"/>
      <c r="D55" s="28" t="str">
        <f>IF(E55=201,'Code Fournisseur'!C57,IF(E55=202,'Code Fournisseur'!$C$6,IF(E55=203,'Code Fournisseur'!$C$7,IF(E55=204,'Code Fournisseur'!$C$8,IF(E55=205,'Code Fournisseur'!$C$9,IF(E55=206,'Code Fournisseur'!$C$10,IF(E55=301,'Code Fournisseur'!$C$13,IF(E55=302,'Code Fournisseur'!$C$14,IF(E55=303,'Code Fournisseur'!$C$15,IF(E55=401,'Code Fournisseur'!$C$18,IF(E55=402,'Code Fournisseur'!$C$19,IF(E55=403,'Code Fournisseur'!$C$20,IF(E55=404,'Code Fournisseur'!$C$21,IF(E55=501,'Code Fournisseur'!$C$24,IF(E55=502,'Code Fournisseur'!$C$25,IF(E55=503,'Code Fournisseur'!$C$26,IF(E55=504,'Code Fournisseur'!$C$27,IF(E55=505,'Code Fournisseur'!$C$28,IF(E55=506,'Code Fournisseur'!$C$29,IF(E55=507,'Code Fournisseur'!$C$30,IF(E55=508,'Code Fournisseur'!$C$31,IF(E55=509,'Code Fournisseur'!$C$32,IF(E55=510,'Code Fournisseur'!$C$33,IF(E55=511,'Code Fournisseur'!$C$34,IF(E55=512,'Code Fournisseur'!$C$35,"")))))))))))))))))))))))))</f>
        <v/>
      </c>
      <c r="E55" s="26"/>
      <c r="F55" s="26"/>
      <c r="G55" s="69" t="str">
        <f>IF(Tableau1[[#This Row],[Code ventilation]]=402,'Tarifs et relevés'!$G$16*Tableau1[[#This Row],[Quote part Quantités]],"")</f>
        <v/>
      </c>
      <c r="H55" s="69" t="str">
        <f>IF(Tableau1[[#This Row],[Code ventilation]]=403,'Tarifs et relevés'!$G$17*Tableau1[[#This Row],[Quote part Quantités]],"")</f>
        <v/>
      </c>
      <c r="I55" s="69" t="str">
        <f>IF(Tableau1[[#This Row],[Code ventilation]]=404,'Tarifs et relevés'!$G$18*Tableau1[[#This Row],[Quote part Quantités]],"")</f>
        <v/>
      </c>
      <c r="J55" s="70" t="str">
        <f>IF(Tableau1[[#This Row],[Code ventilation]]=401,'Tarifs et relevés'!$G$14,"")</f>
        <v/>
      </c>
      <c r="K55" s="71" t="str">
        <f>IF(ISERROR('Tarifs et relevés'!$G$15*Tableau1[[#This Row],[Gaz Citerne            en Kg]]),"",'Tarifs et relevés'!$G$15*'Tableau des dépenses'!J55)</f>
        <v/>
      </c>
      <c r="L5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5" s="68" t="str">
        <f>IF(Tableau1[[#This Row],[Code ventilation]]=202,'Tarifs et relevés'!$G$5*Tableau1[[#This Row],[Quote part Quantités]],"")</f>
        <v/>
      </c>
      <c r="N55" s="68" t="str">
        <f>IF(Tableau1[[#This Row],[Code ventilation]]=203,'Tarifs et relevés'!$G$6*Tableau1[[#This Row],[Quote part Quantités]],"")</f>
        <v/>
      </c>
      <c r="O55" s="68" t="str">
        <f>IF(Tableau1[[#This Row],[Code ventilation]]=204,'Tarifs et relevés'!$G$7*Tableau1[[#This Row],[Quote part Quantités]],"")</f>
        <v/>
      </c>
      <c r="P55" s="68" t="str">
        <f>IF(Tableau1[[#This Row],[Code ventilation]]=205,'Tarifs et relevés'!$G$8*Tableau1[[#This Row],[Quote part Quantités]],"")</f>
        <v/>
      </c>
      <c r="Q55" s="68" t="str">
        <f>IF(Tableau1[[#This Row],[Code ventilation]]=206,'Tarifs et relevés'!$G$9*Tableau1[[#This Row],[Quote part Quantités]],"")</f>
        <v/>
      </c>
      <c r="R5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5" s="68" t="str">
        <f>IF(ISERROR('Tarifs et relevés'!$N$8*'Tableau des dépenses'!R55),"",'Tarifs et relevés'!$N$8*'Tableau des dépenses'!R55)</f>
        <v/>
      </c>
      <c r="T5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5" s="63" t="str">
        <f>IF(ISERROR('Tarifs et relevés'!$N$26*Tableau1[[#This Row],[Engie        Quantité KW]]),"",'Tarifs et relevés'!$N$26*Tableau1[[#This Row],[Engie        Quantité KW]])</f>
        <v/>
      </c>
      <c r="V5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5" s="198">
        <v>3</v>
      </c>
      <c r="X55" s="64">
        <f t="shared" ref="X55:X77" si="25">IF(W55=1,V55*$Z$2,0)</f>
        <v>0</v>
      </c>
      <c r="Y55" s="64">
        <f t="shared" ref="Y55:Y77" si="26">IF(W55=2,V55*$Y$2,0)</f>
        <v>0</v>
      </c>
      <c r="Z55" s="64">
        <f t="shared" ref="Z55:Z77" si="27">IF(W55=3,V55*$Z$2,0)</f>
        <v>0</v>
      </c>
      <c r="AA55" s="113">
        <f>SUM(Tableau1[[#This Row],[SUEZ Transport    HT]:[SUEZ Traitement                           HT]])</f>
        <v>0</v>
      </c>
      <c r="AB55" s="113" t="str">
        <f>Tableau1[[#This Row],[Sogedo     Montant HT]]</f>
        <v/>
      </c>
      <c r="AC55" s="113">
        <f>SUM(Tableau1[[#This Row],[Bouteille     30 Kg]:[Bouteille     Le Cube]],Tableau1[[#This Row],[Gaz Citerne    Montant HT]])</f>
        <v>0</v>
      </c>
      <c r="AD55" s="113" t="str">
        <f>Tableau1[[#This Row],[Engie                Montant HT]]</f>
        <v/>
      </c>
      <c r="AE55" s="113">
        <f>IF($E55=501,'Tarifs et relevés'!$N$14*'Tarifs et relevés'!$N$26,0)</f>
        <v>0</v>
      </c>
      <c r="AF55" s="113">
        <f>IF($E55=501,'Tarifs et relevés'!$N$15*'Tarifs et relevés'!$N$26,0)</f>
        <v>0</v>
      </c>
      <c r="AG55" s="113">
        <f>IF($E55=503,'Tarifs et relevés'!$N$16*'Tarifs et relevés'!$N$26,0)</f>
        <v>0</v>
      </c>
      <c r="AH55" s="113">
        <f>IF($E55=504,'Tarifs et relevés'!$N$17*'Tarifs et relevés'!$N$26,0)</f>
        <v>0</v>
      </c>
      <c r="AI55" s="113">
        <f>IF($E55=505,'Tarifs et relevés'!$N$18*'Tarifs et relevés'!$N$26,0)</f>
        <v>0</v>
      </c>
      <c r="AJ55" s="113">
        <f>IF($E55=506,'Tarifs et relevés'!$N$19*'Tarifs et relevés'!$N$26,0)</f>
        <v>0</v>
      </c>
      <c r="AK55" s="113">
        <f>IF($E55=507,'Tarifs et relevés'!$N$20*'Tarifs et relevés'!$N$26,0)</f>
        <v>0</v>
      </c>
      <c r="AL55" s="113">
        <f>IF($E55=508,'Tarifs et relevés'!$N$21*'Tarifs et relevés'!$N$26,0)</f>
        <v>0</v>
      </c>
      <c r="AM55" s="113">
        <f>IF($E55=509,'Tarifs et relevés'!$N$22*'Tarifs et relevés'!$N$26,0)</f>
        <v>0</v>
      </c>
      <c r="AN55" s="113">
        <f>IF($E55=510,'Tarifs et relevés'!$N$23*'Tarifs et relevés'!$N$26,0)</f>
        <v>0</v>
      </c>
      <c r="AO55" s="113">
        <f>IF($E55=511,'Tarifs et relevés'!$N$24*'Tarifs et relevés'!$N$26,0)</f>
        <v>0</v>
      </c>
      <c r="AP55" s="113">
        <f>IF($E55=512,'Tarifs et relevés'!$N$25*'Tarifs et relevés'!$N$26,0)</f>
        <v>0</v>
      </c>
      <c r="AQ55" s="199">
        <f>IF($E55=301,'Tarifs et relevés'!$N$5*'Tarifs et relevés'!$N$8,0)</f>
        <v>0</v>
      </c>
      <c r="AR55" s="199">
        <f>IF($E55=302,'Tarifs et relevés'!$N$6*'Tarifs et relevés'!$N$8,0)</f>
        <v>0</v>
      </c>
      <c r="AS55" s="199">
        <f>IF($E55=303,'Tarifs et relevés'!$N$7*'Tarifs et relevés'!$N$8,0)</f>
        <v>0</v>
      </c>
      <c r="AT55" s="195">
        <f t="shared" ref="AT55:AT77" si="28">SUM(X55:Z55)</f>
        <v>0</v>
      </c>
      <c r="AU55" s="195">
        <f t="shared" ref="AU55:AU77" si="29">V55+AT55</f>
        <v>0</v>
      </c>
    </row>
    <row r="56" spans="1:47" ht="20.100000000000001" customHeight="1" x14ac:dyDescent="0.25">
      <c r="A56" s="28" t="str">
        <f>IF(C56=200,'Code Fournisseur'!$C$4,IF(C56=300,'Code Fournisseur'!$C$12,IF(C56=400,'Code Fournisseur'!$C$17,IF(C56=500,'Code Fournisseur'!$C$23,""))))</f>
        <v/>
      </c>
      <c r="B56" s="213"/>
      <c r="C56" s="26"/>
      <c r="D56" s="28" t="str">
        <f>IF(E56=201,'Code Fournisseur'!C58,IF(E56=202,'Code Fournisseur'!$C$6,IF(E56=203,'Code Fournisseur'!$C$7,IF(E56=204,'Code Fournisseur'!$C$8,IF(E56=205,'Code Fournisseur'!$C$9,IF(E56=206,'Code Fournisseur'!$C$10,IF(E56=301,'Code Fournisseur'!$C$13,IF(E56=302,'Code Fournisseur'!$C$14,IF(E56=303,'Code Fournisseur'!$C$15,IF(E56=401,'Code Fournisseur'!$C$18,IF(E56=402,'Code Fournisseur'!$C$19,IF(E56=403,'Code Fournisseur'!$C$20,IF(E56=404,'Code Fournisseur'!$C$21,IF(E56=501,'Code Fournisseur'!$C$24,IF(E56=502,'Code Fournisseur'!$C$25,IF(E56=503,'Code Fournisseur'!$C$26,IF(E56=504,'Code Fournisseur'!$C$27,IF(E56=505,'Code Fournisseur'!$C$28,IF(E56=506,'Code Fournisseur'!$C$29,IF(E56=507,'Code Fournisseur'!$C$30,IF(E56=508,'Code Fournisseur'!$C$31,IF(E56=509,'Code Fournisseur'!$C$32,IF(E56=510,'Code Fournisseur'!$C$33,IF(E56=511,'Code Fournisseur'!$C$34,IF(E56=512,'Code Fournisseur'!$C$35,"")))))))))))))))))))))))))</f>
        <v/>
      </c>
      <c r="E56" s="26"/>
      <c r="F56" s="26"/>
      <c r="G56" s="69" t="str">
        <f>IF(Tableau1[[#This Row],[Code ventilation]]=402,'Tarifs et relevés'!$G$16*Tableau1[[#This Row],[Quote part Quantités]],"")</f>
        <v/>
      </c>
      <c r="H56" s="69" t="str">
        <f>IF(Tableau1[[#This Row],[Code ventilation]]=403,'Tarifs et relevés'!$G$17*Tableau1[[#This Row],[Quote part Quantités]],"")</f>
        <v/>
      </c>
      <c r="I56" s="69" t="str">
        <f>IF(Tableau1[[#This Row],[Code ventilation]]=404,'Tarifs et relevés'!$G$18*Tableau1[[#This Row],[Quote part Quantités]],"")</f>
        <v/>
      </c>
      <c r="J56" s="70" t="str">
        <f>IF(Tableau1[[#This Row],[Code ventilation]]=401,'Tarifs et relevés'!$G$14,"")</f>
        <v/>
      </c>
      <c r="K56" s="71" t="str">
        <f>IF(ISERROR('Tarifs et relevés'!$G$15*Tableau1[[#This Row],[Gaz Citerne            en Kg]]),"",'Tarifs et relevés'!$G$15*'Tableau des dépenses'!J56)</f>
        <v/>
      </c>
      <c r="L5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6" s="68" t="str">
        <f>IF(Tableau1[[#This Row],[Code ventilation]]=202,'Tarifs et relevés'!$G$5*Tableau1[[#This Row],[Quote part Quantités]],"")</f>
        <v/>
      </c>
      <c r="N56" s="68" t="str">
        <f>IF(Tableau1[[#This Row],[Code ventilation]]=203,'Tarifs et relevés'!$G$6*Tableau1[[#This Row],[Quote part Quantités]],"")</f>
        <v/>
      </c>
      <c r="O56" s="68" t="str">
        <f>IF(Tableau1[[#This Row],[Code ventilation]]=204,'Tarifs et relevés'!$G$7*Tableau1[[#This Row],[Quote part Quantités]],"")</f>
        <v/>
      </c>
      <c r="P56" s="68" t="str">
        <f>IF(Tableau1[[#This Row],[Code ventilation]]=205,'Tarifs et relevés'!$G$8*Tableau1[[#This Row],[Quote part Quantités]],"")</f>
        <v/>
      </c>
      <c r="Q56" s="68" t="str">
        <f>IF(Tableau1[[#This Row],[Code ventilation]]=206,'Tarifs et relevés'!$G$9*Tableau1[[#This Row],[Quote part Quantités]],"")</f>
        <v/>
      </c>
      <c r="R5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6" s="68" t="str">
        <f>IF(ISERROR('Tarifs et relevés'!$N$8*'Tableau des dépenses'!R56),"",'Tarifs et relevés'!$N$8*'Tableau des dépenses'!R56)</f>
        <v/>
      </c>
      <c r="T5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6" s="63" t="str">
        <f>IF(ISERROR('Tarifs et relevés'!$N$26*Tableau1[[#This Row],[Engie        Quantité KW]]),"",'Tarifs et relevés'!$N$26*Tableau1[[#This Row],[Engie        Quantité KW]])</f>
        <v/>
      </c>
      <c r="V5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6" s="198">
        <v>3</v>
      </c>
      <c r="X56" s="64">
        <f t="shared" si="25"/>
        <v>0</v>
      </c>
      <c r="Y56" s="64">
        <f t="shared" si="26"/>
        <v>0</v>
      </c>
      <c r="Z56" s="64">
        <f t="shared" si="27"/>
        <v>0</v>
      </c>
      <c r="AA56" s="113">
        <f>SUM(Tableau1[[#This Row],[SUEZ Transport    HT]:[SUEZ Traitement                           HT]])</f>
        <v>0</v>
      </c>
      <c r="AB56" s="113" t="str">
        <f>Tableau1[[#This Row],[Sogedo     Montant HT]]</f>
        <v/>
      </c>
      <c r="AC56" s="113">
        <f>SUM(Tableau1[[#This Row],[Bouteille     30 Kg]:[Bouteille     Le Cube]],Tableau1[[#This Row],[Gaz Citerne    Montant HT]])</f>
        <v>0</v>
      </c>
      <c r="AD56" s="113" t="str">
        <f>Tableau1[[#This Row],[Engie                Montant HT]]</f>
        <v/>
      </c>
      <c r="AE56" s="113">
        <f>IF($E56=501,'Tarifs et relevés'!$N$14*'Tarifs et relevés'!$N$26,0)</f>
        <v>0</v>
      </c>
      <c r="AF56" s="113">
        <f>IF($E56=501,'Tarifs et relevés'!$N$15*'Tarifs et relevés'!$N$26,0)</f>
        <v>0</v>
      </c>
      <c r="AG56" s="113">
        <f>IF($E56=503,'Tarifs et relevés'!$N$16*'Tarifs et relevés'!$N$26,0)</f>
        <v>0</v>
      </c>
      <c r="AH56" s="113">
        <f>IF($E56=504,'Tarifs et relevés'!$N$17*'Tarifs et relevés'!$N$26,0)</f>
        <v>0</v>
      </c>
      <c r="AI56" s="113">
        <f>IF($E56=505,'Tarifs et relevés'!$N$18*'Tarifs et relevés'!$N$26,0)</f>
        <v>0</v>
      </c>
      <c r="AJ56" s="113">
        <f>IF($E56=506,'Tarifs et relevés'!$N$19*'Tarifs et relevés'!$N$26,0)</f>
        <v>0</v>
      </c>
      <c r="AK56" s="113">
        <f>IF($E56=507,'Tarifs et relevés'!$N$20*'Tarifs et relevés'!$N$26,0)</f>
        <v>0</v>
      </c>
      <c r="AL56" s="113">
        <f>IF($E56=508,'Tarifs et relevés'!$N$21*'Tarifs et relevés'!$N$26,0)</f>
        <v>0</v>
      </c>
      <c r="AM56" s="113">
        <f>IF($E56=509,'Tarifs et relevés'!$N$22*'Tarifs et relevés'!$N$26,0)</f>
        <v>0</v>
      </c>
      <c r="AN56" s="113">
        <f>IF($E56=510,'Tarifs et relevés'!$N$23*'Tarifs et relevés'!$N$26,0)</f>
        <v>0</v>
      </c>
      <c r="AO56" s="113">
        <f>IF($E56=511,'Tarifs et relevés'!$N$24*'Tarifs et relevés'!$N$26,0)</f>
        <v>0</v>
      </c>
      <c r="AP56" s="113">
        <f>IF($E56=512,'Tarifs et relevés'!$N$25*'Tarifs et relevés'!$N$26,0)</f>
        <v>0</v>
      </c>
      <c r="AQ56" s="199">
        <f>IF($E56=301,'Tarifs et relevés'!$N$5*'Tarifs et relevés'!$N$8,0)</f>
        <v>0</v>
      </c>
      <c r="AR56" s="199">
        <f>IF($E56=302,'Tarifs et relevés'!$N$6*'Tarifs et relevés'!$N$8,0)</f>
        <v>0</v>
      </c>
      <c r="AS56" s="199">
        <f>IF($E56=303,'Tarifs et relevés'!$N$7*'Tarifs et relevés'!$N$8,0)</f>
        <v>0</v>
      </c>
      <c r="AT56" s="64">
        <f t="shared" si="28"/>
        <v>0</v>
      </c>
      <c r="AU56" s="64">
        <f t="shared" si="29"/>
        <v>0</v>
      </c>
    </row>
    <row r="57" spans="1:47" ht="20.100000000000001" customHeight="1" x14ac:dyDescent="0.25">
      <c r="A57" s="28" t="str">
        <f>IF(C57=200,'Code Fournisseur'!$C$4,IF(C57=300,'Code Fournisseur'!$C$12,IF(C57=400,'Code Fournisseur'!$C$17,IF(C57=500,'Code Fournisseur'!$C$23,""))))</f>
        <v/>
      </c>
      <c r="B57" s="213"/>
      <c r="C57" s="26"/>
      <c r="D57" s="28" t="str">
        <f>IF(E57=201,'Code Fournisseur'!C59,IF(E57=202,'Code Fournisseur'!$C$6,IF(E57=203,'Code Fournisseur'!$C$7,IF(E57=204,'Code Fournisseur'!$C$8,IF(E57=205,'Code Fournisseur'!$C$9,IF(E57=206,'Code Fournisseur'!$C$10,IF(E57=301,'Code Fournisseur'!$C$13,IF(E57=302,'Code Fournisseur'!$C$14,IF(E57=303,'Code Fournisseur'!$C$15,IF(E57=401,'Code Fournisseur'!$C$18,IF(E57=402,'Code Fournisseur'!$C$19,IF(E57=403,'Code Fournisseur'!$C$20,IF(E57=404,'Code Fournisseur'!$C$21,IF(E57=501,'Code Fournisseur'!$C$24,IF(E57=502,'Code Fournisseur'!$C$25,IF(E57=503,'Code Fournisseur'!$C$26,IF(E57=504,'Code Fournisseur'!$C$27,IF(E57=505,'Code Fournisseur'!$C$28,IF(E57=506,'Code Fournisseur'!$C$29,IF(E57=507,'Code Fournisseur'!$C$30,IF(E57=508,'Code Fournisseur'!$C$31,IF(E57=509,'Code Fournisseur'!$C$32,IF(E57=510,'Code Fournisseur'!$C$33,IF(E57=511,'Code Fournisseur'!$C$34,IF(E57=512,'Code Fournisseur'!$C$35,"")))))))))))))))))))))))))</f>
        <v/>
      </c>
      <c r="E57" s="26"/>
      <c r="F57" s="26"/>
      <c r="G57" s="69" t="str">
        <f>IF(Tableau1[[#This Row],[Code ventilation]]=402,'Tarifs et relevés'!$G$16*Tableau1[[#This Row],[Quote part Quantités]],"")</f>
        <v/>
      </c>
      <c r="H57" s="69" t="str">
        <f>IF(Tableau1[[#This Row],[Code ventilation]]=403,'Tarifs et relevés'!$G$17*Tableau1[[#This Row],[Quote part Quantités]],"")</f>
        <v/>
      </c>
      <c r="I57" s="69" t="str">
        <f>IF(Tableau1[[#This Row],[Code ventilation]]=404,'Tarifs et relevés'!$G$18*Tableau1[[#This Row],[Quote part Quantités]],"")</f>
        <v/>
      </c>
      <c r="J57" s="70" t="str">
        <f>IF(Tableau1[[#This Row],[Code ventilation]]=401,'Tarifs et relevés'!$G$14,"")</f>
        <v/>
      </c>
      <c r="K57" s="71" t="str">
        <f>IF(ISERROR('Tarifs et relevés'!$G$15*Tableau1[[#This Row],[Gaz Citerne            en Kg]]),"",'Tarifs et relevés'!$G$15*'Tableau des dépenses'!J57)</f>
        <v/>
      </c>
      <c r="L5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7" s="68" t="str">
        <f>IF(Tableau1[[#This Row],[Code ventilation]]=202,'Tarifs et relevés'!$G$5*Tableau1[[#This Row],[Quote part Quantités]],"")</f>
        <v/>
      </c>
      <c r="N57" s="68" t="str">
        <f>IF(Tableau1[[#This Row],[Code ventilation]]=203,'Tarifs et relevés'!$G$6*Tableau1[[#This Row],[Quote part Quantités]],"")</f>
        <v/>
      </c>
      <c r="O57" s="68" t="str">
        <f>IF(Tableau1[[#This Row],[Code ventilation]]=204,'Tarifs et relevés'!$G$7*Tableau1[[#This Row],[Quote part Quantités]],"")</f>
        <v/>
      </c>
      <c r="P57" s="68" t="str">
        <f>IF(Tableau1[[#This Row],[Code ventilation]]=205,'Tarifs et relevés'!$G$8*Tableau1[[#This Row],[Quote part Quantités]],"")</f>
        <v/>
      </c>
      <c r="Q57" s="68" t="str">
        <f>IF(Tableau1[[#This Row],[Code ventilation]]=206,'Tarifs et relevés'!$G$9*Tableau1[[#This Row],[Quote part Quantités]],"")</f>
        <v/>
      </c>
      <c r="R5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7" s="68" t="str">
        <f>IF(ISERROR('Tarifs et relevés'!$N$8*'Tableau des dépenses'!R57),"",'Tarifs et relevés'!$N$8*'Tableau des dépenses'!R57)</f>
        <v/>
      </c>
      <c r="T5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7" s="63" t="str">
        <f>IF(ISERROR('Tarifs et relevés'!$N$26*Tableau1[[#This Row],[Engie        Quantité KW]]),"",'Tarifs et relevés'!$N$26*Tableau1[[#This Row],[Engie        Quantité KW]])</f>
        <v/>
      </c>
      <c r="V5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7" s="198">
        <v>3</v>
      </c>
      <c r="X57" s="64">
        <f t="shared" si="25"/>
        <v>0</v>
      </c>
      <c r="Y57" s="64">
        <f t="shared" si="26"/>
        <v>0</v>
      </c>
      <c r="Z57" s="64">
        <f t="shared" si="27"/>
        <v>0</v>
      </c>
      <c r="AA57" s="113">
        <f>SUM(Tableau1[[#This Row],[SUEZ Transport    HT]:[SUEZ Traitement                           HT]])</f>
        <v>0</v>
      </c>
      <c r="AB57" s="113" t="str">
        <f>Tableau1[[#This Row],[Sogedo     Montant HT]]</f>
        <v/>
      </c>
      <c r="AC57" s="113">
        <f>SUM(Tableau1[[#This Row],[Bouteille     30 Kg]:[Bouteille     Le Cube]],Tableau1[[#This Row],[Gaz Citerne    Montant HT]])</f>
        <v>0</v>
      </c>
      <c r="AD57" s="113" t="str">
        <f>Tableau1[[#This Row],[Engie                Montant HT]]</f>
        <v/>
      </c>
      <c r="AE57" s="113">
        <f>IF($E57=501,'Tarifs et relevés'!$N$14*'Tarifs et relevés'!$N$26,0)</f>
        <v>0</v>
      </c>
      <c r="AF57" s="113">
        <f>IF($E57=501,'Tarifs et relevés'!$N$15*'Tarifs et relevés'!$N$26,0)</f>
        <v>0</v>
      </c>
      <c r="AG57" s="113">
        <f>IF($E57=503,'Tarifs et relevés'!$N$16*'Tarifs et relevés'!$N$26,0)</f>
        <v>0</v>
      </c>
      <c r="AH57" s="113">
        <f>IF($E57=504,'Tarifs et relevés'!$N$17*'Tarifs et relevés'!$N$26,0)</f>
        <v>0</v>
      </c>
      <c r="AI57" s="113">
        <f>IF($E57=505,'Tarifs et relevés'!$N$18*'Tarifs et relevés'!$N$26,0)</f>
        <v>0</v>
      </c>
      <c r="AJ57" s="113">
        <f>IF($E57=506,'Tarifs et relevés'!$N$19*'Tarifs et relevés'!$N$26,0)</f>
        <v>0</v>
      </c>
      <c r="AK57" s="113">
        <f>IF($E57=507,'Tarifs et relevés'!$N$20*'Tarifs et relevés'!$N$26,0)</f>
        <v>0</v>
      </c>
      <c r="AL57" s="113">
        <f>IF($E57=508,'Tarifs et relevés'!$N$21*'Tarifs et relevés'!$N$26,0)</f>
        <v>0</v>
      </c>
      <c r="AM57" s="113">
        <f>IF($E57=509,'Tarifs et relevés'!$N$22*'Tarifs et relevés'!$N$26,0)</f>
        <v>0</v>
      </c>
      <c r="AN57" s="113">
        <f>IF($E57=510,'Tarifs et relevés'!$N$23*'Tarifs et relevés'!$N$26,0)</f>
        <v>0</v>
      </c>
      <c r="AO57" s="113">
        <f>IF($E57=511,'Tarifs et relevés'!$N$24*'Tarifs et relevés'!$N$26,0)</f>
        <v>0</v>
      </c>
      <c r="AP57" s="113">
        <f>IF($E57=512,'Tarifs et relevés'!$N$25*'Tarifs et relevés'!$N$26,0)</f>
        <v>0</v>
      </c>
      <c r="AQ57" s="199">
        <f>IF($E57=301,'Tarifs et relevés'!$N$5*'Tarifs et relevés'!$N$8,0)</f>
        <v>0</v>
      </c>
      <c r="AR57" s="199">
        <f>IF($E57=302,'Tarifs et relevés'!$N$6*'Tarifs et relevés'!$N$8,0)</f>
        <v>0</v>
      </c>
      <c r="AS57" s="199">
        <f>IF($E57=303,'Tarifs et relevés'!$N$7*'Tarifs et relevés'!$N$8,0)</f>
        <v>0</v>
      </c>
      <c r="AT57" s="195">
        <f t="shared" si="28"/>
        <v>0</v>
      </c>
      <c r="AU57" s="195">
        <f t="shared" si="29"/>
        <v>0</v>
      </c>
    </row>
    <row r="58" spans="1:47" ht="20.100000000000001" customHeight="1" x14ac:dyDescent="0.25">
      <c r="A58" s="28" t="str">
        <f>IF(C58=200,'Code Fournisseur'!$C$4,IF(C58=300,'Code Fournisseur'!$C$12,IF(C58=400,'Code Fournisseur'!$C$17,IF(C58=500,'Code Fournisseur'!$C$23,""))))</f>
        <v/>
      </c>
      <c r="B58" s="213"/>
      <c r="C58" s="26"/>
      <c r="D58" s="28" t="str">
        <f>IF(E58=201,'Code Fournisseur'!C60,IF(E58=202,'Code Fournisseur'!$C$6,IF(E58=203,'Code Fournisseur'!$C$7,IF(E58=204,'Code Fournisseur'!$C$8,IF(E58=205,'Code Fournisseur'!$C$9,IF(E58=206,'Code Fournisseur'!$C$10,IF(E58=301,'Code Fournisseur'!$C$13,IF(E58=302,'Code Fournisseur'!$C$14,IF(E58=303,'Code Fournisseur'!$C$15,IF(E58=401,'Code Fournisseur'!$C$18,IF(E58=402,'Code Fournisseur'!$C$19,IF(E58=403,'Code Fournisseur'!$C$20,IF(E58=404,'Code Fournisseur'!$C$21,IF(E58=501,'Code Fournisseur'!$C$24,IF(E58=502,'Code Fournisseur'!$C$25,IF(E58=503,'Code Fournisseur'!$C$26,IF(E58=504,'Code Fournisseur'!$C$27,IF(E58=505,'Code Fournisseur'!$C$28,IF(E58=506,'Code Fournisseur'!$C$29,IF(E58=507,'Code Fournisseur'!$C$30,IF(E58=508,'Code Fournisseur'!$C$31,IF(E58=509,'Code Fournisseur'!$C$32,IF(E58=510,'Code Fournisseur'!$C$33,IF(E58=511,'Code Fournisseur'!$C$34,IF(E58=512,'Code Fournisseur'!$C$35,"")))))))))))))))))))))))))</f>
        <v/>
      </c>
      <c r="E58" s="26"/>
      <c r="F58" s="26"/>
      <c r="G58" s="69" t="str">
        <f>IF(Tableau1[[#This Row],[Code ventilation]]=402,'Tarifs et relevés'!$G$16*Tableau1[[#This Row],[Quote part Quantités]],"")</f>
        <v/>
      </c>
      <c r="H58" s="69" t="str">
        <f>IF(Tableau1[[#This Row],[Code ventilation]]=403,'Tarifs et relevés'!$G$17*Tableau1[[#This Row],[Quote part Quantités]],"")</f>
        <v/>
      </c>
      <c r="I58" s="69" t="str">
        <f>IF(Tableau1[[#This Row],[Code ventilation]]=404,'Tarifs et relevés'!$G$18*Tableau1[[#This Row],[Quote part Quantités]],"")</f>
        <v/>
      </c>
      <c r="J58" s="70" t="str">
        <f>IF(Tableau1[[#This Row],[Code ventilation]]=401,'Tarifs et relevés'!$G$14,"")</f>
        <v/>
      </c>
      <c r="K58" s="71" t="str">
        <f>IF(ISERROR('Tarifs et relevés'!$G$15*Tableau1[[#This Row],[Gaz Citerne            en Kg]]),"",'Tarifs et relevés'!$G$15*'Tableau des dépenses'!J58)</f>
        <v/>
      </c>
      <c r="L5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8" s="68" t="str">
        <f>IF(Tableau1[[#This Row],[Code ventilation]]=202,'Tarifs et relevés'!$G$5*Tableau1[[#This Row],[Quote part Quantités]],"")</f>
        <v/>
      </c>
      <c r="N58" s="68" t="str">
        <f>IF(Tableau1[[#This Row],[Code ventilation]]=203,'Tarifs et relevés'!$G$6*Tableau1[[#This Row],[Quote part Quantités]],"")</f>
        <v/>
      </c>
      <c r="O58" s="68" t="str">
        <f>IF(Tableau1[[#This Row],[Code ventilation]]=204,'Tarifs et relevés'!$G$7*Tableau1[[#This Row],[Quote part Quantités]],"")</f>
        <v/>
      </c>
      <c r="P58" s="68" t="str">
        <f>IF(Tableau1[[#This Row],[Code ventilation]]=205,'Tarifs et relevés'!$G$8*Tableau1[[#This Row],[Quote part Quantités]],"")</f>
        <v/>
      </c>
      <c r="Q58" s="68" t="str">
        <f>IF(Tableau1[[#This Row],[Code ventilation]]=206,'Tarifs et relevés'!$G$9*Tableau1[[#This Row],[Quote part Quantités]],"")</f>
        <v/>
      </c>
      <c r="R5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8" s="68" t="str">
        <f>IF(ISERROR('Tarifs et relevés'!$N$8*'Tableau des dépenses'!R58),"",'Tarifs et relevés'!$N$8*'Tableau des dépenses'!R58)</f>
        <v/>
      </c>
      <c r="T5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8" s="63" t="str">
        <f>IF(ISERROR('Tarifs et relevés'!$N$26*Tableau1[[#This Row],[Engie        Quantité KW]]),"",'Tarifs et relevés'!$N$26*Tableau1[[#This Row],[Engie        Quantité KW]])</f>
        <v/>
      </c>
      <c r="V5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8" s="198">
        <v>3</v>
      </c>
      <c r="X58" s="64">
        <f t="shared" si="25"/>
        <v>0</v>
      </c>
      <c r="Y58" s="64">
        <f t="shared" si="26"/>
        <v>0</v>
      </c>
      <c r="Z58" s="64">
        <f t="shared" si="27"/>
        <v>0</v>
      </c>
      <c r="AA58" s="113">
        <f>SUM(Tableau1[[#This Row],[SUEZ Transport    HT]:[SUEZ Traitement                           HT]])</f>
        <v>0</v>
      </c>
      <c r="AB58" s="113" t="str">
        <f>Tableau1[[#This Row],[Sogedo     Montant HT]]</f>
        <v/>
      </c>
      <c r="AC58" s="113">
        <f>SUM(Tableau1[[#This Row],[Bouteille     30 Kg]:[Bouteille     Le Cube]],Tableau1[[#This Row],[Gaz Citerne    Montant HT]])</f>
        <v>0</v>
      </c>
      <c r="AD58" s="113" t="str">
        <f>Tableau1[[#This Row],[Engie                Montant HT]]</f>
        <v/>
      </c>
      <c r="AE58" s="113">
        <f>IF($E58=501,'Tarifs et relevés'!$N$14*'Tarifs et relevés'!$N$26,0)</f>
        <v>0</v>
      </c>
      <c r="AF58" s="113">
        <f>IF($E58=501,'Tarifs et relevés'!$N$15*'Tarifs et relevés'!$N$26,0)</f>
        <v>0</v>
      </c>
      <c r="AG58" s="113">
        <f>IF($E58=503,'Tarifs et relevés'!$N$16*'Tarifs et relevés'!$N$26,0)</f>
        <v>0</v>
      </c>
      <c r="AH58" s="113">
        <f>IF($E58=504,'Tarifs et relevés'!$N$17*'Tarifs et relevés'!$N$26,0)</f>
        <v>0</v>
      </c>
      <c r="AI58" s="113">
        <f>IF($E58=505,'Tarifs et relevés'!$N$18*'Tarifs et relevés'!$N$26,0)</f>
        <v>0</v>
      </c>
      <c r="AJ58" s="113">
        <f>IF($E58=506,'Tarifs et relevés'!$N$19*'Tarifs et relevés'!$N$26,0)</f>
        <v>0</v>
      </c>
      <c r="AK58" s="113">
        <f>IF($E58=507,'Tarifs et relevés'!$N$20*'Tarifs et relevés'!$N$26,0)</f>
        <v>0</v>
      </c>
      <c r="AL58" s="113">
        <f>IF($E58=508,'Tarifs et relevés'!$N$21*'Tarifs et relevés'!$N$26,0)</f>
        <v>0</v>
      </c>
      <c r="AM58" s="113">
        <f>IF($E58=509,'Tarifs et relevés'!$N$22*'Tarifs et relevés'!$N$26,0)</f>
        <v>0</v>
      </c>
      <c r="AN58" s="113">
        <f>IF($E58=510,'Tarifs et relevés'!$N$23*'Tarifs et relevés'!$N$26,0)</f>
        <v>0</v>
      </c>
      <c r="AO58" s="113">
        <f>IF($E58=511,'Tarifs et relevés'!$N$24*'Tarifs et relevés'!$N$26,0)</f>
        <v>0</v>
      </c>
      <c r="AP58" s="113">
        <f>IF($E58=512,'Tarifs et relevés'!$N$25*'Tarifs et relevés'!$N$26,0)</f>
        <v>0</v>
      </c>
      <c r="AQ58" s="199">
        <f>IF($E58=301,'Tarifs et relevés'!$N$5*'Tarifs et relevés'!$N$8,0)</f>
        <v>0</v>
      </c>
      <c r="AR58" s="199">
        <f>IF($E58=302,'Tarifs et relevés'!$N$6*'Tarifs et relevés'!$N$8,0)</f>
        <v>0</v>
      </c>
      <c r="AS58" s="199">
        <f>IF($E58=303,'Tarifs et relevés'!$N$7*'Tarifs et relevés'!$N$8,0)</f>
        <v>0</v>
      </c>
      <c r="AT58" s="64">
        <f t="shared" si="28"/>
        <v>0</v>
      </c>
      <c r="AU58" s="64">
        <f t="shared" si="29"/>
        <v>0</v>
      </c>
    </row>
    <row r="59" spans="1:47" ht="20.100000000000001" customHeight="1" x14ac:dyDescent="0.25">
      <c r="A59" s="28" t="str">
        <f>IF(C59=200,'Code Fournisseur'!$C$4,IF(C59=300,'Code Fournisseur'!$C$12,IF(C59=400,'Code Fournisseur'!$C$17,IF(C59=500,'Code Fournisseur'!$C$23,""))))</f>
        <v/>
      </c>
      <c r="B59" s="213"/>
      <c r="C59" s="26"/>
      <c r="D59" s="28" t="str">
        <f>IF(E59=201,'Code Fournisseur'!C61,IF(E59=202,'Code Fournisseur'!$C$6,IF(E59=203,'Code Fournisseur'!$C$7,IF(E59=204,'Code Fournisseur'!$C$8,IF(E59=205,'Code Fournisseur'!$C$9,IF(E59=206,'Code Fournisseur'!$C$10,IF(E59=301,'Code Fournisseur'!$C$13,IF(E59=302,'Code Fournisseur'!$C$14,IF(E59=303,'Code Fournisseur'!$C$15,IF(E59=401,'Code Fournisseur'!$C$18,IF(E59=402,'Code Fournisseur'!$C$19,IF(E59=403,'Code Fournisseur'!$C$20,IF(E59=404,'Code Fournisseur'!$C$21,IF(E59=501,'Code Fournisseur'!$C$24,IF(E59=502,'Code Fournisseur'!$C$25,IF(E59=503,'Code Fournisseur'!$C$26,IF(E59=504,'Code Fournisseur'!$C$27,IF(E59=505,'Code Fournisseur'!$C$28,IF(E59=506,'Code Fournisseur'!$C$29,IF(E59=507,'Code Fournisseur'!$C$30,IF(E59=508,'Code Fournisseur'!$C$31,IF(E59=509,'Code Fournisseur'!$C$32,IF(E59=510,'Code Fournisseur'!$C$33,IF(E59=511,'Code Fournisseur'!$C$34,IF(E59=512,'Code Fournisseur'!$C$35,"")))))))))))))))))))))))))</f>
        <v/>
      </c>
      <c r="E59" s="26"/>
      <c r="F59" s="26"/>
      <c r="G59" s="69" t="str">
        <f>IF(Tableau1[[#This Row],[Code ventilation]]=402,'Tarifs et relevés'!$G$16*Tableau1[[#This Row],[Quote part Quantités]],"")</f>
        <v/>
      </c>
      <c r="H59" s="69" t="str">
        <f>IF(Tableau1[[#This Row],[Code ventilation]]=403,'Tarifs et relevés'!$G$17*Tableau1[[#This Row],[Quote part Quantités]],"")</f>
        <v/>
      </c>
      <c r="I59" s="69" t="str">
        <f>IF(Tableau1[[#This Row],[Code ventilation]]=404,'Tarifs et relevés'!$G$18*Tableau1[[#This Row],[Quote part Quantités]],"")</f>
        <v/>
      </c>
      <c r="J59" s="70" t="str">
        <f>IF(Tableau1[[#This Row],[Code ventilation]]=401,'Tarifs et relevés'!$G$14,"")</f>
        <v/>
      </c>
      <c r="K59" s="71" t="str">
        <f>IF(ISERROR('Tarifs et relevés'!$G$15*Tableau1[[#This Row],[Gaz Citerne            en Kg]]),"",'Tarifs et relevés'!$G$15*'Tableau des dépenses'!J59)</f>
        <v/>
      </c>
      <c r="L5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59" s="68" t="str">
        <f>IF(Tableau1[[#This Row],[Code ventilation]]=202,'Tarifs et relevés'!$G$5*Tableau1[[#This Row],[Quote part Quantités]],"")</f>
        <v/>
      </c>
      <c r="N59" s="68" t="str">
        <f>IF(Tableau1[[#This Row],[Code ventilation]]=203,'Tarifs et relevés'!$G$6*Tableau1[[#This Row],[Quote part Quantités]],"")</f>
        <v/>
      </c>
      <c r="O59" s="68" t="str">
        <f>IF(Tableau1[[#This Row],[Code ventilation]]=204,'Tarifs et relevés'!$G$7*Tableau1[[#This Row],[Quote part Quantités]],"")</f>
        <v/>
      </c>
      <c r="P59" s="68" t="str">
        <f>IF(Tableau1[[#This Row],[Code ventilation]]=205,'Tarifs et relevés'!$G$8*Tableau1[[#This Row],[Quote part Quantités]],"")</f>
        <v/>
      </c>
      <c r="Q59" s="68" t="str">
        <f>IF(Tableau1[[#This Row],[Code ventilation]]=206,'Tarifs et relevés'!$G$9*Tableau1[[#This Row],[Quote part Quantités]],"")</f>
        <v/>
      </c>
      <c r="R5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59" s="68" t="str">
        <f>IF(ISERROR('Tarifs et relevés'!$N$8*'Tableau des dépenses'!R59),"",'Tarifs et relevés'!$N$8*'Tableau des dépenses'!R59)</f>
        <v/>
      </c>
      <c r="T5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59" s="63" t="str">
        <f>IF(ISERROR('Tarifs et relevés'!$N$26*Tableau1[[#This Row],[Engie        Quantité KW]]),"",'Tarifs et relevés'!$N$26*Tableau1[[#This Row],[Engie        Quantité KW]])</f>
        <v/>
      </c>
      <c r="V5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59" s="198">
        <v>3</v>
      </c>
      <c r="X59" s="64">
        <f t="shared" si="25"/>
        <v>0</v>
      </c>
      <c r="Y59" s="64">
        <f t="shared" si="26"/>
        <v>0</v>
      </c>
      <c r="Z59" s="64">
        <f t="shared" si="27"/>
        <v>0</v>
      </c>
      <c r="AA59" s="113">
        <f>SUM(Tableau1[[#This Row],[SUEZ Transport    HT]:[SUEZ Traitement                           HT]])</f>
        <v>0</v>
      </c>
      <c r="AB59" s="113" t="str">
        <f>Tableau1[[#This Row],[Sogedo     Montant HT]]</f>
        <v/>
      </c>
      <c r="AC59" s="113">
        <f>SUM(Tableau1[[#This Row],[Bouteille     30 Kg]:[Bouteille     Le Cube]],Tableau1[[#This Row],[Gaz Citerne    Montant HT]])</f>
        <v>0</v>
      </c>
      <c r="AD59" s="113" t="str">
        <f>Tableau1[[#This Row],[Engie                Montant HT]]</f>
        <v/>
      </c>
      <c r="AE59" s="113">
        <f>IF($E59=501,'Tarifs et relevés'!$N$14*'Tarifs et relevés'!$N$26,0)</f>
        <v>0</v>
      </c>
      <c r="AF59" s="113">
        <f>IF($E59=501,'Tarifs et relevés'!$N$15*'Tarifs et relevés'!$N$26,0)</f>
        <v>0</v>
      </c>
      <c r="AG59" s="113">
        <f>IF($E59=503,'Tarifs et relevés'!$N$16*'Tarifs et relevés'!$N$26,0)</f>
        <v>0</v>
      </c>
      <c r="AH59" s="113">
        <f>IF($E59=504,'Tarifs et relevés'!$N$17*'Tarifs et relevés'!$N$26,0)</f>
        <v>0</v>
      </c>
      <c r="AI59" s="113">
        <f>IF($E59=505,'Tarifs et relevés'!$N$18*'Tarifs et relevés'!$N$26,0)</f>
        <v>0</v>
      </c>
      <c r="AJ59" s="113">
        <f>IF($E59=506,'Tarifs et relevés'!$N$19*'Tarifs et relevés'!$N$26,0)</f>
        <v>0</v>
      </c>
      <c r="AK59" s="113">
        <f>IF($E59=507,'Tarifs et relevés'!$N$20*'Tarifs et relevés'!$N$26,0)</f>
        <v>0</v>
      </c>
      <c r="AL59" s="113">
        <f>IF($E59=508,'Tarifs et relevés'!$N$21*'Tarifs et relevés'!$N$26,0)</f>
        <v>0</v>
      </c>
      <c r="AM59" s="113">
        <f>IF($E59=509,'Tarifs et relevés'!$N$22*'Tarifs et relevés'!$N$26,0)</f>
        <v>0</v>
      </c>
      <c r="AN59" s="113">
        <f>IF($E59=510,'Tarifs et relevés'!$N$23*'Tarifs et relevés'!$N$26,0)</f>
        <v>0</v>
      </c>
      <c r="AO59" s="113">
        <f>IF($E59=511,'Tarifs et relevés'!$N$24*'Tarifs et relevés'!$N$26,0)</f>
        <v>0</v>
      </c>
      <c r="AP59" s="113">
        <f>IF($E59=512,'Tarifs et relevés'!$N$25*'Tarifs et relevés'!$N$26,0)</f>
        <v>0</v>
      </c>
      <c r="AQ59" s="199">
        <f>IF($E59=301,'Tarifs et relevés'!$N$5*'Tarifs et relevés'!$N$8,0)</f>
        <v>0</v>
      </c>
      <c r="AR59" s="199">
        <f>IF($E59=302,'Tarifs et relevés'!$N$6*'Tarifs et relevés'!$N$8,0)</f>
        <v>0</v>
      </c>
      <c r="AS59" s="199">
        <f>IF($E59=303,'Tarifs et relevés'!$N$7*'Tarifs et relevés'!$N$8,0)</f>
        <v>0</v>
      </c>
      <c r="AT59" s="195">
        <f t="shared" si="28"/>
        <v>0</v>
      </c>
      <c r="AU59" s="195">
        <f t="shared" si="29"/>
        <v>0</v>
      </c>
    </row>
    <row r="60" spans="1:47" ht="20.100000000000001" customHeight="1" x14ac:dyDescent="0.25">
      <c r="A60" s="28" t="str">
        <f>IF(C60=200,'Code Fournisseur'!$C$4,IF(C60=300,'Code Fournisseur'!$C$12,IF(C60=400,'Code Fournisseur'!$C$17,IF(C60=500,'Code Fournisseur'!$C$23,""))))</f>
        <v/>
      </c>
      <c r="B60" s="213"/>
      <c r="C60" s="26"/>
      <c r="D60" s="28" t="str">
        <f>IF(E60=201,'Code Fournisseur'!C62,IF(E60=202,'Code Fournisseur'!$C$6,IF(E60=203,'Code Fournisseur'!$C$7,IF(E60=204,'Code Fournisseur'!$C$8,IF(E60=205,'Code Fournisseur'!$C$9,IF(E60=206,'Code Fournisseur'!$C$10,IF(E60=301,'Code Fournisseur'!$C$13,IF(E60=302,'Code Fournisseur'!$C$14,IF(E60=303,'Code Fournisseur'!$C$15,IF(E60=401,'Code Fournisseur'!$C$18,IF(E60=402,'Code Fournisseur'!$C$19,IF(E60=403,'Code Fournisseur'!$C$20,IF(E60=404,'Code Fournisseur'!$C$21,IF(E60=501,'Code Fournisseur'!$C$24,IF(E60=502,'Code Fournisseur'!$C$25,IF(E60=503,'Code Fournisseur'!$C$26,IF(E60=504,'Code Fournisseur'!$C$27,IF(E60=505,'Code Fournisseur'!$C$28,IF(E60=506,'Code Fournisseur'!$C$29,IF(E60=507,'Code Fournisseur'!$C$30,IF(E60=508,'Code Fournisseur'!$C$31,IF(E60=509,'Code Fournisseur'!$C$32,IF(E60=510,'Code Fournisseur'!$C$33,IF(E60=511,'Code Fournisseur'!$C$34,IF(E60=512,'Code Fournisseur'!$C$35,"")))))))))))))))))))))))))</f>
        <v/>
      </c>
      <c r="E60" s="26"/>
      <c r="F60" s="26"/>
      <c r="G60" s="69" t="str">
        <f>IF(Tableau1[[#This Row],[Code ventilation]]=402,'Tarifs et relevés'!$G$16*Tableau1[[#This Row],[Quote part Quantités]],"")</f>
        <v/>
      </c>
      <c r="H60" s="69" t="str">
        <f>IF(Tableau1[[#This Row],[Code ventilation]]=403,'Tarifs et relevés'!$G$17*Tableau1[[#This Row],[Quote part Quantités]],"")</f>
        <v/>
      </c>
      <c r="I60" s="69" t="str">
        <f>IF(Tableau1[[#This Row],[Code ventilation]]=404,'Tarifs et relevés'!$G$18*Tableau1[[#This Row],[Quote part Quantités]],"")</f>
        <v/>
      </c>
      <c r="J60" s="70" t="str">
        <f>IF(Tableau1[[#This Row],[Code ventilation]]=401,'Tarifs et relevés'!$G$14,"")</f>
        <v/>
      </c>
      <c r="K60" s="71" t="str">
        <f>IF(ISERROR('Tarifs et relevés'!$G$15*Tableau1[[#This Row],[Gaz Citerne            en Kg]]),"",'Tarifs et relevés'!$G$15*'Tableau des dépenses'!J60)</f>
        <v/>
      </c>
      <c r="L6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0" s="68" t="str">
        <f>IF(Tableau1[[#This Row],[Code ventilation]]=202,'Tarifs et relevés'!$G$5*Tableau1[[#This Row],[Quote part Quantités]],"")</f>
        <v/>
      </c>
      <c r="N60" s="68" t="str">
        <f>IF(Tableau1[[#This Row],[Code ventilation]]=203,'Tarifs et relevés'!$G$6*Tableau1[[#This Row],[Quote part Quantités]],"")</f>
        <v/>
      </c>
      <c r="O60" s="68" t="str">
        <f>IF(Tableau1[[#This Row],[Code ventilation]]=204,'Tarifs et relevés'!$G$7*Tableau1[[#This Row],[Quote part Quantités]],"")</f>
        <v/>
      </c>
      <c r="P60" s="68" t="str">
        <f>IF(Tableau1[[#This Row],[Code ventilation]]=205,'Tarifs et relevés'!$G$8*Tableau1[[#This Row],[Quote part Quantités]],"")</f>
        <v/>
      </c>
      <c r="Q60" s="68" t="str">
        <f>IF(Tableau1[[#This Row],[Code ventilation]]=206,'Tarifs et relevés'!$G$9*Tableau1[[#This Row],[Quote part Quantités]],"")</f>
        <v/>
      </c>
      <c r="R6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0" s="68" t="str">
        <f>IF(ISERROR('Tarifs et relevés'!$N$8*'Tableau des dépenses'!R60),"",'Tarifs et relevés'!$N$8*'Tableau des dépenses'!R60)</f>
        <v/>
      </c>
      <c r="T6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0" s="63" t="str">
        <f>IF(ISERROR('Tarifs et relevés'!$N$26*Tableau1[[#This Row],[Engie        Quantité KW]]),"",'Tarifs et relevés'!$N$26*Tableau1[[#This Row],[Engie        Quantité KW]])</f>
        <v/>
      </c>
      <c r="V6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0" s="198">
        <v>3</v>
      </c>
      <c r="X60" s="64">
        <f t="shared" si="25"/>
        <v>0</v>
      </c>
      <c r="Y60" s="64">
        <f t="shared" si="26"/>
        <v>0</v>
      </c>
      <c r="Z60" s="64">
        <f t="shared" si="27"/>
        <v>0</v>
      </c>
      <c r="AA60" s="113">
        <f>SUM(Tableau1[[#This Row],[SUEZ Transport    HT]:[SUEZ Traitement                           HT]])</f>
        <v>0</v>
      </c>
      <c r="AB60" s="113" t="str">
        <f>Tableau1[[#This Row],[Sogedo     Montant HT]]</f>
        <v/>
      </c>
      <c r="AC60" s="113">
        <f>SUM(Tableau1[[#This Row],[Bouteille     30 Kg]:[Bouteille     Le Cube]],Tableau1[[#This Row],[Gaz Citerne    Montant HT]])</f>
        <v>0</v>
      </c>
      <c r="AD60" s="113" t="str">
        <f>Tableau1[[#This Row],[Engie                Montant HT]]</f>
        <v/>
      </c>
      <c r="AE60" s="113">
        <f>IF($E60=501,'Tarifs et relevés'!$N$14*'Tarifs et relevés'!$N$26,0)</f>
        <v>0</v>
      </c>
      <c r="AF60" s="113">
        <f>IF($E60=501,'Tarifs et relevés'!$N$15*'Tarifs et relevés'!$N$26,0)</f>
        <v>0</v>
      </c>
      <c r="AG60" s="113">
        <f>IF($E60=503,'Tarifs et relevés'!$N$16*'Tarifs et relevés'!$N$26,0)</f>
        <v>0</v>
      </c>
      <c r="AH60" s="113">
        <f>IF($E60=504,'Tarifs et relevés'!$N$17*'Tarifs et relevés'!$N$26,0)</f>
        <v>0</v>
      </c>
      <c r="AI60" s="113">
        <f>IF($E60=505,'Tarifs et relevés'!$N$18*'Tarifs et relevés'!$N$26,0)</f>
        <v>0</v>
      </c>
      <c r="AJ60" s="113">
        <f>IF($E60=506,'Tarifs et relevés'!$N$19*'Tarifs et relevés'!$N$26,0)</f>
        <v>0</v>
      </c>
      <c r="AK60" s="113">
        <f>IF($E60=507,'Tarifs et relevés'!$N$20*'Tarifs et relevés'!$N$26,0)</f>
        <v>0</v>
      </c>
      <c r="AL60" s="113">
        <f>IF($E60=508,'Tarifs et relevés'!$N$21*'Tarifs et relevés'!$N$26,0)</f>
        <v>0</v>
      </c>
      <c r="AM60" s="113">
        <f>IF($E60=509,'Tarifs et relevés'!$N$22*'Tarifs et relevés'!$N$26,0)</f>
        <v>0</v>
      </c>
      <c r="AN60" s="113">
        <f>IF($E60=510,'Tarifs et relevés'!$N$23*'Tarifs et relevés'!$N$26,0)</f>
        <v>0</v>
      </c>
      <c r="AO60" s="113">
        <f>IF($E60=511,'Tarifs et relevés'!$N$24*'Tarifs et relevés'!$N$26,0)</f>
        <v>0</v>
      </c>
      <c r="AP60" s="113">
        <f>IF($E60=512,'Tarifs et relevés'!$N$25*'Tarifs et relevés'!$N$26,0)</f>
        <v>0</v>
      </c>
      <c r="AQ60" s="199">
        <f>IF($E60=301,'Tarifs et relevés'!$N$5*'Tarifs et relevés'!$N$8,0)</f>
        <v>0</v>
      </c>
      <c r="AR60" s="199">
        <f>IF($E60=302,'Tarifs et relevés'!$N$6*'Tarifs et relevés'!$N$8,0)</f>
        <v>0</v>
      </c>
      <c r="AS60" s="199">
        <f>IF($E60=303,'Tarifs et relevés'!$N$7*'Tarifs et relevés'!$N$8,0)</f>
        <v>0</v>
      </c>
      <c r="AT60" s="64">
        <f t="shared" si="28"/>
        <v>0</v>
      </c>
      <c r="AU60" s="64">
        <f t="shared" si="29"/>
        <v>0</v>
      </c>
    </row>
    <row r="61" spans="1:47" ht="20.100000000000001" customHeight="1" x14ac:dyDescent="0.25">
      <c r="A61" s="28" t="str">
        <f>IF(C61=200,'Code Fournisseur'!$C$4,IF(C61=300,'Code Fournisseur'!$C$12,IF(C61=400,'Code Fournisseur'!$C$17,IF(C61=500,'Code Fournisseur'!$C$23,""))))</f>
        <v/>
      </c>
      <c r="B61" s="213"/>
      <c r="C61" s="26"/>
      <c r="D61" s="28" t="str">
        <f>IF(E61=201,'Code Fournisseur'!C63,IF(E61=202,'Code Fournisseur'!$C$6,IF(E61=203,'Code Fournisseur'!$C$7,IF(E61=204,'Code Fournisseur'!$C$8,IF(E61=205,'Code Fournisseur'!$C$9,IF(E61=206,'Code Fournisseur'!$C$10,IF(E61=301,'Code Fournisseur'!$C$13,IF(E61=302,'Code Fournisseur'!$C$14,IF(E61=303,'Code Fournisseur'!$C$15,IF(E61=401,'Code Fournisseur'!$C$18,IF(E61=402,'Code Fournisseur'!$C$19,IF(E61=403,'Code Fournisseur'!$C$20,IF(E61=404,'Code Fournisseur'!$C$21,IF(E61=501,'Code Fournisseur'!$C$24,IF(E61=502,'Code Fournisseur'!$C$25,IF(E61=503,'Code Fournisseur'!$C$26,IF(E61=504,'Code Fournisseur'!$C$27,IF(E61=505,'Code Fournisseur'!$C$28,IF(E61=506,'Code Fournisseur'!$C$29,IF(E61=507,'Code Fournisseur'!$C$30,IF(E61=508,'Code Fournisseur'!$C$31,IF(E61=509,'Code Fournisseur'!$C$32,IF(E61=510,'Code Fournisseur'!$C$33,IF(E61=511,'Code Fournisseur'!$C$34,IF(E61=512,'Code Fournisseur'!$C$35,"")))))))))))))))))))))))))</f>
        <v/>
      </c>
      <c r="E61" s="26"/>
      <c r="F61" s="26"/>
      <c r="G61" s="69" t="str">
        <f>IF(Tableau1[[#This Row],[Code ventilation]]=402,'Tarifs et relevés'!$G$16*Tableau1[[#This Row],[Quote part Quantités]],"")</f>
        <v/>
      </c>
      <c r="H61" s="69" t="str">
        <f>IF(Tableau1[[#This Row],[Code ventilation]]=403,'Tarifs et relevés'!$G$17*Tableau1[[#This Row],[Quote part Quantités]],"")</f>
        <v/>
      </c>
      <c r="I61" s="69" t="str">
        <f>IF(Tableau1[[#This Row],[Code ventilation]]=404,'Tarifs et relevés'!$G$18*Tableau1[[#This Row],[Quote part Quantités]],"")</f>
        <v/>
      </c>
      <c r="J61" s="70" t="str">
        <f>IF(Tableau1[[#This Row],[Code ventilation]]=401,'Tarifs et relevés'!$G$14,"")</f>
        <v/>
      </c>
      <c r="K61" s="71" t="str">
        <f>IF(ISERROR('Tarifs et relevés'!$G$15*Tableau1[[#This Row],[Gaz Citerne            en Kg]]),"",'Tarifs et relevés'!$G$15*'Tableau des dépenses'!J61)</f>
        <v/>
      </c>
      <c r="L6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1" s="68" t="str">
        <f>IF(Tableau1[[#This Row],[Code ventilation]]=202,'Tarifs et relevés'!$G$5*Tableau1[[#This Row],[Quote part Quantités]],"")</f>
        <v/>
      </c>
      <c r="N61" s="68" t="str">
        <f>IF(Tableau1[[#This Row],[Code ventilation]]=203,'Tarifs et relevés'!$G$6*Tableau1[[#This Row],[Quote part Quantités]],"")</f>
        <v/>
      </c>
      <c r="O61" s="68" t="str">
        <f>IF(Tableau1[[#This Row],[Code ventilation]]=204,'Tarifs et relevés'!$G$7*Tableau1[[#This Row],[Quote part Quantités]],"")</f>
        <v/>
      </c>
      <c r="P61" s="68" t="str">
        <f>IF(Tableau1[[#This Row],[Code ventilation]]=205,'Tarifs et relevés'!$G$8*Tableau1[[#This Row],[Quote part Quantités]],"")</f>
        <v/>
      </c>
      <c r="Q61" s="68" t="str">
        <f>IF(Tableau1[[#This Row],[Code ventilation]]=206,'Tarifs et relevés'!$G$9*Tableau1[[#This Row],[Quote part Quantités]],"")</f>
        <v/>
      </c>
      <c r="R6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1" s="68" t="str">
        <f>IF(ISERROR('Tarifs et relevés'!$N$8*'Tableau des dépenses'!R61),"",'Tarifs et relevés'!$N$8*'Tableau des dépenses'!R61)</f>
        <v/>
      </c>
      <c r="T6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1" s="63" t="str">
        <f>IF(ISERROR('Tarifs et relevés'!$N$26*Tableau1[[#This Row],[Engie        Quantité KW]]),"",'Tarifs et relevés'!$N$26*Tableau1[[#This Row],[Engie        Quantité KW]])</f>
        <v/>
      </c>
      <c r="V6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1" s="198">
        <v>3</v>
      </c>
      <c r="X61" s="64">
        <f t="shared" si="25"/>
        <v>0</v>
      </c>
      <c r="Y61" s="64">
        <f t="shared" si="26"/>
        <v>0</v>
      </c>
      <c r="Z61" s="64">
        <f t="shared" si="27"/>
        <v>0</v>
      </c>
      <c r="AA61" s="113">
        <f>SUM(Tableau1[[#This Row],[SUEZ Transport    HT]:[SUEZ Traitement                           HT]])</f>
        <v>0</v>
      </c>
      <c r="AB61" s="113" t="str">
        <f>Tableau1[[#This Row],[Sogedo     Montant HT]]</f>
        <v/>
      </c>
      <c r="AC61" s="113">
        <f>SUM(Tableau1[[#This Row],[Bouteille     30 Kg]:[Bouteille     Le Cube]],Tableau1[[#This Row],[Gaz Citerne    Montant HT]])</f>
        <v>0</v>
      </c>
      <c r="AD61" s="113" t="str">
        <f>Tableau1[[#This Row],[Engie                Montant HT]]</f>
        <v/>
      </c>
      <c r="AE61" s="113">
        <f>IF($E61=501,'Tarifs et relevés'!$N$14*'Tarifs et relevés'!$N$26,0)</f>
        <v>0</v>
      </c>
      <c r="AF61" s="113">
        <f>IF($E61=501,'Tarifs et relevés'!$N$15*'Tarifs et relevés'!$N$26,0)</f>
        <v>0</v>
      </c>
      <c r="AG61" s="113">
        <f>IF($E61=503,'Tarifs et relevés'!$N$16*'Tarifs et relevés'!$N$26,0)</f>
        <v>0</v>
      </c>
      <c r="AH61" s="113">
        <f>IF($E61=504,'Tarifs et relevés'!$N$17*'Tarifs et relevés'!$N$26,0)</f>
        <v>0</v>
      </c>
      <c r="AI61" s="113">
        <f>IF($E61=505,'Tarifs et relevés'!$N$18*'Tarifs et relevés'!$N$26,0)</f>
        <v>0</v>
      </c>
      <c r="AJ61" s="113">
        <f>IF($E61=506,'Tarifs et relevés'!$N$19*'Tarifs et relevés'!$N$26,0)</f>
        <v>0</v>
      </c>
      <c r="AK61" s="113">
        <f>IF($E61=507,'Tarifs et relevés'!$N$20*'Tarifs et relevés'!$N$26,0)</f>
        <v>0</v>
      </c>
      <c r="AL61" s="113">
        <f>IF($E61=508,'Tarifs et relevés'!$N$21*'Tarifs et relevés'!$N$26,0)</f>
        <v>0</v>
      </c>
      <c r="AM61" s="113">
        <f>IF($E61=509,'Tarifs et relevés'!$N$22*'Tarifs et relevés'!$N$26,0)</f>
        <v>0</v>
      </c>
      <c r="AN61" s="113">
        <f>IF($E61=510,'Tarifs et relevés'!$N$23*'Tarifs et relevés'!$N$26,0)</f>
        <v>0</v>
      </c>
      <c r="AO61" s="113">
        <f>IF($E61=511,'Tarifs et relevés'!$N$24*'Tarifs et relevés'!$N$26,0)</f>
        <v>0</v>
      </c>
      <c r="AP61" s="113">
        <f>IF($E61=512,'Tarifs et relevés'!$N$25*'Tarifs et relevés'!$N$26,0)</f>
        <v>0</v>
      </c>
      <c r="AQ61" s="199">
        <f>IF($E61=301,'Tarifs et relevés'!$N$5*'Tarifs et relevés'!$N$8,0)</f>
        <v>0</v>
      </c>
      <c r="AR61" s="199">
        <f>IF($E61=302,'Tarifs et relevés'!$N$6*'Tarifs et relevés'!$N$8,0)</f>
        <v>0</v>
      </c>
      <c r="AS61" s="199">
        <f>IF($E61=303,'Tarifs et relevés'!$N$7*'Tarifs et relevés'!$N$8,0)</f>
        <v>0</v>
      </c>
      <c r="AT61" s="195">
        <f t="shared" si="28"/>
        <v>0</v>
      </c>
      <c r="AU61" s="195">
        <f t="shared" si="29"/>
        <v>0</v>
      </c>
    </row>
    <row r="62" spans="1:47" ht="20.100000000000001" customHeight="1" x14ac:dyDescent="0.25">
      <c r="A62" s="28" t="str">
        <f>IF(C62=200,'Code Fournisseur'!$C$4,IF(C62=300,'Code Fournisseur'!$C$12,IF(C62=400,'Code Fournisseur'!$C$17,IF(C62=500,'Code Fournisseur'!$C$23,""))))</f>
        <v/>
      </c>
      <c r="B62" s="213"/>
      <c r="C62" s="26"/>
      <c r="D62" s="28" t="str">
        <f>IF(E62=201,'Code Fournisseur'!C64,IF(E62=202,'Code Fournisseur'!$C$6,IF(E62=203,'Code Fournisseur'!$C$7,IF(E62=204,'Code Fournisseur'!$C$8,IF(E62=205,'Code Fournisseur'!$C$9,IF(E62=206,'Code Fournisseur'!$C$10,IF(E62=301,'Code Fournisseur'!$C$13,IF(E62=302,'Code Fournisseur'!$C$14,IF(E62=303,'Code Fournisseur'!$C$15,IF(E62=401,'Code Fournisseur'!$C$18,IF(E62=402,'Code Fournisseur'!$C$19,IF(E62=403,'Code Fournisseur'!$C$20,IF(E62=404,'Code Fournisseur'!$C$21,IF(E62=501,'Code Fournisseur'!$C$24,IF(E62=502,'Code Fournisseur'!$C$25,IF(E62=503,'Code Fournisseur'!$C$26,IF(E62=504,'Code Fournisseur'!$C$27,IF(E62=505,'Code Fournisseur'!$C$28,IF(E62=506,'Code Fournisseur'!$C$29,IF(E62=507,'Code Fournisseur'!$C$30,IF(E62=508,'Code Fournisseur'!$C$31,IF(E62=509,'Code Fournisseur'!$C$32,IF(E62=510,'Code Fournisseur'!$C$33,IF(E62=511,'Code Fournisseur'!$C$34,IF(E62=512,'Code Fournisseur'!$C$35,"")))))))))))))))))))))))))</f>
        <v/>
      </c>
      <c r="E62" s="26"/>
      <c r="F62" s="26"/>
      <c r="G62" s="69" t="str">
        <f>IF(Tableau1[[#This Row],[Code ventilation]]=402,'Tarifs et relevés'!$G$16*Tableau1[[#This Row],[Quote part Quantités]],"")</f>
        <v/>
      </c>
      <c r="H62" s="69" t="str">
        <f>IF(Tableau1[[#This Row],[Code ventilation]]=403,'Tarifs et relevés'!$G$17*Tableau1[[#This Row],[Quote part Quantités]],"")</f>
        <v/>
      </c>
      <c r="I62" s="69" t="str">
        <f>IF(Tableau1[[#This Row],[Code ventilation]]=404,'Tarifs et relevés'!$G$18*Tableau1[[#This Row],[Quote part Quantités]],"")</f>
        <v/>
      </c>
      <c r="J62" s="70" t="str">
        <f>IF(Tableau1[[#This Row],[Code ventilation]]=401,'Tarifs et relevés'!$G$14,"")</f>
        <v/>
      </c>
      <c r="K62" s="71" t="str">
        <f>IF(ISERROR('Tarifs et relevés'!$G$15*Tableau1[[#This Row],[Gaz Citerne            en Kg]]),"",'Tarifs et relevés'!$G$15*'Tableau des dépenses'!J62)</f>
        <v/>
      </c>
      <c r="L6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2" s="68" t="str">
        <f>IF(Tableau1[[#This Row],[Code ventilation]]=202,'Tarifs et relevés'!$G$5*Tableau1[[#This Row],[Quote part Quantités]],"")</f>
        <v/>
      </c>
      <c r="N62" s="68" t="str">
        <f>IF(Tableau1[[#This Row],[Code ventilation]]=203,'Tarifs et relevés'!$G$6*Tableau1[[#This Row],[Quote part Quantités]],"")</f>
        <v/>
      </c>
      <c r="O62" s="68" t="str">
        <f>IF(Tableau1[[#This Row],[Code ventilation]]=204,'Tarifs et relevés'!$G$7*Tableau1[[#This Row],[Quote part Quantités]],"")</f>
        <v/>
      </c>
      <c r="P62" s="68" t="str">
        <f>IF(Tableau1[[#This Row],[Code ventilation]]=205,'Tarifs et relevés'!$G$8*Tableau1[[#This Row],[Quote part Quantités]],"")</f>
        <v/>
      </c>
      <c r="Q62" s="68" t="str">
        <f>IF(Tableau1[[#This Row],[Code ventilation]]=206,'Tarifs et relevés'!$G$9*Tableau1[[#This Row],[Quote part Quantités]],"")</f>
        <v/>
      </c>
      <c r="R6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2" s="68" t="str">
        <f>IF(ISERROR('Tarifs et relevés'!$N$8*'Tableau des dépenses'!R62),"",'Tarifs et relevés'!$N$8*'Tableau des dépenses'!R62)</f>
        <v/>
      </c>
      <c r="T6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2" s="63" t="str">
        <f>IF(ISERROR('Tarifs et relevés'!$N$26*Tableau1[[#This Row],[Engie        Quantité KW]]),"",'Tarifs et relevés'!$N$26*Tableau1[[#This Row],[Engie        Quantité KW]])</f>
        <v/>
      </c>
      <c r="V6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2" s="198">
        <v>3</v>
      </c>
      <c r="X62" s="64">
        <f t="shared" si="25"/>
        <v>0</v>
      </c>
      <c r="Y62" s="64">
        <f t="shared" si="26"/>
        <v>0</v>
      </c>
      <c r="Z62" s="64">
        <f t="shared" si="27"/>
        <v>0</v>
      </c>
      <c r="AA62" s="113">
        <f>SUM(Tableau1[[#This Row],[SUEZ Transport    HT]:[SUEZ Traitement                           HT]])</f>
        <v>0</v>
      </c>
      <c r="AB62" s="113" t="str">
        <f>Tableau1[[#This Row],[Sogedo     Montant HT]]</f>
        <v/>
      </c>
      <c r="AC62" s="113">
        <f>SUM(Tableau1[[#This Row],[Bouteille     30 Kg]:[Bouteille     Le Cube]],Tableau1[[#This Row],[Gaz Citerne    Montant HT]])</f>
        <v>0</v>
      </c>
      <c r="AD62" s="113" t="str">
        <f>Tableau1[[#This Row],[Engie                Montant HT]]</f>
        <v/>
      </c>
      <c r="AE62" s="113">
        <f>IF($E62=501,'Tarifs et relevés'!$N$14*'Tarifs et relevés'!$N$26,0)</f>
        <v>0</v>
      </c>
      <c r="AF62" s="113">
        <f>IF($E62=501,'Tarifs et relevés'!$N$15*'Tarifs et relevés'!$N$26,0)</f>
        <v>0</v>
      </c>
      <c r="AG62" s="113">
        <f>IF($E62=503,'Tarifs et relevés'!$N$16*'Tarifs et relevés'!$N$26,0)</f>
        <v>0</v>
      </c>
      <c r="AH62" s="113">
        <f>IF($E62=504,'Tarifs et relevés'!$N$17*'Tarifs et relevés'!$N$26,0)</f>
        <v>0</v>
      </c>
      <c r="AI62" s="113">
        <f>IF($E62=505,'Tarifs et relevés'!$N$18*'Tarifs et relevés'!$N$26,0)</f>
        <v>0</v>
      </c>
      <c r="AJ62" s="113">
        <f>IF($E62=506,'Tarifs et relevés'!$N$19*'Tarifs et relevés'!$N$26,0)</f>
        <v>0</v>
      </c>
      <c r="AK62" s="113">
        <f>IF($E62=507,'Tarifs et relevés'!$N$20*'Tarifs et relevés'!$N$26,0)</f>
        <v>0</v>
      </c>
      <c r="AL62" s="113">
        <f>IF($E62=508,'Tarifs et relevés'!$N$21*'Tarifs et relevés'!$N$26,0)</f>
        <v>0</v>
      </c>
      <c r="AM62" s="113">
        <f>IF($E62=509,'Tarifs et relevés'!$N$22*'Tarifs et relevés'!$N$26,0)</f>
        <v>0</v>
      </c>
      <c r="AN62" s="113">
        <f>IF($E62=510,'Tarifs et relevés'!$N$23*'Tarifs et relevés'!$N$26,0)</f>
        <v>0</v>
      </c>
      <c r="AO62" s="113">
        <f>IF($E62=511,'Tarifs et relevés'!$N$24*'Tarifs et relevés'!$N$26,0)</f>
        <v>0</v>
      </c>
      <c r="AP62" s="113">
        <f>IF($E62=512,'Tarifs et relevés'!$N$25*'Tarifs et relevés'!$N$26,0)</f>
        <v>0</v>
      </c>
      <c r="AQ62" s="199">
        <f>IF($E62=301,'Tarifs et relevés'!$N$5*'Tarifs et relevés'!$N$8,0)</f>
        <v>0</v>
      </c>
      <c r="AR62" s="199">
        <f>IF($E62=302,'Tarifs et relevés'!$N$6*'Tarifs et relevés'!$N$8,0)</f>
        <v>0</v>
      </c>
      <c r="AS62" s="199">
        <f>IF($E62=303,'Tarifs et relevés'!$N$7*'Tarifs et relevés'!$N$8,0)</f>
        <v>0</v>
      </c>
      <c r="AT62" s="64">
        <f t="shared" si="28"/>
        <v>0</v>
      </c>
      <c r="AU62" s="64">
        <f t="shared" si="29"/>
        <v>0</v>
      </c>
    </row>
    <row r="63" spans="1:47" ht="20.100000000000001" customHeight="1" x14ac:dyDescent="0.25">
      <c r="A63" s="28" t="str">
        <f>IF(C63=200,'Code Fournisseur'!$C$4,IF(C63=300,'Code Fournisseur'!$C$12,IF(C63=400,'Code Fournisseur'!$C$17,IF(C63=500,'Code Fournisseur'!$C$23,""))))</f>
        <v/>
      </c>
      <c r="B63" s="213"/>
      <c r="C63" s="26"/>
      <c r="D63" s="28" t="str">
        <f>IF(E63=201,'Code Fournisseur'!C65,IF(E63=202,'Code Fournisseur'!$C$6,IF(E63=203,'Code Fournisseur'!$C$7,IF(E63=204,'Code Fournisseur'!$C$8,IF(E63=205,'Code Fournisseur'!$C$9,IF(E63=206,'Code Fournisseur'!$C$10,IF(E63=301,'Code Fournisseur'!$C$13,IF(E63=302,'Code Fournisseur'!$C$14,IF(E63=303,'Code Fournisseur'!$C$15,IF(E63=401,'Code Fournisseur'!$C$18,IF(E63=402,'Code Fournisseur'!$C$19,IF(E63=403,'Code Fournisseur'!$C$20,IF(E63=404,'Code Fournisseur'!$C$21,IF(E63=501,'Code Fournisseur'!$C$24,IF(E63=502,'Code Fournisseur'!$C$25,IF(E63=503,'Code Fournisseur'!$C$26,IF(E63=504,'Code Fournisseur'!$C$27,IF(E63=505,'Code Fournisseur'!$C$28,IF(E63=506,'Code Fournisseur'!$C$29,IF(E63=507,'Code Fournisseur'!$C$30,IF(E63=508,'Code Fournisseur'!$C$31,IF(E63=509,'Code Fournisseur'!$C$32,IF(E63=510,'Code Fournisseur'!$C$33,IF(E63=511,'Code Fournisseur'!$C$34,IF(E63=512,'Code Fournisseur'!$C$35,"")))))))))))))))))))))))))</f>
        <v/>
      </c>
      <c r="E63" s="26"/>
      <c r="F63" s="26"/>
      <c r="G63" s="69" t="str">
        <f>IF(Tableau1[[#This Row],[Code ventilation]]=402,'Tarifs et relevés'!$G$16*Tableau1[[#This Row],[Quote part Quantités]],"")</f>
        <v/>
      </c>
      <c r="H63" s="69" t="str">
        <f>IF(Tableau1[[#This Row],[Code ventilation]]=403,'Tarifs et relevés'!$G$17*Tableau1[[#This Row],[Quote part Quantités]],"")</f>
        <v/>
      </c>
      <c r="I63" s="69" t="str">
        <f>IF(Tableau1[[#This Row],[Code ventilation]]=404,'Tarifs et relevés'!$G$18*Tableau1[[#This Row],[Quote part Quantités]],"")</f>
        <v/>
      </c>
      <c r="J63" s="70" t="str">
        <f>IF(Tableau1[[#This Row],[Code ventilation]]=401,'Tarifs et relevés'!$G$14,"")</f>
        <v/>
      </c>
      <c r="K63" s="71" t="str">
        <f>IF(ISERROR('Tarifs et relevés'!$G$15*Tableau1[[#This Row],[Gaz Citerne            en Kg]]),"",'Tarifs et relevés'!$G$15*'Tableau des dépenses'!J63)</f>
        <v/>
      </c>
      <c r="L6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3" s="68" t="str">
        <f>IF(Tableau1[[#This Row],[Code ventilation]]=202,'Tarifs et relevés'!$G$5*Tableau1[[#This Row],[Quote part Quantités]],"")</f>
        <v/>
      </c>
      <c r="N63" s="68" t="str">
        <f>IF(Tableau1[[#This Row],[Code ventilation]]=203,'Tarifs et relevés'!$G$6*Tableau1[[#This Row],[Quote part Quantités]],"")</f>
        <v/>
      </c>
      <c r="O63" s="68" t="str">
        <f>IF(Tableau1[[#This Row],[Code ventilation]]=204,'Tarifs et relevés'!$G$7*Tableau1[[#This Row],[Quote part Quantités]],"")</f>
        <v/>
      </c>
      <c r="P63" s="68" t="str">
        <f>IF(Tableau1[[#This Row],[Code ventilation]]=205,'Tarifs et relevés'!$G$8*Tableau1[[#This Row],[Quote part Quantités]],"")</f>
        <v/>
      </c>
      <c r="Q63" s="68" t="str">
        <f>IF(Tableau1[[#This Row],[Code ventilation]]=206,'Tarifs et relevés'!$G$9*Tableau1[[#This Row],[Quote part Quantités]],"")</f>
        <v/>
      </c>
      <c r="R6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3" s="68" t="str">
        <f>IF(ISERROR('Tarifs et relevés'!$N$8*'Tableau des dépenses'!R63),"",'Tarifs et relevés'!$N$8*'Tableau des dépenses'!R63)</f>
        <v/>
      </c>
      <c r="T6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3" s="63" t="str">
        <f>IF(ISERROR('Tarifs et relevés'!$N$26*Tableau1[[#This Row],[Engie        Quantité KW]]),"",'Tarifs et relevés'!$N$26*Tableau1[[#This Row],[Engie        Quantité KW]])</f>
        <v/>
      </c>
      <c r="V6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3" s="198">
        <v>3</v>
      </c>
      <c r="X63" s="64">
        <f t="shared" si="25"/>
        <v>0</v>
      </c>
      <c r="Y63" s="64">
        <f t="shared" si="26"/>
        <v>0</v>
      </c>
      <c r="Z63" s="64">
        <f t="shared" si="27"/>
        <v>0</v>
      </c>
      <c r="AA63" s="113">
        <f>SUM(Tableau1[[#This Row],[SUEZ Transport    HT]:[SUEZ Traitement                           HT]])</f>
        <v>0</v>
      </c>
      <c r="AB63" s="113" t="str">
        <f>Tableau1[[#This Row],[Sogedo     Montant HT]]</f>
        <v/>
      </c>
      <c r="AC63" s="113">
        <f>SUM(Tableau1[[#This Row],[Bouteille     30 Kg]:[Bouteille     Le Cube]],Tableau1[[#This Row],[Gaz Citerne    Montant HT]])</f>
        <v>0</v>
      </c>
      <c r="AD63" s="113" t="str">
        <f>Tableau1[[#This Row],[Engie                Montant HT]]</f>
        <v/>
      </c>
      <c r="AE63" s="113">
        <f>IF($E63=501,'Tarifs et relevés'!$N$14*'Tarifs et relevés'!$N$26,0)</f>
        <v>0</v>
      </c>
      <c r="AF63" s="113">
        <f>IF($E63=501,'Tarifs et relevés'!$N$15*'Tarifs et relevés'!$N$26,0)</f>
        <v>0</v>
      </c>
      <c r="AG63" s="113">
        <f>IF($E63=503,'Tarifs et relevés'!$N$16*'Tarifs et relevés'!$N$26,0)</f>
        <v>0</v>
      </c>
      <c r="AH63" s="113">
        <f>IF($E63=504,'Tarifs et relevés'!$N$17*'Tarifs et relevés'!$N$26,0)</f>
        <v>0</v>
      </c>
      <c r="AI63" s="113">
        <f>IF($E63=505,'Tarifs et relevés'!$N$18*'Tarifs et relevés'!$N$26,0)</f>
        <v>0</v>
      </c>
      <c r="AJ63" s="113">
        <f>IF($E63=506,'Tarifs et relevés'!$N$19*'Tarifs et relevés'!$N$26,0)</f>
        <v>0</v>
      </c>
      <c r="AK63" s="113">
        <f>IF($E63=507,'Tarifs et relevés'!$N$20*'Tarifs et relevés'!$N$26,0)</f>
        <v>0</v>
      </c>
      <c r="AL63" s="113">
        <f>IF($E63=508,'Tarifs et relevés'!$N$21*'Tarifs et relevés'!$N$26,0)</f>
        <v>0</v>
      </c>
      <c r="AM63" s="113">
        <f>IF($E63=509,'Tarifs et relevés'!$N$22*'Tarifs et relevés'!$N$26,0)</f>
        <v>0</v>
      </c>
      <c r="AN63" s="113">
        <f>IF($E63=510,'Tarifs et relevés'!$N$23*'Tarifs et relevés'!$N$26,0)</f>
        <v>0</v>
      </c>
      <c r="AO63" s="113">
        <f>IF($E63=511,'Tarifs et relevés'!$N$24*'Tarifs et relevés'!$N$26,0)</f>
        <v>0</v>
      </c>
      <c r="AP63" s="113">
        <f>IF($E63=512,'Tarifs et relevés'!$N$25*'Tarifs et relevés'!$N$26,0)</f>
        <v>0</v>
      </c>
      <c r="AQ63" s="199">
        <f>IF($E63=301,'Tarifs et relevés'!$N$5*'Tarifs et relevés'!$N$8,0)</f>
        <v>0</v>
      </c>
      <c r="AR63" s="199">
        <f>IF($E63=302,'Tarifs et relevés'!$N$6*'Tarifs et relevés'!$N$8,0)</f>
        <v>0</v>
      </c>
      <c r="AS63" s="199">
        <f>IF($E63=303,'Tarifs et relevés'!$N$7*'Tarifs et relevés'!$N$8,0)</f>
        <v>0</v>
      </c>
      <c r="AT63" s="195">
        <f t="shared" si="28"/>
        <v>0</v>
      </c>
      <c r="AU63" s="195">
        <f t="shared" si="29"/>
        <v>0</v>
      </c>
    </row>
    <row r="64" spans="1:47" ht="20.100000000000001" customHeight="1" x14ac:dyDescent="0.25">
      <c r="A64" s="28" t="str">
        <f>IF(C64=200,'Code Fournisseur'!$C$4,IF(C64=300,'Code Fournisseur'!$C$12,IF(C64=400,'Code Fournisseur'!$C$17,IF(C64=500,'Code Fournisseur'!$C$23,""))))</f>
        <v/>
      </c>
      <c r="B64" s="213"/>
      <c r="C64" s="26"/>
      <c r="D64" s="28" t="str">
        <f>IF(E64=201,'Code Fournisseur'!C66,IF(E64=202,'Code Fournisseur'!$C$6,IF(E64=203,'Code Fournisseur'!$C$7,IF(E64=204,'Code Fournisseur'!$C$8,IF(E64=205,'Code Fournisseur'!$C$9,IF(E64=206,'Code Fournisseur'!$C$10,IF(E64=301,'Code Fournisseur'!$C$13,IF(E64=302,'Code Fournisseur'!$C$14,IF(E64=303,'Code Fournisseur'!$C$15,IF(E64=401,'Code Fournisseur'!$C$18,IF(E64=402,'Code Fournisseur'!$C$19,IF(E64=403,'Code Fournisseur'!$C$20,IF(E64=404,'Code Fournisseur'!$C$21,IF(E64=501,'Code Fournisseur'!$C$24,IF(E64=502,'Code Fournisseur'!$C$25,IF(E64=503,'Code Fournisseur'!$C$26,IF(E64=504,'Code Fournisseur'!$C$27,IF(E64=505,'Code Fournisseur'!$C$28,IF(E64=506,'Code Fournisseur'!$C$29,IF(E64=507,'Code Fournisseur'!$C$30,IF(E64=508,'Code Fournisseur'!$C$31,IF(E64=509,'Code Fournisseur'!$C$32,IF(E64=510,'Code Fournisseur'!$C$33,IF(E64=511,'Code Fournisseur'!$C$34,IF(E64=512,'Code Fournisseur'!$C$35,"")))))))))))))))))))))))))</f>
        <v/>
      </c>
      <c r="E64" s="26"/>
      <c r="F64" s="26"/>
      <c r="G64" s="69" t="str">
        <f>IF(Tableau1[[#This Row],[Code ventilation]]=402,'Tarifs et relevés'!$G$16*Tableau1[[#This Row],[Quote part Quantités]],"")</f>
        <v/>
      </c>
      <c r="H64" s="69" t="str">
        <f>IF(Tableau1[[#This Row],[Code ventilation]]=403,'Tarifs et relevés'!$G$17*Tableau1[[#This Row],[Quote part Quantités]],"")</f>
        <v/>
      </c>
      <c r="I64" s="69" t="str">
        <f>IF(Tableau1[[#This Row],[Code ventilation]]=404,'Tarifs et relevés'!$G$18*Tableau1[[#This Row],[Quote part Quantités]],"")</f>
        <v/>
      </c>
      <c r="J64" s="70" t="str">
        <f>IF(Tableau1[[#This Row],[Code ventilation]]=401,'Tarifs et relevés'!$G$14,"")</f>
        <v/>
      </c>
      <c r="K64" s="71" t="str">
        <f>IF(ISERROR('Tarifs et relevés'!$G$15*Tableau1[[#This Row],[Gaz Citerne            en Kg]]),"",'Tarifs et relevés'!$G$15*'Tableau des dépenses'!J64)</f>
        <v/>
      </c>
      <c r="L6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4" s="68" t="str">
        <f>IF(Tableau1[[#This Row],[Code ventilation]]=202,'Tarifs et relevés'!$G$5*Tableau1[[#This Row],[Quote part Quantités]],"")</f>
        <v/>
      </c>
      <c r="N64" s="68" t="str">
        <f>IF(Tableau1[[#This Row],[Code ventilation]]=203,'Tarifs et relevés'!$G$6*Tableau1[[#This Row],[Quote part Quantités]],"")</f>
        <v/>
      </c>
      <c r="O64" s="68" t="str">
        <f>IF(Tableau1[[#This Row],[Code ventilation]]=204,'Tarifs et relevés'!$G$7*Tableau1[[#This Row],[Quote part Quantités]],"")</f>
        <v/>
      </c>
      <c r="P64" s="68" t="str">
        <f>IF(Tableau1[[#This Row],[Code ventilation]]=205,'Tarifs et relevés'!$G$8*Tableau1[[#This Row],[Quote part Quantités]],"")</f>
        <v/>
      </c>
      <c r="Q64" s="68" t="str">
        <f>IF(Tableau1[[#This Row],[Code ventilation]]=206,'Tarifs et relevés'!$G$9*Tableau1[[#This Row],[Quote part Quantités]],"")</f>
        <v/>
      </c>
      <c r="R6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4" s="68" t="str">
        <f>IF(ISERROR('Tarifs et relevés'!$N$8*'Tableau des dépenses'!R64),"",'Tarifs et relevés'!$N$8*'Tableau des dépenses'!R64)</f>
        <v/>
      </c>
      <c r="T6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4" s="63" t="str">
        <f>IF(ISERROR('Tarifs et relevés'!$N$26*Tableau1[[#This Row],[Engie        Quantité KW]]),"",'Tarifs et relevés'!$N$26*Tableau1[[#This Row],[Engie        Quantité KW]])</f>
        <v/>
      </c>
      <c r="V6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4" s="198">
        <v>3</v>
      </c>
      <c r="X64" s="64">
        <f t="shared" si="25"/>
        <v>0</v>
      </c>
      <c r="Y64" s="64">
        <f t="shared" si="26"/>
        <v>0</v>
      </c>
      <c r="Z64" s="64">
        <f t="shared" si="27"/>
        <v>0</v>
      </c>
      <c r="AA64" s="113">
        <f>SUM(Tableau1[[#This Row],[SUEZ Transport    HT]:[SUEZ Traitement                           HT]])</f>
        <v>0</v>
      </c>
      <c r="AB64" s="113" t="str">
        <f>Tableau1[[#This Row],[Sogedo     Montant HT]]</f>
        <v/>
      </c>
      <c r="AC64" s="113">
        <f>SUM(Tableau1[[#This Row],[Bouteille     30 Kg]:[Bouteille     Le Cube]],Tableau1[[#This Row],[Gaz Citerne    Montant HT]])</f>
        <v>0</v>
      </c>
      <c r="AD64" s="113" t="str">
        <f>Tableau1[[#This Row],[Engie                Montant HT]]</f>
        <v/>
      </c>
      <c r="AE64" s="113">
        <f>IF($E64=501,'Tarifs et relevés'!$N$14*'Tarifs et relevés'!$N$26,0)</f>
        <v>0</v>
      </c>
      <c r="AF64" s="113">
        <f>IF($E64=501,'Tarifs et relevés'!$N$15*'Tarifs et relevés'!$N$26,0)</f>
        <v>0</v>
      </c>
      <c r="AG64" s="113">
        <f>IF($E64=503,'Tarifs et relevés'!$N$16*'Tarifs et relevés'!$N$26,0)</f>
        <v>0</v>
      </c>
      <c r="AH64" s="113">
        <f>IF($E64=504,'Tarifs et relevés'!$N$17*'Tarifs et relevés'!$N$26,0)</f>
        <v>0</v>
      </c>
      <c r="AI64" s="113">
        <f>IF($E64=505,'Tarifs et relevés'!$N$18*'Tarifs et relevés'!$N$26,0)</f>
        <v>0</v>
      </c>
      <c r="AJ64" s="113">
        <f>IF($E64=506,'Tarifs et relevés'!$N$19*'Tarifs et relevés'!$N$26,0)</f>
        <v>0</v>
      </c>
      <c r="AK64" s="113">
        <f>IF($E64=507,'Tarifs et relevés'!$N$20*'Tarifs et relevés'!$N$26,0)</f>
        <v>0</v>
      </c>
      <c r="AL64" s="113">
        <f>IF($E64=508,'Tarifs et relevés'!$N$21*'Tarifs et relevés'!$N$26,0)</f>
        <v>0</v>
      </c>
      <c r="AM64" s="113">
        <f>IF($E64=509,'Tarifs et relevés'!$N$22*'Tarifs et relevés'!$N$26,0)</f>
        <v>0</v>
      </c>
      <c r="AN64" s="113">
        <f>IF($E64=510,'Tarifs et relevés'!$N$23*'Tarifs et relevés'!$N$26,0)</f>
        <v>0</v>
      </c>
      <c r="AO64" s="113">
        <f>IF($E64=511,'Tarifs et relevés'!$N$24*'Tarifs et relevés'!$N$26,0)</f>
        <v>0</v>
      </c>
      <c r="AP64" s="113">
        <f>IF($E64=512,'Tarifs et relevés'!$N$25*'Tarifs et relevés'!$N$26,0)</f>
        <v>0</v>
      </c>
      <c r="AQ64" s="199">
        <f>IF($E64=301,'Tarifs et relevés'!$N$5*'Tarifs et relevés'!$N$8,0)</f>
        <v>0</v>
      </c>
      <c r="AR64" s="199">
        <f>IF($E64=302,'Tarifs et relevés'!$N$6*'Tarifs et relevés'!$N$8,0)</f>
        <v>0</v>
      </c>
      <c r="AS64" s="199">
        <f>IF($E64=303,'Tarifs et relevés'!$N$7*'Tarifs et relevés'!$N$8,0)</f>
        <v>0</v>
      </c>
      <c r="AT64" s="64">
        <f t="shared" si="28"/>
        <v>0</v>
      </c>
      <c r="AU64" s="64">
        <f t="shared" si="29"/>
        <v>0</v>
      </c>
    </row>
    <row r="65" spans="1:47" ht="20.100000000000001" customHeight="1" x14ac:dyDescent="0.25">
      <c r="A65" s="28" t="str">
        <f>IF(C65=200,'Code Fournisseur'!$C$4,IF(C65=300,'Code Fournisseur'!$C$12,IF(C65=400,'Code Fournisseur'!$C$17,IF(C65=500,'Code Fournisseur'!$C$23,""))))</f>
        <v/>
      </c>
      <c r="B65" s="213"/>
      <c r="C65" s="26"/>
      <c r="D65" s="28" t="str">
        <f>IF(E65=201,'Code Fournisseur'!C67,IF(E65=202,'Code Fournisseur'!$C$6,IF(E65=203,'Code Fournisseur'!$C$7,IF(E65=204,'Code Fournisseur'!$C$8,IF(E65=205,'Code Fournisseur'!$C$9,IF(E65=206,'Code Fournisseur'!$C$10,IF(E65=301,'Code Fournisseur'!$C$13,IF(E65=302,'Code Fournisseur'!$C$14,IF(E65=303,'Code Fournisseur'!$C$15,IF(E65=401,'Code Fournisseur'!$C$18,IF(E65=402,'Code Fournisseur'!$C$19,IF(E65=403,'Code Fournisseur'!$C$20,IF(E65=404,'Code Fournisseur'!$C$21,IF(E65=501,'Code Fournisseur'!$C$24,IF(E65=502,'Code Fournisseur'!$C$25,IF(E65=503,'Code Fournisseur'!$C$26,IF(E65=504,'Code Fournisseur'!$C$27,IF(E65=505,'Code Fournisseur'!$C$28,IF(E65=506,'Code Fournisseur'!$C$29,IF(E65=507,'Code Fournisseur'!$C$30,IF(E65=508,'Code Fournisseur'!$C$31,IF(E65=509,'Code Fournisseur'!$C$32,IF(E65=510,'Code Fournisseur'!$C$33,IF(E65=511,'Code Fournisseur'!$C$34,IF(E65=512,'Code Fournisseur'!$C$35,"")))))))))))))))))))))))))</f>
        <v/>
      </c>
      <c r="E65" s="26"/>
      <c r="F65" s="26"/>
      <c r="G65" s="69" t="str">
        <f>IF(Tableau1[[#This Row],[Code ventilation]]=402,'Tarifs et relevés'!$G$16*Tableau1[[#This Row],[Quote part Quantités]],"")</f>
        <v/>
      </c>
      <c r="H65" s="69" t="str">
        <f>IF(Tableau1[[#This Row],[Code ventilation]]=403,'Tarifs et relevés'!$G$17*Tableau1[[#This Row],[Quote part Quantités]],"")</f>
        <v/>
      </c>
      <c r="I65" s="69" t="str">
        <f>IF(Tableau1[[#This Row],[Code ventilation]]=404,'Tarifs et relevés'!$G$18*Tableau1[[#This Row],[Quote part Quantités]],"")</f>
        <v/>
      </c>
      <c r="J65" s="70" t="str">
        <f>IF(Tableau1[[#This Row],[Code ventilation]]=401,'Tarifs et relevés'!$G$14,"")</f>
        <v/>
      </c>
      <c r="K65" s="71" t="str">
        <f>IF(ISERROR('Tarifs et relevés'!$G$15*Tableau1[[#This Row],[Gaz Citerne            en Kg]]),"",'Tarifs et relevés'!$G$15*'Tableau des dépenses'!J65)</f>
        <v/>
      </c>
      <c r="L6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5" s="68" t="str">
        <f>IF(Tableau1[[#This Row],[Code ventilation]]=202,'Tarifs et relevés'!$G$5*Tableau1[[#This Row],[Quote part Quantités]],"")</f>
        <v/>
      </c>
      <c r="N65" s="68" t="str">
        <f>IF(Tableau1[[#This Row],[Code ventilation]]=203,'Tarifs et relevés'!$G$6*Tableau1[[#This Row],[Quote part Quantités]],"")</f>
        <v/>
      </c>
      <c r="O65" s="68" t="str">
        <f>IF(Tableau1[[#This Row],[Code ventilation]]=204,'Tarifs et relevés'!$G$7*Tableau1[[#This Row],[Quote part Quantités]],"")</f>
        <v/>
      </c>
      <c r="P65" s="68" t="str">
        <f>IF(Tableau1[[#This Row],[Code ventilation]]=205,'Tarifs et relevés'!$G$8*Tableau1[[#This Row],[Quote part Quantités]],"")</f>
        <v/>
      </c>
      <c r="Q65" s="68" t="str">
        <f>IF(Tableau1[[#This Row],[Code ventilation]]=206,'Tarifs et relevés'!$G$9*Tableau1[[#This Row],[Quote part Quantités]],"")</f>
        <v/>
      </c>
      <c r="R6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5" s="68" t="str">
        <f>IF(ISERROR('Tarifs et relevés'!$N$8*'Tableau des dépenses'!R65),"",'Tarifs et relevés'!$N$8*'Tableau des dépenses'!R65)</f>
        <v/>
      </c>
      <c r="T6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5" s="63" t="str">
        <f>IF(ISERROR('Tarifs et relevés'!$N$26*Tableau1[[#This Row],[Engie        Quantité KW]]),"",'Tarifs et relevés'!$N$26*Tableau1[[#This Row],[Engie        Quantité KW]])</f>
        <v/>
      </c>
      <c r="V6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5" s="198">
        <v>3</v>
      </c>
      <c r="X65" s="64">
        <f t="shared" si="25"/>
        <v>0</v>
      </c>
      <c r="Y65" s="64">
        <f t="shared" si="26"/>
        <v>0</v>
      </c>
      <c r="Z65" s="64">
        <f t="shared" si="27"/>
        <v>0</v>
      </c>
      <c r="AA65" s="113">
        <f>SUM(Tableau1[[#This Row],[SUEZ Transport    HT]:[SUEZ Traitement                           HT]])</f>
        <v>0</v>
      </c>
      <c r="AB65" s="113" t="str">
        <f>Tableau1[[#This Row],[Sogedo     Montant HT]]</f>
        <v/>
      </c>
      <c r="AC65" s="113">
        <f>SUM(Tableau1[[#This Row],[Bouteille     30 Kg]:[Bouteille     Le Cube]],Tableau1[[#This Row],[Gaz Citerne    Montant HT]])</f>
        <v>0</v>
      </c>
      <c r="AD65" s="113" t="str">
        <f>Tableau1[[#This Row],[Engie                Montant HT]]</f>
        <v/>
      </c>
      <c r="AE65" s="113">
        <f>IF($E65=501,'Tarifs et relevés'!$N$14*'Tarifs et relevés'!$N$26,0)</f>
        <v>0</v>
      </c>
      <c r="AF65" s="113">
        <f>IF($E65=501,'Tarifs et relevés'!$N$15*'Tarifs et relevés'!$N$26,0)</f>
        <v>0</v>
      </c>
      <c r="AG65" s="113">
        <f>IF($E65=503,'Tarifs et relevés'!$N$16*'Tarifs et relevés'!$N$26,0)</f>
        <v>0</v>
      </c>
      <c r="AH65" s="113">
        <f>IF($E65=504,'Tarifs et relevés'!$N$17*'Tarifs et relevés'!$N$26,0)</f>
        <v>0</v>
      </c>
      <c r="AI65" s="113">
        <f>IF($E65=505,'Tarifs et relevés'!$N$18*'Tarifs et relevés'!$N$26,0)</f>
        <v>0</v>
      </c>
      <c r="AJ65" s="113">
        <f>IF($E65=506,'Tarifs et relevés'!$N$19*'Tarifs et relevés'!$N$26,0)</f>
        <v>0</v>
      </c>
      <c r="AK65" s="113">
        <f>IF($E65=507,'Tarifs et relevés'!$N$20*'Tarifs et relevés'!$N$26,0)</f>
        <v>0</v>
      </c>
      <c r="AL65" s="113">
        <f>IF($E65=508,'Tarifs et relevés'!$N$21*'Tarifs et relevés'!$N$26,0)</f>
        <v>0</v>
      </c>
      <c r="AM65" s="113">
        <f>IF($E65=509,'Tarifs et relevés'!$N$22*'Tarifs et relevés'!$N$26,0)</f>
        <v>0</v>
      </c>
      <c r="AN65" s="113">
        <f>IF($E65=510,'Tarifs et relevés'!$N$23*'Tarifs et relevés'!$N$26,0)</f>
        <v>0</v>
      </c>
      <c r="AO65" s="113">
        <f>IF($E65=511,'Tarifs et relevés'!$N$24*'Tarifs et relevés'!$N$26,0)</f>
        <v>0</v>
      </c>
      <c r="AP65" s="113">
        <f>IF($E65=512,'Tarifs et relevés'!$N$25*'Tarifs et relevés'!$N$26,0)</f>
        <v>0</v>
      </c>
      <c r="AQ65" s="199">
        <f>IF($E65=301,'Tarifs et relevés'!$N$5*'Tarifs et relevés'!$N$8,0)</f>
        <v>0</v>
      </c>
      <c r="AR65" s="199">
        <f>IF($E65=302,'Tarifs et relevés'!$N$6*'Tarifs et relevés'!$N$8,0)</f>
        <v>0</v>
      </c>
      <c r="AS65" s="199">
        <f>IF($E65=303,'Tarifs et relevés'!$N$7*'Tarifs et relevés'!$N$8,0)</f>
        <v>0</v>
      </c>
      <c r="AT65" s="195">
        <f t="shared" si="28"/>
        <v>0</v>
      </c>
      <c r="AU65" s="195">
        <f t="shared" si="29"/>
        <v>0</v>
      </c>
    </row>
    <row r="66" spans="1:47" ht="20.100000000000001" customHeight="1" x14ac:dyDescent="0.25">
      <c r="A66" s="28" t="str">
        <f>IF(C66=200,'Code Fournisseur'!$C$4,IF(C66=300,'Code Fournisseur'!$C$12,IF(C66=400,'Code Fournisseur'!$C$17,IF(C66=500,'Code Fournisseur'!$C$23,""))))</f>
        <v/>
      </c>
      <c r="B66" s="213"/>
      <c r="C66" s="26"/>
      <c r="D66" s="28" t="str">
        <f>IF(E66=201,'Code Fournisseur'!C68,IF(E66=202,'Code Fournisseur'!$C$6,IF(E66=203,'Code Fournisseur'!$C$7,IF(E66=204,'Code Fournisseur'!$C$8,IF(E66=205,'Code Fournisseur'!$C$9,IF(E66=206,'Code Fournisseur'!$C$10,IF(E66=301,'Code Fournisseur'!$C$13,IF(E66=302,'Code Fournisseur'!$C$14,IF(E66=303,'Code Fournisseur'!$C$15,IF(E66=401,'Code Fournisseur'!$C$18,IF(E66=402,'Code Fournisseur'!$C$19,IF(E66=403,'Code Fournisseur'!$C$20,IF(E66=404,'Code Fournisseur'!$C$21,IF(E66=501,'Code Fournisseur'!$C$24,IF(E66=502,'Code Fournisseur'!$C$25,IF(E66=503,'Code Fournisseur'!$C$26,IF(E66=504,'Code Fournisseur'!$C$27,IF(E66=505,'Code Fournisseur'!$C$28,IF(E66=506,'Code Fournisseur'!$C$29,IF(E66=507,'Code Fournisseur'!$C$30,IF(E66=508,'Code Fournisseur'!$C$31,IF(E66=509,'Code Fournisseur'!$C$32,IF(E66=510,'Code Fournisseur'!$C$33,IF(E66=511,'Code Fournisseur'!$C$34,IF(E66=512,'Code Fournisseur'!$C$35,"")))))))))))))))))))))))))</f>
        <v/>
      </c>
      <c r="E66" s="26"/>
      <c r="F66" s="26"/>
      <c r="G66" s="69" t="str">
        <f>IF(Tableau1[[#This Row],[Code ventilation]]=402,'Tarifs et relevés'!$G$16*Tableau1[[#This Row],[Quote part Quantités]],"")</f>
        <v/>
      </c>
      <c r="H66" s="69" t="str">
        <f>IF(Tableau1[[#This Row],[Code ventilation]]=403,'Tarifs et relevés'!$G$17*Tableau1[[#This Row],[Quote part Quantités]],"")</f>
        <v/>
      </c>
      <c r="I66" s="69" t="str">
        <f>IF(Tableau1[[#This Row],[Code ventilation]]=404,'Tarifs et relevés'!$G$18*Tableau1[[#This Row],[Quote part Quantités]],"")</f>
        <v/>
      </c>
      <c r="J66" s="70" t="str">
        <f>IF(Tableau1[[#This Row],[Code ventilation]]=401,'Tarifs et relevés'!$G$14,"")</f>
        <v/>
      </c>
      <c r="K66" s="71" t="str">
        <f>IF(ISERROR('Tarifs et relevés'!$G$15*Tableau1[[#This Row],[Gaz Citerne            en Kg]]),"",'Tarifs et relevés'!$G$15*'Tableau des dépenses'!J66)</f>
        <v/>
      </c>
      <c r="L6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6" s="68" t="str">
        <f>IF(Tableau1[[#This Row],[Code ventilation]]=202,'Tarifs et relevés'!$G$5*Tableau1[[#This Row],[Quote part Quantités]],"")</f>
        <v/>
      </c>
      <c r="N66" s="68" t="str">
        <f>IF(Tableau1[[#This Row],[Code ventilation]]=203,'Tarifs et relevés'!$G$6*Tableau1[[#This Row],[Quote part Quantités]],"")</f>
        <v/>
      </c>
      <c r="O66" s="68" t="str">
        <f>IF(Tableau1[[#This Row],[Code ventilation]]=204,'Tarifs et relevés'!$G$7*Tableau1[[#This Row],[Quote part Quantités]],"")</f>
        <v/>
      </c>
      <c r="P66" s="68" t="str">
        <f>IF(Tableau1[[#This Row],[Code ventilation]]=205,'Tarifs et relevés'!$G$8*Tableau1[[#This Row],[Quote part Quantités]],"")</f>
        <v/>
      </c>
      <c r="Q66" s="68" t="str">
        <f>IF(Tableau1[[#This Row],[Code ventilation]]=206,'Tarifs et relevés'!$G$9*Tableau1[[#This Row],[Quote part Quantités]],"")</f>
        <v/>
      </c>
      <c r="R6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6" s="68" t="str">
        <f>IF(ISERROR('Tarifs et relevés'!$N$8*'Tableau des dépenses'!R66),"",'Tarifs et relevés'!$N$8*'Tableau des dépenses'!R66)</f>
        <v/>
      </c>
      <c r="T6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6" s="63" t="str">
        <f>IF(ISERROR('Tarifs et relevés'!$N$26*Tableau1[[#This Row],[Engie        Quantité KW]]),"",'Tarifs et relevés'!$N$26*Tableau1[[#This Row],[Engie        Quantité KW]])</f>
        <v/>
      </c>
      <c r="V6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6" s="198">
        <v>3</v>
      </c>
      <c r="X66" s="64">
        <f t="shared" si="25"/>
        <v>0</v>
      </c>
      <c r="Y66" s="64">
        <f t="shared" si="26"/>
        <v>0</v>
      </c>
      <c r="Z66" s="64">
        <f t="shared" si="27"/>
        <v>0</v>
      </c>
      <c r="AA66" s="113">
        <f>SUM(Tableau1[[#This Row],[SUEZ Transport    HT]:[SUEZ Traitement                           HT]])</f>
        <v>0</v>
      </c>
      <c r="AB66" s="113" t="str">
        <f>Tableau1[[#This Row],[Sogedo     Montant HT]]</f>
        <v/>
      </c>
      <c r="AC66" s="113">
        <f>SUM(Tableau1[[#This Row],[Bouteille     30 Kg]:[Bouteille     Le Cube]],Tableau1[[#This Row],[Gaz Citerne    Montant HT]])</f>
        <v>0</v>
      </c>
      <c r="AD66" s="113" t="str">
        <f>Tableau1[[#This Row],[Engie                Montant HT]]</f>
        <v/>
      </c>
      <c r="AE66" s="113">
        <f>IF($E66=501,'Tarifs et relevés'!$N$14*'Tarifs et relevés'!$N$26,0)</f>
        <v>0</v>
      </c>
      <c r="AF66" s="113">
        <f>IF($E66=501,'Tarifs et relevés'!$N$15*'Tarifs et relevés'!$N$26,0)</f>
        <v>0</v>
      </c>
      <c r="AG66" s="113">
        <f>IF($E66=503,'Tarifs et relevés'!$N$16*'Tarifs et relevés'!$N$26,0)</f>
        <v>0</v>
      </c>
      <c r="AH66" s="113">
        <f>IF($E66=504,'Tarifs et relevés'!$N$17*'Tarifs et relevés'!$N$26,0)</f>
        <v>0</v>
      </c>
      <c r="AI66" s="113">
        <f>IF($E66=505,'Tarifs et relevés'!$N$18*'Tarifs et relevés'!$N$26,0)</f>
        <v>0</v>
      </c>
      <c r="AJ66" s="113">
        <f>IF($E66=506,'Tarifs et relevés'!$N$19*'Tarifs et relevés'!$N$26,0)</f>
        <v>0</v>
      </c>
      <c r="AK66" s="113">
        <f>IF($E66=507,'Tarifs et relevés'!$N$20*'Tarifs et relevés'!$N$26,0)</f>
        <v>0</v>
      </c>
      <c r="AL66" s="113">
        <f>IF($E66=508,'Tarifs et relevés'!$N$21*'Tarifs et relevés'!$N$26,0)</f>
        <v>0</v>
      </c>
      <c r="AM66" s="113">
        <f>IF($E66=509,'Tarifs et relevés'!$N$22*'Tarifs et relevés'!$N$26,0)</f>
        <v>0</v>
      </c>
      <c r="AN66" s="113">
        <f>IF($E66=510,'Tarifs et relevés'!$N$23*'Tarifs et relevés'!$N$26,0)</f>
        <v>0</v>
      </c>
      <c r="AO66" s="113">
        <f>IF($E66=511,'Tarifs et relevés'!$N$24*'Tarifs et relevés'!$N$26,0)</f>
        <v>0</v>
      </c>
      <c r="AP66" s="113">
        <f>IF($E66=512,'Tarifs et relevés'!$N$25*'Tarifs et relevés'!$N$26,0)</f>
        <v>0</v>
      </c>
      <c r="AQ66" s="199">
        <f>IF($E66=301,'Tarifs et relevés'!$N$5*'Tarifs et relevés'!$N$8,0)</f>
        <v>0</v>
      </c>
      <c r="AR66" s="199">
        <f>IF($E66=302,'Tarifs et relevés'!$N$6*'Tarifs et relevés'!$N$8,0)</f>
        <v>0</v>
      </c>
      <c r="AS66" s="199">
        <f>IF($E66=303,'Tarifs et relevés'!$N$7*'Tarifs et relevés'!$N$8,0)</f>
        <v>0</v>
      </c>
      <c r="AT66" s="64">
        <f t="shared" si="28"/>
        <v>0</v>
      </c>
      <c r="AU66" s="64">
        <f t="shared" si="29"/>
        <v>0</v>
      </c>
    </row>
    <row r="67" spans="1:47" ht="20.100000000000001" customHeight="1" x14ac:dyDescent="0.25">
      <c r="A67" s="28" t="str">
        <f>IF(C67=200,'Code Fournisseur'!$C$4,IF(C67=300,'Code Fournisseur'!$C$12,IF(C67=400,'Code Fournisseur'!$C$17,IF(C67=500,'Code Fournisseur'!$C$23,""))))</f>
        <v/>
      </c>
      <c r="B67" s="213"/>
      <c r="C67" s="26"/>
      <c r="D67" s="28" t="str">
        <f>IF(E67=201,'Code Fournisseur'!C69,IF(E67=202,'Code Fournisseur'!$C$6,IF(E67=203,'Code Fournisseur'!$C$7,IF(E67=204,'Code Fournisseur'!$C$8,IF(E67=205,'Code Fournisseur'!$C$9,IF(E67=206,'Code Fournisseur'!$C$10,IF(E67=301,'Code Fournisseur'!$C$13,IF(E67=302,'Code Fournisseur'!$C$14,IF(E67=303,'Code Fournisseur'!$C$15,IF(E67=401,'Code Fournisseur'!$C$18,IF(E67=402,'Code Fournisseur'!$C$19,IF(E67=403,'Code Fournisseur'!$C$20,IF(E67=404,'Code Fournisseur'!$C$21,IF(E67=501,'Code Fournisseur'!$C$24,IF(E67=502,'Code Fournisseur'!$C$25,IF(E67=503,'Code Fournisseur'!$C$26,IF(E67=504,'Code Fournisseur'!$C$27,IF(E67=505,'Code Fournisseur'!$C$28,IF(E67=506,'Code Fournisseur'!$C$29,IF(E67=507,'Code Fournisseur'!$C$30,IF(E67=508,'Code Fournisseur'!$C$31,IF(E67=509,'Code Fournisseur'!$C$32,IF(E67=510,'Code Fournisseur'!$C$33,IF(E67=511,'Code Fournisseur'!$C$34,IF(E67=512,'Code Fournisseur'!$C$35,"")))))))))))))))))))))))))</f>
        <v/>
      </c>
      <c r="E67" s="26"/>
      <c r="F67" s="26"/>
      <c r="G67" s="69" t="str">
        <f>IF(Tableau1[[#This Row],[Code ventilation]]=402,'Tarifs et relevés'!$G$16*Tableau1[[#This Row],[Quote part Quantités]],"")</f>
        <v/>
      </c>
      <c r="H67" s="69" t="str">
        <f>IF(Tableau1[[#This Row],[Code ventilation]]=403,'Tarifs et relevés'!$G$17*Tableau1[[#This Row],[Quote part Quantités]],"")</f>
        <v/>
      </c>
      <c r="I67" s="69" t="str">
        <f>IF(Tableau1[[#This Row],[Code ventilation]]=404,'Tarifs et relevés'!$G$18*Tableau1[[#This Row],[Quote part Quantités]],"")</f>
        <v/>
      </c>
      <c r="J67" s="70" t="str">
        <f>IF(Tableau1[[#This Row],[Code ventilation]]=401,'Tarifs et relevés'!$G$14,"")</f>
        <v/>
      </c>
      <c r="K67" s="71" t="str">
        <f>IF(ISERROR('Tarifs et relevés'!$G$15*Tableau1[[#This Row],[Gaz Citerne            en Kg]]),"",'Tarifs et relevés'!$G$15*'Tableau des dépenses'!J67)</f>
        <v/>
      </c>
      <c r="L6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7" s="68" t="str">
        <f>IF(Tableau1[[#This Row],[Code ventilation]]=202,'Tarifs et relevés'!$G$5*Tableau1[[#This Row],[Quote part Quantités]],"")</f>
        <v/>
      </c>
      <c r="N67" s="68" t="str">
        <f>IF(Tableau1[[#This Row],[Code ventilation]]=203,'Tarifs et relevés'!$G$6*Tableau1[[#This Row],[Quote part Quantités]],"")</f>
        <v/>
      </c>
      <c r="O67" s="68" t="str">
        <f>IF(Tableau1[[#This Row],[Code ventilation]]=204,'Tarifs et relevés'!$G$7*Tableau1[[#This Row],[Quote part Quantités]],"")</f>
        <v/>
      </c>
      <c r="P67" s="68" t="str">
        <f>IF(Tableau1[[#This Row],[Code ventilation]]=205,'Tarifs et relevés'!$G$8*Tableau1[[#This Row],[Quote part Quantités]],"")</f>
        <v/>
      </c>
      <c r="Q67" s="68" t="str">
        <f>IF(Tableau1[[#This Row],[Code ventilation]]=206,'Tarifs et relevés'!$G$9*Tableau1[[#This Row],[Quote part Quantités]],"")</f>
        <v/>
      </c>
      <c r="R6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7" s="68" t="str">
        <f>IF(ISERROR('Tarifs et relevés'!$N$8*'Tableau des dépenses'!R67),"",'Tarifs et relevés'!$N$8*'Tableau des dépenses'!R67)</f>
        <v/>
      </c>
      <c r="T6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7" s="63" t="str">
        <f>IF(ISERROR('Tarifs et relevés'!$N$26*Tableau1[[#This Row],[Engie        Quantité KW]]),"",'Tarifs et relevés'!$N$26*Tableau1[[#This Row],[Engie        Quantité KW]])</f>
        <v/>
      </c>
      <c r="V6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7" s="198">
        <v>3</v>
      </c>
      <c r="X67" s="64">
        <f t="shared" si="25"/>
        <v>0</v>
      </c>
      <c r="Y67" s="64">
        <f t="shared" si="26"/>
        <v>0</v>
      </c>
      <c r="Z67" s="64">
        <f t="shared" si="27"/>
        <v>0</v>
      </c>
      <c r="AA67" s="113">
        <f>SUM(Tableau1[[#This Row],[SUEZ Transport    HT]:[SUEZ Traitement                           HT]])</f>
        <v>0</v>
      </c>
      <c r="AB67" s="113" t="str">
        <f>Tableau1[[#This Row],[Sogedo     Montant HT]]</f>
        <v/>
      </c>
      <c r="AC67" s="113">
        <f>SUM(Tableau1[[#This Row],[Bouteille     30 Kg]:[Bouteille     Le Cube]],Tableau1[[#This Row],[Gaz Citerne    Montant HT]])</f>
        <v>0</v>
      </c>
      <c r="AD67" s="113" t="str">
        <f>Tableau1[[#This Row],[Engie                Montant HT]]</f>
        <v/>
      </c>
      <c r="AE67" s="113">
        <f>IF($E67=501,'Tarifs et relevés'!$N$14*'Tarifs et relevés'!$N$26,0)</f>
        <v>0</v>
      </c>
      <c r="AF67" s="113">
        <f>IF($E67=501,'Tarifs et relevés'!$N$15*'Tarifs et relevés'!$N$26,0)</f>
        <v>0</v>
      </c>
      <c r="AG67" s="113">
        <f>IF($E67=503,'Tarifs et relevés'!$N$16*'Tarifs et relevés'!$N$26,0)</f>
        <v>0</v>
      </c>
      <c r="AH67" s="113">
        <f>IF($E67=504,'Tarifs et relevés'!$N$17*'Tarifs et relevés'!$N$26,0)</f>
        <v>0</v>
      </c>
      <c r="AI67" s="113">
        <f>IF($E67=505,'Tarifs et relevés'!$N$18*'Tarifs et relevés'!$N$26,0)</f>
        <v>0</v>
      </c>
      <c r="AJ67" s="113">
        <f>IF($E67=506,'Tarifs et relevés'!$N$19*'Tarifs et relevés'!$N$26,0)</f>
        <v>0</v>
      </c>
      <c r="AK67" s="113">
        <f>IF($E67=507,'Tarifs et relevés'!$N$20*'Tarifs et relevés'!$N$26,0)</f>
        <v>0</v>
      </c>
      <c r="AL67" s="113">
        <f>IF($E67=508,'Tarifs et relevés'!$N$21*'Tarifs et relevés'!$N$26,0)</f>
        <v>0</v>
      </c>
      <c r="AM67" s="113">
        <f>IF($E67=509,'Tarifs et relevés'!$N$22*'Tarifs et relevés'!$N$26,0)</f>
        <v>0</v>
      </c>
      <c r="AN67" s="113">
        <f>IF($E67=510,'Tarifs et relevés'!$N$23*'Tarifs et relevés'!$N$26,0)</f>
        <v>0</v>
      </c>
      <c r="AO67" s="113">
        <f>IF($E67=511,'Tarifs et relevés'!$N$24*'Tarifs et relevés'!$N$26,0)</f>
        <v>0</v>
      </c>
      <c r="AP67" s="113">
        <f>IF($E67=512,'Tarifs et relevés'!$N$25*'Tarifs et relevés'!$N$26,0)</f>
        <v>0</v>
      </c>
      <c r="AQ67" s="199">
        <f>IF($E67=301,'Tarifs et relevés'!$N$5*'Tarifs et relevés'!$N$8,0)</f>
        <v>0</v>
      </c>
      <c r="AR67" s="199">
        <f>IF($E67=302,'Tarifs et relevés'!$N$6*'Tarifs et relevés'!$N$8,0)</f>
        <v>0</v>
      </c>
      <c r="AS67" s="199">
        <f>IF($E67=303,'Tarifs et relevés'!$N$7*'Tarifs et relevés'!$N$8,0)</f>
        <v>0</v>
      </c>
      <c r="AT67" s="195">
        <f t="shared" si="28"/>
        <v>0</v>
      </c>
      <c r="AU67" s="195">
        <f t="shared" si="29"/>
        <v>0</v>
      </c>
    </row>
    <row r="68" spans="1:47" ht="20.100000000000001" customHeight="1" x14ac:dyDescent="0.25">
      <c r="A68" s="28" t="str">
        <f>IF(C68=200,'Code Fournisseur'!$C$4,IF(C68=300,'Code Fournisseur'!$C$12,IF(C68=400,'Code Fournisseur'!$C$17,IF(C68=500,'Code Fournisseur'!$C$23,""))))</f>
        <v/>
      </c>
      <c r="B68" s="213"/>
      <c r="C68" s="26"/>
      <c r="D68" s="28" t="str">
        <f>IF(E68=201,'Code Fournisseur'!C70,IF(E68=202,'Code Fournisseur'!$C$6,IF(E68=203,'Code Fournisseur'!$C$7,IF(E68=204,'Code Fournisseur'!$C$8,IF(E68=205,'Code Fournisseur'!$C$9,IF(E68=206,'Code Fournisseur'!$C$10,IF(E68=301,'Code Fournisseur'!$C$13,IF(E68=302,'Code Fournisseur'!$C$14,IF(E68=303,'Code Fournisseur'!$C$15,IF(E68=401,'Code Fournisseur'!$C$18,IF(E68=402,'Code Fournisseur'!$C$19,IF(E68=403,'Code Fournisseur'!$C$20,IF(E68=404,'Code Fournisseur'!$C$21,IF(E68=501,'Code Fournisseur'!$C$24,IF(E68=502,'Code Fournisseur'!$C$25,IF(E68=503,'Code Fournisseur'!$C$26,IF(E68=504,'Code Fournisseur'!$C$27,IF(E68=505,'Code Fournisseur'!$C$28,IF(E68=506,'Code Fournisseur'!$C$29,IF(E68=507,'Code Fournisseur'!$C$30,IF(E68=508,'Code Fournisseur'!$C$31,IF(E68=509,'Code Fournisseur'!$C$32,IF(E68=510,'Code Fournisseur'!$C$33,IF(E68=511,'Code Fournisseur'!$C$34,IF(E68=512,'Code Fournisseur'!$C$35,"")))))))))))))))))))))))))</f>
        <v/>
      </c>
      <c r="E68" s="26"/>
      <c r="F68" s="26"/>
      <c r="G68" s="69" t="str">
        <f>IF(Tableau1[[#This Row],[Code ventilation]]=402,'Tarifs et relevés'!$G$16*Tableau1[[#This Row],[Quote part Quantités]],"")</f>
        <v/>
      </c>
      <c r="H68" s="69" t="str">
        <f>IF(Tableau1[[#This Row],[Code ventilation]]=403,'Tarifs et relevés'!$G$17*Tableau1[[#This Row],[Quote part Quantités]],"")</f>
        <v/>
      </c>
      <c r="I68" s="69" t="str">
        <f>IF(Tableau1[[#This Row],[Code ventilation]]=404,'Tarifs et relevés'!$G$18*Tableau1[[#This Row],[Quote part Quantités]],"")</f>
        <v/>
      </c>
      <c r="J68" s="70" t="str">
        <f>IF(Tableau1[[#This Row],[Code ventilation]]=401,'Tarifs et relevés'!$G$14,"")</f>
        <v/>
      </c>
      <c r="K68" s="71" t="str">
        <f>IF(ISERROR('Tarifs et relevés'!$G$15*Tableau1[[#This Row],[Gaz Citerne            en Kg]]),"",'Tarifs et relevés'!$G$15*'Tableau des dépenses'!J68)</f>
        <v/>
      </c>
      <c r="L6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8" s="68" t="str">
        <f>IF(Tableau1[[#This Row],[Code ventilation]]=202,'Tarifs et relevés'!$G$5*Tableau1[[#This Row],[Quote part Quantités]],"")</f>
        <v/>
      </c>
      <c r="N68" s="68" t="str">
        <f>IF(Tableau1[[#This Row],[Code ventilation]]=203,'Tarifs et relevés'!$G$6*Tableau1[[#This Row],[Quote part Quantités]],"")</f>
        <v/>
      </c>
      <c r="O68" s="68" t="str">
        <f>IF(Tableau1[[#This Row],[Code ventilation]]=204,'Tarifs et relevés'!$G$7*Tableau1[[#This Row],[Quote part Quantités]],"")</f>
        <v/>
      </c>
      <c r="P68" s="68" t="str">
        <f>IF(Tableau1[[#This Row],[Code ventilation]]=205,'Tarifs et relevés'!$G$8*Tableau1[[#This Row],[Quote part Quantités]],"")</f>
        <v/>
      </c>
      <c r="Q68" s="68" t="str">
        <f>IF(Tableau1[[#This Row],[Code ventilation]]=206,'Tarifs et relevés'!$G$9*Tableau1[[#This Row],[Quote part Quantités]],"")</f>
        <v/>
      </c>
      <c r="R6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8" s="68" t="str">
        <f>IF(ISERROR('Tarifs et relevés'!$N$8*'Tableau des dépenses'!R68),"",'Tarifs et relevés'!$N$8*'Tableau des dépenses'!R68)</f>
        <v/>
      </c>
      <c r="T6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8" s="63" t="str">
        <f>IF(ISERROR('Tarifs et relevés'!$N$26*Tableau1[[#This Row],[Engie        Quantité KW]]),"",'Tarifs et relevés'!$N$26*Tableau1[[#This Row],[Engie        Quantité KW]])</f>
        <v/>
      </c>
      <c r="V6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8" s="198">
        <v>3</v>
      </c>
      <c r="X68" s="64">
        <f t="shared" si="25"/>
        <v>0</v>
      </c>
      <c r="Y68" s="64">
        <f t="shared" si="26"/>
        <v>0</v>
      </c>
      <c r="Z68" s="64">
        <f t="shared" si="27"/>
        <v>0</v>
      </c>
      <c r="AA68" s="113">
        <f>SUM(Tableau1[[#This Row],[SUEZ Transport    HT]:[SUEZ Traitement                           HT]])</f>
        <v>0</v>
      </c>
      <c r="AB68" s="113" t="str">
        <f>Tableau1[[#This Row],[Sogedo     Montant HT]]</f>
        <v/>
      </c>
      <c r="AC68" s="113">
        <f>SUM(Tableau1[[#This Row],[Bouteille     30 Kg]:[Bouteille     Le Cube]],Tableau1[[#This Row],[Gaz Citerne    Montant HT]])</f>
        <v>0</v>
      </c>
      <c r="AD68" s="113" t="str">
        <f>Tableau1[[#This Row],[Engie                Montant HT]]</f>
        <v/>
      </c>
      <c r="AE68" s="113">
        <f>IF($E68=501,'Tarifs et relevés'!$N$14*'Tarifs et relevés'!$N$26,0)</f>
        <v>0</v>
      </c>
      <c r="AF68" s="113">
        <f>IF($E68=501,'Tarifs et relevés'!$N$15*'Tarifs et relevés'!$N$26,0)</f>
        <v>0</v>
      </c>
      <c r="AG68" s="113">
        <f>IF($E68=503,'Tarifs et relevés'!$N$16*'Tarifs et relevés'!$N$26,0)</f>
        <v>0</v>
      </c>
      <c r="AH68" s="113">
        <f>IF($E68=504,'Tarifs et relevés'!$N$17*'Tarifs et relevés'!$N$26,0)</f>
        <v>0</v>
      </c>
      <c r="AI68" s="113">
        <f>IF($E68=505,'Tarifs et relevés'!$N$18*'Tarifs et relevés'!$N$26,0)</f>
        <v>0</v>
      </c>
      <c r="AJ68" s="113">
        <f>IF($E68=506,'Tarifs et relevés'!$N$19*'Tarifs et relevés'!$N$26,0)</f>
        <v>0</v>
      </c>
      <c r="AK68" s="113">
        <f>IF($E68=507,'Tarifs et relevés'!$N$20*'Tarifs et relevés'!$N$26,0)</f>
        <v>0</v>
      </c>
      <c r="AL68" s="113">
        <f>IF($E68=508,'Tarifs et relevés'!$N$21*'Tarifs et relevés'!$N$26,0)</f>
        <v>0</v>
      </c>
      <c r="AM68" s="113">
        <f>IF($E68=509,'Tarifs et relevés'!$N$22*'Tarifs et relevés'!$N$26,0)</f>
        <v>0</v>
      </c>
      <c r="AN68" s="113">
        <f>IF($E68=510,'Tarifs et relevés'!$N$23*'Tarifs et relevés'!$N$26,0)</f>
        <v>0</v>
      </c>
      <c r="AO68" s="113">
        <f>IF($E68=511,'Tarifs et relevés'!$N$24*'Tarifs et relevés'!$N$26,0)</f>
        <v>0</v>
      </c>
      <c r="AP68" s="113">
        <f>IF($E68=512,'Tarifs et relevés'!$N$25*'Tarifs et relevés'!$N$26,0)</f>
        <v>0</v>
      </c>
      <c r="AQ68" s="199">
        <f>IF($E68=301,'Tarifs et relevés'!$N$5*'Tarifs et relevés'!$N$8,0)</f>
        <v>0</v>
      </c>
      <c r="AR68" s="199">
        <f>IF($E68=302,'Tarifs et relevés'!$N$6*'Tarifs et relevés'!$N$8,0)</f>
        <v>0</v>
      </c>
      <c r="AS68" s="199">
        <f>IF($E68=303,'Tarifs et relevés'!$N$7*'Tarifs et relevés'!$N$8,0)</f>
        <v>0</v>
      </c>
      <c r="AT68" s="64">
        <f t="shared" si="28"/>
        <v>0</v>
      </c>
      <c r="AU68" s="64">
        <f t="shared" si="29"/>
        <v>0</v>
      </c>
    </row>
    <row r="69" spans="1:47" ht="20.100000000000001" customHeight="1" x14ac:dyDescent="0.25">
      <c r="A69" s="28" t="str">
        <f>IF(C69=200,'Code Fournisseur'!$C$4,IF(C69=300,'Code Fournisseur'!$C$12,IF(C69=400,'Code Fournisseur'!$C$17,IF(C69=500,'Code Fournisseur'!$C$23,""))))</f>
        <v/>
      </c>
      <c r="B69" s="213"/>
      <c r="C69" s="26"/>
      <c r="D69" s="28" t="str">
        <f>IF(E69=201,'Code Fournisseur'!C71,IF(E69=202,'Code Fournisseur'!$C$6,IF(E69=203,'Code Fournisseur'!$C$7,IF(E69=204,'Code Fournisseur'!$C$8,IF(E69=205,'Code Fournisseur'!$C$9,IF(E69=206,'Code Fournisseur'!$C$10,IF(E69=301,'Code Fournisseur'!$C$13,IF(E69=302,'Code Fournisseur'!$C$14,IF(E69=303,'Code Fournisseur'!$C$15,IF(E69=401,'Code Fournisseur'!$C$18,IF(E69=402,'Code Fournisseur'!$C$19,IF(E69=403,'Code Fournisseur'!$C$20,IF(E69=404,'Code Fournisseur'!$C$21,IF(E69=501,'Code Fournisseur'!$C$24,IF(E69=502,'Code Fournisseur'!$C$25,IF(E69=503,'Code Fournisseur'!$C$26,IF(E69=504,'Code Fournisseur'!$C$27,IF(E69=505,'Code Fournisseur'!$C$28,IF(E69=506,'Code Fournisseur'!$C$29,IF(E69=507,'Code Fournisseur'!$C$30,IF(E69=508,'Code Fournisseur'!$C$31,IF(E69=509,'Code Fournisseur'!$C$32,IF(E69=510,'Code Fournisseur'!$C$33,IF(E69=511,'Code Fournisseur'!$C$34,IF(E69=512,'Code Fournisseur'!$C$35,"")))))))))))))))))))))))))</f>
        <v/>
      </c>
      <c r="E69" s="26"/>
      <c r="F69" s="26"/>
      <c r="G69" s="69" t="str">
        <f>IF(Tableau1[[#This Row],[Code ventilation]]=402,'Tarifs et relevés'!$G$16*Tableau1[[#This Row],[Quote part Quantités]],"")</f>
        <v/>
      </c>
      <c r="H69" s="69" t="str">
        <f>IF(Tableau1[[#This Row],[Code ventilation]]=403,'Tarifs et relevés'!$G$17*Tableau1[[#This Row],[Quote part Quantités]],"")</f>
        <v/>
      </c>
      <c r="I69" s="69" t="str">
        <f>IF(Tableau1[[#This Row],[Code ventilation]]=404,'Tarifs et relevés'!$G$18*Tableau1[[#This Row],[Quote part Quantités]],"")</f>
        <v/>
      </c>
      <c r="J69" s="70" t="str">
        <f>IF(Tableau1[[#This Row],[Code ventilation]]=401,'Tarifs et relevés'!$G$14,"")</f>
        <v/>
      </c>
      <c r="K69" s="71" t="str">
        <f>IF(ISERROR('Tarifs et relevés'!$G$15*Tableau1[[#This Row],[Gaz Citerne            en Kg]]),"",'Tarifs et relevés'!$G$15*'Tableau des dépenses'!J69)</f>
        <v/>
      </c>
      <c r="L6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69" s="68" t="str">
        <f>IF(Tableau1[[#This Row],[Code ventilation]]=202,'Tarifs et relevés'!$G$5*Tableau1[[#This Row],[Quote part Quantités]],"")</f>
        <v/>
      </c>
      <c r="N69" s="68" t="str">
        <f>IF(Tableau1[[#This Row],[Code ventilation]]=203,'Tarifs et relevés'!$G$6*Tableau1[[#This Row],[Quote part Quantités]],"")</f>
        <v/>
      </c>
      <c r="O69" s="68" t="str">
        <f>IF(Tableau1[[#This Row],[Code ventilation]]=204,'Tarifs et relevés'!$G$7*Tableau1[[#This Row],[Quote part Quantités]],"")</f>
        <v/>
      </c>
      <c r="P69" s="68" t="str">
        <f>IF(Tableau1[[#This Row],[Code ventilation]]=205,'Tarifs et relevés'!$G$8*Tableau1[[#This Row],[Quote part Quantités]],"")</f>
        <v/>
      </c>
      <c r="Q69" s="68" t="str">
        <f>IF(Tableau1[[#This Row],[Code ventilation]]=206,'Tarifs et relevés'!$G$9*Tableau1[[#This Row],[Quote part Quantités]],"")</f>
        <v/>
      </c>
      <c r="R6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69" s="68" t="str">
        <f>IF(ISERROR('Tarifs et relevés'!$N$8*'Tableau des dépenses'!R69),"",'Tarifs et relevés'!$N$8*'Tableau des dépenses'!R69)</f>
        <v/>
      </c>
      <c r="T6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69" s="63" t="str">
        <f>IF(ISERROR('Tarifs et relevés'!$N$26*Tableau1[[#This Row],[Engie        Quantité KW]]),"",'Tarifs et relevés'!$N$26*Tableau1[[#This Row],[Engie        Quantité KW]])</f>
        <v/>
      </c>
      <c r="V6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69" s="198">
        <v>3</v>
      </c>
      <c r="X69" s="64">
        <f t="shared" si="25"/>
        <v>0</v>
      </c>
      <c r="Y69" s="64">
        <f t="shared" si="26"/>
        <v>0</v>
      </c>
      <c r="Z69" s="64">
        <f t="shared" si="27"/>
        <v>0</v>
      </c>
      <c r="AA69" s="113">
        <f>SUM(Tableau1[[#This Row],[SUEZ Transport    HT]:[SUEZ Traitement                           HT]])</f>
        <v>0</v>
      </c>
      <c r="AB69" s="113" t="str">
        <f>Tableau1[[#This Row],[Sogedo     Montant HT]]</f>
        <v/>
      </c>
      <c r="AC69" s="113">
        <f>SUM(Tableau1[[#This Row],[Bouteille     30 Kg]:[Bouteille     Le Cube]],Tableau1[[#This Row],[Gaz Citerne    Montant HT]])</f>
        <v>0</v>
      </c>
      <c r="AD69" s="113" t="str">
        <f>Tableau1[[#This Row],[Engie                Montant HT]]</f>
        <v/>
      </c>
      <c r="AE69" s="113">
        <f>IF($E69=501,'Tarifs et relevés'!$N$14*'Tarifs et relevés'!$N$26,0)</f>
        <v>0</v>
      </c>
      <c r="AF69" s="113">
        <f>IF($E69=501,'Tarifs et relevés'!$N$15*'Tarifs et relevés'!$N$26,0)</f>
        <v>0</v>
      </c>
      <c r="AG69" s="113">
        <f>IF($E69=503,'Tarifs et relevés'!$N$16*'Tarifs et relevés'!$N$26,0)</f>
        <v>0</v>
      </c>
      <c r="AH69" s="113">
        <f>IF($E69=504,'Tarifs et relevés'!$N$17*'Tarifs et relevés'!$N$26,0)</f>
        <v>0</v>
      </c>
      <c r="AI69" s="113">
        <f>IF($E69=505,'Tarifs et relevés'!$N$18*'Tarifs et relevés'!$N$26,0)</f>
        <v>0</v>
      </c>
      <c r="AJ69" s="113">
        <f>IF($E69=506,'Tarifs et relevés'!$N$19*'Tarifs et relevés'!$N$26,0)</f>
        <v>0</v>
      </c>
      <c r="AK69" s="113">
        <f>IF($E69=507,'Tarifs et relevés'!$N$20*'Tarifs et relevés'!$N$26,0)</f>
        <v>0</v>
      </c>
      <c r="AL69" s="113">
        <f>IF($E69=508,'Tarifs et relevés'!$N$21*'Tarifs et relevés'!$N$26,0)</f>
        <v>0</v>
      </c>
      <c r="AM69" s="113">
        <f>IF($E69=509,'Tarifs et relevés'!$N$22*'Tarifs et relevés'!$N$26,0)</f>
        <v>0</v>
      </c>
      <c r="AN69" s="113">
        <f>IF($E69=510,'Tarifs et relevés'!$N$23*'Tarifs et relevés'!$N$26,0)</f>
        <v>0</v>
      </c>
      <c r="AO69" s="113">
        <f>IF($E69=511,'Tarifs et relevés'!$N$24*'Tarifs et relevés'!$N$26,0)</f>
        <v>0</v>
      </c>
      <c r="AP69" s="113">
        <f>IF($E69=512,'Tarifs et relevés'!$N$25*'Tarifs et relevés'!$N$26,0)</f>
        <v>0</v>
      </c>
      <c r="AQ69" s="199">
        <f>IF($E69=301,'Tarifs et relevés'!$N$5*'Tarifs et relevés'!$N$8,0)</f>
        <v>0</v>
      </c>
      <c r="AR69" s="199">
        <f>IF($E69=302,'Tarifs et relevés'!$N$6*'Tarifs et relevés'!$N$8,0)</f>
        <v>0</v>
      </c>
      <c r="AS69" s="199">
        <f>IF($E69=303,'Tarifs et relevés'!$N$7*'Tarifs et relevés'!$N$8,0)</f>
        <v>0</v>
      </c>
      <c r="AT69" s="195">
        <f t="shared" si="28"/>
        <v>0</v>
      </c>
      <c r="AU69" s="195">
        <f t="shared" si="29"/>
        <v>0</v>
      </c>
    </row>
    <row r="70" spans="1:47" ht="20.100000000000001" customHeight="1" x14ac:dyDescent="0.25">
      <c r="A70" s="28" t="str">
        <f>IF(C70=200,'Code Fournisseur'!$C$4,IF(C70=300,'Code Fournisseur'!$C$12,IF(C70=400,'Code Fournisseur'!$C$17,IF(C70=500,'Code Fournisseur'!$C$23,""))))</f>
        <v/>
      </c>
      <c r="B70" s="213"/>
      <c r="C70" s="26"/>
      <c r="D70" s="28" t="str">
        <f>IF(E70=201,'Code Fournisseur'!C72,IF(E70=202,'Code Fournisseur'!$C$6,IF(E70=203,'Code Fournisseur'!$C$7,IF(E70=204,'Code Fournisseur'!$C$8,IF(E70=205,'Code Fournisseur'!$C$9,IF(E70=206,'Code Fournisseur'!$C$10,IF(E70=301,'Code Fournisseur'!$C$13,IF(E70=302,'Code Fournisseur'!$C$14,IF(E70=303,'Code Fournisseur'!$C$15,IF(E70=401,'Code Fournisseur'!$C$18,IF(E70=402,'Code Fournisseur'!$C$19,IF(E70=403,'Code Fournisseur'!$C$20,IF(E70=404,'Code Fournisseur'!$C$21,IF(E70=501,'Code Fournisseur'!$C$24,IF(E70=502,'Code Fournisseur'!$C$25,IF(E70=503,'Code Fournisseur'!$C$26,IF(E70=504,'Code Fournisseur'!$C$27,IF(E70=505,'Code Fournisseur'!$C$28,IF(E70=506,'Code Fournisseur'!$C$29,IF(E70=507,'Code Fournisseur'!$C$30,IF(E70=508,'Code Fournisseur'!$C$31,IF(E70=509,'Code Fournisseur'!$C$32,IF(E70=510,'Code Fournisseur'!$C$33,IF(E70=511,'Code Fournisseur'!$C$34,IF(E70=512,'Code Fournisseur'!$C$35,"")))))))))))))))))))))))))</f>
        <v/>
      </c>
      <c r="E70" s="26"/>
      <c r="F70" s="26"/>
      <c r="G70" s="69" t="str">
        <f>IF(Tableau1[[#This Row],[Code ventilation]]=402,'Tarifs et relevés'!$G$16*Tableau1[[#This Row],[Quote part Quantités]],"")</f>
        <v/>
      </c>
      <c r="H70" s="69" t="str">
        <f>IF(Tableau1[[#This Row],[Code ventilation]]=403,'Tarifs et relevés'!$G$17*Tableau1[[#This Row],[Quote part Quantités]],"")</f>
        <v/>
      </c>
      <c r="I70" s="69" t="str">
        <f>IF(Tableau1[[#This Row],[Code ventilation]]=404,'Tarifs et relevés'!$G$18*Tableau1[[#This Row],[Quote part Quantités]],"")</f>
        <v/>
      </c>
      <c r="J70" s="70" t="str">
        <f>IF(Tableau1[[#This Row],[Code ventilation]]=401,'Tarifs et relevés'!$G$14,"")</f>
        <v/>
      </c>
      <c r="K70" s="71" t="str">
        <f>IF(ISERROR('Tarifs et relevés'!$G$15*Tableau1[[#This Row],[Gaz Citerne            en Kg]]),"",'Tarifs et relevés'!$G$15*'Tableau des dépenses'!J70)</f>
        <v/>
      </c>
      <c r="L7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0" s="68" t="str">
        <f>IF(Tableau1[[#This Row],[Code ventilation]]=202,'Tarifs et relevés'!$G$5*Tableau1[[#This Row],[Quote part Quantités]],"")</f>
        <v/>
      </c>
      <c r="N70" s="68" t="str">
        <f>IF(Tableau1[[#This Row],[Code ventilation]]=203,'Tarifs et relevés'!$G$6*Tableau1[[#This Row],[Quote part Quantités]],"")</f>
        <v/>
      </c>
      <c r="O70" s="68" t="str">
        <f>IF(Tableau1[[#This Row],[Code ventilation]]=204,'Tarifs et relevés'!$G$7*Tableau1[[#This Row],[Quote part Quantités]],"")</f>
        <v/>
      </c>
      <c r="P70" s="68" t="str">
        <f>IF(Tableau1[[#This Row],[Code ventilation]]=205,'Tarifs et relevés'!$G$8*Tableau1[[#This Row],[Quote part Quantités]],"")</f>
        <v/>
      </c>
      <c r="Q70" s="68" t="str">
        <f>IF(Tableau1[[#This Row],[Code ventilation]]=206,'Tarifs et relevés'!$G$9*Tableau1[[#This Row],[Quote part Quantités]],"")</f>
        <v/>
      </c>
      <c r="R7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0" s="68" t="str">
        <f>IF(ISERROR('Tarifs et relevés'!$N$8*'Tableau des dépenses'!R70),"",'Tarifs et relevés'!$N$8*'Tableau des dépenses'!R70)</f>
        <v/>
      </c>
      <c r="T7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0" s="63" t="str">
        <f>IF(ISERROR('Tarifs et relevés'!$N$26*Tableau1[[#This Row],[Engie        Quantité KW]]),"",'Tarifs et relevés'!$N$26*Tableau1[[#This Row],[Engie        Quantité KW]])</f>
        <v/>
      </c>
      <c r="V7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0" s="198">
        <v>3</v>
      </c>
      <c r="X70" s="64">
        <f t="shared" si="25"/>
        <v>0</v>
      </c>
      <c r="Y70" s="64">
        <f t="shared" si="26"/>
        <v>0</v>
      </c>
      <c r="Z70" s="64">
        <f t="shared" si="27"/>
        <v>0</v>
      </c>
      <c r="AA70" s="113">
        <f>SUM(Tableau1[[#This Row],[SUEZ Transport    HT]:[SUEZ Traitement                           HT]])</f>
        <v>0</v>
      </c>
      <c r="AB70" s="113" t="str">
        <f>Tableau1[[#This Row],[Sogedo     Montant HT]]</f>
        <v/>
      </c>
      <c r="AC70" s="113">
        <f>SUM(Tableau1[[#This Row],[Bouteille     30 Kg]:[Bouteille     Le Cube]],Tableau1[[#This Row],[Gaz Citerne    Montant HT]])</f>
        <v>0</v>
      </c>
      <c r="AD70" s="113" t="str">
        <f>Tableau1[[#This Row],[Engie                Montant HT]]</f>
        <v/>
      </c>
      <c r="AE70" s="113">
        <f>IF($E70=501,'Tarifs et relevés'!$N$14*'Tarifs et relevés'!$N$26,0)</f>
        <v>0</v>
      </c>
      <c r="AF70" s="113">
        <f>IF($E70=501,'Tarifs et relevés'!$N$15*'Tarifs et relevés'!$N$26,0)</f>
        <v>0</v>
      </c>
      <c r="AG70" s="113">
        <f>IF($E70=503,'Tarifs et relevés'!$N$16*'Tarifs et relevés'!$N$26,0)</f>
        <v>0</v>
      </c>
      <c r="AH70" s="113">
        <f>IF($E70=504,'Tarifs et relevés'!$N$17*'Tarifs et relevés'!$N$26,0)</f>
        <v>0</v>
      </c>
      <c r="AI70" s="113">
        <f>IF($E70=505,'Tarifs et relevés'!$N$18*'Tarifs et relevés'!$N$26,0)</f>
        <v>0</v>
      </c>
      <c r="AJ70" s="113">
        <f>IF($E70=506,'Tarifs et relevés'!$N$19*'Tarifs et relevés'!$N$26,0)</f>
        <v>0</v>
      </c>
      <c r="AK70" s="113">
        <f>IF($E70=507,'Tarifs et relevés'!$N$20*'Tarifs et relevés'!$N$26,0)</f>
        <v>0</v>
      </c>
      <c r="AL70" s="113">
        <f>IF($E70=508,'Tarifs et relevés'!$N$21*'Tarifs et relevés'!$N$26,0)</f>
        <v>0</v>
      </c>
      <c r="AM70" s="113">
        <f>IF($E70=509,'Tarifs et relevés'!$N$22*'Tarifs et relevés'!$N$26,0)</f>
        <v>0</v>
      </c>
      <c r="AN70" s="113">
        <f>IF($E70=510,'Tarifs et relevés'!$N$23*'Tarifs et relevés'!$N$26,0)</f>
        <v>0</v>
      </c>
      <c r="AO70" s="113">
        <f>IF($E70=511,'Tarifs et relevés'!$N$24*'Tarifs et relevés'!$N$26,0)</f>
        <v>0</v>
      </c>
      <c r="AP70" s="113">
        <f>IF($E70=512,'Tarifs et relevés'!$N$25*'Tarifs et relevés'!$N$26,0)</f>
        <v>0</v>
      </c>
      <c r="AQ70" s="199">
        <f>IF($E70=301,'Tarifs et relevés'!$N$5*'Tarifs et relevés'!$N$8,0)</f>
        <v>0</v>
      </c>
      <c r="AR70" s="199">
        <f>IF($E70=302,'Tarifs et relevés'!$N$6*'Tarifs et relevés'!$N$8,0)</f>
        <v>0</v>
      </c>
      <c r="AS70" s="199">
        <f>IF($E70=303,'Tarifs et relevés'!$N$7*'Tarifs et relevés'!$N$8,0)</f>
        <v>0</v>
      </c>
      <c r="AT70" s="64">
        <f t="shared" si="28"/>
        <v>0</v>
      </c>
      <c r="AU70" s="64">
        <f t="shared" si="29"/>
        <v>0</v>
      </c>
    </row>
    <row r="71" spans="1:47" ht="20.100000000000001" customHeight="1" x14ac:dyDescent="0.25">
      <c r="A71" s="28" t="str">
        <f>IF(C71=200,'Code Fournisseur'!$C$4,IF(C71=300,'Code Fournisseur'!$C$12,IF(C71=400,'Code Fournisseur'!$C$17,IF(C71=500,'Code Fournisseur'!$C$23,""))))</f>
        <v/>
      </c>
      <c r="B71" s="213"/>
      <c r="C71" s="26"/>
      <c r="D71" s="28" t="str">
        <f>IF(E71=201,'Code Fournisseur'!C73,IF(E71=202,'Code Fournisseur'!$C$6,IF(E71=203,'Code Fournisseur'!$C$7,IF(E71=204,'Code Fournisseur'!$C$8,IF(E71=205,'Code Fournisseur'!$C$9,IF(E71=206,'Code Fournisseur'!$C$10,IF(E71=301,'Code Fournisseur'!$C$13,IF(E71=302,'Code Fournisseur'!$C$14,IF(E71=303,'Code Fournisseur'!$C$15,IF(E71=401,'Code Fournisseur'!$C$18,IF(E71=402,'Code Fournisseur'!$C$19,IF(E71=403,'Code Fournisseur'!$C$20,IF(E71=404,'Code Fournisseur'!$C$21,IF(E71=501,'Code Fournisseur'!$C$24,IF(E71=502,'Code Fournisseur'!$C$25,IF(E71=503,'Code Fournisseur'!$C$26,IF(E71=504,'Code Fournisseur'!$C$27,IF(E71=505,'Code Fournisseur'!$C$28,IF(E71=506,'Code Fournisseur'!$C$29,IF(E71=507,'Code Fournisseur'!$C$30,IF(E71=508,'Code Fournisseur'!$C$31,IF(E71=509,'Code Fournisseur'!$C$32,IF(E71=510,'Code Fournisseur'!$C$33,IF(E71=511,'Code Fournisseur'!$C$34,IF(E71=512,'Code Fournisseur'!$C$35,"")))))))))))))))))))))))))</f>
        <v/>
      </c>
      <c r="E71" s="26"/>
      <c r="F71" s="26"/>
      <c r="G71" s="69" t="str">
        <f>IF(Tableau1[[#This Row],[Code ventilation]]=402,'Tarifs et relevés'!$G$16*Tableau1[[#This Row],[Quote part Quantités]],"")</f>
        <v/>
      </c>
      <c r="H71" s="69" t="str">
        <f>IF(Tableau1[[#This Row],[Code ventilation]]=403,'Tarifs et relevés'!$G$17*Tableau1[[#This Row],[Quote part Quantités]],"")</f>
        <v/>
      </c>
      <c r="I71" s="69" t="str">
        <f>IF(Tableau1[[#This Row],[Code ventilation]]=404,'Tarifs et relevés'!$G$18*Tableau1[[#This Row],[Quote part Quantités]],"")</f>
        <v/>
      </c>
      <c r="J71" s="70" t="str">
        <f>IF(Tableau1[[#This Row],[Code ventilation]]=401,'Tarifs et relevés'!$G$14,"")</f>
        <v/>
      </c>
      <c r="K71" s="71" t="str">
        <f>IF(ISERROR('Tarifs et relevés'!$G$15*Tableau1[[#This Row],[Gaz Citerne            en Kg]]),"",'Tarifs et relevés'!$G$15*'Tableau des dépenses'!J71)</f>
        <v/>
      </c>
      <c r="L7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1" s="68" t="str">
        <f>IF(Tableau1[[#This Row],[Code ventilation]]=202,'Tarifs et relevés'!$G$5*Tableau1[[#This Row],[Quote part Quantités]],"")</f>
        <v/>
      </c>
      <c r="N71" s="68" t="str">
        <f>IF(Tableau1[[#This Row],[Code ventilation]]=203,'Tarifs et relevés'!$G$6*Tableau1[[#This Row],[Quote part Quantités]],"")</f>
        <v/>
      </c>
      <c r="O71" s="68" t="str">
        <f>IF(Tableau1[[#This Row],[Code ventilation]]=204,'Tarifs et relevés'!$G$7*Tableau1[[#This Row],[Quote part Quantités]],"")</f>
        <v/>
      </c>
      <c r="P71" s="68" t="str">
        <f>IF(Tableau1[[#This Row],[Code ventilation]]=205,'Tarifs et relevés'!$G$8*Tableau1[[#This Row],[Quote part Quantités]],"")</f>
        <v/>
      </c>
      <c r="Q71" s="68" t="str">
        <f>IF(Tableau1[[#This Row],[Code ventilation]]=206,'Tarifs et relevés'!$G$9*Tableau1[[#This Row],[Quote part Quantités]],"")</f>
        <v/>
      </c>
      <c r="R7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1" s="68" t="str">
        <f>IF(ISERROR('Tarifs et relevés'!$N$8*'Tableau des dépenses'!R71),"",'Tarifs et relevés'!$N$8*'Tableau des dépenses'!R71)</f>
        <v/>
      </c>
      <c r="T7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1" s="63" t="str">
        <f>IF(ISERROR('Tarifs et relevés'!$N$26*Tableau1[[#This Row],[Engie        Quantité KW]]),"",'Tarifs et relevés'!$N$26*Tableau1[[#This Row],[Engie        Quantité KW]])</f>
        <v/>
      </c>
      <c r="V7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1" s="198">
        <v>3</v>
      </c>
      <c r="X71" s="64">
        <f t="shared" si="25"/>
        <v>0</v>
      </c>
      <c r="Y71" s="64">
        <f t="shared" si="26"/>
        <v>0</v>
      </c>
      <c r="Z71" s="64">
        <f t="shared" si="27"/>
        <v>0</v>
      </c>
      <c r="AA71" s="113">
        <f>SUM(Tableau1[[#This Row],[SUEZ Transport    HT]:[SUEZ Traitement                           HT]])</f>
        <v>0</v>
      </c>
      <c r="AB71" s="113" t="str">
        <f>Tableau1[[#This Row],[Sogedo     Montant HT]]</f>
        <v/>
      </c>
      <c r="AC71" s="113">
        <f>SUM(Tableau1[[#This Row],[Bouteille     30 Kg]:[Bouteille     Le Cube]],Tableau1[[#This Row],[Gaz Citerne    Montant HT]])</f>
        <v>0</v>
      </c>
      <c r="AD71" s="113" t="str">
        <f>Tableau1[[#This Row],[Engie                Montant HT]]</f>
        <v/>
      </c>
      <c r="AE71" s="113">
        <f>IF($E71=501,'Tarifs et relevés'!$N$14*'Tarifs et relevés'!$N$26,0)</f>
        <v>0</v>
      </c>
      <c r="AF71" s="113">
        <f>IF($E71=501,'Tarifs et relevés'!$N$15*'Tarifs et relevés'!$N$26,0)</f>
        <v>0</v>
      </c>
      <c r="AG71" s="113">
        <f>IF($E71=503,'Tarifs et relevés'!$N$16*'Tarifs et relevés'!$N$26,0)</f>
        <v>0</v>
      </c>
      <c r="AH71" s="113">
        <f>IF($E71=504,'Tarifs et relevés'!$N$17*'Tarifs et relevés'!$N$26,0)</f>
        <v>0</v>
      </c>
      <c r="AI71" s="113">
        <f>IF($E71=505,'Tarifs et relevés'!$N$18*'Tarifs et relevés'!$N$26,0)</f>
        <v>0</v>
      </c>
      <c r="AJ71" s="113">
        <f>IF($E71=506,'Tarifs et relevés'!$N$19*'Tarifs et relevés'!$N$26,0)</f>
        <v>0</v>
      </c>
      <c r="AK71" s="113">
        <f>IF($E71=507,'Tarifs et relevés'!$N$20*'Tarifs et relevés'!$N$26,0)</f>
        <v>0</v>
      </c>
      <c r="AL71" s="113">
        <f>IF($E71=508,'Tarifs et relevés'!$N$21*'Tarifs et relevés'!$N$26,0)</f>
        <v>0</v>
      </c>
      <c r="AM71" s="113">
        <f>IF($E71=509,'Tarifs et relevés'!$N$22*'Tarifs et relevés'!$N$26,0)</f>
        <v>0</v>
      </c>
      <c r="AN71" s="113">
        <f>IF($E71=510,'Tarifs et relevés'!$N$23*'Tarifs et relevés'!$N$26,0)</f>
        <v>0</v>
      </c>
      <c r="AO71" s="113">
        <f>IF($E71=511,'Tarifs et relevés'!$N$24*'Tarifs et relevés'!$N$26,0)</f>
        <v>0</v>
      </c>
      <c r="AP71" s="113">
        <f>IF($E71=512,'Tarifs et relevés'!$N$25*'Tarifs et relevés'!$N$26,0)</f>
        <v>0</v>
      </c>
      <c r="AQ71" s="199">
        <f>IF($E71=301,'Tarifs et relevés'!$N$5*'Tarifs et relevés'!$N$8,0)</f>
        <v>0</v>
      </c>
      <c r="AR71" s="199">
        <f>IF($E71=302,'Tarifs et relevés'!$N$6*'Tarifs et relevés'!$N$8,0)</f>
        <v>0</v>
      </c>
      <c r="AS71" s="199">
        <f>IF($E71=303,'Tarifs et relevés'!$N$7*'Tarifs et relevés'!$N$8,0)</f>
        <v>0</v>
      </c>
      <c r="AT71" s="195">
        <f t="shared" si="28"/>
        <v>0</v>
      </c>
      <c r="AU71" s="195">
        <f t="shared" si="29"/>
        <v>0</v>
      </c>
    </row>
    <row r="72" spans="1:47" ht="20.100000000000001" customHeight="1" x14ac:dyDescent="0.25">
      <c r="A72" s="28" t="str">
        <f>IF(C72=200,'Code Fournisseur'!$C$4,IF(C72=300,'Code Fournisseur'!$C$12,IF(C72=400,'Code Fournisseur'!$C$17,IF(C72=500,'Code Fournisseur'!$C$23,""))))</f>
        <v/>
      </c>
      <c r="B72" s="213"/>
      <c r="C72" s="26"/>
      <c r="D72" s="28" t="str">
        <f>IF(E72=201,'Code Fournisseur'!C74,IF(E72=202,'Code Fournisseur'!$C$6,IF(E72=203,'Code Fournisseur'!$C$7,IF(E72=204,'Code Fournisseur'!$C$8,IF(E72=205,'Code Fournisseur'!$C$9,IF(E72=206,'Code Fournisseur'!$C$10,IF(E72=301,'Code Fournisseur'!$C$13,IF(E72=302,'Code Fournisseur'!$C$14,IF(E72=303,'Code Fournisseur'!$C$15,IF(E72=401,'Code Fournisseur'!$C$18,IF(E72=402,'Code Fournisseur'!$C$19,IF(E72=403,'Code Fournisseur'!$C$20,IF(E72=404,'Code Fournisseur'!$C$21,IF(E72=501,'Code Fournisseur'!$C$24,IF(E72=502,'Code Fournisseur'!$C$25,IF(E72=503,'Code Fournisseur'!$C$26,IF(E72=504,'Code Fournisseur'!$C$27,IF(E72=505,'Code Fournisseur'!$C$28,IF(E72=506,'Code Fournisseur'!$C$29,IF(E72=507,'Code Fournisseur'!$C$30,IF(E72=508,'Code Fournisseur'!$C$31,IF(E72=509,'Code Fournisseur'!$C$32,IF(E72=510,'Code Fournisseur'!$C$33,IF(E72=511,'Code Fournisseur'!$C$34,IF(E72=512,'Code Fournisseur'!$C$35,"")))))))))))))))))))))))))</f>
        <v/>
      </c>
      <c r="E72" s="26"/>
      <c r="F72" s="26"/>
      <c r="G72" s="69" t="str">
        <f>IF(Tableau1[[#This Row],[Code ventilation]]=402,'Tarifs et relevés'!$G$16*Tableau1[[#This Row],[Quote part Quantités]],"")</f>
        <v/>
      </c>
      <c r="H72" s="69" t="str">
        <f>IF(Tableau1[[#This Row],[Code ventilation]]=403,'Tarifs et relevés'!$G$17*Tableau1[[#This Row],[Quote part Quantités]],"")</f>
        <v/>
      </c>
      <c r="I72" s="69" t="str">
        <f>IF(Tableau1[[#This Row],[Code ventilation]]=404,'Tarifs et relevés'!$G$18*Tableau1[[#This Row],[Quote part Quantités]],"")</f>
        <v/>
      </c>
      <c r="J72" s="70" t="str">
        <f>IF(Tableau1[[#This Row],[Code ventilation]]=401,'Tarifs et relevés'!$G$14,"")</f>
        <v/>
      </c>
      <c r="K72" s="71" t="str">
        <f>IF(ISERROR('Tarifs et relevés'!$G$15*Tableau1[[#This Row],[Gaz Citerne            en Kg]]),"",'Tarifs et relevés'!$G$15*'Tableau des dépenses'!J72)</f>
        <v/>
      </c>
      <c r="L7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2" s="68" t="str">
        <f>IF(Tableau1[[#This Row],[Code ventilation]]=202,'Tarifs et relevés'!$G$5*Tableau1[[#This Row],[Quote part Quantités]],"")</f>
        <v/>
      </c>
      <c r="N72" s="68" t="str">
        <f>IF(Tableau1[[#This Row],[Code ventilation]]=203,'Tarifs et relevés'!$G$6*Tableau1[[#This Row],[Quote part Quantités]],"")</f>
        <v/>
      </c>
      <c r="O72" s="68" t="str">
        <f>IF(Tableau1[[#This Row],[Code ventilation]]=204,'Tarifs et relevés'!$G$7*Tableau1[[#This Row],[Quote part Quantités]],"")</f>
        <v/>
      </c>
      <c r="P72" s="68" t="str">
        <f>IF(Tableau1[[#This Row],[Code ventilation]]=205,'Tarifs et relevés'!$G$8*Tableau1[[#This Row],[Quote part Quantités]],"")</f>
        <v/>
      </c>
      <c r="Q72" s="68" t="str">
        <f>IF(Tableau1[[#This Row],[Code ventilation]]=206,'Tarifs et relevés'!$G$9*Tableau1[[#This Row],[Quote part Quantités]],"")</f>
        <v/>
      </c>
      <c r="R7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2" s="68" t="str">
        <f>IF(ISERROR('Tarifs et relevés'!$N$8*'Tableau des dépenses'!R72),"",'Tarifs et relevés'!$N$8*'Tableau des dépenses'!R72)</f>
        <v/>
      </c>
      <c r="T7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2" s="63" t="str">
        <f>IF(ISERROR('Tarifs et relevés'!$N$26*Tableau1[[#This Row],[Engie        Quantité KW]]),"",'Tarifs et relevés'!$N$26*Tableau1[[#This Row],[Engie        Quantité KW]])</f>
        <v/>
      </c>
      <c r="V7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2" s="198">
        <v>3</v>
      </c>
      <c r="X72" s="64">
        <f t="shared" si="25"/>
        <v>0</v>
      </c>
      <c r="Y72" s="64">
        <f t="shared" si="26"/>
        <v>0</v>
      </c>
      <c r="Z72" s="64">
        <f t="shared" si="27"/>
        <v>0</v>
      </c>
      <c r="AA72" s="113">
        <f>SUM(Tableau1[[#This Row],[SUEZ Transport    HT]:[SUEZ Traitement                           HT]])</f>
        <v>0</v>
      </c>
      <c r="AB72" s="113" t="str">
        <f>Tableau1[[#This Row],[Sogedo     Montant HT]]</f>
        <v/>
      </c>
      <c r="AC72" s="113">
        <f>SUM(Tableau1[[#This Row],[Bouteille     30 Kg]:[Bouteille     Le Cube]],Tableau1[[#This Row],[Gaz Citerne    Montant HT]])</f>
        <v>0</v>
      </c>
      <c r="AD72" s="113" t="str">
        <f>Tableau1[[#This Row],[Engie                Montant HT]]</f>
        <v/>
      </c>
      <c r="AE72" s="113">
        <f>IF($E72=501,'Tarifs et relevés'!$N$14*'Tarifs et relevés'!$N$26,0)</f>
        <v>0</v>
      </c>
      <c r="AF72" s="113">
        <f>IF($E72=501,'Tarifs et relevés'!$N$15*'Tarifs et relevés'!$N$26,0)</f>
        <v>0</v>
      </c>
      <c r="AG72" s="113">
        <f>IF($E72=503,'Tarifs et relevés'!$N$16*'Tarifs et relevés'!$N$26,0)</f>
        <v>0</v>
      </c>
      <c r="AH72" s="113">
        <f>IF($E72=504,'Tarifs et relevés'!$N$17*'Tarifs et relevés'!$N$26,0)</f>
        <v>0</v>
      </c>
      <c r="AI72" s="113">
        <f>IF($E72=505,'Tarifs et relevés'!$N$18*'Tarifs et relevés'!$N$26,0)</f>
        <v>0</v>
      </c>
      <c r="AJ72" s="113">
        <f>IF($E72=506,'Tarifs et relevés'!$N$19*'Tarifs et relevés'!$N$26,0)</f>
        <v>0</v>
      </c>
      <c r="AK72" s="113">
        <f>IF($E72=507,'Tarifs et relevés'!$N$20*'Tarifs et relevés'!$N$26,0)</f>
        <v>0</v>
      </c>
      <c r="AL72" s="113">
        <f>IF($E72=508,'Tarifs et relevés'!$N$21*'Tarifs et relevés'!$N$26,0)</f>
        <v>0</v>
      </c>
      <c r="AM72" s="113">
        <f>IF($E72=509,'Tarifs et relevés'!$N$22*'Tarifs et relevés'!$N$26,0)</f>
        <v>0</v>
      </c>
      <c r="AN72" s="113">
        <f>IF($E72=510,'Tarifs et relevés'!$N$23*'Tarifs et relevés'!$N$26,0)</f>
        <v>0</v>
      </c>
      <c r="AO72" s="113">
        <f>IF($E72=511,'Tarifs et relevés'!$N$24*'Tarifs et relevés'!$N$26,0)</f>
        <v>0</v>
      </c>
      <c r="AP72" s="113">
        <f>IF($E72=512,'Tarifs et relevés'!$N$25*'Tarifs et relevés'!$N$26,0)</f>
        <v>0</v>
      </c>
      <c r="AQ72" s="199">
        <f>IF($E72=301,'Tarifs et relevés'!$N$5*'Tarifs et relevés'!$N$8,0)</f>
        <v>0</v>
      </c>
      <c r="AR72" s="199">
        <f>IF($E72=302,'Tarifs et relevés'!$N$6*'Tarifs et relevés'!$N$8,0)</f>
        <v>0</v>
      </c>
      <c r="AS72" s="199">
        <f>IF($E72=303,'Tarifs et relevés'!$N$7*'Tarifs et relevés'!$N$8,0)</f>
        <v>0</v>
      </c>
      <c r="AT72" s="64">
        <f t="shared" si="28"/>
        <v>0</v>
      </c>
      <c r="AU72" s="64">
        <f t="shared" si="29"/>
        <v>0</v>
      </c>
    </row>
    <row r="73" spans="1:47" ht="20.100000000000001" customHeight="1" x14ac:dyDescent="0.25">
      <c r="A73" s="28" t="str">
        <f>IF(C73=200,'Code Fournisseur'!$C$4,IF(C73=300,'Code Fournisseur'!$C$12,IF(C73=400,'Code Fournisseur'!$C$17,IF(C73=500,'Code Fournisseur'!$C$23,""))))</f>
        <v/>
      </c>
      <c r="B73" s="213"/>
      <c r="C73" s="26"/>
      <c r="D73" s="28" t="str">
        <f>IF(E73=201,'Code Fournisseur'!C75,IF(E73=202,'Code Fournisseur'!$C$6,IF(E73=203,'Code Fournisseur'!$C$7,IF(E73=204,'Code Fournisseur'!$C$8,IF(E73=205,'Code Fournisseur'!$C$9,IF(E73=206,'Code Fournisseur'!$C$10,IF(E73=301,'Code Fournisseur'!$C$13,IF(E73=302,'Code Fournisseur'!$C$14,IF(E73=303,'Code Fournisseur'!$C$15,IF(E73=401,'Code Fournisseur'!$C$18,IF(E73=402,'Code Fournisseur'!$C$19,IF(E73=403,'Code Fournisseur'!$C$20,IF(E73=404,'Code Fournisseur'!$C$21,IF(E73=501,'Code Fournisseur'!$C$24,IF(E73=502,'Code Fournisseur'!$C$25,IF(E73=503,'Code Fournisseur'!$C$26,IF(E73=504,'Code Fournisseur'!$C$27,IF(E73=505,'Code Fournisseur'!$C$28,IF(E73=506,'Code Fournisseur'!$C$29,IF(E73=507,'Code Fournisseur'!$C$30,IF(E73=508,'Code Fournisseur'!$C$31,IF(E73=509,'Code Fournisseur'!$C$32,IF(E73=510,'Code Fournisseur'!$C$33,IF(E73=511,'Code Fournisseur'!$C$34,IF(E73=512,'Code Fournisseur'!$C$35,"")))))))))))))))))))))))))</f>
        <v/>
      </c>
      <c r="E73" s="26"/>
      <c r="F73" s="26"/>
      <c r="G73" s="69" t="str">
        <f>IF(Tableau1[[#This Row],[Code ventilation]]=402,'Tarifs et relevés'!$G$16*Tableau1[[#This Row],[Quote part Quantités]],"")</f>
        <v/>
      </c>
      <c r="H73" s="69" t="str">
        <f>IF(Tableau1[[#This Row],[Code ventilation]]=403,'Tarifs et relevés'!$G$17*Tableau1[[#This Row],[Quote part Quantités]],"")</f>
        <v/>
      </c>
      <c r="I73" s="69" t="str">
        <f>IF(Tableau1[[#This Row],[Code ventilation]]=404,'Tarifs et relevés'!$G$18*Tableau1[[#This Row],[Quote part Quantités]],"")</f>
        <v/>
      </c>
      <c r="J73" s="70" t="str">
        <f>IF(Tableau1[[#This Row],[Code ventilation]]=401,'Tarifs et relevés'!$G$14,"")</f>
        <v/>
      </c>
      <c r="K73" s="71" t="str">
        <f>IF(ISERROR('Tarifs et relevés'!$G$15*Tableau1[[#This Row],[Gaz Citerne            en Kg]]),"",'Tarifs et relevés'!$G$15*'Tableau des dépenses'!J73)</f>
        <v/>
      </c>
      <c r="L7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3" s="68" t="str">
        <f>IF(Tableau1[[#This Row],[Code ventilation]]=202,'Tarifs et relevés'!$G$5*Tableau1[[#This Row],[Quote part Quantités]],"")</f>
        <v/>
      </c>
      <c r="N73" s="68" t="str">
        <f>IF(Tableau1[[#This Row],[Code ventilation]]=203,'Tarifs et relevés'!$G$6*Tableau1[[#This Row],[Quote part Quantités]],"")</f>
        <v/>
      </c>
      <c r="O73" s="68" t="str">
        <f>IF(Tableau1[[#This Row],[Code ventilation]]=204,'Tarifs et relevés'!$G$7*Tableau1[[#This Row],[Quote part Quantités]],"")</f>
        <v/>
      </c>
      <c r="P73" s="68" t="str">
        <f>IF(Tableau1[[#This Row],[Code ventilation]]=205,'Tarifs et relevés'!$G$8*Tableau1[[#This Row],[Quote part Quantités]],"")</f>
        <v/>
      </c>
      <c r="Q73" s="68" t="str">
        <f>IF(Tableau1[[#This Row],[Code ventilation]]=206,'Tarifs et relevés'!$G$9*Tableau1[[#This Row],[Quote part Quantités]],"")</f>
        <v/>
      </c>
      <c r="R7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3" s="68" t="str">
        <f>IF(ISERROR('Tarifs et relevés'!$N$8*'Tableau des dépenses'!R73),"",'Tarifs et relevés'!$N$8*'Tableau des dépenses'!R73)</f>
        <v/>
      </c>
      <c r="T7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3" s="63" t="str">
        <f>IF(ISERROR('Tarifs et relevés'!$N$26*Tableau1[[#This Row],[Engie        Quantité KW]]),"",'Tarifs et relevés'!$N$26*Tableau1[[#This Row],[Engie        Quantité KW]])</f>
        <v/>
      </c>
      <c r="V7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3" s="198">
        <v>3</v>
      </c>
      <c r="X73" s="64">
        <f t="shared" si="25"/>
        <v>0</v>
      </c>
      <c r="Y73" s="64">
        <f t="shared" si="26"/>
        <v>0</v>
      </c>
      <c r="Z73" s="64">
        <f t="shared" si="27"/>
        <v>0</v>
      </c>
      <c r="AA73" s="113">
        <f>SUM(Tableau1[[#This Row],[SUEZ Transport    HT]:[SUEZ Traitement                           HT]])</f>
        <v>0</v>
      </c>
      <c r="AB73" s="113" t="str">
        <f>Tableau1[[#This Row],[Sogedo     Montant HT]]</f>
        <v/>
      </c>
      <c r="AC73" s="113">
        <f>SUM(Tableau1[[#This Row],[Bouteille     30 Kg]:[Bouteille     Le Cube]],Tableau1[[#This Row],[Gaz Citerne    Montant HT]])</f>
        <v>0</v>
      </c>
      <c r="AD73" s="113" t="str">
        <f>Tableau1[[#This Row],[Engie                Montant HT]]</f>
        <v/>
      </c>
      <c r="AE73" s="113">
        <f>IF($E73=501,'Tarifs et relevés'!$N$14*'Tarifs et relevés'!$N$26,0)</f>
        <v>0</v>
      </c>
      <c r="AF73" s="113">
        <f>IF($E73=501,'Tarifs et relevés'!$N$15*'Tarifs et relevés'!$N$26,0)</f>
        <v>0</v>
      </c>
      <c r="AG73" s="113">
        <f>IF($E73=503,'Tarifs et relevés'!$N$16*'Tarifs et relevés'!$N$26,0)</f>
        <v>0</v>
      </c>
      <c r="AH73" s="113">
        <f>IF($E73=504,'Tarifs et relevés'!$N$17*'Tarifs et relevés'!$N$26,0)</f>
        <v>0</v>
      </c>
      <c r="AI73" s="113">
        <f>IF($E73=505,'Tarifs et relevés'!$N$18*'Tarifs et relevés'!$N$26,0)</f>
        <v>0</v>
      </c>
      <c r="AJ73" s="113">
        <f>IF($E73=506,'Tarifs et relevés'!$N$19*'Tarifs et relevés'!$N$26,0)</f>
        <v>0</v>
      </c>
      <c r="AK73" s="113">
        <f>IF($E73=507,'Tarifs et relevés'!$N$20*'Tarifs et relevés'!$N$26,0)</f>
        <v>0</v>
      </c>
      <c r="AL73" s="113">
        <f>IF($E73=508,'Tarifs et relevés'!$N$21*'Tarifs et relevés'!$N$26,0)</f>
        <v>0</v>
      </c>
      <c r="AM73" s="113">
        <f>IF($E73=509,'Tarifs et relevés'!$N$22*'Tarifs et relevés'!$N$26,0)</f>
        <v>0</v>
      </c>
      <c r="AN73" s="113">
        <f>IF($E73=510,'Tarifs et relevés'!$N$23*'Tarifs et relevés'!$N$26,0)</f>
        <v>0</v>
      </c>
      <c r="AO73" s="113">
        <f>IF($E73=511,'Tarifs et relevés'!$N$24*'Tarifs et relevés'!$N$26,0)</f>
        <v>0</v>
      </c>
      <c r="AP73" s="113">
        <f>IF($E73=512,'Tarifs et relevés'!$N$25*'Tarifs et relevés'!$N$26,0)</f>
        <v>0</v>
      </c>
      <c r="AQ73" s="199">
        <f>IF($E73=301,'Tarifs et relevés'!$N$5*'Tarifs et relevés'!$N$8,0)</f>
        <v>0</v>
      </c>
      <c r="AR73" s="199">
        <f>IF($E73=302,'Tarifs et relevés'!$N$6*'Tarifs et relevés'!$N$8,0)</f>
        <v>0</v>
      </c>
      <c r="AS73" s="199">
        <f>IF($E73=303,'Tarifs et relevés'!$N$7*'Tarifs et relevés'!$N$8,0)</f>
        <v>0</v>
      </c>
      <c r="AT73" s="195">
        <f t="shared" si="28"/>
        <v>0</v>
      </c>
      <c r="AU73" s="195">
        <f t="shared" si="29"/>
        <v>0</v>
      </c>
    </row>
    <row r="74" spans="1:47" ht="20.100000000000001" customHeight="1" x14ac:dyDescent="0.25">
      <c r="A74" s="28" t="str">
        <f>IF(C74=200,'Code Fournisseur'!$C$4,IF(C74=300,'Code Fournisseur'!$C$12,IF(C74=400,'Code Fournisseur'!$C$17,IF(C74=500,'Code Fournisseur'!$C$23,""))))</f>
        <v/>
      </c>
      <c r="B74" s="213"/>
      <c r="C74" s="26"/>
      <c r="D74" s="28" t="str">
        <f>IF(E74=201,'Code Fournisseur'!C76,IF(E74=202,'Code Fournisseur'!$C$6,IF(E74=203,'Code Fournisseur'!$C$7,IF(E74=204,'Code Fournisseur'!$C$8,IF(E74=205,'Code Fournisseur'!$C$9,IF(E74=206,'Code Fournisseur'!$C$10,IF(E74=301,'Code Fournisseur'!$C$13,IF(E74=302,'Code Fournisseur'!$C$14,IF(E74=303,'Code Fournisseur'!$C$15,IF(E74=401,'Code Fournisseur'!$C$18,IF(E74=402,'Code Fournisseur'!$C$19,IF(E74=403,'Code Fournisseur'!$C$20,IF(E74=404,'Code Fournisseur'!$C$21,IF(E74=501,'Code Fournisseur'!$C$24,IF(E74=502,'Code Fournisseur'!$C$25,IF(E74=503,'Code Fournisseur'!$C$26,IF(E74=504,'Code Fournisseur'!$C$27,IF(E74=505,'Code Fournisseur'!$C$28,IF(E74=506,'Code Fournisseur'!$C$29,IF(E74=507,'Code Fournisseur'!$C$30,IF(E74=508,'Code Fournisseur'!$C$31,IF(E74=509,'Code Fournisseur'!$C$32,IF(E74=510,'Code Fournisseur'!$C$33,IF(E74=511,'Code Fournisseur'!$C$34,IF(E74=512,'Code Fournisseur'!$C$35,"")))))))))))))))))))))))))</f>
        <v/>
      </c>
      <c r="E74" s="26"/>
      <c r="F74" s="26"/>
      <c r="G74" s="69" t="str">
        <f>IF(Tableau1[[#This Row],[Code ventilation]]=402,'Tarifs et relevés'!$G$16*Tableau1[[#This Row],[Quote part Quantités]],"")</f>
        <v/>
      </c>
      <c r="H74" s="69" t="str">
        <f>IF(Tableau1[[#This Row],[Code ventilation]]=403,'Tarifs et relevés'!$G$17*Tableau1[[#This Row],[Quote part Quantités]],"")</f>
        <v/>
      </c>
      <c r="I74" s="69" t="str">
        <f>IF(Tableau1[[#This Row],[Code ventilation]]=404,'Tarifs et relevés'!$G$18*Tableau1[[#This Row],[Quote part Quantités]],"")</f>
        <v/>
      </c>
      <c r="J74" s="70" t="str">
        <f>IF(Tableau1[[#This Row],[Code ventilation]]=401,'Tarifs et relevés'!$G$14,"")</f>
        <v/>
      </c>
      <c r="K74" s="71" t="str">
        <f>IF(ISERROR('Tarifs et relevés'!$G$15*Tableau1[[#This Row],[Gaz Citerne            en Kg]]),"",'Tarifs et relevés'!$G$15*'Tableau des dépenses'!J74)</f>
        <v/>
      </c>
      <c r="L7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4" s="68" t="str">
        <f>IF(Tableau1[[#This Row],[Code ventilation]]=202,'Tarifs et relevés'!$G$5*Tableau1[[#This Row],[Quote part Quantités]],"")</f>
        <v/>
      </c>
      <c r="N74" s="68" t="str">
        <f>IF(Tableau1[[#This Row],[Code ventilation]]=203,'Tarifs et relevés'!$G$6*Tableau1[[#This Row],[Quote part Quantités]],"")</f>
        <v/>
      </c>
      <c r="O74" s="68" t="str">
        <f>IF(Tableau1[[#This Row],[Code ventilation]]=204,'Tarifs et relevés'!$G$7*Tableau1[[#This Row],[Quote part Quantités]],"")</f>
        <v/>
      </c>
      <c r="P74" s="68" t="str">
        <f>IF(Tableau1[[#This Row],[Code ventilation]]=205,'Tarifs et relevés'!$G$8*Tableau1[[#This Row],[Quote part Quantités]],"")</f>
        <v/>
      </c>
      <c r="Q74" s="68" t="str">
        <f>IF(Tableau1[[#This Row],[Code ventilation]]=206,'Tarifs et relevés'!$G$9*Tableau1[[#This Row],[Quote part Quantités]],"")</f>
        <v/>
      </c>
      <c r="R7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4" s="68" t="str">
        <f>IF(ISERROR('Tarifs et relevés'!$N$8*'Tableau des dépenses'!R74),"",'Tarifs et relevés'!$N$8*'Tableau des dépenses'!R74)</f>
        <v/>
      </c>
      <c r="T7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4" s="63" t="str">
        <f>IF(ISERROR('Tarifs et relevés'!$N$26*Tableau1[[#This Row],[Engie        Quantité KW]]),"",'Tarifs et relevés'!$N$26*Tableau1[[#This Row],[Engie        Quantité KW]])</f>
        <v/>
      </c>
      <c r="V7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4" s="198">
        <v>3</v>
      </c>
      <c r="X74" s="64">
        <f t="shared" si="25"/>
        <v>0</v>
      </c>
      <c r="Y74" s="64">
        <f t="shared" si="26"/>
        <v>0</v>
      </c>
      <c r="Z74" s="64">
        <f t="shared" si="27"/>
        <v>0</v>
      </c>
      <c r="AA74" s="113">
        <f>SUM(Tableau1[[#This Row],[SUEZ Transport    HT]:[SUEZ Traitement                           HT]])</f>
        <v>0</v>
      </c>
      <c r="AB74" s="113" t="str">
        <f>Tableau1[[#This Row],[Sogedo     Montant HT]]</f>
        <v/>
      </c>
      <c r="AC74" s="113">
        <f>SUM(Tableau1[[#This Row],[Bouteille     30 Kg]:[Bouteille     Le Cube]],Tableau1[[#This Row],[Gaz Citerne    Montant HT]])</f>
        <v>0</v>
      </c>
      <c r="AD74" s="113" t="str">
        <f>Tableau1[[#This Row],[Engie                Montant HT]]</f>
        <v/>
      </c>
      <c r="AE74" s="113">
        <f>IF($E74=501,'Tarifs et relevés'!$N$14*'Tarifs et relevés'!$N$26,0)</f>
        <v>0</v>
      </c>
      <c r="AF74" s="113">
        <f>IF($E74=501,'Tarifs et relevés'!$N$15*'Tarifs et relevés'!$N$26,0)</f>
        <v>0</v>
      </c>
      <c r="AG74" s="113">
        <f>IF($E74=503,'Tarifs et relevés'!$N$16*'Tarifs et relevés'!$N$26,0)</f>
        <v>0</v>
      </c>
      <c r="AH74" s="113">
        <f>IF($E74=504,'Tarifs et relevés'!$N$17*'Tarifs et relevés'!$N$26,0)</f>
        <v>0</v>
      </c>
      <c r="AI74" s="113">
        <f>IF($E74=505,'Tarifs et relevés'!$N$18*'Tarifs et relevés'!$N$26,0)</f>
        <v>0</v>
      </c>
      <c r="AJ74" s="113">
        <f>IF($E74=506,'Tarifs et relevés'!$N$19*'Tarifs et relevés'!$N$26,0)</f>
        <v>0</v>
      </c>
      <c r="AK74" s="113">
        <f>IF($E74=507,'Tarifs et relevés'!$N$20*'Tarifs et relevés'!$N$26,0)</f>
        <v>0</v>
      </c>
      <c r="AL74" s="113">
        <f>IF($E74=508,'Tarifs et relevés'!$N$21*'Tarifs et relevés'!$N$26,0)</f>
        <v>0</v>
      </c>
      <c r="AM74" s="113">
        <f>IF($E74=509,'Tarifs et relevés'!$N$22*'Tarifs et relevés'!$N$26,0)</f>
        <v>0</v>
      </c>
      <c r="AN74" s="113">
        <f>IF($E74=510,'Tarifs et relevés'!$N$23*'Tarifs et relevés'!$N$26,0)</f>
        <v>0</v>
      </c>
      <c r="AO74" s="113">
        <f>IF($E74=511,'Tarifs et relevés'!$N$24*'Tarifs et relevés'!$N$26,0)</f>
        <v>0</v>
      </c>
      <c r="AP74" s="113">
        <f>IF($E74=512,'Tarifs et relevés'!$N$25*'Tarifs et relevés'!$N$26,0)</f>
        <v>0</v>
      </c>
      <c r="AQ74" s="199">
        <f>IF($E74=301,'Tarifs et relevés'!$N$5*'Tarifs et relevés'!$N$8,0)</f>
        <v>0</v>
      </c>
      <c r="AR74" s="199">
        <f>IF($E74=302,'Tarifs et relevés'!$N$6*'Tarifs et relevés'!$N$8,0)</f>
        <v>0</v>
      </c>
      <c r="AS74" s="199">
        <f>IF($E74=303,'Tarifs et relevés'!$N$7*'Tarifs et relevés'!$N$8,0)</f>
        <v>0</v>
      </c>
      <c r="AT74" s="64">
        <f t="shared" si="28"/>
        <v>0</v>
      </c>
      <c r="AU74" s="64">
        <f t="shared" si="29"/>
        <v>0</v>
      </c>
    </row>
    <row r="75" spans="1:47" ht="20.100000000000001" customHeight="1" x14ac:dyDescent="0.25">
      <c r="A75" s="28" t="str">
        <f>IF(C75=200,'Code Fournisseur'!$C$4,IF(C75=300,'Code Fournisseur'!$C$12,IF(C75=400,'Code Fournisseur'!$C$17,IF(C75=500,'Code Fournisseur'!$C$23,""))))</f>
        <v/>
      </c>
      <c r="B75" s="213"/>
      <c r="C75" s="26"/>
      <c r="D75" s="28" t="str">
        <f>IF(E75=201,'Code Fournisseur'!C77,IF(E75=202,'Code Fournisseur'!$C$6,IF(E75=203,'Code Fournisseur'!$C$7,IF(E75=204,'Code Fournisseur'!$C$8,IF(E75=205,'Code Fournisseur'!$C$9,IF(E75=206,'Code Fournisseur'!$C$10,IF(E75=301,'Code Fournisseur'!$C$13,IF(E75=302,'Code Fournisseur'!$C$14,IF(E75=303,'Code Fournisseur'!$C$15,IF(E75=401,'Code Fournisseur'!$C$18,IF(E75=402,'Code Fournisseur'!$C$19,IF(E75=403,'Code Fournisseur'!$C$20,IF(E75=404,'Code Fournisseur'!$C$21,IF(E75=501,'Code Fournisseur'!$C$24,IF(E75=502,'Code Fournisseur'!$C$25,IF(E75=503,'Code Fournisseur'!$C$26,IF(E75=504,'Code Fournisseur'!$C$27,IF(E75=505,'Code Fournisseur'!$C$28,IF(E75=506,'Code Fournisseur'!$C$29,IF(E75=507,'Code Fournisseur'!$C$30,IF(E75=508,'Code Fournisseur'!$C$31,IF(E75=509,'Code Fournisseur'!$C$32,IF(E75=510,'Code Fournisseur'!$C$33,IF(E75=511,'Code Fournisseur'!$C$34,IF(E75=512,'Code Fournisseur'!$C$35,"")))))))))))))))))))))))))</f>
        <v/>
      </c>
      <c r="E75" s="26"/>
      <c r="F75" s="26"/>
      <c r="G75" s="69" t="str">
        <f>IF(Tableau1[[#This Row],[Code ventilation]]=402,'Tarifs et relevés'!$G$16*Tableau1[[#This Row],[Quote part Quantités]],"")</f>
        <v/>
      </c>
      <c r="H75" s="69" t="str">
        <f>IF(Tableau1[[#This Row],[Code ventilation]]=403,'Tarifs et relevés'!$G$17*Tableau1[[#This Row],[Quote part Quantités]],"")</f>
        <v/>
      </c>
      <c r="I75" s="69" t="str">
        <f>IF(Tableau1[[#This Row],[Code ventilation]]=404,'Tarifs et relevés'!$G$18*Tableau1[[#This Row],[Quote part Quantités]],"")</f>
        <v/>
      </c>
      <c r="J75" s="70" t="str">
        <f>IF(Tableau1[[#This Row],[Code ventilation]]=401,'Tarifs et relevés'!$G$14,"")</f>
        <v/>
      </c>
      <c r="K75" s="71" t="str">
        <f>IF(ISERROR('Tarifs et relevés'!$G$15*Tableau1[[#This Row],[Gaz Citerne            en Kg]]),"",'Tarifs et relevés'!$G$15*'Tableau des dépenses'!J75)</f>
        <v/>
      </c>
      <c r="L7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5" s="68" t="str">
        <f>IF(Tableau1[[#This Row],[Code ventilation]]=202,'Tarifs et relevés'!$G$5*Tableau1[[#This Row],[Quote part Quantités]],"")</f>
        <v/>
      </c>
      <c r="N75" s="68" t="str">
        <f>IF(Tableau1[[#This Row],[Code ventilation]]=203,'Tarifs et relevés'!$G$6*Tableau1[[#This Row],[Quote part Quantités]],"")</f>
        <v/>
      </c>
      <c r="O75" s="68" t="str">
        <f>IF(Tableau1[[#This Row],[Code ventilation]]=204,'Tarifs et relevés'!$G$7*Tableau1[[#This Row],[Quote part Quantités]],"")</f>
        <v/>
      </c>
      <c r="P75" s="68" t="str">
        <f>IF(Tableau1[[#This Row],[Code ventilation]]=205,'Tarifs et relevés'!$G$8*Tableau1[[#This Row],[Quote part Quantités]],"")</f>
        <v/>
      </c>
      <c r="Q75" s="68" t="str">
        <f>IF(Tableau1[[#This Row],[Code ventilation]]=206,'Tarifs et relevés'!$G$9*Tableau1[[#This Row],[Quote part Quantités]],"")</f>
        <v/>
      </c>
      <c r="R7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5" s="68" t="str">
        <f>IF(ISERROR('Tarifs et relevés'!$N$8*'Tableau des dépenses'!R75),"",'Tarifs et relevés'!$N$8*'Tableau des dépenses'!R75)</f>
        <v/>
      </c>
      <c r="T7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5" s="63" t="str">
        <f>IF(ISERROR('Tarifs et relevés'!$N$26*Tableau1[[#This Row],[Engie        Quantité KW]]),"",'Tarifs et relevés'!$N$26*Tableau1[[#This Row],[Engie        Quantité KW]])</f>
        <v/>
      </c>
      <c r="V7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5" s="198">
        <v>3</v>
      </c>
      <c r="X75" s="64">
        <f t="shared" si="25"/>
        <v>0</v>
      </c>
      <c r="Y75" s="64">
        <f t="shared" si="26"/>
        <v>0</v>
      </c>
      <c r="Z75" s="64">
        <f t="shared" si="27"/>
        <v>0</v>
      </c>
      <c r="AA75" s="113">
        <f>SUM(Tableau1[[#This Row],[SUEZ Transport    HT]:[SUEZ Traitement                           HT]])</f>
        <v>0</v>
      </c>
      <c r="AB75" s="113" t="str">
        <f>Tableau1[[#This Row],[Sogedo     Montant HT]]</f>
        <v/>
      </c>
      <c r="AC75" s="113">
        <f>SUM(Tableau1[[#This Row],[Bouteille     30 Kg]:[Bouteille     Le Cube]],Tableau1[[#This Row],[Gaz Citerne    Montant HT]])</f>
        <v>0</v>
      </c>
      <c r="AD75" s="113" t="str">
        <f>Tableau1[[#This Row],[Engie                Montant HT]]</f>
        <v/>
      </c>
      <c r="AE75" s="113">
        <f>IF($E75=501,'Tarifs et relevés'!$N$14*'Tarifs et relevés'!$N$26,0)</f>
        <v>0</v>
      </c>
      <c r="AF75" s="113">
        <f>IF($E75=501,'Tarifs et relevés'!$N$15*'Tarifs et relevés'!$N$26,0)</f>
        <v>0</v>
      </c>
      <c r="AG75" s="113">
        <f>IF($E75=503,'Tarifs et relevés'!$N$16*'Tarifs et relevés'!$N$26,0)</f>
        <v>0</v>
      </c>
      <c r="AH75" s="113">
        <f>IF($E75=504,'Tarifs et relevés'!$N$17*'Tarifs et relevés'!$N$26,0)</f>
        <v>0</v>
      </c>
      <c r="AI75" s="113">
        <f>IF($E75=505,'Tarifs et relevés'!$N$18*'Tarifs et relevés'!$N$26,0)</f>
        <v>0</v>
      </c>
      <c r="AJ75" s="113">
        <f>IF($E75=506,'Tarifs et relevés'!$N$19*'Tarifs et relevés'!$N$26,0)</f>
        <v>0</v>
      </c>
      <c r="AK75" s="113">
        <f>IF($E75=507,'Tarifs et relevés'!$N$20*'Tarifs et relevés'!$N$26,0)</f>
        <v>0</v>
      </c>
      <c r="AL75" s="113">
        <f>IF($E75=508,'Tarifs et relevés'!$N$21*'Tarifs et relevés'!$N$26,0)</f>
        <v>0</v>
      </c>
      <c r="AM75" s="113">
        <f>IF($E75=509,'Tarifs et relevés'!$N$22*'Tarifs et relevés'!$N$26,0)</f>
        <v>0</v>
      </c>
      <c r="AN75" s="113">
        <f>IF($E75=510,'Tarifs et relevés'!$N$23*'Tarifs et relevés'!$N$26,0)</f>
        <v>0</v>
      </c>
      <c r="AO75" s="113">
        <f>IF($E75=511,'Tarifs et relevés'!$N$24*'Tarifs et relevés'!$N$26,0)</f>
        <v>0</v>
      </c>
      <c r="AP75" s="113">
        <f>IF($E75=512,'Tarifs et relevés'!$N$25*'Tarifs et relevés'!$N$26,0)</f>
        <v>0</v>
      </c>
      <c r="AQ75" s="199">
        <f>IF($E75=301,'Tarifs et relevés'!$N$5*'Tarifs et relevés'!$N$8,0)</f>
        <v>0</v>
      </c>
      <c r="AR75" s="199">
        <f>IF($E75=302,'Tarifs et relevés'!$N$6*'Tarifs et relevés'!$N$8,0)</f>
        <v>0</v>
      </c>
      <c r="AS75" s="199">
        <f>IF($E75=303,'Tarifs et relevés'!$N$7*'Tarifs et relevés'!$N$8,0)</f>
        <v>0</v>
      </c>
      <c r="AT75" s="195">
        <f t="shared" si="28"/>
        <v>0</v>
      </c>
      <c r="AU75" s="195">
        <f t="shared" si="29"/>
        <v>0</v>
      </c>
    </row>
    <row r="76" spans="1:47" ht="20.100000000000001" customHeight="1" x14ac:dyDescent="0.25">
      <c r="A76" s="28" t="str">
        <f>IF(C76=200,'Code Fournisseur'!$C$4,IF(C76=300,'Code Fournisseur'!$C$12,IF(C76=400,'Code Fournisseur'!$C$17,IF(C76=500,'Code Fournisseur'!$C$23,""))))</f>
        <v/>
      </c>
      <c r="B76" s="213"/>
      <c r="C76" s="26"/>
      <c r="D76" s="28" t="str">
        <f>IF(E76=201,'Code Fournisseur'!C78,IF(E76=202,'Code Fournisseur'!$C$6,IF(E76=203,'Code Fournisseur'!$C$7,IF(E76=204,'Code Fournisseur'!$C$8,IF(E76=205,'Code Fournisseur'!$C$9,IF(E76=206,'Code Fournisseur'!$C$10,IF(E76=301,'Code Fournisseur'!$C$13,IF(E76=302,'Code Fournisseur'!$C$14,IF(E76=303,'Code Fournisseur'!$C$15,IF(E76=401,'Code Fournisseur'!$C$18,IF(E76=402,'Code Fournisseur'!$C$19,IF(E76=403,'Code Fournisseur'!$C$20,IF(E76=404,'Code Fournisseur'!$C$21,IF(E76=501,'Code Fournisseur'!$C$24,IF(E76=502,'Code Fournisseur'!$C$25,IF(E76=503,'Code Fournisseur'!$C$26,IF(E76=504,'Code Fournisseur'!$C$27,IF(E76=505,'Code Fournisseur'!$C$28,IF(E76=506,'Code Fournisseur'!$C$29,IF(E76=507,'Code Fournisseur'!$C$30,IF(E76=508,'Code Fournisseur'!$C$31,IF(E76=509,'Code Fournisseur'!$C$32,IF(E76=510,'Code Fournisseur'!$C$33,IF(E76=511,'Code Fournisseur'!$C$34,IF(E76=512,'Code Fournisseur'!$C$35,"")))))))))))))))))))))))))</f>
        <v/>
      </c>
      <c r="E76" s="26"/>
      <c r="F76" s="26"/>
      <c r="G76" s="69" t="str">
        <f>IF(Tableau1[[#This Row],[Code ventilation]]=402,'Tarifs et relevés'!$G$16*Tableau1[[#This Row],[Quote part Quantités]],"")</f>
        <v/>
      </c>
      <c r="H76" s="69" t="str">
        <f>IF(Tableau1[[#This Row],[Code ventilation]]=403,'Tarifs et relevés'!$G$17*Tableau1[[#This Row],[Quote part Quantités]],"")</f>
        <v/>
      </c>
      <c r="I76" s="69" t="str">
        <f>IF(Tableau1[[#This Row],[Code ventilation]]=404,'Tarifs et relevés'!$G$18*Tableau1[[#This Row],[Quote part Quantités]],"")</f>
        <v/>
      </c>
      <c r="J76" s="70" t="str">
        <f>IF(Tableau1[[#This Row],[Code ventilation]]=401,'Tarifs et relevés'!$G$14,"")</f>
        <v/>
      </c>
      <c r="K76" s="71" t="str">
        <f>IF(ISERROR('Tarifs et relevés'!$G$15*Tableau1[[#This Row],[Gaz Citerne            en Kg]]),"",'Tarifs et relevés'!$G$15*'Tableau des dépenses'!J76)</f>
        <v/>
      </c>
      <c r="L7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6" s="68" t="str">
        <f>IF(Tableau1[[#This Row],[Code ventilation]]=202,'Tarifs et relevés'!$G$5*Tableau1[[#This Row],[Quote part Quantités]],"")</f>
        <v/>
      </c>
      <c r="N76" s="68" t="str">
        <f>IF(Tableau1[[#This Row],[Code ventilation]]=203,'Tarifs et relevés'!$G$6*Tableau1[[#This Row],[Quote part Quantités]],"")</f>
        <v/>
      </c>
      <c r="O76" s="68" t="str">
        <f>IF(Tableau1[[#This Row],[Code ventilation]]=204,'Tarifs et relevés'!$G$7*Tableau1[[#This Row],[Quote part Quantités]],"")</f>
        <v/>
      </c>
      <c r="P76" s="68" t="str">
        <f>IF(Tableau1[[#This Row],[Code ventilation]]=205,'Tarifs et relevés'!$G$8*Tableau1[[#This Row],[Quote part Quantités]],"")</f>
        <v/>
      </c>
      <c r="Q76" s="68" t="str">
        <f>IF(Tableau1[[#This Row],[Code ventilation]]=206,'Tarifs et relevés'!$G$9*Tableau1[[#This Row],[Quote part Quantités]],"")</f>
        <v/>
      </c>
      <c r="R7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6" s="68" t="str">
        <f>IF(ISERROR('Tarifs et relevés'!$N$8*'Tableau des dépenses'!R76),"",'Tarifs et relevés'!$N$8*'Tableau des dépenses'!R76)</f>
        <v/>
      </c>
      <c r="T7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6" s="63" t="str">
        <f>IF(ISERROR('Tarifs et relevés'!$N$26*Tableau1[[#This Row],[Engie        Quantité KW]]),"",'Tarifs et relevés'!$N$26*Tableau1[[#This Row],[Engie        Quantité KW]])</f>
        <v/>
      </c>
      <c r="V7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6" s="198">
        <v>3</v>
      </c>
      <c r="X76" s="64">
        <f t="shared" si="25"/>
        <v>0</v>
      </c>
      <c r="Y76" s="64">
        <f t="shared" si="26"/>
        <v>0</v>
      </c>
      <c r="Z76" s="64">
        <f t="shared" si="27"/>
        <v>0</v>
      </c>
      <c r="AA76" s="113">
        <f>SUM(Tableau1[[#This Row],[SUEZ Transport    HT]:[SUEZ Traitement                           HT]])</f>
        <v>0</v>
      </c>
      <c r="AB76" s="113" t="str">
        <f>Tableau1[[#This Row],[Sogedo     Montant HT]]</f>
        <v/>
      </c>
      <c r="AC76" s="113">
        <f>SUM(Tableau1[[#This Row],[Bouteille     30 Kg]:[Bouteille     Le Cube]],Tableau1[[#This Row],[Gaz Citerne    Montant HT]])</f>
        <v>0</v>
      </c>
      <c r="AD76" s="113" t="str">
        <f>Tableau1[[#This Row],[Engie                Montant HT]]</f>
        <v/>
      </c>
      <c r="AE76" s="113">
        <f>IF($E76=501,'Tarifs et relevés'!$N$14*'Tarifs et relevés'!$N$26,0)</f>
        <v>0</v>
      </c>
      <c r="AF76" s="113">
        <f>IF($E76=501,'Tarifs et relevés'!$N$15*'Tarifs et relevés'!$N$26,0)</f>
        <v>0</v>
      </c>
      <c r="AG76" s="113">
        <f>IF($E76=503,'Tarifs et relevés'!$N$16*'Tarifs et relevés'!$N$26,0)</f>
        <v>0</v>
      </c>
      <c r="AH76" s="113">
        <f>IF($E76=504,'Tarifs et relevés'!$N$17*'Tarifs et relevés'!$N$26,0)</f>
        <v>0</v>
      </c>
      <c r="AI76" s="113">
        <f>IF($E76=505,'Tarifs et relevés'!$N$18*'Tarifs et relevés'!$N$26,0)</f>
        <v>0</v>
      </c>
      <c r="AJ76" s="113">
        <f>IF($E76=506,'Tarifs et relevés'!$N$19*'Tarifs et relevés'!$N$26,0)</f>
        <v>0</v>
      </c>
      <c r="AK76" s="113">
        <f>IF($E76=507,'Tarifs et relevés'!$N$20*'Tarifs et relevés'!$N$26,0)</f>
        <v>0</v>
      </c>
      <c r="AL76" s="113">
        <f>IF($E76=508,'Tarifs et relevés'!$N$21*'Tarifs et relevés'!$N$26,0)</f>
        <v>0</v>
      </c>
      <c r="AM76" s="113">
        <f>IF($E76=509,'Tarifs et relevés'!$N$22*'Tarifs et relevés'!$N$26,0)</f>
        <v>0</v>
      </c>
      <c r="AN76" s="113">
        <f>IF($E76=510,'Tarifs et relevés'!$N$23*'Tarifs et relevés'!$N$26,0)</f>
        <v>0</v>
      </c>
      <c r="AO76" s="113">
        <f>IF($E76=511,'Tarifs et relevés'!$N$24*'Tarifs et relevés'!$N$26,0)</f>
        <v>0</v>
      </c>
      <c r="AP76" s="113">
        <f>IF($E76=512,'Tarifs et relevés'!$N$25*'Tarifs et relevés'!$N$26,0)</f>
        <v>0</v>
      </c>
      <c r="AQ76" s="199">
        <f>IF($E76=301,'Tarifs et relevés'!$N$5*'Tarifs et relevés'!$N$8,0)</f>
        <v>0</v>
      </c>
      <c r="AR76" s="199">
        <f>IF($E76=302,'Tarifs et relevés'!$N$6*'Tarifs et relevés'!$N$8,0)</f>
        <v>0</v>
      </c>
      <c r="AS76" s="199">
        <f>IF($E76=303,'Tarifs et relevés'!$N$7*'Tarifs et relevés'!$N$8,0)</f>
        <v>0</v>
      </c>
      <c r="AT76" s="64">
        <f t="shared" si="28"/>
        <v>0</v>
      </c>
      <c r="AU76" s="64">
        <f t="shared" si="29"/>
        <v>0</v>
      </c>
    </row>
    <row r="77" spans="1:47" ht="20.100000000000001" customHeight="1" x14ac:dyDescent="0.25">
      <c r="A77" s="28" t="str">
        <f>IF(C77=200,'Code Fournisseur'!$C$4,IF(C77=300,'Code Fournisseur'!$C$12,IF(C77=400,'Code Fournisseur'!$C$17,IF(C77=500,'Code Fournisseur'!$C$23,""))))</f>
        <v/>
      </c>
      <c r="B77" s="213"/>
      <c r="C77" s="26"/>
      <c r="D77" s="28" t="str">
        <f>IF(E77=201,'Code Fournisseur'!C79,IF(E77=202,'Code Fournisseur'!$C$6,IF(E77=203,'Code Fournisseur'!$C$7,IF(E77=204,'Code Fournisseur'!$C$8,IF(E77=205,'Code Fournisseur'!$C$9,IF(E77=206,'Code Fournisseur'!$C$10,IF(E77=301,'Code Fournisseur'!$C$13,IF(E77=302,'Code Fournisseur'!$C$14,IF(E77=303,'Code Fournisseur'!$C$15,IF(E77=401,'Code Fournisseur'!$C$18,IF(E77=402,'Code Fournisseur'!$C$19,IF(E77=403,'Code Fournisseur'!$C$20,IF(E77=404,'Code Fournisseur'!$C$21,IF(E77=501,'Code Fournisseur'!$C$24,IF(E77=502,'Code Fournisseur'!$C$25,IF(E77=503,'Code Fournisseur'!$C$26,IF(E77=504,'Code Fournisseur'!$C$27,IF(E77=505,'Code Fournisseur'!$C$28,IF(E77=506,'Code Fournisseur'!$C$29,IF(E77=507,'Code Fournisseur'!$C$30,IF(E77=508,'Code Fournisseur'!$C$31,IF(E77=509,'Code Fournisseur'!$C$32,IF(E77=510,'Code Fournisseur'!$C$33,IF(E77=511,'Code Fournisseur'!$C$34,IF(E77=512,'Code Fournisseur'!$C$35,"")))))))))))))))))))))))))</f>
        <v/>
      </c>
      <c r="E77" s="26"/>
      <c r="F77" s="26"/>
      <c r="G77" s="69" t="str">
        <f>IF(Tableau1[[#This Row],[Code ventilation]]=402,'Tarifs et relevés'!$G$16*Tableau1[[#This Row],[Quote part Quantités]],"")</f>
        <v/>
      </c>
      <c r="H77" s="69" t="str">
        <f>IF(Tableau1[[#This Row],[Code ventilation]]=403,'Tarifs et relevés'!$G$17*Tableau1[[#This Row],[Quote part Quantités]],"")</f>
        <v/>
      </c>
      <c r="I77" s="69" t="str">
        <f>IF(Tableau1[[#This Row],[Code ventilation]]=404,'Tarifs et relevés'!$G$18*Tableau1[[#This Row],[Quote part Quantités]],"")</f>
        <v/>
      </c>
      <c r="J77" s="70" t="str">
        <f>IF(Tableau1[[#This Row],[Code ventilation]]=401,'Tarifs et relevés'!$G$14,"")</f>
        <v/>
      </c>
      <c r="K77" s="71" t="str">
        <f>IF(ISERROR('Tarifs et relevés'!$G$15*Tableau1[[#This Row],[Gaz Citerne            en Kg]]),"",'Tarifs et relevés'!$G$15*'Tableau des dépenses'!J77)</f>
        <v/>
      </c>
      <c r="L7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7" s="68" t="str">
        <f>IF(Tableau1[[#This Row],[Code ventilation]]=202,'Tarifs et relevés'!$G$5*Tableau1[[#This Row],[Quote part Quantités]],"")</f>
        <v/>
      </c>
      <c r="N77" s="68" t="str">
        <f>IF(Tableau1[[#This Row],[Code ventilation]]=203,'Tarifs et relevés'!$G$6*Tableau1[[#This Row],[Quote part Quantités]],"")</f>
        <v/>
      </c>
      <c r="O77" s="68" t="str">
        <f>IF(Tableau1[[#This Row],[Code ventilation]]=204,'Tarifs et relevés'!$G$7*Tableau1[[#This Row],[Quote part Quantités]],"")</f>
        <v/>
      </c>
      <c r="P77" s="68" t="str">
        <f>IF(Tableau1[[#This Row],[Code ventilation]]=205,'Tarifs et relevés'!$G$8*Tableau1[[#This Row],[Quote part Quantités]],"")</f>
        <v/>
      </c>
      <c r="Q77" s="68" t="str">
        <f>IF(Tableau1[[#This Row],[Code ventilation]]=206,'Tarifs et relevés'!$G$9*Tableau1[[#This Row],[Quote part Quantités]],"")</f>
        <v/>
      </c>
      <c r="R7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7" s="68" t="str">
        <f>IF(ISERROR('Tarifs et relevés'!$N$8*'Tableau des dépenses'!R77),"",'Tarifs et relevés'!$N$8*'Tableau des dépenses'!R77)</f>
        <v/>
      </c>
      <c r="T7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7" s="63" t="str">
        <f>IF(ISERROR('Tarifs et relevés'!$N$26*Tableau1[[#This Row],[Engie        Quantité KW]]),"",'Tarifs et relevés'!$N$26*Tableau1[[#This Row],[Engie        Quantité KW]])</f>
        <v/>
      </c>
      <c r="V7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7" s="198">
        <v>3</v>
      </c>
      <c r="X77" s="64">
        <f t="shared" si="25"/>
        <v>0</v>
      </c>
      <c r="Y77" s="64">
        <f t="shared" si="26"/>
        <v>0</v>
      </c>
      <c r="Z77" s="64">
        <f t="shared" si="27"/>
        <v>0</v>
      </c>
      <c r="AA77" s="113">
        <f>SUM(Tableau1[[#This Row],[SUEZ Transport    HT]:[SUEZ Traitement                           HT]])</f>
        <v>0</v>
      </c>
      <c r="AB77" s="113" t="str">
        <f>Tableau1[[#This Row],[Sogedo     Montant HT]]</f>
        <v/>
      </c>
      <c r="AC77" s="113">
        <f>SUM(Tableau1[[#This Row],[Bouteille     30 Kg]:[Bouteille     Le Cube]],Tableau1[[#This Row],[Gaz Citerne    Montant HT]])</f>
        <v>0</v>
      </c>
      <c r="AD77" s="113" t="str">
        <f>Tableau1[[#This Row],[Engie                Montant HT]]</f>
        <v/>
      </c>
      <c r="AE77" s="113">
        <f>IF($E77=501,'Tarifs et relevés'!$N$14*'Tarifs et relevés'!$N$26,0)</f>
        <v>0</v>
      </c>
      <c r="AF77" s="113">
        <f>IF($E77=501,'Tarifs et relevés'!$N$15*'Tarifs et relevés'!$N$26,0)</f>
        <v>0</v>
      </c>
      <c r="AG77" s="113">
        <f>IF($E77=503,'Tarifs et relevés'!$N$16*'Tarifs et relevés'!$N$26,0)</f>
        <v>0</v>
      </c>
      <c r="AH77" s="113">
        <f>IF($E77=504,'Tarifs et relevés'!$N$17*'Tarifs et relevés'!$N$26,0)</f>
        <v>0</v>
      </c>
      <c r="AI77" s="113">
        <f>IF($E77=505,'Tarifs et relevés'!$N$18*'Tarifs et relevés'!$N$26,0)</f>
        <v>0</v>
      </c>
      <c r="AJ77" s="113">
        <f>IF($E77=506,'Tarifs et relevés'!$N$19*'Tarifs et relevés'!$N$26,0)</f>
        <v>0</v>
      </c>
      <c r="AK77" s="113">
        <f>IF($E77=507,'Tarifs et relevés'!$N$20*'Tarifs et relevés'!$N$26,0)</f>
        <v>0</v>
      </c>
      <c r="AL77" s="113">
        <f>IF($E77=508,'Tarifs et relevés'!$N$21*'Tarifs et relevés'!$N$26,0)</f>
        <v>0</v>
      </c>
      <c r="AM77" s="113">
        <f>IF($E77=509,'Tarifs et relevés'!$N$22*'Tarifs et relevés'!$N$26,0)</f>
        <v>0</v>
      </c>
      <c r="AN77" s="113">
        <f>IF($E77=510,'Tarifs et relevés'!$N$23*'Tarifs et relevés'!$N$26,0)</f>
        <v>0</v>
      </c>
      <c r="AO77" s="113">
        <f>IF($E77=511,'Tarifs et relevés'!$N$24*'Tarifs et relevés'!$N$26,0)</f>
        <v>0</v>
      </c>
      <c r="AP77" s="113">
        <f>IF($E77=512,'Tarifs et relevés'!$N$25*'Tarifs et relevés'!$N$26,0)</f>
        <v>0</v>
      </c>
      <c r="AQ77" s="199">
        <f>IF($E77=301,'Tarifs et relevés'!$N$5*'Tarifs et relevés'!$N$8,0)</f>
        <v>0</v>
      </c>
      <c r="AR77" s="199">
        <f>IF($E77=302,'Tarifs et relevés'!$N$6*'Tarifs et relevés'!$N$8,0)</f>
        <v>0</v>
      </c>
      <c r="AS77" s="199">
        <f>IF($E77=303,'Tarifs et relevés'!$N$7*'Tarifs et relevés'!$N$8,0)</f>
        <v>0</v>
      </c>
      <c r="AT77" s="195">
        <f t="shared" si="28"/>
        <v>0</v>
      </c>
      <c r="AU77" s="195">
        <f t="shared" si="29"/>
        <v>0</v>
      </c>
    </row>
    <row r="78" spans="1:47" ht="20.100000000000001" customHeight="1" x14ac:dyDescent="0.25">
      <c r="A78" s="28" t="str">
        <f>IF(C78=200,'Code Fournisseur'!$C$4,IF(C78=300,'Code Fournisseur'!$C$12,IF(C78=400,'Code Fournisseur'!$C$17,IF(C78=500,'Code Fournisseur'!$C$23,""))))</f>
        <v/>
      </c>
      <c r="B78" s="213"/>
      <c r="C78" s="26"/>
      <c r="D78" s="28" t="str">
        <f>IF(E78=201,'Code Fournisseur'!C80,IF(E78=202,'Code Fournisseur'!$C$6,IF(E78=203,'Code Fournisseur'!$C$7,IF(E78=204,'Code Fournisseur'!$C$8,IF(E78=205,'Code Fournisseur'!$C$9,IF(E78=206,'Code Fournisseur'!$C$10,IF(E78=301,'Code Fournisseur'!$C$13,IF(E78=302,'Code Fournisseur'!$C$14,IF(E78=303,'Code Fournisseur'!$C$15,IF(E78=401,'Code Fournisseur'!$C$18,IF(E78=402,'Code Fournisseur'!$C$19,IF(E78=403,'Code Fournisseur'!$C$20,IF(E78=404,'Code Fournisseur'!$C$21,IF(E78=501,'Code Fournisseur'!$C$24,IF(E78=502,'Code Fournisseur'!$C$25,IF(E78=503,'Code Fournisseur'!$C$26,IF(E78=504,'Code Fournisseur'!$C$27,IF(E78=505,'Code Fournisseur'!$C$28,IF(E78=506,'Code Fournisseur'!$C$29,IF(E78=507,'Code Fournisseur'!$C$30,IF(E78=508,'Code Fournisseur'!$C$31,IF(E78=509,'Code Fournisseur'!$C$32,IF(E78=510,'Code Fournisseur'!$C$33,IF(E78=511,'Code Fournisseur'!$C$34,IF(E78=512,'Code Fournisseur'!$C$35,"")))))))))))))))))))))))))</f>
        <v/>
      </c>
      <c r="E78" s="26"/>
      <c r="F78" s="26"/>
      <c r="G78" s="69" t="str">
        <f>IF(Tableau1[[#This Row],[Code ventilation]]=402,'Tarifs et relevés'!$G$16*Tableau1[[#This Row],[Quote part Quantités]],"")</f>
        <v/>
      </c>
      <c r="H78" s="69" t="str">
        <f>IF(Tableau1[[#This Row],[Code ventilation]]=403,'Tarifs et relevés'!$G$17*Tableau1[[#This Row],[Quote part Quantités]],"")</f>
        <v/>
      </c>
      <c r="I78" s="69" t="str">
        <f>IF(Tableau1[[#This Row],[Code ventilation]]=404,'Tarifs et relevés'!$G$18*Tableau1[[#This Row],[Quote part Quantités]],"")</f>
        <v/>
      </c>
      <c r="J78" s="70" t="str">
        <f>IF(Tableau1[[#This Row],[Code ventilation]]=401,'Tarifs et relevés'!$G$14,"")</f>
        <v/>
      </c>
      <c r="K78" s="71" t="str">
        <f>IF(ISERROR('Tarifs et relevés'!$G$15*Tableau1[[#This Row],[Gaz Citerne            en Kg]]),"",'Tarifs et relevés'!$G$15*'Tableau des dépenses'!J78)</f>
        <v/>
      </c>
      <c r="L7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8" s="68" t="str">
        <f>IF(Tableau1[[#This Row],[Code ventilation]]=202,'Tarifs et relevés'!$G$5*Tableau1[[#This Row],[Quote part Quantités]],"")</f>
        <v/>
      </c>
      <c r="N78" s="68" t="str">
        <f>IF(Tableau1[[#This Row],[Code ventilation]]=203,'Tarifs et relevés'!$G$6*Tableau1[[#This Row],[Quote part Quantités]],"")</f>
        <v/>
      </c>
      <c r="O78" s="68" t="str">
        <f>IF(Tableau1[[#This Row],[Code ventilation]]=204,'Tarifs et relevés'!$G$7*Tableau1[[#This Row],[Quote part Quantités]],"")</f>
        <v/>
      </c>
      <c r="P78" s="68" t="str">
        <f>IF(Tableau1[[#This Row],[Code ventilation]]=205,'Tarifs et relevés'!$G$8*Tableau1[[#This Row],[Quote part Quantités]],"")</f>
        <v/>
      </c>
      <c r="Q78" s="68" t="str">
        <f>IF(Tableau1[[#This Row],[Code ventilation]]=206,'Tarifs et relevés'!$G$9*Tableau1[[#This Row],[Quote part Quantités]],"")</f>
        <v/>
      </c>
      <c r="R7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8" s="68" t="str">
        <f>IF(ISERROR('Tarifs et relevés'!$N$8*'Tableau des dépenses'!R78),"",'Tarifs et relevés'!$N$8*'Tableau des dépenses'!R78)</f>
        <v/>
      </c>
      <c r="T7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8" s="63" t="str">
        <f>IF(ISERROR('Tarifs et relevés'!$N$26*Tableau1[[#This Row],[Engie        Quantité KW]]),"",'Tarifs et relevés'!$N$26*Tableau1[[#This Row],[Engie        Quantité KW]])</f>
        <v/>
      </c>
      <c r="V7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8" s="198">
        <v>3</v>
      </c>
      <c r="X78" s="64">
        <f t="shared" ref="X78:X126" si="30">IF(W78=1,V78*$Z$2,0)</f>
        <v>0</v>
      </c>
      <c r="Y78" s="64">
        <f t="shared" ref="Y78:Y126" si="31">IF(W78=2,V78*$Y$2,0)</f>
        <v>0</v>
      </c>
      <c r="Z78" s="64">
        <f t="shared" ref="Z78:Z126" si="32">IF(W78=3,V78*$Z$2,0)</f>
        <v>0</v>
      </c>
      <c r="AA78" s="113">
        <f>SUM(Tableau1[[#This Row],[SUEZ Transport    HT]:[SUEZ Traitement                           HT]])</f>
        <v>0</v>
      </c>
      <c r="AB78" s="113" t="str">
        <f>Tableau1[[#This Row],[Sogedo     Montant HT]]</f>
        <v/>
      </c>
      <c r="AC78" s="113">
        <f>SUM(Tableau1[[#This Row],[Bouteille     30 Kg]:[Bouteille     Le Cube]],Tableau1[[#This Row],[Gaz Citerne    Montant HT]])</f>
        <v>0</v>
      </c>
      <c r="AD78" s="113" t="str">
        <f>Tableau1[[#This Row],[Engie                Montant HT]]</f>
        <v/>
      </c>
      <c r="AE78" s="113">
        <f>IF($E78=501,'Tarifs et relevés'!$N$14*'Tarifs et relevés'!$N$26,0)</f>
        <v>0</v>
      </c>
      <c r="AF78" s="113">
        <f>IF($E78=501,'Tarifs et relevés'!$N$15*'Tarifs et relevés'!$N$26,0)</f>
        <v>0</v>
      </c>
      <c r="AG78" s="113">
        <f>IF($E78=503,'Tarifs et relevés'!$N$16*'Tarifs et relevés'!$N$26,0)</f>
        <v>0</v>
      </c>
      <c r="AH78" s="113">
        <f>IF($E78=504,'Tarifs et relevés'!$N$17*'Tarifs et relevés'!$N$26,0)</f>
        <v>0</v>
      </c>
      <c r="AI78" s="113">
        <f>IF($E78=505,'Tarifs et relevés'!$N$18*'Tarifs et relevés'!$N$26,0)</f>
        <v>0</v>
      </c>
      <c r="AJ78" s="113">
        <f>IF($E78=506,'Tarifs et relevés'!$N$19*'Tarifs et relevés'!$N$26,0)</f>
        <v>0</v>
      </c>
      <c r="AK78" s="113">
        <f>IF($E78=507,'Tarifs et relevés'!$N$20*'Tarifs et relevés'!$N$26,0)</f>
        <v>0</v>
      </c>
      <c r="AL78" s="113">
        <f>IF($E78=508,'Tarifs et relevés'!$N$21*'Tarifs et relevés'!$N$26,0)</f>
        <v>0</v>
      </c>
      <c r="AM78" s="113">
        <f>IF($E78=509,'Tarifs et relevés'!$N$22*'Tarifs et relevés'!$N$26,0)</f>
        <v>0</v>
      </c>
      <c r="AN78" s="113">
        <f>IF($E78=510,'Tarifs et relevés'!$N$23*'Tarifs et relevés'!$N$26,0)</f>
        <v>0</v>
      </c>
      <c r="AO78" s="113">
        <f>IF($E78=511,'Tarifs et relevés'!$N$24*'Tarifs et relevés'!$N$26,0)</f>
        <v>0</v>
      </c>
      <c r="AP78" s="113">
        <f>IF($E78=512,'Tarifs et relevés'!$N$25*'Tarifs et relevés'!$N$26,0)</f>
        <v>0</v>
      </c>
      <c r="AQ78" s="199">
        <f>IF($E78=301,'Tarifs et relevés'!$N$5*'Tarifs et relevés'!$N$8,0)</f>
        <v>0</v>
      </c>
      <c r="AR78" s="199">
        <f>IF($E78=302,'Tarifs et relevés'!$N$6*'Tarifs et relevés'!$N$8,0)</f>
        <v>0</v>
      </c>
      <c r="AS78" s="199">
        <f>IF($E78=303,'Tarifs et relevés'!$N$7*'Tarifs et relevés'!$N$8,0)</f>
        <v>0</v>
      </c>
      <c r="AT78" s="64">
        <f t="shared" ref="AT78:AT126" si="33">SUM(X78:Z78)</f>
        <v>0</v>
      </c>
      <c r="AU78" s="64">
        <f t="shared" ref="AU78:AU126" si="34">V78+AT78</f>
        <v>0</v>
      </c>
    </row>
    <row r="79" spans="1:47" ht="20.100000000000001" customHeight="1" x14ac:dyDescent="0.25">
      <c r="A79" s="28" t="str">
        <f>IF(C79=200,'Code Fournisseur'!$C$4,IF(C79=300,'Code Fournisseur'!$C$12,IF(C79=400,'Code Fournisseur'!$C$17,IF(C79=500,'Code Fournisseur'!$C$23,""))))</f>
        <v/>
      </c>
      <c r="B79" s="213"/>
      <c r="C79" s="26"/>
      <c r="D79" s="28" t="str">
        <f>IF(E79=201,'Code Fournisseur'!C81,IF(E79=202,'Code Fournisseur'!$C$6,IF(E79=203,'Code Fournisseur'!$C$7,IF(E79=204,'Code Fournisseur'!$C$8,IF(E79=205,'Code Fournisseur'!$C$9,IF(E79=206,'Code Fournisseur'!$C$10,IF(E79=301,'Code Fournisseur'!$C$13,IF(E79=302,'Code Fournisseur'!$C$14,IF(E79=303,'Code Fournisseur'!$C$15,IF(E79=401,'Code Fournisseur'!$C$18,IF(E79=402,'Code Fournisseur'!$C$19,IF(E79=403,'Code Fournisseur'!$C$20,IF(E79=404,'Code Fournisseur'!$C$21,IF(E79=501,'Code Fournisseur'!$C$24,IF(E79=502,'Code Fournisseur'!$C$25,IF(E79=503,'Code Fournisseur'!$C$26,IF(E79=504,'Code Fournisseur'!$C$27,IF(E79=505,'Code Fournisseur'!$C$28,IF(E79=506,'Code Fournisseur'!$C$29,IF(E79=507,'Code Fournisseur'!$C$30,IF(E79=508,'Code Fournisseur'!$C$31,IF(E79=509,'Code Fournisseur'!$C$32,IF(E79=510,'Code Fournisseur'!$C$33,IF(E79=511,'Code Fournisseur'!$C$34,IF(E79=512,'Code Fournisseur'!$C$35,"")))))))))))))))))))))))))</f>
        <v/>
      </c>
      <c r="E79" s="26"/>
      <c r="F79" s="26"/>
      <c r="G79" s="69" t="str">
        <f>IF(Tableau1[[#This Row],[Code ventilation]]=402,'Tarifs et relevés'!$G$16*Tableau1[[#This Row],[Quote part Quantités]],"")</f>
        <v/>
      </c>
      <c r="H79" s="69" t="str">
        <f>IF(Tableau1[[#This Row],[Code ventilation]]=403,'Tarifs et relevés'!$G$17*Tableau1[[#This Row],[Quote part Quantités]],"")</f>
        <v/>
      </c>
      <c r="I79" s="69" t="str">
        <f>IF(Tableau1[[#This Row],[Code ventilation]]=404,'Tarifs et relevés'!$G$18*Tableau1[[#This Row],[Quote part Quantités]],"")</f>
        <v/>
      </c>
      <c r="J79" s="70" t="str">
        <f>IF(Tableau1[[#This Row],[Code ventilation]]=401,'Tarifs et relevés'!$G$14,"")</f>
        <v/>
      </c>
      <c r="K79" s="71" t="str">
        <f>IF(ISERROR('Tarifs et relevés'!$G$15*Tableau1[[#This Row],[Gaz Citerne            en Kg]]),"",'Tarifs et relevés'!$G$15*'Tableau des dépenses'!J79)</f>
        <v/>
      </c>
      <c r="L7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79" s="68" t="str">
        <f>IF(Tableau1[[#This Row],[Code ventilation]]=202,'Tarifs et relevés'!$G$5*Tableau1[[#This Row],[Quote part Quantités]],"")</f>
        <v/>
      </c>
      <c r="N79" s="68" t="str">
        <f>IF(Tableau1[[#This Row],[Code ventilation]]=203,'Tarifs et relevés'!$G$6*Tableau1[[#This Row],[Quote part Quantités]],"")</f>
        <v/>
      </c>
      <c r="O79" s="68" t="str">
        <f>IF(Tableau1[[#This Row],[Code ventilation]]=204,'Tarifs et relevés'!$G$7*Tableau1[[#This Row],[Quote part Quantités]],"")</f>
        <v/>
      </c>
      <c r="P79" s="68" t="str">
        <f>IF(Tableau1[[#This Row],[Code ventilation]]=205,'Tarifs et relevés'!$G$8*Tableau1[[#This Row],[Quote part Quantités]],"")</f>
        <v/>
      </c>
      <c r="Q79" s="68" t="str">
        <f>IF(Tableau1[[#This Row],[Code ventilation]]=206,'Tarifs et relevés'!$G$9*Tableau1[[#This Row],[Quote part Quantités]],"")</f>
        <v/>
      </c>
      <c r="R7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79" s="68" t="str">
        <f>IF(ISERROR('Tarifs et relevés'!$N$8*'Tableau des dépenses'!R79),"",'Tarifs et relevés'!$N$8*'Tableau des dépenses'!R79)</f>
        <v/>
      </c>
      <c r="T7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79" s="63" t="str">
        <f>IF(ISERROR('Tarifs et relevés'!$N$26*Tableau1[[#This Row],[Engie        Quantité KW]]),"",'Tarifs et relevés'!$N$26*Tableau1[[#This Row],[Engie        Quantité KW]])</f>
        <v/>
      </c>
      <c r="V7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79" s="198">
        <v>3</v>
      </c>
      <c r="X79" s="64">
        <f t="shared" si="30"/>
        <v>0</v>
      </c>
      <c r="Y79" s="64">
        <f t="shared" si="31"/>
        <v>0</v>
      </c>
      <c r="Z79" s="64">
        <f t="shared" si="32"/>
        <v>0</v>
      </c>
      <c r="AA79" s="113">
        <f>SUM(Tableau1[[#This Row],[SUEZ Transport    HT]:[SUEZ Traitement                           HT]])</f>
        <v>0</v>
      </c>
      <c r="AB79" s="113" t="str">
        <f>Tableau1[[#This Row],[Sogedo     Montant HT]]</f>
        <v/>
      </c>
      <c r="AC79" s="113">
        <f>SUM(Tableau1[[#This Row],[Bouteille     30 Kg]:[Bouteille     Le Cube]],Tableau1[[#This Row],[Gaz Citerne    Montant HT]])</f>
        <v>0</v>
      </c>
      <c r="AD79" s="113" t="str">
        <f>Tableau1[[#This Row],[Engie                Montant HT]]</f>
        <v/>
      </c>
      <c r="AE79" s="113">
        <f>IF($E79=501,'Tarifs et relevés'!$N$14*'Tarifs et relevés'!$N$26,0)</f>
        <v>0</v>
      </c>
      <c r="AF79" s="113">
        <f>IF($E79=501,'Tarifs et relevés'!$N$15*'Tarifs et relevés'!$N$26,0)</f>
        <v>0</v>
      </c>
      <c r="AG79" s="113">
        <f>IF($E79=503,'Tarifs et relevés'!$N$16*'Tarifs et relevés'!$N$26,0)</f>
        <v>0</v>
      </c>
      <c r="AH79" s="113">
        <f>IF($E79=504,'Tarifs et relevés'!$N$17*'Tarifs et relevés'!$N$26,0)</f>
        <v>0</v>
      </c>
      <c r="AI79" s="113">
        <f>IF($E79=505,'Tarifs et relevés'!$N$18*'Tarifs et relevés'!$N$26,0)</f>
        <v>0</v>
      </c>
      <c r="AJ79" s="113">
        <f>IF($E79=506,'Tarifs et relevés'!$N$19*'Tarifs et relevés'!$N$26,0)</f>
        <v>0</v>
      </c>
      <c r="AK79" s="113">
        <f>IF($E79=507,'Tarifs et relevés'!$N$20*'Tarifs et relevés'!$N$26,0)</f>
        <v>0</v>
      </c>
      <c r="AL79" s="113">
        <f>IF($E79=508,'Tarifs et relevés'!$N$21*'Tarifs et relevés'!$N$26,0)</f>
        <v>0</v>
      </c>
      <c r="AM79" s="113">
        <f>IF($E79=509,'Tarifs et relevés'!$N$22*'Tarifs et relevés'!$N$26,0)</f>
        <v>0</v>
      </c>
      <c r="AN79" s="113">
        <f>IF($E79=510,'Tarifs et relevés'!$N$23*'Tarifs et relevés'!$N$26,0)</f>
        <v>0</v>
      </c>
      <c r="AO79" s="113">
        <f>IF($E79=511,'Tarifs et relevés'!$N$24*'Tarifs et relevés'!$N$26,0)</f>
        <v>0</v>
      </c>
      <c r="AP79" s="113">
        <f>IF($E79=512,'Tarifs et relevés'!$N$25*'Tarifs et relevés'!$N$26,0)</f>
        <v>0</v>
      </c>
      <c r="AQ79" s="199">
        <f>IF($E79=301,'Tarifs et relevés'!$N$5*'Tarifs et relevés'!$N$8,0)</f>
        <v>0</v>
      </c>
      <c r="AR79" s="199">
        <f>IF($E79=302,'Tarifs et relevés'!$N$6*'Tarifs et relevés'!$N$8,0)</f>
        <v>0</v>
      </c>
      <c r="AS79" s="199">
        <f>IF($E79=303,'Tarifs et relevés'!$N$7*'Tarifs et relevés'!$N$8,0)</f>
        <v>0</v>
      </c>
      <c r="AT79" s="195">
        <f t="shared" si="33"/>
        <v>0</v>
      </c>
      <c r="AU79" s="195">
        <f t="shared" si="34"/>
        <v>0</v>
      </c>
    </row>
    <row r="80" spans="1:47" ht="20.100000000000001" customHeight="1" x14ac:dyDescent="0.25">
      <c r="A80" s="28" t="str">
        <f>IF(C80=200,'Code Fournisseur'!$C$4,IF(C80=300,'Code Fournisseur'!$C$12,IF(C80=400,'Code Fournisseur'!$C$17,IF(C80=500,'Code Fournisseur'!$C$23,""))))</f>
        <v/>
      </c>
      <c r="B80" s="213"/>
      <c r="C80" s="26"/>
      <c r="D80" s="28" t="str">
        <f>IF(E80=201,'Code Fournisseur'!C82,IF(E80=202,'Code Fournisseur'!$C$6,IF(E80=203,'Code Fournisseur'!$C$7,IF(E80=204,'Code Fournisseur'!$C$8,IF(E80=205,'Code Fournisseur'!$C$9,IF(E80=206,'Code Fournisseur'!$C$10,IF(E80=301,'Code Fournisseur'!$C$13,IF(E80=302,'Code Fournisseur'!$C$14,IF(E80=303,'Code Fournisseur'!$C$15,IF(E80=401,'Code Fournisseur'!$C$18,IF(E80=402,'Code Fournisseur'!$C$19,IF(E80=403,'Code Fournisseur'!$C$20,IF(E80=404,'Code Fournisseur'!$C$21,IF(E80=501,'Code Fournisseur'!$C$24,IF(E80=502,'Code Fournisseur'!$C$25,IF(E80=503,'Code Fournisseur'!$C$26,IF(E80=504,'Code Fournisseur'!$C$27,IF(E80=505,'Code Fournisseur'!$C$28,IF(E80=506,'Code Fournisseur'!$C$29,IF(E80=507,'Code Fournisseur'!$C$30,IF(E80=508,'Code Fournisseur'!$C$31,IF(E80=509,'Code Fournisseur'!$C$32,IF(E80=510,'Code Fournisseur'!$C$33,IF(E80=511,'Code Fournisseur'!$C$34,IF(E80=512,'Code Fournisseur'!$C$35,"")))))))))))))))))))))))))</f>
        <v/>
      </c>
      <c r="E80" s="26"/>
      <c r="F80" s="26"/>
      <c r="G80" s="69" t="str">
        <f>IF(Tableau1[[#This Row],[Code ventilation]]=402,'Tarifs et relevés'!$G$16*Tableau1[[#This Row],[Quote part Quantités]],"")</f>
        <v/>
      </c>
      <c r="H80" s="69" t="str">
        <f>IF(Tableau1[[#This Row],[Code ventilation]]=403,'Tarifs et relevés'!$G$17*Tableau1[[#This Row],[Quote part Quantités]],"")</f>
        <v/>
      </c>
      <c r="I80" s="69" t="str">
        <f>IF(Tableau1[[#This Row],[Code ventilation]]=404,'Tarifs et relevés'!$G$18*Tableau1[[#This Row],[Quote part Quantités]],"")</f>
        <v/>
      </c>
      <c r="J80" s="70" t="str">
        <f>IF(Tableau1[[#This Row],[Code ventilation]]=401,'Tarifs et relevés'!$G$14,"")</f>
        <v/>
      </c>
      <c r="K80" s="71" t="str">
        <f>IF(ISERROR('Tarifs et relevés'!$G$15*Tableau1[[#This Row],[Gaz Citerne            en Kg]]),"",'Tarifs et relevés'!$G$15*'Tableau des dépenses'!J80)</f>
        <v/>
      </c>
      <c r="L8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0" s="68" t="str">
        <f>IF(Tableau1[[#This Row],[Code ventilation]]=202,'Tarifs et relevés'!$G$5*Tableau1[[#This Row],[Quote part Quantités]],"")</f>
        <v/>
      </c>
      <c r="N80" s="68" t="str">
        <f>IF(Tableau1[[#This Row],[Code ventilation]]=203,'Tarifs et relevés'!$G$6*Tableau1[[#This Row],[Quote part Quantités]],"")</f>
        <v/>
      </c>
      <c r="O80" s="68" t="str">
        <f>IF(Tableau1[[#This Row],[Code ventilation]]=204,'Tarifs et relevés'!$G$7*Tableau1[[#This Row],[Quote part Quantités]],"")</f>
        <v/>
      </c>
      <c r="P80" s="68" t="str">
        <f>IF(Tableau1[[#This Row],[Code ventilation]]=205,'Tarifs et relevés'!$G$8*Tableau1[[#This Row],[Quote part Quantités]],"")</f>
        <v/>
      </c>
      <c r="Q80" s="68" t="str">
        <f>IF(Tableau1[[#This Row],[Code ventilation]]=206,'Tarifs et relevés'!$G$9*Tableau1[[#This Row],[Quote part Quantités]],"")</f>
        <v/>
      </c>
      <c r="R8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0" s="68" t="str">
        <f>IF(ISERROR('Tarifs et relevés'!$N$8*'Tableau des dépenses'!R80),"",'Tarifs et relevés'!$N$8*'Tableau des dépenses'!R80)</f>
        <v/>
      </c>
      <c r="T8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0" s="63" t="str">
        <f>IF(ISERROR('Tarifs et relevés'!$N$26*Tableau1[[#This Row],[Engie        Quantité KW]]),"",'Tarifs et relevés'!$N$26*Tableau1[[#This Row],[Engie        Quantité KW]])</f>
        <v/>
      </c>
      <c r="V8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0" s="198">
        <v>3</v>
      </c>
      <c r="X80" s="64">
        <f t="shared" si="30"/>
        <v>0</v>
      </c>
      <c r="Y80" s="64">
        <f t="shared" si="31"/>
        <v>0</v>
      </c>
      <c r="Z80" s="64">
        <f t="shared" si="32"/>
        <v>0</v>
      </c>
      <c r="AA80" s="113">
        <f>SUM(Tableau1[[#This Row],[SUEZ Transport    HT]:[SUEZ Traitement                           HT]])</f>
        <v>0</v>
      </c>
      <c r="AB80" s="113" t="str">
        <f>Tableau1[[#This Row],[Sogedo     Montant HT]]</f>
        <v/>
      </c>
      <c r="AC80" s="113">
        <f>SUM(Tableau1[[#This Row],[Bouteille     30 Kg]:[Bouteille     Le Cube]],Tableau1[[#This Row],[Gaz Citerne    Montant HT]])</f>
        <v>0</v>
      </c>
      <c r="AD80" s="113" t="str">
        <f>Tableau1[[#This Row],[Engie                Montant HT]]</f>
        <v/>
      </c>
      <c r="AE80" s="113">
        <f>IF($E80=501,'Tarifs et relevés'!$N$14*'Tarifs et relevés'!$N$26,0)</f>
        <v>0</v>
      </c>
      <c r="AF80" s="113">
        <f>IF($E80=501,'Tarifs et relevés'!$N$15*'Tarifs et relevés'!$N$26,0)</f>
        <v>0</v>
      </c>
      <c r="AG80" s="113">
        <f>IF($E80=503,'Tarifs et relevés'!$N$16*'Tarifs et relevés'!$N$26,0)</f>
        <v>0</v>
      </c>
      <c r="AH80" s="113">
        <f>IF($E80=504,'Tarifs et relevés'!$N$17*'Tarifs et relevés'!$N$26,0)</f>
        <v>0</v>
      </c>
      <c r="AI80" s="113">
        <f>IF($E80=505,'Tarifs et relevés'!$N$18*'Tarifs et relevés'!$N$26,0)</f>
        <v>0</v>
      </c>
      <c r="AJ80" s="113">
        <f>IF($E80=506,'Tarifs et relevés'!$N$19*'Tarifs et relevés'!$N$26,0)</f>
        <v>0</v>
      </c>
      <c r="AK80" s="113">
        <f>IF($E80=507,'Tarifs et relevés'!$N$20*'Tarifs et relevés'!$N$26,0)</f>
        <v>0</v>
      </c>
      <c r="AL80" s="113">
        <f>IF($E80=508,'Tarifs et relevés'!$N$21*'Tarifs et relevés'!$N$26,0)</f>
        <v>0</v>
      </c>
      <c r="AM80" s="113">
        <f>IF($E80=509,'Tarifs et relevés'!$N$22*'Tarifs et relevés'!$N$26,0)</f>
        <v>0</v>
      </c>
      <c r="AN80" s="113">
        <f>IF($E80=510,'Tarifs et relevés'!$N$23*'Tarifs et relevés'!$N$26,0)</f>
        <v>0</v>
      </c>
      <c r="AO80" s="113">
        <f>IF($E80=511,'Tarifs et relevés'!$N$24*'Tarifs et relevés'!$N$26,0)</f>
        <v>0</v>
      </c>
      <c r="AP80" s="113">
        <f>IF($E80=512,'Tarifs et relevés'!$N$25*'Tarifs et relevés'!$N$26,0)</f>
        <v>0</v>
      </c>
      <c r="AQ80" s="199">
        <f>IF($E80=301,'Tarifs et relevés'!$N$5*'Tarifs et relevés'!$N$8,0)</f>
        <v>0</v>
      </c>
      <c r="AR80" s="199">
        <f>IF($E80=302,'Tarifs et relevés'!$N$6*'Tarifs et relevés'!$N$8,0)</f>
        <v>0</v>
      </c>
      <c r="AS80" s="199">
        <f>IF($E80=303,'Tarifs et relevés'!$N$7*'Tarifs et relevés'!$N$8,0)</f>
        <v>0</v>
      </c>
      <c r="AT80" s="64">
        <f t="shared" si="33"/>
        <v>0</v>
      </c>
      <c r="AU80" s="64">
        <f t="shared" si="34"/>
        <v>0</v>
      </c>
    </row>
    <row r="81" spans="1:47" ht="20.100000000000001" customHeight="1" x14ac:dyDescent="0.25">
      <c r="A81" s="28" t="str">
        <f>IF(C81=200,'Code Fournisseur'!$C$4,IF(C81=300,'Code Fournisseur'!$C$12,IF(C81=400,'Code Fournisseur'!$C$17,IF(C81=500,'Code Fournisseur'!$C$23,""))))</f>
        <v/>
      </c>
      <c r="B81" s="213"/>
      <c r="C81" s="26"/>
      <c r="D81" s="28" t="str">
        <f>IF(E81=201,'Code Fournisseur'!C83,IF(E81=202,'Code Fournisseur'!$C$6,IF(E81=203,'Code Fournisseur'!$C$7,IF(E81=204,'Code Fournisseur'!$C$8,IF(E81=205,'Code Fournisseur'!$C$9,IF(E81=206,'Code Fournisseur'!$C$10,IF(E81=301,'Code Fournisseur'!$C$13,IF(E81=302,'Code Fournisseur'!$C$14,IF(E81=303,'Code Fournisseur'!$C$15,IF(E81=401,'Code Fournisseur'!$C$18,IF(E81=402,'Code Fournisseur'!$C$19,IF(E81=403,'Code Fournisseur'!$C$20,IF(E81=404,'Code Fournisseur'!$C$21,IF(E81=501,'Code Fournisseur'!$C$24,IF(E81=502,'Code Fournisseur'!$C$25,IF(E81=503,'Code Fournisseur'!$C$26,IF(E81=504,'Code Fournisseur'!$C$27,IF(E81=505,'Code Fournisseur'!$C$28,IF(E81=506,'Code Fournisseur'!$C$29,IF(E81=507,'Code Fournisseur'!$C$30,IF(E81=508,'Code Fournisseur'!$C$31,IF(E81=509,'Code Fournisseur'!$C$32,IF(E81=510,'Code Fournisseur'!$C$33,IF(E81=511,'Code Fournisseur'!$C$34,IF(E81=512,'Code Fournisseur'!$C$35,"")))))))))))))))))))))))))</f>
        <v/>
      </c>
      <c r="E81" s="26"/>
      <c r="F81" s="26"/>
      <c r="G81" s="69" t="str">
        <f>IF(Tableau1[[#This Row],[Code ventilation]]=402,'Tarifs et relevés'!$G$16*Tableau1[[#This Row],[Quote part Quantités]],"")</f>
        <v/>
      </c>
      <c r="H81" s="69" t="str">
        <f>IF(Tableau1[[#This Row],[Code ventilation]]=403,'Tarifs et relevés'!$G$17*Tableau1[[#This Row],[Quote part Quantités]],"")</f>
        <v/>
      </c>
      <c r="I81" s="69" t="str">
        <f>IF(Tableau1[[#This Row],[Code ventilation]]=404,'Tarifs et relevés'!$G$18*Tableau1[[#This Row],[Quote part Quantités]],"")</f>
        <v/>
      </c>
      <c r="J81" s="70" t="str">
        <f>IF(Tableau1[[#This Row],[Code ventilation]]=401,'Tarifs et relevés'!$G$14,"")</f>
        <v/>
      </c>
      <c r="K81" s="71" t="str">
        <f>IF(ISERROR('Tarifs et relevés'!$G$15*Tableau1[[#This Row],[Gaz Citerne            en Kg]]),"",'Tarifs et relevés'!$G$15*'Tableau des dépenses'!J81)</f>
        <v/>
      </c>
      <c r="L8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1" s="68" t="str">
        <f>IF(Tableau1[[#This Row],[Code ventilation]]=202,'Tarifs et relevés'!$G$5*Tableau1[[#This Row],[Quote part Quantités]],"")</f>
        <v/>
      </c>
      <c r="N81" s="68" t="str">
        <f>IF(Tableau1[[#This Row],[Code ventilation]]=203,'Tarifs et relevés'!$G$6*Tableau1[[#This Row],[Quote part Quantités]],"")</f>
        <v/>
      </c>
      <c r="O81" s="68" t="str">
        <f>IF(Tableau1[[#This Row],[Code ventilation]]=204,'Tarifs et relevés'!$G$7*Tableau1[[#This Row],[Quote part Quantités]],"")</f>
        <v/>
      </c>
      <c r="P81" s="68" t="str">
        <f>IF(Tableau1[[#This Row],[Code ventilation]]=205,'Tarifs et relevés'!$G$8*Tableau1[[#This Row],[Quote part Quantités]],"")</f>
        <v/>
      </c>
      <c r="Q81" s="68" t="str">
        <f>IF(Tableau1[[#This Row],[Code ventilation]]=206,'Tarifs et relevés'!$G$9*Tableau1[[#This Row],[Quote part Quantités]],"")</f>
        <v/>
      </c>
      <c r="R8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1" s="68" t="str">
        <f>IF(ISERROR('Tarifs et relevés'!$N$8*'Tableau des dépenses'!R81),"",'Tarifs et relevés'!$N$8*'Tableau des dépenses'!R81)</f>
        <v/>
      </c>
      <c r="T8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1" s="63" t="str">
        <f>IF(ISERROR('Tarifs et relevés'!$N$26*Tableau1[[#This Row],[Engie        Quantité KW]]),"",'Tarifs et relevés'!$N$26*Tableau1[[#This Row],[Engie        Quantité KW]])</f>
        <v/>
      </c>
      <c r="V8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1" s="198">
        <v>3</v>
      </c>
      <c r="X81" s="64">
        <f t="shared" si="30"/>
        <v>0</v>
      </c>
      <c r="Y81" s="64">
        <f t="shared" si="31"/>
        <v>0</v>
      </c>
      <c r="Z81" s="64">
        <f t="shared" si="32"/>
        <v>0</v>
      </c>
      <c r="AA81" s="113">
        <f>SUM(Tableau1[[#This Row],[SUEZ Transport    HT]:[SUEZ Traitement                           HT]])</f>
        <v>0</v>
      </c>
      <c r="AB81" s="113" t="str">
        <f>Tableau1[[#This Row],[Sogedo     Montant HT]]</f>
        <v/>
      </c>
      <c r="AC81" s="113">
        <f>SUM(Tableau1[[#This Row],[Bouteille     30 Kg]:[Bouteille     Le Cube]],Tableau1[[#This Row],[Gaz Citerne    Montant HT]])</f>
        <v>0</v>
      </c>
      <c r="AD81" s="113" t="str">
        <f>Tableau1[[#This Row],[Engie                Montant HT]]</f>
        <v/>
      </c>
      <c r="AE81" s="113">
        <f>IF($E81=501,'Tarifs et relevés'!$N$14*'Tarifs et relevés'!$N$26,0)</f>
        <v>0</v>
      </c>
      <c r="AF81" s="113">
        <f>IF($E81=501,'Tarifs et relevés'!$N$15*'Tarifs et relevés'!$N$26,0)</f>
        <v>0</v>
      </c>
      <c r="AG81" s="113">
        <f>IF($E81=503,'Tarifs et relevés'!$N$16*'Tarifs et relevés'!$N$26,0)</f>
        <v>0</v>
      </c>
      <c r="AH81" s="113">
        <f>IF($E81=504,'Tarifs et relevés'!$N$17*'Tarifs et relevés'!$N$26,0)</f>
        <v>0</v>
      </c>
      <c r="AI81" s="113">
        <f>IF($E81=505,'Tarifs et relevés'!$N$18*'Tarifs et relevés'!$N$26,0)</f>
        <v>0</v>
      </c>
      <c r="AJ81" s="113">
        <f>IF($E81=506,'Tarifs et relevés'!$N$19*'Tarifs et relevés'!$N$26,0)</f>
        <v>0</v>
      </c>
      <c r="AK81" s="113">
        <f>IF($E81=507,'Tarifs et relevés'!$N$20*'Tarifs et relevés'!$N$26,0)</f>
        <v>0</v>
      </c>
      <c r="AL81" s="113">
        <f>IF($E81=508,'Tarifs et relevés'!$N$21*'Tarifs et relevés'!$N$26,0)</f>
        <v>0</v>
      </c>
      <c r="AM81" s="113">
        <f>IF($E81=509,'Tarifs et relevés'!$N$22*'Tarifs et relevés'!$N$26,0)</f>
        <v>0</v>
      </c>
      <c r="AN81" s="113">
        <f>IF($E81=510,'Tarifs et relevés'!$N$23*'Tarifs et relevés'!$N$26,0)</f>
        <v>0</v>
      </c>
      <c r="AO81" s="113">
        <f>IF($E81=511,'Tarifs et relevés'!$N$24*'Tarifs et relevés'!$N$26,0)</f>
        <v>0</v>
      </c>
      <c r="AP81" s="113">
        <f>IF($E81=512,'Tarifs et relevés'!$N$25*'Tarifs et relevés'!$N$26,0)</f>
        <v>0</v>
      </c>
      <c r="AQ81" s="199">
        <f>IF($E81=301,'Tarifs et relevés'!$N$5*'Tarifs et relevés'!$N$8,0)</f>
        <v>0</v>
      </c>
      <c r="AR81" s="199">
        <f>IF($E81=302,'Tarifs et relevés'!$N$6*'Tarifs et relevés'!$N$8,0)</f>
        <v>0</v>
      </c>
      <c r="AS81" s="199">
        <f>IF($E81=303,'Tarifs et relevés'!$N$7*'Tarifs et relevés'!$N$8,0)</f>
        <v>0</v>
      </c>
      <c r="AT81" s="195">
        <f t="shared" si="33"/>
        <v>0</v>
      </c>
      <c r="AU81" s="195">
        <f t="shared" si="34"/>
        <v>0</v>
      </c>
    </row>
    <row r="82" spans="1:47" ht="20.100000000000001" customHeight="1" x14ac:dyDescent="0.25">
      <c r="A82" s="28" t="str">
        <f>IF(C82=200,'Code Fournisseur'!$C$4,IF(C82=300,'Code Fournisseur'!$C$12,IF(C82=400,'Code Fournisseur'!$C$17,IF(C82=500,'Code Fournisseur'!$C$23,""))))</f>
        <v/>
      </c>
      <c r="B82" s="213"/>
      <c r="C82" s="26"/>
      <c r="D82" s="28" t="str">
        <f>IF(E82=201,'Code Fournisseur'!C84,IF(E82=202,'Code Fournisseur'!$C$6,IF(E82=203,'Code Fournisseur'!$C$7,IF(E82=204,'Code Fournisseur'!$C$8,IF(E82=205,'Code Fournisseur'!$C$9,IF(E82=206,'Code Fournisseur'!$C$10,IF(E82=301,'Code Fournisseur'!$C$13,IF(E82=302,'Code Fournisseur'!$C$14,IF(E82=303,'Code Fournisseur'!$C$15,IF(E82=401,'Code Fournisseur'!$C$18,IF(E82=402,'Code Fournisseur'!$C$19,IF(E82=403,'Code Fournisseur'!$C$20,IF(E82=404,'Code Fournisseur'!$C$21,IF(E82=501,'Code Fournisseur'!$C$24,IF(E82=502,'Code Fournisseur'!$C$25,IF(E82=503,'Code Fournisseur'!$C$26,IF(E82=504,'Code Fournisseur'!$C$27,IF(E82=505,'Code Fournisseur'!$C$28,IF(E82=506,'Code Fournisseur'!$C$29,IF(E82=507,'Code Fournisseur'!$C$30,IF(E82=508,'Code Fournisseur'!$C$31,IF(E82=509,'Code Fournisseur'!$C$32,IF(E82=510,'Code Fournisseur'!$C$33,IF(E82=511,'Code Fournisseur'!$C$34,IF(E82=512,'Code Fournisseur'!$C$35,"")))))))))))))))))))))))))</f>
        <v/>
      </c>
      <c r="E82" s="26"/>
      <c r="F82" s="26"/>
      <c r="G82" s="69" t="str">
        <f>IF(Tableau1[[#This Row],[Code ventilation]]=402,'Tarifs et relevés'!$G$16*Tableau1[[#This Row],[Quote part Quantités]],"")</f>
        <v/>
      </c>
      <c r="H82" s="69" t="str">
        <f>IF(Tableau1[[#This Row],[Code ventilation]]=403,'Tarifs et relevés'!$G$17*Tableau1[[#This Row],[Quote part Quantités]],"")</f>
        <v/>
      </c>
      <c r="I82" s="69" t="str">
        <f>IF(Tableau1[[#This Row],[Code ventilation]]=404,'Tarifs et relevés'!$G$18*Tableau1[[#This Row],[Quote part Quantités]],"")</f>
        <v/>
      </c>
      <c r="J82" s="70" t="str">
        <f>IF(Tableau1[[#This Row],[Code ventilation]]=401,'Tarifs et relevés'!$G$14,"")</f>
        <v/>
      </c>
      <c r="K82" s="71" t="str">
        <f>IF(ISERROR('Tarifs et relevés'!$G$15*Tableau1[[#This Row],[Gaz Citerne            en Kg]]),"",'Tarifs et relevés'!$G$15*'Tableau des dépenses'!J82)</f>
        <v/>
      </c>
      <c r="L8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2" s="68" t="str">
        <f>IF(Tableau1[[#This Row],[Code ventilation]]=202,'Tarifs et relevés'!$G$5*Tableau1[[#This Row],[Quote part Quantités]],"")</f>
        <v/>
      </c>
      <c r="N82" s="68" t="str">
        <f>IF(Tableau1[[#This Row],[Code ventilation]]=203,'Tarifs et relevés'!$G$6*Tableau1[[#This Row],[Quote part Quantités]],"")</f>
        <v/>
      </c>
      <c r="O82" s="68" t="str">
        <f>IF(Tableau1[[#This Row],[Code ventilation]]=204,'Tarifs et relevés'!$G$7*Tableau1[[#This Row],[Quote part Quantités]],"")</f>
        <v/>
      </c>
      <c r="P82" s="68" t="str">
        <f>IF(Tableau1[[#This Row],[Code ventilation]]=205,'Tarifs et relevés'!$G$8*Tableau1[[#This Row],[Quote part Quantités]],"")</f>
        <v/>
      </c>
      <c r="Q82" s="68" t="str">
        <f>IF(Tableau1[[#This Row],[Code ventilation]]=206,'Tarifs et relevés'!$G$9*Tableau1[[#This Row],[Quote part Quantités]],"")</f>
        <v/>
      </c>
      <c r="R8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2" s="68" t="str">
        <f>IF(ISERROR('Tarifs et relevés'!$N$8*'Tableau des dépenses'!R82),"",'Tarifs et relevés'!$N$8*'Tableau des dépenses'!R82)</f>
        <v/>
      </c>
      <c r="T8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2" s="63" t="str">
        <f>IF(ISERROR('Tarifs et relevés'!$N$26*Tableau1[[#This Row],[Engie        Quantité KW]]),"",'Tarifs et relevés'!$N$26*Tableau1[[#This Row],[Engie        Quantité KW]])</f>
        <v/>
      </c>
      <c r="V8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2" s="198">
        <v>3</v>
      </c>
      <c r="X82" s="64">
        <f t="shared" si="30"/>
        <v>0</v>
      </c>
      <c r="Y82" s="64">
        <f t="shared" si="31"/>
        <v>0</v>
      </c>
      <c r="Z82" s="64">
        <f t="shared" si="32"/>
        <v>0</v>
      </c>
      <c r="AA82" s="113">
        <f>SUM(Tableau1[[#This Row],[SUEZ Transport    HT]:[SUEZ Traitement                           HT]])</f>
        <v>0</v>
      </c>
      <c r="AB82" s="113" t="str">
        <f>Tableau1[[#This Row],[Sogedo     Montant HT]]</f>
        <v/>
      </c>
      <c r="AC82" s="113">
        <f>SUM(Tableau1[[#This Row],[Bouteille     30 Kg]:[Bouteille     Le Cube]],Tableau1[[#This Row],[Gaz Citerne    Montant HT]])</f>
        <v>0</v>
      </c>
      <c r="AD82" s="113" t="str">
        <f>Tableau1[[#This Row],[Engie                Montant HT]]</f>
        <v/>
      </c>
      <c r="AE82" s="113">
        <f>IF($E82=501,'Tarifs et relevés'!$N$14*'Tarifs et relevés'!$N$26,0)</f>
        <v>0</v>
      </c>
      <c r="AF82" s="113">
        <f>IF($E82=501,'Tarifs et relevés'!$N$15*'Tarifs et relevés'!$N$26,0)</f>
        <v>0</v>
      </c>
      <c r="AG82" s="113">
        <f>IF($E82=503,'Tarifs et relevés'!$N$16*'Tarifs et relevés'!$N$26,0)</f>
        <v>0</v>
      </c>
      <c r="AH82" s="113">
        <f>IF($E82=504,'Tarifs et relevés'!$N$17*'Tarifs et relevés'!$N$26,0)</f>
        <v>0</v>
      </c>
      <c r="AI82" s="113">
        <f>IF($E82=505,'Tarifs et relevés'!$N$18*'Tarifs et relevés'!$N$26,0)</f>
        <v>0</v>
      </c>
      <c r="AJ82" s="113">
        <f>IF($E82=506,'Tarifs et relevés'!$N$19*'Tarifs et relevés'!$N$26,0)</f>
        <v>0</v>
      </c>
      <c r="AK82" s="113">
        <f>IF($E82=507,'Tarifs et relevés'!$N$20*'Tarifs et relevés'!$N$26,0)</f>
        <v>0</v>
      </c>
      <c r="AL82" s="113">
        <f>IF($E82=508,'Tarifs et relevés'!$N$21*'Tarifs et relevés'!$N$26,0)</f>
        <v>0</v>
      </c>
      <c r="AM82" s="113">
        <f>IF($E82=509,'Tarifs et relevés'!$N$22*'Tarifs et relevés'!$N$26,0)</f>
        <v>0</v>
      </c>
      <c r="AN82" s="113">
        <f>IF($E82=510,'Tarifs et relevés'!$N$23*'Tarifs et relevés'!$N$26,0)</f>
        <v>0</v>
      </c>
      <c r="AO82" s="113">
        <f>IF($E82=511,'Tarifs et relevés'!$N$24*'Tarifs et relevés'!$N$26,0)</f>
        <v>0</v>
      </c>
      <c r="AP82" s="113">
        <f>IF($E82=512,'Tarifs et relevés'!$N$25*'Tarifs et relevés'!$N$26,0)</f>
        <v>0</v>
      </c>
      <c r="AQ82" s="199">
        <f>IF($E82=301,'Tarifs et relevés'!$N$5*'Tarifs et relevés'!$N$8,0)</f>
        <v>0</v>
      </c>
      <c r="AR82" s="199">
        <f>IF($E82=302,'Tarifs et relevés'!$N$6*'Tarifs et relevés'!$N$8,0)</f>
        <v>0</v>
      </c>
      <c r="AS82" s="199">
        <f>IF($E82=303,'Tarifs et relevés'!$N$7*'Tarifs et relevés'!$N$8,0)</f>
        <v>0</v>
      </c>
      <c r="AT82" s="64">
        <f t="shared" si="33"/>
        <v>0</v>
      </c>
      <c r="AU82" s="64">
        <f t="shared" si="34"/>
        <v>0</v>
      </c>
    </row>
    <row r="83" spans="1:47" ht="20.100000000000001" customHeight="1" x14ac:dyDescent="0.25">
      <c r="A83" s="28" t="str">
        <f>IF(C83=200,'Code Fournisseur'!$C$4,IF(C83=300,'Code Fournisseur'!$C$12,IF(C83=400,'Code Fournisseur'!$C$17,IF(C83=500,'Code Fournisseur'!$C$23,""))))</f>
        <v/>
      </c>
      <c r="B83" s="213"/>
      <c r="C83" s="26"/>
      <c r="D83" s="28" t="str">
        <f>IF(E83=201,'Code Fournisseur'!C85,IF(E83=202,'Code Fournisseur'!$C$6,IF(E83=203,'Code Fournisseur'!$C$7,IF(E83=204,'Code Fournisseur'!$C$8,IF(E83=205,'Code Fournisseur'!$C$9,IF(E83=206,'Code Fournisseur'!$C$10,IF(E83=301,'Code Fournisseur'!$C$13,IF(E83=302,'Code Fournisseur'!$C$14,IF(E83=303,'Code Fournisseur'!$C$15,IF(E83=401,'Code Fournisseur'!$C$18,IF(E83=402,'Code Fournisseur'!$C$19,IF(E83=403,'Code Fournisseur'!$C$20,IF(E83=404,'Code Fournisseur'!$C$21,IF(E83=501,'Code Fournisseur'!$C$24,IF(E83=502,'Code Fournisseur'!$C$25,IF(E83=503,'Code Fournisseur'!$C$26,IF(E83=504,'Code Fournisseur'!$C$27,IF(E83=505,'Code Fournisseur'!$C$28,IF(E83=506,'Code Fournisseur'!$C$29,IF(E83=507,'Code Fournisseur'!$C$30,IF(E83=508,'Code Fournisseur'!$C$31,IF(E83=509,'Code Fournisseur'!$C$32,IF(E83=510,'Code Fournisseur'!$C$33,IF(E83=511,'Code Fournisseur'!$C$34,IF(E83=512,'Code Fournisseur'!$C$35,"")))))))))))))))))))))))))</f>
        <v/>
      </c>
      <c r="E83" s="26"/>
      <c r="F83" s="26"/>
      <c r="G83" s="69" t="str">
        <f>IF(Tableau1[[#This Row],[Code ventilation]]=402,'Tarifs et relevés'!$G$16*Tableau1[[#This Row],[Quote part Quantités]],"")</f>
        <v/>
      </c>
      <c r="H83" s="69" t="str">
        <f>IF(Tableau1[[#This Row],[Code ventilation]]=403,'Tarifs et relevés'!$G$17*Tableau1[[#This Row],[Quote part Quantités]],"")</f>
        <v/>
      </c>
      <c r="I83" s="69" t="str">
        <f>IF(Tableau1[[#This Row],[Code ventilation]]=404,'Tarifs et relevés'!$G$18*Tableau1[[#This Row],[Quote part Quantités]],"")</f>
        <v/>
      </c>
      <c r="J83" s="70" t="str">
        <f>IF(Tableau1[[#This Row],[Code ventilation]]=401,'Tarifs et relevés'!$G$14,"")</f>
        <v/>
      </c>
      <c r="K83" s="71" t="str">
        <f>IF(ISERROR('Tarifs et relevés'!$G$15*Tableau1[[#This Row],[Gaz Citerne            en Kg]]),"",'Tarifs et relevés'!$G$15*'Tableau des dépenses'!J83)</f>
        <v/>
      </c>
      <c r="L8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3" s="68" t="str">
        <f>IF(Tableau1[[#This Row],[Code ventilation]]=202,'Tarifs et relevés'!$G$5*Tableau1[[#This Row],[Quote part Quantités]],"")</f>
        <v/>
      </c>
      <c r="N83" s="68" t="str">
        <f>IF(Tableau1[[#This Row],[Code ventilation]]=203,'Tarifs et relevés'!$G$6*Tableau1[[#This Row],[Quote part Quantités]],"")</f>
        <v/>
      </c>
      <c r="O83" s="68" t="str">
        <f>IF(Tableau1[[#This Row],[Code ventilation]]=204,'Tarifs et relevés'!$G$7*Tableau1[[#This Row],[Quote part Quantités]],"")</f>
        <v/>
      </c>
      <c r="P83" s="68" t="str">
        <f>IF(Tableau1[[#This Row],[Code ventilation]]=205,'Tarifs et relevés'!$G$8*Tableau1[[#This Row],[Quote part Quantités]],"")</f>
        <v/>
      </c>
      <c r="Q83" s="68" t="str">
        <f>IF(Tableau1[[#This Row],[Code ventilation]]=206,'Tarifs et relevés'!$G$9*Tableau1[[#This Row],[Quote part Quantités]],"")</f>
        <v/>
      </c>
      <c r="R8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3" s="68" t="str">
        <f>IF(ISERROR('Tarifs et relevés'!$N$8*'Tableau des dépenses'!R83),"",'Tarifs et relevés'!$N$8*'Tableau des dépenses'!R83)</f>
        <v/>
      </c>
      <c r="T8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3" s="63" t="str">
        <f>IF(ISERROR('Tarifs et relevés'!$N$26*Tableau1[[#This Row],[Engie        Quantité KW]]),"",'Tarifs et relevés'!$N$26*Tableau1[[#This Row],[Engie        Quantité KW]])</f>
        <v/>
      </c>
      <c r="V8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3" s="198">
        <v>3</v>
      </c>
      <c r="X83" s="64">
        <f t="shared" si="30"/>
        <v>0</v>
      </c>
      <c r="Y83" s="64">
        <f t="shared" si="31"/>
        <v>0</v>
      </c>
      <c r="Z83" s="64">
        <f t="shared" si="32"/>
        <v>0</v>
      </c>
      <c r="AA83" s="113">
        <f>SUM(Tableau1[[#This Row],[SUEZ Transport    HT]:[SUEZ Traitement                           HT]])</f>
        <v>0</v>
      </c>
      <c r="AB83" s="113" t="str">
        <f>Tableau1[[#This Row],[Sogedo     Montant HT]]</f>
        <v/>
      </c>
      <c r="AC83" s="113">
        <f>SUM(Tableau1[[#This Row],[Bouteille     30 Kg]:[Bouteille     Le Cube]],Tableau1[[#This Row],[Gaz Citerne    Montant HT]])</f>
        <v>0</v>
      </c>
      <c r="AD83" s="113" t="str">
        <f>Tableau1[[#This Row],[Engie                Montant HT]]</f>
        <v/>
      </c>
      <c r="AE83" s="113">
        <f>IF($E83=501,'Tarifs et relevés'!$N$14*'Tarifs et relevés'!$N$26,0)</f>
        <v>0</v>
      </c>
      <c r="AF83" s="113">
        <f>IF($E83=501,'Tarifs et relevés'!$N$15*'Tarifs et relevés'!$N$26,0)</f>
        <v>0</v>
      </c>
      <c r="AG83" s="113">
        <f>IF($E83=503,'Tarifs et relevés'!$N$16*'Tarifs et relevés'!$N$26,0)</f>
        <v>0</v>
      </c>
      <c r="AH83" s="113">
        <f>IF($E83=504,'Tarifs et relevés'!$N$17*'Tarifs et relevés'!$N$26,0)</f>
        <v>0</v>
      </c>
      <c r="AI83" s="113">
        <f>IF($E83=505,'Tarifs et relevés'!$N$18*'Tarifs et relevés'!$N$26,0)</f>
        <v>0</v>
      </c>
      <c r="AJ83" s="113">
        <f>IF($E83=506,'Tarifs et relevés'!$N$19*'Tarifs et relevés'!$N$26,0)</f>
        <v>0</v>
      </c>
      <c r="AK83" s="113">
        <f>IF($E83=507,'Tarifs et relevés'!$N$20*'Tarifs et relevés'!$N$26,0)</f>
        <v>0</v>
      </c>
      <c r="AL83" s="113">
        <f>IF($E83=508,'Tarifs et relevés'!$N$21*'Tarifs et relevés'!$N$26,0)</f>
        <v>0</v>
      </c>
      <c r="AM83" s="113">
        <f>IF($E83=509,'Tarifs et relevés'!$N$22*'Tarifs et relevés'!$N$26,0)</f>
        <v>0</v>
      </c>
      <c r="AN83" s="113">
        <f>IF($E83=510,'Tarifs et relevés'!$N$23*'Tarifs et relevés'!$N$26,0)</f>
        <v>0</v>
      </c>
      <c r="AO83" s="113">
        <f>IF($E83=511,'Tarifs et relevés'!$N$24*'Tarifs et relevés'!$N$26,0)</f>
        <v>0</v>
      </c>
      <c r="AP83" s="113">
        <f>IF($E83=512,'Tarifs et relevés'!$N$25*'Tarifs et relevés'!$N$26,0)</f>
        <v>0</v>
      </c>
      <c r="AQ83" s="199">
        <f>IF($E83=301,'Tarifs et relevés'!$N$5*'Tarifs et relevés'!$N$8,0)</f>
        <v>0</v>
      </c>
      <c r="AR83" s="199">
        <f>IF($E83=302,'Tarifs et relevés'!$N$6*'Tarifs et relevés'!$N$8,0)</f>
        <v>0</v>
      </c>
      <c r="AS83" s="199">
        <f>IF($E83=303,'Tarifs et relevés'!$N$7*'Tarifs et relevés'!$N$8,0)</f>
        <v>0</v>
      </c>
      <c r="AT83" s="195">
        <f t="shared" si="33"/>
        <v>0</v>
      </c>
      <c r="AU83" s="195">
        <f t="shared" si="34"/>
        <v>0</v>
      </c>
    </row>
    <row r="84" spans="1:47" ht="20.100000000000001" customHeight="1" x14ac:dyDescent="0.25">
      <c r="A84" s="28" t="str">
        <f>IF(C84=200,'Code Fournisseur'!$C$4,IF(C84=300,'Code Fournisseur'!$C$12,IF(C84=400,'Code Fournisseur'!$C$17,IF(C84=500,'Code Fournisseur'!$C$23,""))))</f>
        <v/>
      </c>
      <c r="B84" s="213"/>
      <c r="C84" s="26"/>
      <c r="D84" s="28" t="str">
        <f>IF(E84=201,'Code Fournisseur'!C86,IF(E84=202,'Code Fournisseur'!$C$6,IF(E84=203,'Code Fournisseur'!$C$7,IF(E84=204,'Code Fournisseur'!$C$8,IF(E84=205,'Code Fournisseur'!$C$9,IF(E84=206,'Code Fournisseur'!$C$10,IF(E84=301,'Code Fournisseur'!$C$13,IF(E84=302,'Code Fournisseur'!$C$14,IF(E84=303,'Code Fournisseur'!$C$15,IF(E84=401,'Code Fournisseur'!$C$18,IF(E84=402,'Code Fournisseur'!$C$19,IF(E84=403,'Code Fournisseur'!$C$20,IF(E84=404,'Code Fournisseur'!$C$21,IF(E84=501,'Code Fournisseur'!$C$24,IF(E84=502,'Code Fournisseur'!$C$25,IF(E84=503,'Code Fournisseur'!$C$26,IF(E84=504,'Code Fournisseur'!$C$27,IF(E84=505,'Code Fournisseur'!$C$28,IF(E84=506,'Code Fournisseur'!$C$29,IF(E84=507,'Code Fournisseur'!$C$30,IF(E84=508,'Code Fournisseur'!$C$31,IF(E84=509,'Code Fournisseur'!$C$32,IF(E84=510,'Code Fournisseur'!$C$33,IF(E84=511,'Code Fournisseur'!$C$34,IF(E84=512,'Code Fournisseur'!$C$35,"")))))))))))))))))))))))))</f>
        <v/>
      </c>
      <c r="E84" s="26"/>
      <c r="F84" s="26"/>
      <c r="G84" s="69" t="str">
        <f>IF(Tableau1[[#This Row],[Code ventilation]]=402,'Tarifs et relevés'!$G$16*Tableau1[[#This Row],[Quote part Quantités]],"")</f>
        <v/>
      </c>
      <c r="H84" s="69" t="str">
        <f>IF(Tableau1[[#This Row],[Code ventilation]]=403,'Tarifs et relevés'!$G$17*Tableau1[[#This Row],[Quote part Quantités]],"")</f>
        <v/>
      </c>
      <c r="I84" s="69" t="str">
        <f>IF(Tableau1[[#This Row],[Code ventilation]]=404,'Tarifs et relevés'!$G$18*Tableau1[[#This Row],[Quote part Quantités]],"")</f>
        <v/>
      </c>
      <c r="J84" s="70" t="str">
        <f>IF(Tableau1[[#This Row],[Code ventilation]]=401,'Tarifs et relevés'!$G$14,"")</f>
        <v/>
      </c>
      <c r="K84" s="71" t="str">
        <f>IF(ISERROR('Tarifs et relevés'!$G$15*Tableau1[[#This Row],[Gaz Citerne            en Kg]]),"",'Tarifs et relevés'!$G$15*'Tableau des dépenses'!J84)</f>
        <v/>
      </c>
      <c r="L8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4" s="68" t="str">
        <f>IF(Tableau1[[#This Row],[Code ventilation]]=202,'Tarifs et relevés'!$G$5*Tableau1[[#This Row],[Quote part Quantités]],"")</f>
        <v/>
      </c>
      <c r="N84" s="68" t="str">
        <f>IF(Tableau1[[#This Row],[Code ventilation]]=203,'Tarifs et relevés'!$G$6*Tableau1[[#This Row],[Quote part Quantités]],"")</f>
        <v/>
      </c>
      <c r="O84" s="68" t="str">
        <f>IF(Tableau1[[#This Row],[Code ventilation]]=204,'Tarifs et relevés'!$G$7*Tableau1[[#This Row],[Quote part Quantités]],"")</f>
        <v/>
      </c>
      <c r="P84" s="68" t="str">
        <f>IF(Tableau1[[#This Row],[Code ventilation]]=205,'Tarifs et relevés'!$G$8*Tableau1[[#This Row],[Quote part Quantités]],"")</f>
        <v/>
      </c>
      <c r="Q84" s="68" t="str">
        <f>IF(Tableau1[[#This Row],[Code ventilation]]=206,'Tarifs et relevés'!$G$9*Tableau1[[#This Row],[Quote part Quantités]],"")</f>
        <v/>
      </c>
      <c r="R8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4" s="68" t="str">
        <f>IF(ISERROR('Tarifs et relevés'!$N$8*'Tableau des dépenses'!R84),"",'Tarifs et relevés'!$N$8*'Tableau des dépenses'!R84)</f>
        <v/>
      </c>
      <c r="T8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4" s="63" t="str">
        <f>IF(ISERROR('Tarifs et relevés'!$N$26*Tableau1[[#This Row],[Engie        Quantité KW]]),"",'Tarifs et relevés'!$N$26*Tableau1[[#This Row],[Engie        Quantité KW]])</f>
        <v/>
      </c>
      <c r="V8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4" s="198">
        <v>3</v>
      </c>
      <c r="X84" s="64">
        <f t="shared" si="30"/>
        <v>0</v>
      </c>
      <c r="Y84" s="64">
        <f t="shared" si="31"/>
        <v>0</v>
      </c>
      <c r="Z84" s="64">
        <f t="shared" si="32"/>
        <v>0</v>
      </c>
      <c r="AA84" s="113">
        <f>SUM(Tableau1[[#This Row],[SUEZ Transport    HT]:[SUEZ Traitement                           HT]])</f>
        <v>0</v>
      </c>
      <c r="AB84" s="113" t="str">
        <f>Tableau1[[#This Row],[Sogedo     Montant HT]]</f>
        <v/>
      </c>
      <c r="AC84" s="113">
        <f>SUM(Tableau1[[#This Row],[Bouteille     30 Kg]:[Bouteille     Le Cube]],Tableau1[[#This Row],[Gaz Citerne    Montant HT]])</f>
        <v>0</v>
      </c>
      <c r="AD84" s="113" t="str">
        <f>Tableau1[[#This Row],[Engie                Montant HT]]</f>
        <v/>
      </c>
      <c r="AE84" s="113">
        <f>IF($E84=501,'Tarifs et relevés'!$N$14*'Tarifs et relevés'!$N$26,0)</f>
        <v>0</v>
      </c>
      <c r="AF84" s="113">
        <f>IF($E84=501,'Tarifs et relevés'!$N$15*'Tarifs et relevés'!$N$26,0)</f>
        <v>0</v>
      </c>
      <c r="AG84" s="113">
        <f>IF($E84=503,'Tarifs et relevés'!$N$16*'Tarifs et relevés'!$N$26,0)</f>
        <v>0</v>
      </c>
      <c r="AH84" s="113">
        <f>IF($E84=504,'Tarifs et relevés'!$N$17*'Tarifs et relevés'!$N$26,0)</f>
        <v>0</v>
      </c>
      <c r="AI84" s="113">
        <f>IF($E84=505,'Tarifs et relevés'!$N$18*'Tarifs et relevés'!$N$26,0)</f>
        <v>0</v>
      </c>
      <c r="AJ84" s="113">
        <f>IF($E84=506,'Tarifs et relevés'!$N$19*'Tarifs et relevés'!$N$26,0)</f>
        <v>0</v>
      </c>
      <c r="AK84" s="113">
        <f>IF($E84=507,'Tarifs et relevés'!$N$20*'Tarifs et relevés'!$N$26,0)</f>
        <v>0</v>
      </c>
      <c r="AL84" s="113">
        <f>IF($E84=508,'Tarifs et relevés'!$N$21*'Tarifs et relevés'!$N$26,0)</f>
        <v>0</v>
      </c>
      <c r="AM84" s="113">
        <f>IF($E84=509,'Tarifs et relevés'!$N$22*'Tarifs et relevés'!$N$26,0)</f>
        <v>0</v>
      </c>
      <c r="AN84" s="113">
        <f>IF($E84=510,'Tarifs et relevés'!$N$23*'Tarifs et relevés'!$N$26,0)</f>
        <v>0</v>
      </c>
      <c r="AO84" s="113">
        <f>IF($E84=511,'Tarifs et relevés'!$N$24*'Tarifs et relevés'!$N$26,0)</f>
        <v>0</v>
      </c>
      <c r="AP84" s="113">
        <f>IF($E84=512,'Tarifs et relevés'!$N$25*'Tarifs et relevés'!$N$26,0)</f>
        <v>0</v>
      </c>
      <c r="AQ84" s="199">
        <f>IF($E84=301,'Tarifs et relevés'!$N$5*'Tarifs et relevés'!$N$8,0)</f>
        <v>0</v>
      </c>
      <c r="AR84" s="199">
        <f>IF($E84=302,'Tarifs et relevés'!$N$6*'Tarifs et relevés'!$N$8,0)</f>
        <v>0</v>
      </c>
      <c r="AS84" s="199">
        <f>IF($E84=303,'Tarifs et relevés'!$N$7*'Tarifs et relevés'!$N$8,0)</f>
        <v>0</v>
      </c>
      <c r="AT84" s="64">
        <f t="shared" si="33"/>
        <v>0</v>
      </c>
      <c r="AU84" s="64">
        <f t="shared" si="34"/>
        <v>0</v>
      </c>
    </row>
    <row r="85" spans="1:47" ht="20.100000000000001" customHeight="1" x14ac:dyDescent="0.25">
      <c r="A85" s="28" t="str">
        <f>IF(C85=200,'Code Fournisseur'!$C$4,IF(C85=300,'Code Fournisseur'!$C$12,IF(C85=400,'Code Fournisseur'!$C$17,IF(C85=500,'Code Fournisseur'!$C$23,""))))</f>
        <v/>
      </c>
      <c r="B85" s="213"/>
      <c r="C85" s="26"/>
      <c r="D85" s="28" t="str">
        <f>IF(E85=201,'Code Fournisseur'!C87,IF(E85=202,'Code Fournisseur'!$C$6,IF(E85=203,'Code Fournisseur'!$C$7,IF(E85=204,'Code Fournisseur'!$C$8,IF(E85=205,'Code Fournisseur'!$C$9,IF(E85=206,'Code Fournisseur'!$C$10,IF(E85=301,'Code Fournisseur'!$C$13,IF(E85=302,'Code Fournisseur'!$C$14,IF(E85=303,'Code Fournisseur'!$C$15,IF(E85=401,'Code Fournisseur'!$C$18,IF(E85=402,'Code Fournisseur'!$C$19,IF(E85=403,'Code Fournisseur'!$C$20,IF(E85=404,'Code Fournisseur'!$C$21,IF(E85=501,'Code Fournisseur'!$C$24,IF(E85=502,'Code Fournisseur'!$C$25,IF(E85=503,'Code Fournisseur'!$C$26,IF(E85=504,'Code Fournisseur'!$C$27,IF(E85=505,'Code Fournisseur'!$C$28,IF(E85=506,'Code Fournisseur'!$C$29,IF(E85=507,'Code Fournisseur'!$C$30,IF(E85=508,'Code Fournisseur'!$C$31,IF(E85=509,'Code Fournisseur'!$C$32,IF(E85=510,'Code Fournisseur'!$C$33,IF(E85=511,'Code Fournisseur'!$C$34,IF(E85=512,'Code Fournisseur'!$C$35,"")))))))))))))))))))))))))</f>
        <v/>
      </c>
      <c r="E85" s="26"/>
      <c r="F85" s="26"/>
      <c r="G85" s="69" t="str">
        <f>IF(Tableau1[[#This Row],[Code ventilation]]=402,'Tarifs et relevés'!$G$16*Tableau1[[#This Row],[Quote part Quantités]],"")</f>
        <v/>
      </c>
      <c r="H85" s="69" t="str">
        <f>IF(Tableau1[[#This Row],[Code ventilation]]=403,'Tarifs et relevés'!$G$17*Tableau1[[#This Row],[Quote part Quantités]],"")</f>
        <v/>
      </c>
      <c r="I85" s="69" t="str">
        <f>IF(Tableau1[[#This Row],[Code ventilation]]=404,'Tarifs et relevés'!$G$18*Tableau1[[#This Row],[Quote part Quantités]],"")</f>
        <v/>
      </c>
      <c r="J85" s="70" t="str">
        <f>IF(Tableau1[[#This Row],[Code ventilation]]=401,'Tarifs et relevés'!$G$14,"")</f>
        <v/>
      </c>
      <c r="K85" s="71" t="str">
        <f>IF(ISERROR('Tarifs et relevés'!$G$15*Tableau1[[#This Row],[Gaz Citerne            en Kg]]),"",'Tarifs et relevés'!$G$15*'Tableau des dépenses'!J85)</f>
        <v/>
      </c>
      <c r="L8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5" s="68" t="str">
        <f>IF(Tableau1[[#This Row],[Code ventilation]]=202,'Tarifs et relevés'!$G$5*Tableau1[[#This Row],[Quote part Quantités]],"")</f>
        <v/>
      </c>
      <c r="N85" s="68" t="str">
        <f>IF(Tableau1[[#This Row],[Code ventilation]]=203,'Tarifs et relevés'!$G$6*Tableau1[[#This Row],[Quote part Quantités]],"")</f>
        <v/>
      </c>
      <c r="O85" s="68" t="str">
        <f>IF(Tableau1[[#This Row],[Code ventilation]]=204,'Tarifs et relevés'!$G$7*Tableau1[[#This Row],[Quote part Quantités]],"")</f>
        <v/>
      </c>
      <c r="P85" s="68" t="str">
        <f>IF(Tableau1[[#This Row],[Code ventilation]]=205,'Tarifs et relevés'!$G$8*Tableau1[[#This Row],[Quote part Quantités]],"")</f>
        <v/>
      </c>
      <c r="Q85" s="68" t="str">
        <f>IF(Tableau1[[#This Row],[Code ventilation]]=206,'Tarifs et relevés'!$G$9*Tableau1[[#This Row],[Quote part Quantités]],"")</f>
        <v/>
      </c>
      <c r="R8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5" s="68" t="str">
        <f>IF(ISERROR('Tarifs et relevés'!$N$8*'Tableau des dépenses'!R85),"",'Tarifs et relevés'!$N$8*'Tableau des dépenses'!R85)</f>
        <v/>
      </c>
      <c r="T8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5" s="63" t="str">
        <f>IF(ISERROR('Tarifs et relevés'!$N$26*Tableau1[[#This Row],[Engie        Quantité KW]]),"",'Tarifs et relevés'!$N$26*Tableau1[[#This Row],[Engie        Quantité KW]])</f>
        <v/>
      </c>
      <c r="V8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5" s="198">
        <v>3</v>
      </c>
      <c r="X85" s="64">
        <f t="shared" si="30"/>
        <v>0</v>
      </c>
      <c r="Y85" s="64">
        <f t="shared" si="31"/>
        <v>0</v>
      </c>
      <c r="Z85" s="64">
        <f t="shared" si="32"/>
        <v>0</v>
      </c>
      <c r="AA85" s="113">
        <f>SUM(Tableau1[[#This Row],[SUEZ Transport    HT]:[SUEZ Traitement                           HT]])</f>
        <v>0</v>
      </c>
      <c r="AB85" s="113" t="str">
        <f>Tableau1[[#This Row],[Sogedo     Montant HT]]</f>
        <v/>
      </c>
      <c r="AC85" s="113">
        <f>SUM(Tableau1[[#This Row],[Bouteille     30 Kg]:[Bouteille     Le Cube]],Tableau1[[#This Row],[Gaz Citerne    Montant HT]])</f>
        <v>0</v>
      </c>
      <c r="AD85" s="113" t="str">
        <f>Tableau1[[#This Row],[Engie                Montant HT]]</f>
        <v/>
      </c>
      <c r="AE85" s="113">
        <f>IF($E85=501,'Tarifs et relevés'!$N$14*'Tarifs et relevés'!$N$26,0)</f>
        <v>0</v>
      </c>
      <c r="AF85" s="113">
        <f>IF($E85=501,'Tarifs et relevés'!$N$15*'Tarifs et relevés'!$N$26,0)</f>
        <v>0</v>
      </c>
      <c r="AG85" s="113">
        <f>IF($E85=503,'Tarifs et relevés'!$N$16*'Tarifs et relevés'!$N$26,0)</f>
        <v>0</v>
      </c>
      <c r="AH85" s="113">
        <f>IF($E85=504,'Tarifs et relevés'!$N$17*'Tarifs et relevés'!$N$26,0)</f>
        <v>0</v>
      </c>
      <c r="AI85" s="113">
        <f>IF($E85=505,'Tarifs et relevés'!$N$18*'Tarifs et relevés'!$N$26,0)</f>
        <v>0</v>
      </c>
      <c r="AJ85" s="113">
        <f>IF($E85=506,'Tarifs et relevés'!$N$19*'Tarifs et relevés'!$N$26,0)</f>
        <v>0</v>
      </c>
      <c r="AK85" s="113">
        <f>IF($E85=507,'Tarifs et relevés'!$N$20*'Tarifs et relevés'!$N$26,0)</f>
        <v>0</v>
      </c>
      <c r="AL85" s="113">
        <f>IF($E85=508,'Tarifs et relevés'!$N$21*'Tarifs et relevés'!$N$26,0)</f>
        <v>0</v>
      </c>
      <c r="AM85" s="113">
        <f>IF($E85=509,'Tarifs et relevés'!$N$22*'Tarifs et relevés'!$N$26,0)</f>
        <v>0</v>
      </c>
      <c r="AN85" s="113">
        <f>IF($E85=510,'Tarifs et relevés'!$N$23*'Tarifs et relevés'!$N$26,0)</f>
        <v>0</v>
      </c>
      <c r="AO85" s="113">
        <f>IF($E85=511,'Tarifs et relevés'!$N$24*'Tarifs et relevés'!$N$26,0)</f>
        <v>0</v>
      </c>
      <c r="AP85" s="113">
        <f>IF($E85=512,'Tarifs et relevés'!$N$25*'Tarifs et relevés'!$N$26,0)</f>
        <v>0</v>
      </c>
      <c r="AQ85" s="199">
        <f>IF($E85=301,'Tarifs et relevés'!$N$5*'Tarifs et relevés'!$N$8,0)</f>
        <v>0</v>
      </c>
      <c r="AR85" s="199">
        <f>IF($E85=302,'Tarifs et relevés'!$N$6*'Tarifs et relevés'!$N$8,0)</f>
        <v>0</v>
      </c>
      <c r="AS85" s="199">
        <f>IF($E85=303,'Tarifs et relevés'!$N$7*'Tarifs et relevés'!$N$8,0)</f>
        <v>0</v>
      </c>
      <c r="AT85" s="195">
        <f t="shared" si="33"/>
        <v>0</v>
      </c>
      <c r="AU85" s="195">
        <f t="shared" si="34"/>
        <v>0</v>
      </c>
    </row>
    <row r="86" spans="1:47" ht="20.100000000000001" customHeight="1" x14ac:dyDescent="0.25">
      <c r="A86" s="28" t="str">
        <f>IF(C86=200,'Code Fournisseur'!$C$4,IF(C86=300,'Code Fournisseur'!$C$12,IF(C86=400,'Code Fournisseur'!$C$17,IF(C86=500,'Code Fournisseur'!$C$23,""))))</f>
        <v/>
      </c>
      <c r="B86" s="213"/>
      <c r="C86" s="26"/>
      <c r="D86" s="28" t="str">
        <f>IF(E86=201,'Code Fournisseur'!C88,IF(E86=202,'Code Fournisseur'!$C$6,IF(E86=203,'Code Fournisseur'!$C$7,IF(E86=204,'Code Fournisseur'!$C$8,IF(E86=205,'Code Fournisseur'!$C$9,IF(E86=206,'Code Fournisseur'!$C$10,IF(E86=301,'Code Fournisseur'!$C$13,IF(E86=302,'Code Fournisseur'!$C$14,IF(E86=303,'Code Fournisseur'!$C$15,IF(E86=401,'Code Fournisseur'!$C$18,IF(E86=402,'Code Fournisseur'!$C$19,IF(E86=403,'Code Fournisseur'!$C$20,IF(E86=404,'Code Fournisseur'!$C$21,IF(E86=501,'Code Fournisseur'!$C$24,IF(E86=502,'Code Fournisseur'!$C$25,IF(E86=503,'Code Fournisseur'!$C$26,IF(E86=504,'Code Fournisseur'!$C$27,IF(E86=505,'Code Fournisseur'!$C$28,IF(E86=506,'Code Fournisseur'!$C$29,IF(E86=507,'Code Fournisseur'!$C$30,IF(E86=508,'Code Fournisseur'!$C$31,IF(E86=509,'Code Fournisseur'!$C$32,IF(E86=510,'Code Fournisseur'!$C$33,IF(E86=511,'Code Fournisseur'!$C$34,IF(E86=512,'Code Fournisseur'!$C$35,"")))))))))))))))))))))))))</f>
        <v/>
      </c>
      <c r="E86" s="26"/>
      <c r="F86" s="26"/>
      <c r="G86" s="69" t="str">
        <f>IF(Tableau1[[#This Row],[Code ventilation]]=402,'Tarifs et relevés'!$G$16*Tableau1[[#This Row],[Quote part Quantités]],"")</f>
        <v/>
      </c>
      <c r="H86" s="69" t="str">
        <f>IF(Tableau1[[#This Row],[Code ventilation]]=403,'Tarifs et relevés'!$G$17*Tableau1[[#This Row],[Quote part Quantités]],"")</f>
        <v/>
      </c>
      <c r="I86" s="69" t="str">
        <f>IF(Tableau1[[#This Row],[Code ventilation]]=404,'Tarifs et relevés'!$G$18*Tableau1[[#This Row],[Quote part Quantités]],"")</f>
        <v/>
      </c>
      <c r="J86" s="70" t="str">
        <f>IF(Tableau1[[#This Row],[Code ventilation]]=401,'Tarifs et relevés'!$G$14,"")</f>
        <v/>
      </c>
      <c r="K86" s="71" t="str">
        <f>IF(ISERROR('Tarifs et relevés'!$G$15*Tableau1[[#This Row],[Gaz Citerne            en Kg]]),"",'Tarifs et relevés'!$G$15*'Tableau des dépenses'!J86)</f>
        <v/>
      </c>
      <c r="L8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6" s="68" t="str">
        <f>IF(Tableau1[[#This Row],[Code ventilation]]=202,'Tarifs et relevés'!$G$5*Tableau1[[#This Row],[Quote part Quantités]],"")</f>
        <v/>
      </c>
      <c r="N86" s="68" t="str">
        <f>IF(Tableau1[[#This Row],[Code ventilation]]=203,'Tarifs et relevés'!$G$6*Tableau1[[#This Row],[Quote part Quantités]],"")</f>
        <v/>
      </c>
      <c r="O86" s="68" t="str">
        <f>IF(Tableau1[[#This Row],[Code ventilation]]=204,'Tarifs et relevés'!$G$7*Tableau1[[#This Row],[Quote part Quantités]],"")</f>
        <v/>
      </c>
      <c r="P86" s="68" t="str">
        <f>IF(Tableau1[[#This Row],[Code ventilation]]=205,'Tarifs et relevés'!$G$8*Tableau1[[#This Row],[Quote part Quantités]],"")</f>
        <v/>
      </c>
      <c r="Q86" s="68" t="str">
        <f>IF(Tableau1[[#This Row],[Code ventilation]]=206,'Tarifs et relevés'!$G$9*Tableau1[[#This Row],[Quote part Quantités]],"")</f>
        <v/>
      </c>
      <c r="R8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6" s="68" t="str">
        <f>IF(ISERROR('Tarifs et relevés'!$N$8*'Tableau des dépenses'!R86),"",'Tarifs et relevés'!$N$8*'Tableau des dépenses'!R86)</f>
        <v/>
      </c>
      <c r="T8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6" s="63" t="str">
        <f>IF(ISERROR('Tarifs et relevés'!$N$26*Tableau1[[#This Row],[Engie        Quantité KW]]),"",'Tarifs et relevés'!$N$26*Tableau1[[#This Row],[Engie        Quantité KW]])</f>
        <v/>
      </c>
      <c r="V8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6" s="198">
        <v>3</v>
      </c>
      <c r="X86" s="64">
        <f t="shared" si="30"/>
        <v>0</v>
      </c>
      <c r="Y86" s="64">
        <f t="shared" si="31"/>
        <v>0</v>
      </c>
      <c r="Z86" s="64">
        <f t="shared" si="32"/>
        <v>0</v>
      </c>
      <c r="AA86" s="113">
        <f>SUM(Tableau1[[#This Row],[SUEZ Transport    HT]:[SUEZ Traitement                           HT]])</f>
        <v>0</v>
      </c>
      <c r="AB86" s="113" t="str">
        <f>Tableau1[[#This Row],[Sogedo     Montant HT]]</f>
        <v/>
      </c>
      <c r="AC86" s="113">
        <f>SUM(Tableau1[[#This Row],[Bouteille     30 Kg]:[Bouteille     Le Cube]],Tableau1[[#This Row],[Gaz Citerne    Montant HT]])</f>
        <v>0</v>
      </c>
      <c r="AD86" s="113" t="str">
        <f>Tableau1[[#This Row],[Engie                Montant HT]]</f>
        <v/>
      </c>
      <c r="AE86" s="113">
        <f>IF($E86=501,'Tarifs et relevés'!$N$14*'Tarifs et relevés'!$N$26,0)</f>
        <v>0</v>
      </c>
      <c r="AF86" s="113">
        <f>IF($E86=501,'Tarifs et relevés'!$N$15*'Tarifs et relevés'!$N$26,0)</f>
        <v>0</v>
      </c>
      <c r="AG86" s="113">
        <f>IF($E86=503,'Tarifs et relevés'!$N$16*'Tarifs et relevés'!$N$26,0)</f>
        <v>0</v>
      </c>
      <c r="AH86" s="113">
        <f>IF($E86=504,'Tarifs et relevés'!$N$17*'Tarifs et relevés'!$N$26,0)</f>
        <v>0</v>
      </c>
      <c r="AI86" s="113">
        <f>IF($E86=505,'Tarifs et relevés'!$N$18*'Tarifs et relevés'!$N$26,0)</f>
        <v>0</v>
      </c>
      <c r="AJ86" s="113">
        <f>IF($E86=506,'Tarifs et relevés'!$N$19*'Tarifs et relevés'!$N$26,0)</f>
        <v>0</v>
      </c>
      <c r="AK86" s="113">
        <f>IF($E86=507,'Tarifs et relevés'!$N$20*'Tarifs et relevés'!$N$26,0)</f>
        <v>0</v>
      </c>
      <c r="AL86" s="113">
        <f>IF($E86=508,'Tarifs et relevés'!$N$21*'Tarifs et relevés'!$N$26,0)</f>
        <v>0</v>
      </c>
      <c r="AM86" s="113">
        <f>IF($E86=509,'Tarifs et relevés'!$N$22*'Tarifs et relevés'!$N$26,0)</f>
        <v>0</v>
      </c>
      <c r="AN86" s="113">
        <f>IF($E86=510,'Tarifs et relevés'!$N$23*'Tarifs et relevés'!$N$26,0)</f>
        <v>0</v>
      </c>
      <c r="AO86" s="113">
        <f>IF($E86=511,'Tarifs et relevés'!$N$24*'Tarifs et relevés'!$N$26,0)</f>
        <v>0</v>
      </c>
      <c r="AP86" s="113">
        <f>IF($E86=512,'Tarifs et relevés'!$N$25*'Tarifs et relevés'!$N$26,0)</f>
        <v>0</v>
      </c>
      <c r="AQ86" s="199">
        <f>IF($E86=301,'Tarifs et relevés'!$N$5*'Tarifs et relevés'!$N$8,0)</f>
        <v>0</v>
      </c>
      <c r="AR86" s="199">
        <f>IF($E86=302,'Tarifs et relevés'!$N$6*'Tarifs et relevés'!$N$8,0)</f>
        <v>0</v>
      </c>
      <c r="AS86" s="199">
        <f>IF($E86=303,'Tarifs et relevés'!$N$7*'Tarifs et relevés'!$N$8,0)</f>
        <v>0</v>
      </c>
      <c r="AT86" s="64">
        <f t="shared" si="33"/>
        <v>0</v>
      </c>
      <c r="AU86" s="64">
        <f t="shared" si="34"/>
        <v>0</v>
      </c>
    </row>
    <row r="87" spans="1:47" ht="20.100000000000001" customHeight="1" x14ac:dyDescent="0.25">
      <c r="A87" s="28" t="str">
        <f>IF(C87=200,'Code Fournisseur'!$C$4,IF(C87=300,'Code Fournisseur'!$C$12,IF(C87=400,'Code Fournisseur'!$C$17,IF(C87=500,'Code Fournisseur'!$C$23,""))))</f>
        <v/>
      </c>
      <c r="B87" s="213"/>
      <c r="C87" s="26"/>
      <c r="D87" s="28" t="str">
        <f>IF(E87=201,'Code Fournisseur'!C89,IF(E87=202,'Code Fournisseur'!$C$6,IF(E87=203,'Code Fournisseur'!$C$7,IF(E87=204,'Code Fournisseur'!$C$8,IF(E87=205,'Code Fournisseur'!$C$9,IF(E87=206,'Code Fournisseur'!$C$10,IF(E87=301,'Code Fournisseur'!$C$13,IF(E87=302,'Code Fournisseur'!$C$14,IF(E87=303,'Code Fournisseur'!$C$15,IF(E87=401,'Code Fournisseur'!$C$18,IF(E87=402,'Code Fournisseur'!$C$19,IF(E87=403,'Code Fournisseur'!$C$20,IF(E87=404,'Code Fournisseur'!$C$21,IF(E87=501,'Code Fournisseur'!$C$24,IF(E87=502,'Code Fournisseur'!$C$25,IF(E87=503,'Code Fournisseur'!$C$26,IF(E87=504,'Code Fournisseur'!$C$27,IF(E87=505,'Code Fournisseur'!$C$28,IF(E87=506,'Code Fournisseur'!$C$29,IF(E87=507,'Code Fournisseur'!$C$30,IF(E87=508,'Code Fournisseur'!$C$31,IF(E87=509,'Code Fournisseur'!$C$32,IF(E87=510,'Code Fournisseur'!$C$33,IF(E87=511,'Code Fournisseur'!$C$34,IF(E87=512,'Code Fournisseur'!$C$35,"")))))))))))))))))))))))))</f>
        <v/>
      </c>
      <c r="E87" s="26"/>
      <c r="F87" s="26"/>
      <c r="G87" s="69" t="str">
        <f>IF(Tableau1[[#This Row],[Code ventilation]]=402,'Tarifs et relevés'!$G$16*Tableau1[[#This Row],[Quote part Quantités]],"")</f>
        <v/>
      </c>
      <c r="H87" s="69" t="str">
        <f>IF(Tableau1[[#This Row],[Code ventilation]]=403,'Tarifs et relevés'!$G$17*Tableau1[[#This Row],[Quote part Quantités]],"")</f>
        <v/>
      </c>
      <c r="I87" s="69" t="str">
        <f>IF(Tableau1[[#This Row],[Code ventilation]]=404,'Tarifs et relevés'!$G$18*Tableau1[[#This Row],[Quote part Quantités]],"")</f>
        <v/>
      </c>
      <c r="J87" s="70" t="str">
        <f>IF(Tableau1[[#This Row],[Code ventilation]]=401,'Tarifs et relevés'!$G$14,"")</f>
        <v/>
      </c>
      <c r="K87" s="71" t="str">
        <f>IF(ISERROR('Tarifs et relevés'!$G$15*Tableau1[[#This Row],[Gaz Citerne            en Kg]]),"",'Tarifs et relevés'!$G$15*'Tableau des dépenses'!J87)</f>
        <v/>
      </c>
      <c r="L8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7" s="68" t="str">
        <f>IF(Tableau1[[#This Row],[Code ventilation]]=202,'Tarifs et relevés'!$G$5*Tableau1[[#This Row],[Quote part Quantités]],"")</f>
        <v/>
      </c>
      <c r="N87" s="68" t="str">
        <f>IF(Tableau1[[#This Row],[Code ventilation]]=203,'Tarifs et relevés'!$G$6*Tableau1[[#This Row],[Quote part Quantités]],"")</f>
        <v/>
      </c>
      <c r="O87" s="68" t="str">
        <f>IF(Tableau1[[#This Row],[Code ventilation]]=204,'Tarifs et relevés'!$G$7*Tableau1[[#This Row],[Quote part Quantités]],"")</f>
        <v/>
      </c>
      <c r="P87" s="68" t="str">
        <f>IF(Tableau1[[#This Row],[Code ventilation]]=205,'Tarifs et relevés'!$G$8*Tableau1[[#This Row],[Quote part Quantités]],"")</f>
        <v/>
      </c>
      <c r="Q87" s="68" t="str">
        <f>IF(Tableau1[[#This Row],[Code ventilation]]=206,'Tarifs et relevés'!$G$9*Tableau1[[#This Row],[Quote part Quantités]],"")</f>
        <v/>
      </c>
      <c r="R8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7" s="68" t="str">
        <f>IF(ISERROR('Tarifs et relevés'!$N$8*'Tableau des dépenses'!R87),"",'Tarifs et relevés'!$N$8*'Tableau des dépenses'!R87)</f>
        <v/>
      </c>
      <c r="T8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7" s="63" t="str">
        <f>IF(ISERROR('Tarifs et relevés'!$N$26*Tableau1[[#This Row],[Engie        Quantité KW]]),"",'Tarifs et relevés'!$N$26*Tableau1[[#This Row],[Engie        Quantité KW]])</f>
        <v/>
      </c>
      <c r="V8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7" s="198">
        <v>3</v>
      </c>
      <c r="X87" s="64">
        <f t="shared" si="30"/>
        <v>0</v>
      </c>
      <c r="Y87" s="64">
        <f t="shared" si="31"/>
        <v>0</v>
      </c>
      <c r="Z87" s="64">
        <f t="shared" si="32"/>
        <v>0</v>
      </c>
      <c r="AA87" s="113">
        <f>SUM(Tableau1[[#This Row],[SUEZ Transport    HT]:[SUEZ Traitement                           HT]])</f>
        <v>0</v>
      </c>
      <c r="AB87" s="113" t="str">
        <f>Tableau1[[#This Row],[Sogedo     Montant HT]]</f>
        <v/>
      </c>
      <c r="AC87" s="113">
        <f>SUM(Tableau1[[#This Row],[Bouteille     30 Kg]:[Bouteille     Le Cube]],Tableau1[[#This Row],[Gaz Citerne    Montant HT]])</f>
        <v>0</v>
      </c>
      <c r="AD87" s="113" t="str">
        <f>Tableau1[[#This Row],[Engie                Montant HT]]</f>
        <v/>
      </c>
      <c r="AE87" s="113">
        <f>IF($E87=501,'Tarifs et relevés'!$N$14*'Tarifs et relevés'!$N$26,0)</f>
        <v>0</v>
      </c>
      <c r="AF87" s="113">
        <f>IF($E87=501,'Tarifs et relevés'!$N$15*'Tarifs et relevés'!$N$26,0)</f>
        <v>0</v>
      </c>
      <c r="AG87" s="113">
        <f>IF($E87=503,'Tarifs et relevés'!$N$16*'Tarifs et relevés'!$N$26,0)</f>
        <v>0</v>
      </c>
      <c r="AH87" s="113">
        <f>IF($E87=504,'Tarifs et relevés'!$N$17*'Tarifs et relevés'!$N$26,0)</f>
        <v>0</v>
      </c>
      <c r="AI87" s="113">
        <f>IF($E87=505,'Tarifs et relevés'!$N$18*'Tarifs et relevés'!$N$26,0)</f>
        <v>0</v>
      </c>
      <c r="AJ87" s="113">
        <f>IF($E87=506,'Tarifs et relevés'!$N$19*'Tarifs et relevés'!$N$26,0)</f>
        <v>0</v>
      </c>
      <c r="AK87" s="113">
        <f>IF($E87=507,'Tarifs et relevés'!$N$20*'Tarifs et relevés'!$N$26,0)</f>
        <v>0</v>
      </c>
      <c r="AL87" s="113">
        <f>IF($E87=508,'Tarifs et relevés'!$N$21*'Tarifs et relevés'!$N$26,0)</f>
        <v>0</v>
      </c>
      <c r="AM87" s="113">
        <f>IF($E87=509,'Tarifs et relevés'!$N$22*'Tarifs et relevés'!$N$26,0)</f>
        <v>0</v>
      </c>
      <c r="AN87" s="113">
        <f>IF($E87=510,'Tarifs et relevés'!$N$23*'Tarifs et relevés'!$N$26,0)</f>
        <v>0</v>
      </c>
      <c r="AO87" s="113">
        <f>IF($E87=511,'Tarifs et relevés'!$N$24*'Tarifs et relevés'!$N$26,0)</f>
        <v>0</v>
      </c>
      <c r="AP87" s="113">
        <f>IF($E87=512,'Tarifs et relevés'!$N$25*'Tarifs et relevés'!$N$26,0)</f>
        <v>0</v>
      </c>
      <c r="AQ87" s="199">
        <f>IF($E87=301,'Tarifs et relevés'!$N$5*'Tarifs et relevés'!$N$8,0)</f>
        <v>0</v>
      </c>
      <c r="AR87" s="199">
        <f>IF($E87=302,'Tarifs et relevés'!$N$6*'Tarifs et relevés'!$N$8,0)</f>
        <v>0</v>
      </c>
      <c r="AS87" s="199">
        <f>IF($E87=303,'Tarifs et relevés'!$N$7*'Tarifs et relevés'!$N$8,0)</f>
        <v>0</v>
      </c>
      <c r="AT87" s="195">
        <f t="shared" si="33"/>
        <v>0</v>
      </c>
      <c r="AU87" s="195">
        <f t="shared" si="34"/>
        <v>0</v>
      </c>
    </row>
    <row r="88" spans="1:47" ht="20.100000000000001" customHeight="1" x14ac:dyDescent="0.25">
      <c r="A88" s="28" t="str">
        <f>IF(C88=200,'Code Fournisseur'!$C$4,IF(C88=300,'Code Fournisseur'!$C$12,IF(C88=400,'Code Fournisseur'!$C$17,IF(C88=500,'Code Fournisseur'!$C$23,""))))</f>
        <v/>
      </c>
      <c r="B88" s="213"/>
      <c r="C88" s="26"/>
      <c r="D88" s="28" t="str">
        <f>IF(E88=201,'Code Fournisseur'!C90,IF(E88=202,'Code Fournisseur'!$C$6,IF(E88=203,'Code Fournisseur'!$C$7,IF(E88=204,'Code Fournisseur'!$C$8,IF(E88=205,'Code Fournisseur'!$C$9,IF(E88=206,'Code Fournisseur'!$C$10,IF(E88=301,'Code Fournisseur'!$C$13,IF(E88=302,'Code Fournisseur'!$C$14,IF(E88=303,'Code Fournisseur'!$C$15,IF(E88=401,'Code Fournisseur'!$C$18,IF(E88=402,'Code Fournisseur'!$C$19,IF(E88=403,'Code Fournisseur'!$C$20,IF(E88=404,'Code Fournisseur'!$C$21,IF(E88=501,'Code Fournisseur'!$C$24,IF(E88=502,'Code Fournisseur'!$C$25,IF(E88=503,'Code Fournisseur'!$C$26,IF(E88=504,'Code Fournisseur'!$C$27,IF(E88=505,'Code Fournisseur'!$C$28,IF(E88=506,'Code Fournisseur'!$C$29,IF(E88=507,'Code Fournisseur'!$C$30,IF(E88=508,'Code Fournisseur'!$C$31,IF(E88=509,'Code Fournisseur'!$C$32,IF(E88=510,'Code Fournisseur'!$C$33,IF(E88=511,'Code Fournisseur'!$C$34,IF(E88=512,'Code Fournisseur'!$C$35,"")))))))))))))))))))))))))</f>
        <v/>
      </c>
      <c r="E88" s="26"/>
      <c r="F88" s="26"/>
      <c r="G88" s="69" t="str">
        <f>IF(Tableau1[[#This Row],[Code ventilation]]=402,'Tarifs et relevés'!$G$16*Tableau1[[#This Row],[Quote part Quantités]],"")</f>
        <v/>
      </c>
      <c r="H88" s="69" t="str">
        <f>IF(Tableau1[[#This Row],[Code ventilation]]=403,'Tarifs et relevés'!$G$17*Tableau1[[#This Row],[Quote part Quantités]],"")</f>
        <v/>
      </c>
      <c r="I88" s="69" t="str">
        <f>IF(Tableau1[[#This Row],[Code ventilation]]=404,'Tarifs et relevés'!$G$18*Tableau1[[#This Row],[Quote part Quantités]],"")</f>
        <v/>
      </c>
      <c r="J88" s="70" t="str">
        <f>IF(Tableau1[[#This Row],[Code ventilation]]=401,'Tarifs et relevés'!$G$14,"")</f>
        <v/>
      </c>
      <c r="K88" s="71" t="str">
        <f>IF(ISERROR('Tarifs et relevés'!$G$15*Tableau1[[#This Row],[Gaz Citerne            en Kg]]),"",'Tarifs et relevés'!$G$15*'Tableau des dépenses'!J88)</f>
        <v/>
      </c>
      <c r="L8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8" s="68" t="str">
        <f>IF(Tableau1[[#This Row],[Code ventilation]]=202,'Tarifs et relevés'!$G$5*Tableau1[[#This Row],[Quote part Quantités]],"")</f>
        <v/>
      </c>
      <c r="N88" s="68" t="str">
        <f>IF(Tableau1[[#This Row],[Code ventilation]]=203,'Tarifs et relevés'!$G$6*Tableau1[[#This Row],[Quote part Quantités]],"")</f>
        <v/>
      </c>
      <c r="O88" s="68" t="str">
        <f>IF(Tableau1[[#This Row],[Code ventilation]]=204,'Tarifs et relevés'!$G$7*Tableau1[[#This Row],[Quote part Quantités]],"")</f>
        <v/>
      </c>
      <c r="P88" s="68" t="str">
        <f>IF(Tableau1[[#This Row],[Code ventilation]]=205,'Tarifs et relevés'!$G$8*Tableau1[[#This Row],[Quote part Quantités]],"")</f>
        <v/>
      </c>
      <c r="Q88" s="68" t="str">
        <f>IF(Tableau1[[#This Row],[Code ventilation]]=206,'Tarifs et relevés'!$G$9*Tableau1[[#This Row],[Quote part Quantités]],"")</f>
        <v/>
      </c>
      <c r="R8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8" s="68" t="str">
        <f>IF(ISERROR('Tarifs et relevés'!$N$8*'Tableau des dépenses'!R88),"",'Tarifs et relevés'!$N$8*'Tableau des dépenses'!R88)</f>
        <v/>
      </c>
      <c r="T8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8" s="63" t="str">
        <f>IF(ISERROR('Tarifs et relevés'!$N$26*Tableau1[[#This Row],[Engie        Quantité KW]]),"",'Tarifs et relevés'!$N$26*Tableau1[[#This Row],[Engie        Quantité KW]])</f>
        <v/>
      </c>
      <c r="V8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8" s="198">
        <v>3</v>
      </c>
      <c r="X88" s="64">
        <f t="shared" si="30"/>
        <v>0</v>
      </c>
      <c r="Y88" s="64">
        <f t="shared" si="31"/>
        <v>0</v>
      </c>
      <c r="Z88" s="64">
        <f t="shared" si="32"/>
        <v>0</v>
      </c>
      <c r="AA88" s="113">
        <f>SUM(Tableau1[[#This Row],[SUEZ Transport    HT]:[SUEZ Traitement                           HT]])</f>
        <v>0</v>
      </c>
      <c r="AB88" s="113" t="str">
        <f>Tableau1[[#This Row],[Sogedo     Montant HT]]</f>
        <v/>
      </c>
      <c r="AC88" s="113">
        <f>SUM(Tableau1[[#This Row],[Bouteille     30 Kg]:[Bouteille     Le Cube]],Tableau1[[#This Row],[Gaz Citerne    Montant HT]])</f>
        <v>0</v>
      </c>
      <c r="AD88" s="113" t="str">
        <f>Tableau1[[#This Row],[Engie                Montant HT]]</f>
        <v/>
      </c>
      <c r="AE88" s="113">
        <f>IF($E88=501,'Tarifs et relevés'!$N$14*'Tarifs et relevés'!$N$26,0)</f>
        <v>0</v>
      </c>
      <c r="AF88" s="113">
        <f>IF($E88=501,'Tarifs et relevés'!$N$15*'Tarifs et relevés'!$N$26,0)</f>
        <v>0</v>
      </c>
      <c r="AG88" s="113">
        <f>IF($E88=503,'Tarifs et relevés'!$N$16*'Tarifs et relevés'!$N$26,0)</f>
        <v>0</v>
      </c>
      <c r="AH88" s="113">
        <f>IF($E88=504,'Tarifs et relevés'!$N$17*'Tarifs et relevés'!$N$26,0)</f>
        <v>0</v>
      </c>
      <c r="AI88" s="113">
        <f>IF($E88=505,'Tarifs et relevés'!$N$18*'Tarifs et relevés'!$N$26,0)</f>
        <v>0</v>
      </c>
      <c r="AJ88" s="113">
        <f>IF($E88=506,'Tarifs et relevés'!$N$19*'Tarifs et relevés'!$N$26,0)</f>
        <v>0</v>
      </c>
      <c r="AK88" s="113">
        <f>IF($E88=507,'Tarifs et relevés'!$N$20*'Tarifs et relevés'!$N$26,0)</f>
        <v>0</v>
      </c>
      <c r="AL88" s="113">
        <f>IF($E88=508,'Tarifs et relevés'!$N$21*'Tarifs et relevés'!$N$26,0)</f>
        <v>0</v>
      </c>
      <c r="AM88" s="113">
        <f>IF($E88=509,'Tarifs et relevés'!$N$22*'Tarifs et relevés'!$N$26,0)</f>
        <v>0</v>
      </c>
      <c r="AN88" s="113">
        <f>IF($E88=510,'Tarifs et relevés'!$N$23*'Tarifs et relevés'!$N$26,0)</f>
        <v>0</v>
      </c>
      <c r="AO88" s="113">
        <f>IF($E88=511,'Tarifs et relevés'!$N$24*'Tarifs et relevés'!$N$26,0)</f>
        <v>0</v>
      </c>
      <c r="AP88" s="113">
        <f>IF($E88=512,'Tarifs et relevés'!$N$25*'Tarifs et relevés'!$N$26,0)</f>
        <v>0</v>
      </c>
      <c r="AQ88" s="199">
        <f>IF($E88=301,'Tarifs et relevés'!$N$5*'Tarifs et relevés'!$N$8,0)</f>
        <v>0</v>
      </c>
      <c r="AR88" s="199">
        <f>IF($E88=302,'Tarifs et relevés'!$N$6*'Tarifs et relevés'!$N$8,0)</f>
        <v>0</v>
      </c>
      <c r="AS88" s="199">
        <f>IF($E88=303,'Tarifs et relevés'!$N$7*'Tarifs et relevés'!$N$8,0)</f>
        <v>0</v>
      </c>
      <c r="AT88" s="64">
        <f t="shared" si="33"/>
        <v>0</v>
      </c>
      <c r="AU88" s="64">
        <f t="shared" si="34"/>
        <v>0</v>
      </c>
    </row>
    <row r="89" spans="1:47" ht="20.100000000000001" customHeight="1" x14ac:dyDescent="0.25">
      <c r="A89" s="28" t="str">
        <f>IF(C89=200,'Code Fournisseur'!$C$4,IF(C89=300,'Code Fournisseur'!$C$12,IF(C89=400,'Code Fournisseur'!$C$17,IF(C89=500,'Code Fournisseur'!$C$23,""))))</f>
        <v/>
      </c>
      <c r="B89" s="213"/>
      <c r="C89" s="26"/>
      <c r="D89" s="28" t="str">
        <f>IF(E89=201,'Code Fournisseur'!C91,IF(E89=202,'Code Fournisseur'!$C$6,IF(E89=203,'Code Fournisseur'!$C$7,IF(E89=204,'Code Fournisseur'!$C$8,IF(E89=205,'Code Fournisseur'!$C$9,IF(E89=206,'Code Fournisseur'!$C$10,IF(E89=301,'Code Fournisseur'!$C$13,IF(E89=302,'Code Fournisseur'!$C$14,IF(E89=303,'Code Fournisseur'!$C$15,IF(E89=401,'Code Fournisseur'!$C$18,IF(E89=402,'Code Fournisseur'!$C$19,IF(E89=403,'Code Fournisseur'!$C$20,IF(E89=404,'Code Fournisseur'!$C$21,IF(E89=501,'Code Fournisseur'!$C$24,IF(E89=502,'Code Fournisseur'!$C$25,IF(E89=503,'Code Fournisseur'!$C$26,IF(E89=504,'Code Fournisseur'!$C$27,IF(E89=505,'Code Fournisseur'!$C$28,IF(E89=506,'Code Fournisseur'!$C$29,IF(E89=507,'Code Fournisseur'!$C$30,IF(E89=508,'Code Fournisseur'!$C$31,IF(E89=509,'Code Fournisseur'!$C$32,IF(E89=510,'Code Fournisseur'!$C$33,IF(E89=511,'Code Fournisseur'!$C$34,IF(E89=512,'Code Fournisseur'!$C$35,"")))))))))))))))))))))))))</f>
        <v/>
      </c>
      <c r="E89" s="26"/>
      <c r="F89" s="26"/>
      <c r="G89" s="69" t="str">
        <f>IF(Tableau1[[#This Row],[Code ventilation]]=402,'Tarifs et relevés'!$G$16*Tableau1[[#This Row],[Quote part Quantités]],"")</f>
        <v/>
      </c>
      <c r="H89" s="69" t="str">
        <f>IF(Tableau1[[#This Row],[Code ventilation]]=403,'Tarifs et relevés'!$G$17*Tableau1[[#This Row],[Quote part Quantités]],"")</f>
        <v/>
      </c>
      <c r="I89" s="69" t="str">
        <f>IF(Tableau1[[#This Row],[Code ventilation]]=404,'Tarifs et relevés'!$G$18*Tableau1[[#This Row],[Quote part Quantités]],"")</f>
        <v/>
      </c>
      <c r="J89" s="70" t="str">
        <f>IF(Tableau1[[#This Row],[Code ventilation]]=401,'Tarifs et relevés'!$G$14,"")</f>
        <v/>
      </c>
      <c r="K89" s="71" t="str">
        <f>IF(ISERROR('Tarifs et relevés'!$G$15*Tableau1[[#This Row],[Gaz Citerne            en Kg]]),"",'Tarifs et relevés'!$G$15*'Tableau des dépenses'!J89)</f>
        <v/>
      </c>
      <c r="L8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89" s="68" t="str">
        <f>IF(Tableau1[[#This Row],[Code ventilation]]=202,'Tarifs et relevés'!$G$5*Tableau1[[#This Row],[Quote part Quantités]],"")</f>
        <v/>
      </c>
      <c r="N89" s="68" t="str">
        <f>IF(Tableau1[[#This Row],[Code ventilation]]=203,'Tarifs et relevés'!$G$6*Tableau1[[#This Row],[Quote part Quantités]],"")</f>
        <v/>
      </c>
      <c r="O89" s="68" t="str">
        <f>IF(Tableau1[[#This Row],[Code ventilation]]=204,'Tarifs et relevés'!$G$7*Tableau1[[#This Row],[Quote part Quantités]],"")</f>
        <v/>
      </c>
      <c r="P89" s="68" t="str">
        <f>IF(Tableau1[[#This Row],[Code ventilation]]=205,'Tarifs et relevés'!$G$8*Tableau1[[#This Row],[Quote part Quantités]],"")</f>
        <v/>
      </c>
      <c r="Q89" s="68" t="str">
        <f>IF(Tableau1[[#This Row],[Code ventilation]]=206,'Tarifs et relevés'!$G$9*Tableau1[[#This Row],[Quote part Quantités]],"")</f>
        <v/>
      </c>
      <c r="R8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89" s="68" t="str">
        <f>IF(ISERROR('Tarifs et relevés'!$N$8*'Tableau des dépenses'!R89),"",'Tarifs et relevés'!$N$8*'Tableau des dépenses'!R89)</f>
        <v/>
      </c>
      <c r="T8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89" s="63" t="str">
        <f>IF(ISERROR('Tarifs et relevés'!$N$26*Tableau1[[#This Row],[Engie        Quantité KW]]),"",'Tarifs et relevés'!$N$26*Tableau1[[#This Row],[Engie        Quantité KW]])</f>
        <v/>
      </c>
      <c r="V8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89" s="198">
        <v>3</v>
      </c>
      <c r="X89" s="64">
        <f t="shared" si="30"/>
        <v>0</v>
      </c>
      <c r="Y89" s="64">
        <f t="shared" si="31"/>
        <v>0</v>
      </c>
      <c r="Z89" s="64">
        <f t="shared" si="32"/>
        <v>0</v>
      </c>
      <c r="AA89" s="113">
        <f>SUM(Tableau1[[#This Row],[SUEZ Transport    HT]:[SUEZ Traitement                           HT]])</f>
        <v>0</v>
      </c>
      <c r="AB89" s="113" t="str">
        <f>Tableau1[[#This Row],[Sogedo     Montant HT]]</f>
        <v/>
      </c>
      <c r="AC89" s="113">
        <f>SUM(Tableau1[[#This Row],[Bouteille     30 Kg]:[Bouteille     Le Cube]],Tableau1[[#This Row],[Gaz Citerne    Montant HT]])</f>
        <v>0</v>
      </c>
      <c r="AD89" s="113" t="str">
        <f>Tableau1[[#This Row],[Engie                Montant HT]]</f>
        <v/>
      </c>
      <c r="AE89" s="113">
        <f>IF($E89=501,'Tarifs et relevés'!$N$14*'Tarifs et relevés'!$N$26,0)</f>
        <v>0</v>
      </c>
      <c r="AF89" s="113">
        <f>IF($E89=501,'Tarifs et relevés'!$N$15*'Tarifs et relevés'!$N$26,0)</f>
        <v>0</v>
      </c>
      <c r="AG89" s="113">
        <f>IF($E89=503,'Tarifs et relevés'!$N$16*'Tarifs et relevés'!$N$26,0)</f>
        <v>0</v>
      </c>
      <c r="AH89" s="113">
        <f>IF($E89=504,'Tarifs et relevés'!$N$17*'Tarifs et relevés'!$N$26,0)</f>
        <v>0</v>
      </c>
      <c r="AI89" s="113">
        <f>IF($E89=505,'Tarifs et relevés'!$N$18*'Tarifs et relevés'!$N$26,0)</f>
        <v>0</v>
      </c>
      <c r="AJ89" s="113">
        <f>IF($E89=506,'Tarifs et relevés'!$N$19*'Tarifs et relevés'!$N$26,0)</f>
        <v>0</v>
      </c>
      <c r="AK89" s="113">
        <f>IF($E89=507,'Tarifs et relevés'!$N$20*'Tarifs et relevés'!$N$26,0)</f>
        <v>0</v>
      </c>
      <c r="AL89" s="113">
        <f>IF($E89=508,'Tarifs et relevés'!$N$21*'Tarifs et relevés'!$N$26,0)</f>
        <v>0</v>
      </c>
      <c r="AM89" s="113">
        <f>IF($E89=509,'Tarifs et relevés'!$N$22*'Tarifs et relevés'!$N$26,0)</f>
        <v>0</v>
      </c>
      <c r="AN89" s="113">
        <f>IF($E89=510,'Tarifs et relevés'!$N$23*'Tarifs et relevés'!$N$26,0)</f>
        <v>0</v>
      </c>
      <c r="AO89" s="113">
        <f>IF($E89=511,'Tarifs et relevés'!$N$24*'Tarifs et relevés'!$N$26,0)</f>
        <v>0</v>
      </c>
      <c r="AP89" s="113">
        <f>IF($E89=512,'Tarifs et relevés'!$N$25*'Tarifs et relevés'!$N$26,0)</f>
        <v>0</v>
      </c>
      <c r="AQ89" s="199">
        <f>IF($E89=301,'Tarifs et relevés'!$N$5*'Tarifs et relevés'!$N$8,0)</f>
        <v>0</v>
      </c>
      <c r="AR89" s="199">
        <f>IF($E89=302,'Tarifs et relevés'!$N$6*'Tarifs et relevés'!$N$8,0)</f>
        <v>0</v>
      </c>
      <c r="AS89" s="199">
        <f>IF($E89=303,'Tarifs et relevés'!$N$7*'Tarifs et relevés'!$N$8,0)</f>
        <v>0</v>
      </c>
      <c r="AT89" s="195">
        <f t="shared" si="33"/>
        <v>0</v>
      </c>
      <c r="AU89" s="195">
        <f t="shared" si="34"/>
        <v>0</v>
      </c>
    </row>
    <row r="90" spans="1:47" ht="20.100000000000001" customHeight="1" x14ac:dyDescent="0.25">
      <c r="A90" s="28" t="str">
        <f>IF(C90=200,'Code Fournisseur'!$C$4,IF(C90=300,'Code Fournisseur'!$C$12,IF(C90=400,'Code Fournisseur'!$C$17,IF(C90=500,'Code Fournisseur'!$C$23,""))))</f>
        <v/>
      </c>
      <c r="B90" s="213"/>
      <c r="C90" s="26"/>
      <c r="D90" s="28" t="str">
        <f>IF(E90=201,'Code Fournisseur'!C92,IF(E90=202,'Code Fournisseur'!$C$6,IF(E90=203,'Code Fournisseur'!$C$7,IF(E90=204,'Code Fournisseur'!$C$8,IF(E90=205,'Code Fournisseur'!$C$9,IF(E90=206,'Code Fournisseur'!$C$10,IF(E90=301,'Code Fournisseur'!$C$13,IF(E90=302,'Code Fournisseur'!$C$14,IF(E90=303,'Code Fournisseur'!$C$15,IF(E90=401,'Code Fournisseur'!$C$18,IF(E90=402,'Code Fournisseur'!$C$19,IF(E90=403,'Code Fournisseur'!$C$20,IF(E90=404,'Code Fournisseur'!$C$21,IF(E90=501,'Code Fournisseur'!$C$24,IF(E90=502,'Code Fournisseur'!$C$25,IF(E90=503,'Code Fournisseur'!$C$26,IF(E90=504,'Code Fournisseur'!$C$27,IF(E90=505,'Code Fournisseur'!$C$28,IF(E90=506,'Code Fournisseur'!$C$29,IF(E90=507,'Code Fournisseur'!$C$30,IF(E90=508,'Code Fournisseur'!$C$31,IF(E90=509,'Code Fournisseur'!$C$32,IF(E90=510,'Code Fournisseur'!$C$33,IF(E90=511,'Code Fournisseur'!$C$34,IF(E90=512,'Code Fournisseur'!$C$35,"")))))))))))))))))))))))))</f>
        <v/>
      </c>
      <c r="E90" s="26"/>
      <c r="F90" s="26"/>
      <c r="G90" s="69" t="str">
        <f>IF(Tableau1[[#This Row],[Code ventilation]]=402,'Tarifs et relevés'!$G$16*Tableau1[[#This Row],[Quote part Quantités]],"")</f>
        <v/>
      </c>
      <c r="H90" s="69" t="str">
        <f>IF(Tableau1[[#This Row],[Code ventilation]]=403,'Tarifs et relevés'!$G$17*Tableau1[[#This Row],[Quote part Quantités]],"")</f>
        <v/>
      </c>
      <c r="I90" s="69" t="str">
        <f>IF(Tableau1[[#This Row],[Code ventilation]]=404,'Tarifs et relevés'!$G$18*Tableau1[[#This Row],[Quote part Quantités]],"")</f>
        <v/>
      </c>
      <c r="J90" s="70" t="str">
        <f>IF(Tableau1[[#This Row],[Code ventilation]]=401,'Tarifs et relevés'!$G$14,"")</f>
        <v/>
      </c>
      <c r="K90" s="71" t="str">
        <f>IF(ISERROR('Tarifs et relevés'!$G$15*Tableau1[[#This Row],[Gaz Citerne            en Kg]]),"",'Tarifs et relevés'!$G$15*'Tableau des dépenses'!J90)</f>
        <v/>
      </c>
      <c r="L9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0" s="68" t="str">
        <f>IF(Tableau1[[#This Row],[Code ventilation]]=202,'Tarifs et relevés'!$G$5*Tableau1[[#This Row],[Quote part Quantités]],"")</f>
        <v/>
      </c>
      <c r="N90" s="68" t="str">
        <f>IF(Tableau1[[#This Row],[Code ventilation]]=203,'Tarifs et relevés'!$G$6*Tableau1[[#This Row],[Quote part Quantités]],"")</f>
        <v/>
      </c>
      <c r="O90" s="68" t="str">
        <f>IF(Tableau1[[#This Row],[Code ventilation]]=204,'Tarifs et relevés'!$G$7*Tableau1[[#This Row],[Quote part Quantités]],"")</f>
        <v/>
      </c>
      <c r="P90" s="68" t="str">
        <f>IF(Tableau1[[#This Row],[Code ventilation]]=205,'Tarifs et relevés'!$G$8*Tableau1[[#This Row],[Quote part Quantités]],"")</f>
        <v/>
      </c>
      <c r="Q90" s="68" t="str">
        <f>IF(Tableau1[[#This Row],[Code ventilation]]=206,'Tarifs et relevés'!$G$9*Tableau1[[#This Row],[Quote part Quantités]],"")</f>
        <v/>
      </c>
      <c r="R9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0" s="68" t="str">
        <f>IF(ISERROR('Tarifs et relevés'!$N$8*'Tableau des dépenses'!R90),"",'Tarifs et relevés'!$N$8*'Tableau des dépenses'!R90)</f>
        <v/>
      </c>
      <c r="T9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0" s="63" t="str">
        <f>IF(ISERROR('Tarifs et relevés'!$N$26*Tableau1[[#This Row],[Engie        Quantité KW]]),"",'Tarifs et relevés'!$N$26*Tableau1[[#This Row],[Engie        Quantité KW]])</f>
        <v/>
      </c>
      <c r="V9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0" s="198">
        <v>3</v>
      </c>
      <c r="X90" s="64">
        <f t="shared" si="30"/>
        <v>0</v>
      </c>
      <c r="Y90" s="64">
        <f t="shared" si="31"/>
        <v>0</v>
      </c>
      <c r="Z90" s="64">
        <f t="shared" si="32"/>
        <v>0</v>
      </c>
      <c r="AA90" s="113">
        <f>SUM(Tableau1[[#This Row],[SUEZ Transport    HT]:[SUEZ Traitement                           HT]])</f>
        <v>0</v>
      </c>
      <c r="AB90" s="113" t="str">
        <f>Tableau1[[#This Row],[Sogedo     Montant HT]]</f>
        <v/>
      </c>
      <c r="AC90" s="113">
        <f>SUM(Tableau1[[#This Row],[Bouteille     30 Kg]:[Bouteille     Le Cube]],Tableau1[[#This Row],[Gaz Citerne    Montant HT]])</f>
        <v>0</v>
      </c>
      <c r="AD90" s="113" t="str">
        <f>Tableau1[[#This Row],[Engie                Montant HT]]</f>
        <v/>
      </c>
      <c r="AE90" s="113">
        <f>IF($E90=501,'Tarifs et relevés'!$N$14*'Tarifs et relevés'!$N$26,0)</f>
        <v>0</v>
      </c>
      <c r="AF90" s="113">
        <f>IF($E90=501,'Tarifs et relevés'!$N$15*'Tarifs et relevés'!$N$26,0)</f>
        <v>0</v>
      </c>
      <c r="AG90" s="113">
        <f>IF($E90=503,'Tarifs et relevés'!$N$16*'Tarifs et relevés'!$N$26,0)</f>
        <v>0</v>
      </c>
      <c r="AH90" s="113">
        <f>IF($E90=504,'Tarifs et relevés'!$N$17*'Tarifs et relevés'!$N$26,0)</f>
        <v>0</v>
      </c>
      <c r="AI90" s="113">
        <f>IF($E90=505,'Tarifs et relevés'!$N$18*'Tarifs et relevés'!$N$26,0)</f>
        <v>0</v>
      </c>
      <c r="AJ90" s="113">
        <f>IF($E90=506,'Tarifs et relevés'!$N$19*'Tarifs et relevés'!$N$26,0)</f>
        <v>0</v>
      </c>
      <c r="AK90" s="113">
        <f>IF($E90=507,'Tarifs et relevés'!$N$20*'Tarifs et relevés'!$N$26,0)</f>
        <v>0</v>
      </c>
      <c r="AL90" s="113">
        <f>IF($E90=508,'Tarifs et relevés'!$N$21*'Tarifs et relevés'!$N$26,0)</f>
        <v>0</v>
      </c>
      <c r="AM90" s="113">
        <f>IF($E90=509,'Tarifs et relevés'!$N$22*'Tarifs et relevés'!$N$26,0)</f>
        <v>0</v>
      </c>
      <c r="AN90" s="113">
        <f>IF($E90=510,'Tarifs et relevés'!$N$23*'Tarifs et relevés'!$N$26,0)</f>
        <v>0</v>
      </c>
      <c r="AO90" s="113">
        <f>IF($E90=511,'Tarifs et relevés'!$N$24*'Tarifs et relevés'!$N$26,0)</f>
        <v>0</v>
      </c>
      <c r="AP90" s="113">
        <f>IF($E90=512,'Tarifs et relevés'!$N$25*'Tarifs et relevés'!$N$26,0)</f>
        <v>0</v>
      </c>
      <c r="AQ90" s="199">
        <f>IF($E90=301,'Tarifs et relevés'!$N$5*'Tarifs et relevés'!$N$8,0)</f>
        <v>0</v>
      </c>
      <c r="AR90" s="199">
        <f>IF($E90=302,'Tarifs et relevés'!$N$6*'Tarifs et relevés'!$N$8,0)</f>
        <v>0</v>
      </c>
      <c r="AS90" s="199">
        <f>IF($E90=303,'Tarifs et relevés'!$N$7*'Tarifs et relevés'!$N$8,0)</f>
        <v>0</v>
      </c>
      <c r="AT90" s="64">
        <f t="shared" si="33"/>
        <v>0</v>
      </c>
      <c r="AU90" s="64">
        <f t="shared" si="34"/>
        <v>0</v>
      </c>
    </row>
    <row r="91" spans="1:47" ht="20.100000000000001" customHeight="1" x14ac:dyDescent="0.25">
      <c r="A91" s="28" t="str">
        <f>IF(C91=200,'Code Fournisseur'!$C$4,IF(C91=300,'Code Fournisseur'!$C$12,IF(C91=400,'Code Fournisseur'!$C$17,IF(C91=500,'Code Fournisseur'!$C$23,""))))</f>
        <v/>
      </c>
      <c r="B91" s="213"/>
      <c r="C91" s="26"/>
      <c r="D91" s="28" t="str">
        <f>IF(E91=201,'Code Fournisseur'!C93,IF(E91=202,'Code Fournisseur'!$C$6,IF(E91=203,'Code Fournisseur'!$C$7,IF(E91=204,'Code Fournisseur'!$C$8,IF(E91=205,'Code Fournisseur'!$C$9,IF(E91=206,'Code Fournisseur'!$C$10,IF(E91=301,'Code Fournisseur'!$C$13,IF(E91=302,'Code Fournisseur'!$C$14,IF(E91=303,'Code Fournisseur'!$C$15,IF(E91=401,'Code Fournisseur'!$C$18,IF(E91=402,'Code Fournisseur'!$C$19,IF(E91=403,'Code Fournisseur'!$C$20,IF(E91=404,'Code Fournisseur'!$C$21,IF(E91=501,'Code Fournisseur'!$C$24,IF(E91=502,'Code Fournisseur'!$C$25,IF(E91=503,'Code Fournisseur'!$C$26,IF(E91=504,'Code Fournisseur'!$C$27,IF(E91=505,'Code Fournisseur'!$C$28,IF(E91=506,'Code Fournisseur'!$C$29,IF(E91=507,'Code Fournisseur'!$C$30,IF(E91=508,'Code Fournisseur'!$C$31,IF(E91=509,'Code Fournisseur'!$C$32,IF(E91=510,'Code Fournisseur'!$C$33,IF(E91=511,'Code Fournisseur'!$C$34,IF(E91=512,'Code Fournisseur'!$C$35,"")))))))))))))))))))))))))</f>
        <v/>
      </c>
      <c r="E91" s="26"/>
      <c r="F91" s="26"/>
      <c r="G91" s="69" t="str">
        <f>IF(Tableau1[[#This Row],[Code ventilation]]=402,'Tarifs et relevés'!$G$16*Tableau1[[#This Row],[Quote part Quantités]],"")</f>
        <v/>
      </c>
      <c r="H91" s="69" t="str">
        <f>IF(Tableau1[[#This Row],[Code ventilation]]=403,'Tarifs et relevés'!$G$17*Tableau1[[#This Row],[Quote part Quantités]],"")</f>
        <v/>
      </c>
      <c r="I91" s="69" t="str">
        <f>IF(Tableau1[[#This Row],[Code ventilation]]=404,'Tarifs et relevés'!$G$18*Tableau1[[#This Row],[Quote part Quantités]],"")</f>
        <v/>
      </c>
      <c r="J91" s="70" t="str">
        <f>IF(Tableau1[[#This Row],[Code ventilation]]=401,'Tarifs et relevés'!$G$14,"")</f>
        <v/>
      </c>
      <c r="K91" s="71" t="str">
        <f>IF(ISERROR('Tarifs et relevés'!$G$15*Tableau1[[#This Row],[Gaz Citerne            en Kg]]),"",'Tarifs et relevés'!$G$15*'Tableau des dépenses'!J91)</f>
        <v/>
      </c>
      <c r="L9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1" s="68" t="str">
        <f>IF(Tableau1[[#This Row],[Code ventilation]]=202,'Tarifs et relevés'!$G$5*Tableau1[[#This Row],[Quote part Quantités]],"")</f>
        <v/>
      </c>
      <c r="N91" s="68" t="str">
        <f>IF(Tableau1[[#This Row],[Code ventilation]]=203,'Tarifs et relevés'!$G$6*Tableau1[[#This Row],[Quote part Quantités]],"")</f>
        <v/>
      </c>
      <c r="O91" s="68" t="str">
        <f>IF(Tableau1[[#This Row],[Code ventilation]]=204,'Tarifs et relevés'!$G$7*Tableau1[[#This Row],[Quote part Quantités]],"")</f>
        <v/>
      </c>
      <c r="P91" s="68" t="str">
        <f>IF(Tableau1[[#This Row],[Code ventilation]]=205,'Tarifs et relevés'!$G$8*Tableau1[[#This Row],[Quote part Quantités]],"")</f>
        <v/>
      </c>
      <c r="Q91" s="68" t="str">
        <f>IF(Tableau1[[#This Row],[Code ventilation]]=206,'Tarifs et relevés'!$G$9*Tableau1[[#This Row],[Quote part Quantités]],"")</f>
        <v/>
      </c>
      <c r="R9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1" s="68" t="str">
        <f>IF(ISERROR('Tarifs et relevés'!$N$8*'Tableau des dépenses'!R91),"",'Tarifs et relevés'!$N$8*'Tableau des dépenses'!R91)</f>
        <v/>
      </c>
      <c r="T9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1" s="63" t="str">
        <f>IF(ISERROR('Tarifs et relevés'!$N$26*Tableau1[[#This Row],[Engie        Quantité KW]]),"",'Tarifs et relevés'!$N$26*Tableau1[[#This Row],[Engie        Quantité KW]])</f>
        <v/>
      </c>
      <c r="V9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1" s="198">
        <v>3</v>
      </c>
      <c r="X91" s="64">
        <f t="shared" si="30"/>
        <v>0</v>
      </c>
      <c r="Y91" s="64">
        <f t="shared" si="31"/>
        <v>0</v>
      </c>
      <c r="Z91" s="64">
        <f t="shared" si="32"/>
        <v>0</v>
      </c>
      <c r="AA91" s="113">
        <f>SUM(Tableau1[[#This Row],[SUEZ Transport    HT]:[SUEZ Traitement                           HT]])</f>
        <v>0</v>
      </c>
      <c r="AB91" s="113" t="str">
        <f>Tableau1[[#This Row],[Sogedo     Montant HT]]</f>
        <v/>
      </c>
      <c r="AC91" s="113">
        <f>SUM(Tableau1[[#This Row],[Bouteille     30 Kg]:[Bouteille     Le Cube]],Tableau1[[#This Row],[Gaz Citerne    Montant HT]])</f>
        <v>0</v>
      </c>
      <c r="AD91" s="113" t="str">
        <f>Tableau1[[#This Row],[Engie                Montant HT]]</f>
        <v/>
      </c>
      <c r="AE91" s="113">
        <f>IF($E91=501,'Tarifs et relevés'!$N$14*'Tarifs et relevés'!$N$26,0)</f>
        <v>0</v>
      </c>
      <c r="AF91" s="113">
        <f>IF($E91=501,'Tarifs et relevés'!$N$15*'Tarifs et relevés'!$N$26,0)</f>
        <v>0</v>
      </c>
      <c r="AG91" s="113">
        <f>IF($E91=503,'Tarifs et relevés'!$N$16*'Tarifs et relevés'!$N$26,0)</f>
        <v>0</v>
      </c>
      <c r="AH91" s="113">
        <f>IF($E91=504,'Tarifs et relevés'!$N$17*'Tarifs et relevés'!$N$26,0)</f>
        <v>0</v>
      </c>
      <c r="AI91" s="113">
        <f>IF($E91=505,'Tarifs et relevés'!$N$18*'Tarifs et relevés'!$N$26,0)</f>
        <v>0</v>
      </c>
      <c r="AJ91" s="113">
        <f>IF($E91=506,'Tarifs et relevés'!$N$19*'Tarifs et relevés'!$N$26,0)</f>
        <v>0</v>
      </c>
      <c r="AK91" s="113">
        <f>IF($E91=507,'Tarifs et relevés'!$N$20*'Tarifs et relevés'!$N$26,0)</f>
        <v>0</v>
      </c>
      <c r="AL91" s="113">
        <f>IF($E91=508,'Tarifs et relevés'!$N$21*'Tarifs et relevés'!$N$26,0)</f>
        <v>0</v>
      </c>
      <c r="AM91" s="113">
        <f>IF($E91=509,'Tarifs et relevés'!$N$22*'Tarifs et relevés'!$N$26,0)</f>
        <v>0</v>
      </c>
      <c r="AN91" s="113">
        <f>IF($E91=510,'Tarifs et relevés'!$N$23*'Tarifs et relevés'!$N$26,0)</f>
        <v>0</v>
      </c>
      <c r="AO91" s="113">
        <f>IF($E91=511,'Tarifs et relevés'!$N$24*'Tarifs et relevés'!$N$26,0)</f>
        <v>0</v>
      </c>
      <c r="AP91" s="113">
        <f>IF($E91=512,'Tarifs et relevés'!$N$25*'Tarifs et relevés'!$N$26,0)</f>
        <v>0</v>
      </c>
      <c r="AQ91" s="199">
        <f>IF($E91=301,'Tarifs et relevés'!$N$5*'Tarifs et relevés'!$N$8,0)</f>
        <v>0</v>
      </c>
      <c r="AR91" s="199">
        <f>IF($E91=302,'Tarifs et relevés'!$N$6*'Tarifs et relevés'!$N$8,0)</f>
        <v>0</v>
      </c>
      <c r="AS91" s="199">
        <f>IF($E91=303,'Tarifs et relevés'!$N$7*'Tarifs et relevés'!$N$8,0)</f>
        <v>0</v>
      </c>
      <c r="AT91" s="195">
        <f t="shared" si="33"/>
        <v>0</v>
      </c>
      <c r="AU91" s="195">
        <f t="shared" si="34"/>
        <v>0</v>
      </c>
    </row>
    <row r="92" spans="1:47" ht="20.100000000000001" customHeight="1" x14ac:dyDescent="0.25">
      <c r="A92" s="28" t="str">
        <f>IF(C92=200,'Code Fournisseur'!$C$4,IF(C92=300,'Code Fournisseur'!$C$12,IF(C92=400,'Code Fournisseur'!$C$17,IF(C92=500,'Code Fournisseur'!$C$23,""))))</f>
        <v/>
      </c>
      <c r="B92" s="213"/>
      <c r="C92" s="26"/>
      <c r="D92" s="28" t="str">
        <f>IF(E92=201,'Code Fournisseur'!C94,IF(E92=202,'Code Fournisseur'!$C$6,IF(E92=203,'Code Fournisseur'!$C$7,IF(E92=204,'Code Fournisseur'!$C$8,IF(E92=205,'Code Fournisseur'!$C$9,IF(E92=206,'Code Fournisseur'!$C$10,IF(E92=301,'Code Fournisseur'!$C$13,IF(E92=302,'Code Fournisseur'!$C$14,IF(E92=303,'Code Fournisseur'!$C$15,IF(E92=401,'Code Fournisseur'!$C$18,IF(E92=402,'Code Fournisseur'!$C$19,IF(E92=403,'Code Fournisseur'!$C$20,IF(E92=404,'Code Fournisseur'!$C$21,IF(E92=501,'Code Fournisseur'!$C$24,IF(E92=502,'Code Fournisseur'!$C$25,IF(E92=503,'Code Fournisseur'!$C$26,IF(E92=504,'Code Fournisseur'!$C$27,IF(E92=505,'Code Fournisseur'!$C$28,IF(E92=506,'Code Fournisseur'!$C$29,IF(E92=507,'Code Fournisseur'!$C$30,IF(E92=508,'Code Fournisseur'!$C$31,IF(E92=509,'Code Fournisseur'!$C$32,IF(E92=510,'Code Fournisseur'!$C$33,IF(E92=511,'Code Fournisseur'!$C$34,IF(E92=512,'Code Fournisseur'!$C$35,"")))))))))))))))))))))))))</f>
        <v/>
      </c>
      <c r="E92" s="26"/>
      <c r="F92" s="26"/>
      <c r="G92" s="69" t="str">
        <f>IF(Tableau1[[#This Row],[Code ventilation]]=402,'Tarifs et relevés'!$G$16*Tableau1[[#This Row],[Quote part Quantités]],"")</f>
        <v/>
      </c>
      <c r="H92" s="69" t="str">
        <f>IF(Tableau1[[#This Row],[Code ventilation]]=403,'Tarifs et relevés'!$G$17*Tableau1[[#This Row],[Quote part Quantités]],"")</f>
        <v/>
      </c>
      <c r="I92" s="69" t="str">
        <f>IF(Tableau1[[#This Row],[Code ventilation]]=404,'Tarifs et relevés'!$G$18*Tableau1[[#This Row],[Quote part Quantités]],"")</f>
        <v/>
      </c>
      <c r="J92" s="70" t="str">
        <f>IF(Tableau1[[#This Row],[Code ventilation]]=401,'Tarifs et relevés'!$G$14,"")</f>
        <v/>
      </c>
      <c r="K92" s="71" t="str">
        <f>IF(ISERROR('Tarifs et relevés'!$G$15*Tableau1[[#This Row],[Gaz Citerne            en Kg]]),"",'Tarifs et relevés'!$G$15*'Tableau des dépenses'!J92)</f>
        <v/>
      </c>
      <c r="L9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2" s="68" t="str">
        <f>IF(Tableau1[[#This Row],[Code ventilation]]=202,'Tarifs et relevés'!$G$5*Tableau1[[#This Row],[Quote part Quantités]],"")</f>
        <v/>
      </c>
      <c r="N92" s="68" t="str">
        <f>IF(Tableau1[[#This Row],[Code ventilation]]=203,'Tarifs et relevés'!$G$6*Tableau1[[#This Row],[Quote part Quantités]],"")</f>
        <v/>
      </c>
      <c r="O92" s="68" t="str">
        <f>IF(Tableau1[[#This Row],[Code ventilation]]=204,'Tarifs et relevés'!$G$7*Tableau1[[#This Row],[Quote part Quantités]],"")</f>
        <v/>
      </c>
      <c r="P92" s="68" t="str">
        <f>IF(Tableau1[[#This Row],[Code ventilation]]=205,'Tarifs et relevés'!$G$8*Tableau1[[#This Row],[Quote part Quantités]],"")</f>
        <v/>
      </c>
      <c r="Q92" s="68" t="str">
        <f>IF(Tableau1[[#This Row],[Code ventilation]]=206,'Tarifs et relevés'!$G$9*Tableau1[[#This Row],[Quote part Quantités]],"")</f>
        <v/>
      </c>
      <c r="R9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2" s="68" t="str">
        <f>IF(ISERROR('Tarifs et relevés'!$N$8*'Tableau des dépenses'!R92),"",'Tarifs et relevés'!$N$8*'Tableau des dépenses'!R92)</f>
        <v/>
      </c>
      <c r="T9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2" s="63" t="str">
        <f>IF(ISERROR('Tarifs et relevés'!$N$26*Tableau1[[#This Row],[Engie        Quantité KW]]),"",'Tarifs et relevés'!$N$26*Tableau1[[#This Row],[Engie        Quantité KW]])</f>
        <v/>
      </c>
      <c r="V9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2" s="198">
        <v>3</v>
      </c>
      <c r="X92" s="64">
        <f t="shared" si="30"/>
        <v>0</v>
      </c>
      <c r="Y92" s="64">
        <f t="shared" si="31"/>
        <v>0</v>
      </c>
      <c r="Z92" s="64">
        <f t="shared" si="32"/>
        <v>0</v>
      </c>
      <c r="AA92" s="113">
        <f>SUM(Tableau1[[#This Row],[SUEZ Transport    HT]:[SUEZ Traitement                           HT]])</f>
        <v>0</v>
      </c>
      <c r="AB92" s="113" t="str">
        <f>Tableau1[[#This Row],[Sogedo     Montant HT]]</f>
        <v/>
      </c>
      <c r="AC92" s="113">
        <f>SUM(Tableau1[[#This Row],[Bouteille     30 Kg]:[Bouteille     Le Cube]],Tableau1[[#This Row],[Gaz Citerne    Montant HT]])</f>
        <v>0</v>
      </c>
      <c r="AD92" s="113" t="str">
        <f>Tableau1[[#This Row],[Engie                Montant HT]]</f>
        <v/>
      </c>
      <c r="AE92" s="113">
        <f>IF($E92=501,'Tarifs et relevés'!$N$14*'Tarifs et relevés'!$N$26,0)</f>
        <v>0</v>
      </c>
      <c r="AF92" s="113">
        <f>IF($E92=501,'Tarifs et relevés'!$N$15*'Tarifs et relevés'!$N$26,0)</f>
        <v>0</v>
      </c>
      <c r="AG92" s="113">
        <f>IF($E92=503,'Tarifs et relevés'!$N$16*'Tarifs et relevés'!$N$26,0)</f>
        <v>0</v>
      </c>
      <c r="AH92" s="113">
        <f>IF($E92=504,'Tarifs et relevés'!$N$17*'Tarifs et relevés'!$N$26,0)</f>
        <v>0</v>
      </c>
      <c r="AI92" s="113">
        <f>IF($E92=505,'Tarifs et relevés'!$N$18*'Tarifs et relevés'!$N$26,0)</f>
        <v>0</v>
      </c>
      <c r="AJ92" s="113">
        <f>IF($E92=506,'Tarifs et relevés'!$N$19*'Tarifs et relevés'!$N$26,0)</f>
        <v>0</v>
      </c>
      <c r="AK92" s="113">
        <f>IF($E92=507,'Tarifs et relevés'!$N$20*'Tarifs et relevés'!$N$26,0)</f>
        <v>0</v>
      </c>
      <c r="AL92" s="113">
        <f>IF($E92=508,'Tarifs et relevés'!$N$21*'Tarifs et relevés'!$N$26,0)</f>
        <v>0</v>
      </c>
      <c r="AM92" s="113">
        <f>IF($E92=509,'Tarifs et relevés'!$N$22*'Tarifs et relevés'!$N$26,0)</f>
        <v>0</v>
      </c>
      <c r="AN92" s="113">
        <f>IF($E92=510,'Tarifs et relevés'!$N$23*'Tarifs et relevés'!$N$26,0)</f>
        <v>0</v>
      </c>
      <c r="AO92" s="113">
        <f>IF($E92=511,'Tarifs et relevés'!$N$24*'Tarifs et relevés'!$N$26,0)</f>
        <v>0</v>
      </c>
      <c r="AP92" s="113">
        <f>IF($E92=512,'Tarifs et relevés'!$N$25*'Tarifs et relevés'!$N$26,0)</f>
        <v>0</v>
      </c>
      <c r="AQ92" s="199">
        <f>IF($E92=301,'Tarifs et relevés'!$N$5*'Tarifs et relevés'!$N$8,0)</f>
        <v>0</v>
      </c>
      <c r="AR92" s="199">
        <f>IF($E92=302,'Tarifs et relevés'!$N$6*'Tarifs et relevés'!$N$8,0)</f>
        <v>0</v>
      </c>
      <c r="AS92" s="199">
        <f>IF($E92=303,'Tarifs et relevés'!$N$7*'Tarifs et relevés'!$N$8,0)</f>
        <v>0</v>
      </c>
      <c r="AT92" s="64">
        <f t="shared" si="33"/>
        <v>0</v>
      </c>
      <c r="AU92" s="64">
        <f t="shared" si="34"/>
        <v>0</v>
      </c>
    </row>
    <row r="93" spans="1:47" ht="20.100000000000001" customHeight="1" x14ac:dyDescent="0.25">
      <c r="A93" s="28" t="str">
        <f>IF(C93=200,'Code Fournisseur'!$C$4,IF(C93=300,'Code Fournisseur'!$C$12,IF(C93=400,'Code Fournisseur'!$C$17,IF(C93=500,'Code Fournisseur'!$C$23,""))))</f>
        <v/>
      </c>
      <c r="B93" s="213"/>
      <c r="C93" s="26"/>
      <c r="D93" s="28" t="str">
        <f>IF(E93=201,'Code Fournisseur'!C95,IF(E93=202,'Code Fournisseur'!$C$6,IF(E93=203,'Code Fournisseur'!$C$7,IF(E93=204,'Code Fournisseur'!$C$8,IF(E93=205,'Code Fournisseur'!$C$9,IF(E93=206,'Code Fournisseur'!$C$10,IF(E93=301,'Code Fournisseur'!$C$13,IF(E93=302,'Code Fournisseur'!$C$14,IF(E93=303,'Code Fournisseur'!$C$15,IF(E93=401,'Code Fournisseur'!$C$18,IF(E93=402,'Code Fournisseur'!$C$19,IF(E93=403,'Code Fournisseur'!$C$20,IF(E93=404,'Code Fournisseur'!$C$21,IF(E93=501,'Code Fournisseur'!$C$24,IF(E93=502,'Code Fournisseur'!$C$25,IF(E93=503,'Code Fournisseur'!$C$26,IF(E93=504,'Code Fournisseur'!$C$27,IF(E93=505,'Code Fournisseur'!$C$28,IF(E93=506,'Code Fournisseur'!$C$29,IF(E93=507,'Code Fournisseur'!$C$30,IF(E93=508,'Code Fournisseur'!$C$31,IF(E93=509,'Code Fournisseur'!$C$32,IF(E93=510,'Code Fournisseur'!$C$33,IF(E93=511,'Code Fournisseur'!$C$34,IF(E93=512,'Code Fournisseur'!$C$35,"")))))))))))))))))))))))))</f>
        <v/>
      </c>
      <c r="E93" s="26"/>
      <c r="F93" s="26"/>
      <c r="G93" s="69" t="str">
        <f>IF(Tableau1[[#This Row],[Code ventilation]]=402,'Tarifs et relevés'!$G$16*Tableau1[[#This Row],[Quote part Quantités]],"")</f>
        <v/>
      </c>
      <c r="H93" s="69" t="str">
        <f>IF(Tableau1[[#This Row],[Code ventilation]]=403,'Tarifs et relevés'!$G$17*Tableau1[[#This Row],[Quote part Quantités]],"")</f>
        <v/>
      </c>
      <c r="I93" s="69" t="str">
        <f>IF(Tableau1[[#This Row],[Code ventilation]]=404,'Tarifs et relevés'!$G$18*Tableau1[[#This Row],[Quote part Quantités]],"")</f>
        <v/>
      </c>
      <c r="J93" s="70" t="str">
        <f>IF(Tableau1[[#This Row],[Code ventilation]]=401,'Tarifs et relevés'!$G$14,"")</f>
        <v/>
      </c>
      <c r="K93" s="71" t="str">
        <f>IF(ISERROR('Tarifs et relevés'!$G$15*Tableau1[[#This Row],[Gaz Citerne            en Kg]]),"",'Tarifs et relevés'!$G$15*'Tableau des dépenses'!J93)</f>
        <v/>
      </c>
      <c r="L9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3" s="68" t="str">
        <f>IF(Tableau1[[#This Row],[Code ventilation]]=202,'Tarifs et relevés'!$G$5*Tableau1[[#This Row],[Quote part Quantités]],"")</f>
        <v/>
      </c>
      <c r="N93" s="68" t="str">
        <f>IF(Tableau1[[#This Row],[Code ventilation]]=203,'Tarifs et relevés'!$G$6*Tableau1[[#This Row],[Quote part Quantités]],"")</f>
        <v/>
      </c>
      <c r="O93" s="68" t="str">
        <f>IF(Tableau1[[#This Row],[Code ventilation]]=204,'Tarifs et relevés'!$G$7*Tableau1[[#This Row],[Quote part Quantités]],"")</f>
        <v/>
      </c>
      <c r="P93" s="68" t="str">
        <f>IF(Tableau1[[#This Row],[Code ventilation]]=205,'Tarifs et relevés'!$G$8*Tableau1[[#This Row],[Quote part Quantités]],"")</f>
        <v/>
      </c>
      <c r="Q93" s="68" t="str">
        <f>IF(Tableau1[[#This Row],[Code ventilation]]=206,'Tarifs et relevés'!$G$9*Tableau1[[#This Row],[Quote part Quantités]],"")</f>
        <v/>
      </c>
      <c r="R9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3" s="68" t="str">
        <f>IF(ISERROR('Tarifs et relevés'!$N$8*'Tableau des dépenses'!R93),"",'Tarifs et relevés'!$N$8*'Tableau des dépenses'!R93)</f>
        <v/>
      </c>
      <c r="T9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3" s="63" t="str">
        <f>IF(ISERROR('Tarifs et relevés'!$N$26*Tableau1[[#This Row],[Engie        Quantité KW]]),"",'Tarifs et relevés'!$N$26*Tableau1[[#This Row],[Engie        Quantité KW]])</f>
        <v/>
      </c>
      <c r="V9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3" s="198">
        <v>3</v>
      </c>
      <c r="X93" s="64">
        <f t="shared" si="30"/>
        <v>0</v>
      </c>
      <c r="Y93" s="64">
        <f t="shared" si="31"/>
        <v>0</v>
      </c>
      <c r="Z93" s="64">
        <f t="shared" si="32"/>
        <v>0</v>
      </c>
      <c r="AA93" s="113">
        <f>SUM(Tableau1[[#This Row],[SUEZ Transport    HT]:[SUEZ Traitement                           HT]])</f>
        <v>0</v>
      </c>
      <c r="AB93" s="113" t="str">
        <f>Tableau1[[#This Row],[Sogedo     Montant HT]]</f>
        <v/>
      </c>
      <c r="AC93" s="113">
        <f>SUM(Tableau1[[#This Row],[Bouteille     30 Kg]:[Bouteille     Le Cube]],Tableau1[[#This Row],[Gaz Citerne    Montant HT]])</f>
        <v>0</v>
      </c>
      <c r="AD93" s="113" t="str">
        <f>Tableau1[[#This Row],[Engie                Montant HT]]</f>
        <v/>
      </c>
      <c r="AE93" s="113">
        <f>IF($E93=501,'Tarifs et relevés'!$N$14*'Tarifs et relevés'!$N$26,0)</f>
        <v>0</v>
      </c>
      <c r="AF93" s="113">
        <f>IF($E93=501,'Tarifs et relevés'!$N$15*'Tarifs et relevés'!$N$26,0)</f>
        <v>0</v>
      </c>
      <c r="AG93" s="113">
        <f>IF($E93=503,'Tarifs et relevés'!$N$16*'Tarifs et relevés'!$N$26,0)</f>
        <v>0</v>
      </c>
      <c r="AH93" s="113">
        <f>IF($E93=504,'Tarifs et relevés'!$N$17*'Tarifs et relevés'!$N$26,0)</f>
        <v>0</v>
      </c>
      <c r="AI93" s="113">
        <f>IF($E93=505,'Tarifs et relevés'!$N$18*'Tarifs et relevés'!$N$26,0)</f>
        <v>0</v>
      </c>
      <c r="AJ93" s="113">
        <f>IF($E93=506,'Tarifs et relevés'!$N$19*'Tarifs et relevés'!$N$26,0)</f>
        <v>0</v>
      </c>
      <c r="AK93" s="113">
        <f>IF($E93=507,'Tarifs et relevés'!$N$20*'Tarifs et relevés'!$N$26,0)</f>
        <v>0</v>
      </c>
      <c r="AL93" s="113">
        <f>IF($E93=508,'Tarifs et relevés'!$N$21*'Tarifs et relevés'!$N$26,0)</f>
        <v>0</v>
      </c>
      <c r="AM93" s="113">
        <f>IF($E93=509,'Tarifs et relevés'!$N$22*'Tarifs et relevés'!$N$26,0)</f>
        <v>0</v>
      </c>
      <c r="AN93" s="113">
        <f>IF($E93=510,'Tarifs et relevés'!$N$23*'Tarifs et relevés'!$N$26,0)</f>
        <v>0</v>
      </c>
      <c r="AO93" s="113">
        <f>IF($E93=511,'Tarifs et relevés'!$N$24*'Tarifs et relevés'!$N$26,0)</f>
        <v>0</v>
      </c>
      <c r="AP93" s="113">
        <f>IF($E93=512,'Tarifs et relevés'!$N$25*'Tarifs et relevés'!$N$26,0)</f>
        <v>0</v>
      </c>
      <c r="AQ93" s="199">
        <f>IF($E93=301,'Tarifs et relevés'!$N$5*'Tarifs et relevés'!$N$8,0)</f>
        <v>0</v>
      </c>
      <c r="AR93" s="199">
        <f>IF($E93=302,'Tarifs et relevés'!$N$6*'Tarifs et relevés'!$N$8,0)</f>
        <v>0</v>
      </c>
      <c r="AS93" s="199">
        <f>IF($E93=303,'Tarifs et relevés'!$N$7*'Tarifs et relevés'!$N$8,0)</f>
        <v>0</v>
      </c>
      <c r="AT93" s="195">
        <f t="shared" si="33"/>
        <v>0</v>
      </c>
      <c r="AU93" s="195">
        <f t="shared" si="34"/>
        <v>0</v>
      </c>
    </row>
    <row r="94" spans="1:47" ht="20.100000000000001" customHeight="1" x14ac:dyDescent="0.25">
      <c r="A94" s="28" t="str">
        <f>IF(C94=200,'Code Fournisseur'!$C$4,IF(C94=300,'Code Fournisseur'!$C$12,IF(C94=400,'Code Fournisseur'!$C$17,IF(C94=500,'Code Fournisseur'!$C$23,""))))</f>
        <v/>
      </c>
      <c r="B94" s="213"/>
      <c r="C94" s="26"/>
      <c r="D94" s="28" t="str">
        <f>IF(E94=201,'Code Fournisseur'!C96,IF(E94=202,'Code Fournisseur'!$C$6,IF(E94=203,'Code Fournisseur'!$C$7,IF(E94=204,'Code Fournisseur'!$C$8,IF(E94=205,'Code Fournisseur'!$C$9,IF(E94=206,'Code Fournisseur'!$C$10,IF(E94=301,'Code Fournisseur'!$C$13,IF(E94=302,'Code Fournisseur'!$C$14,IF(E94=303,'Code Fournisseur'!$C$15,IF(E94=401,'Code Fournisseur'!$C$18,IF(E94=402,'Code Fournisseur'!$C$19,IF(E94=403,'Code Fournisseur'!$C$20,IF(E94=404,'Code Fournisseur'!$C$21,IF(E94=501,'Code Fournisseur'!$C$24,IF(E94=502,'Code Fournisseur'!$C$25,IF(E94=503,'Code Fournisseur'!$C$26,IF(E94=504,'Code Fournisseur'!$C$27,IF(E94=505,'Code Fournisseur'!$C$28,IF(E94=506,'Code Fournisseur'!$C$29,IF(E94=507,'Code Fournisseur'!$C$30,IF(E94=508,'Code Fournisseur'!$C$31,IF(E94=509,'Code Fournisseur'!$C$32,IF(E94=510,'Code Fournisseur'!$C$33,IF(E94=511,'Code Fournisseur'!$C$34,IF(E94=512,'Code Fournisseur'!$C$35,"")))))))))))))))))))))))))</f>
        <v/>
      </c>
      <c r="E94" s="26"/>
      <c r="F94" s="26"/>
      <c r="G94" s="69" t="str">
        <f>IF(Tableau1[[#This Row],[Code ventilation]]=402,'Tarifs et relevés'!$G$16*Tableau1[[#This Row],[Quote part Quantités]],"")</f>
        <v/>
      </c>
      <c r="H94" s="69" t="str">
        <f>IF(Tableau1[[#This Row],[Code ventilation]]=403,'Tarifs et relevés'!$G$17*Tableau1[[#This Row],[Quote part Quantités]],"")</f>
        <v/>
      </c>
      <c r="I94" s="69" t="str">
        <f>IF(Tableau1[[#This Row],[Code ventilation]]=404,'Tarifs et relevés'!$G$18*Tableau1[[#This Row],[Quote part Quantités]],"")</f>
        <v/>
      </c>
      <c r="J94" s="70" t="str">
        <f>IF(Tableau1[[#This Row],[Code ventilation]]=401,'Tarifs et relevés'!$G$14,"")</f>
        <v/>
      </c>
      <c r="K94" s="71" t="str">
        <f>IF(ISERROR('Tarifs et relevés'!$G$15*Tableau1[[#This Row],[Gaz Citerne            en Kg]]),"",'Tarifs et relevés'!$G$15*'Tableau des dépenses'!J94)</f>
        <v/>
      </c>
      <c r="L9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4" s="68" t="str">
        <f>IF(Tableau1[[#This Row],[Code ventilation]]=202,'Tarifs et relevés'!$G$5*Tableau1[[#This Row],[Quote part Quantités]],"")</f>
        <v/>
      </c>
      <c r="N94" s="68" t="str">
        <f>IF(Tableau1[[#This Row],[Code ventilation]]=203,'Tarifs et relevés'!$G$6*Tableau1[[#This Row],[Quote part Quantités]],"")</f>
        <v/>
      </c>
      <c r="O94" s="68" t="str">
        <f>IF(Tableau1[[#This Row],[Code ventilation]]=204,'Tarifs et relevés'!$G$7*Tableau1[[#This Row],[Quote part Quantités]],"")</f>
        <v/>
      </c>
      <c r="P94" s="68" t="str">
        <f>IF(Tableau1[[#This Row],[Code ventilation]]=205,'Tarifs et relevés'!$G$8*Tableau1[[#This Row],[Quote part Quantités]],"")</f>
        <v/>
      </c>
      <c r="Q94" s="68" t="str">
        <f>IF(Tableau1[[#This Row],[Code ventilation]]=206,'Tarifs et relevés'!$G$9*Tableau1[[#This Row],[Quote part Quantités]],"")</f>
        <v/>
      </c>
      <c r="R9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4" s="68" t="str">
        <f>IF(ISERROR('Tarifs et relevés'!$N$8*'Tableau des dépenses'!R94),"",'Tarifs et relevés'!$N$8*'Tableau des dépenses'!R94)</f>
        <v/>
      </c>
      <c r="T9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4" s="63" t="str">
        <f>IF(ISERROR('Tarifs et relevés'!$N$26*Tableau1[[#This Row],[Engie        Quantité KW]]),"",'Tarifs et relevés'!$N$26*Tableau1[[#This Row],[Engie        Quantité KW]])</f>
        <v/>
      </c>
      <c r="V9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4" s="198">
        <v>3</v>
      </c>
      <c r="X94" s="64">
        <f t="shared" si="30"/>
        <v>0</v>
      </c>
      <c r="Y94" s="64">
        <f t="shared" si="31"/>
        <v>0</v>
      </c>
      <c r="Z94" s="64">
        <f t="shared" si="32"/>
        <v>0</v>
      </c>
      <c r="AA94" s="113">
        <f>SUM(Tableau1[[#This Row],[SUEZ Transport    HT]:[SUEZ Traitement                           HT]])</f>
        <v>0</v>
      </c>
      <c r="AB94" s="113" t="str">
        <f>Tableau1[[#This Row],[Sogedo     Montant HT]]</f>
        <v/>
      </c>
      <c r="AC94" s="113">
        <f>SUM(Tableau1[[#This Row],[Bouteille     30 Kg]:[Bouteille     Le Cube]],Tableau1[[#This Row],[Gaz Citerne    Montant HT]])</f>
        <v>0</v>
      </c>
      <c r="AD94" s="113" t="str">
        <f>Tableau1[[#This Row],[Engie                Montant HT]]</f>
        <v/>
      </c>
      <c r="AE94" s="113">
        <f>IF($E94=501,'Tarifs et relevés'!$N$14*'Tarifs et relevés'!$N$26,0)</f>
        <v>0</v>
      </c>
      <c r="AF94" s="113">
        <f>IF($E94=501,'Tarifs et relevés'!$N$15*'Tarifs et relevés'!$N$26,0)</f>
        <v>0</v>
      </c>
      <c r="AG94" s="113">
        <f>IF($E94=503,'Tarifs et relevés'!$N$16*'Tarifs et relevés'!$N$26,0)</f>
        <v>0</v>
      </c>
      <c r="AH94" s="113">
        <f>IF($E94=504,'Tarifs et relevés'!$N$17*'Tarifs et relevés'!$N$26,0)</f>
        <v>0</v>
      </c>
      <c r="AI94" s="113">
        <f>IF($E94=505,'Tarifs et relevés'!$N$18*'Tarifs et relevés'!$N$26,0)</f>
        <v>0</v>
      </c>
      <c r="AJ94" s="113">
        <f>IF($E94=506,'Tarifs et relevés'!$N$19*'Tarifs et relevés'!$N$26,0)</f>
        <v>0</v>
      </c>
      <c r="AK94" s="113">
        <f>IF($E94=507,'Tarifs et relevés'!$N$20*'Tarifs et relevés'!$N$26,0)</f>
        <v>0</v>
      </c>
      <c r="AL94" s="113">
        <f>IF($E94=508,'Tarifs et relevés'!$N$21*'Tarifs et relevés'!$N$26,0)</f>
        <v>0</v>
      </c>
      <c r="AM94" s="113">
        <f>IF($E94=509,'Tarifs et relevés'!$N$22*'Tarifs et relevés'!$N$26,0)</f>
        <v>0</v>
      </c>
      <c r="AN94" s="113">
        <f>IF($E94=510,'Tarifs et relevés'!$N$23*'Tarifs et relevés'!$N$26,0)</f>
        <v>0</v>
      </c>
      <c r="AO94" s="113">
        <f>IF($E94=511,'Tarifs et relevés'!$N$24*'Tarifs et relevés'!$N$26,0)</f>
        <v>0</v>
      </c>
      <c r="AP94" s="113">
        <f>IF($E94=512,'Tarifs et relevés'!$N$25*'Tarifs et relevés'!$N$26,0)</f>
        <v>0</v>
      </c>
      <c r="AQ94" s="199">
        <f>IF($E94=301,'Tarifs et relevés'!$N$5*'Tarifs et relevés'!$N$8,0)</f>
        <v>0</v>
      </c>
      <c r="AR94" s="199">
        <f>IF($E94=302,'Tarifs et relevés'!$N$6*'Tarifs et relevés'!$N$8,0)</f>
        <v>0</v>
      </c>
      <c r="AS94" s="199">
        <f>IF($E94=303,'Tarifs et relevés'!$N$7*'Tarifs et relevés'!$N$8,0)</f>
        <v>0</v>
      </c>
      <c r="AT94" s="64">
        <f t="shared" si="33"/>
        <v>0</v>
      </c>
      <c r="AU94" s="64">
        <f t="shared" si="34"/>
        <v>0</v>
      </c>
    </row>
    <row r="95" spans="1:47" ht="20.100000000000001" customHeight="1" x14ac:dyDescent="0.25">
      <c r="A95" s="28" t="str">
        <f>IF(C95=200,'Code Fournisseur'!$C$4,IF(C95=300,'Code Fournisseur'!$C$12,IF(C95=400,'Code Fournisseur'!$C$17,IF(C95=500,'Code Fournisseur'!$C$23,""))))</f>
        <v/>
      </c>
      <c r="B95" s="213"/>
      <c r="C95" s="26"/>
      <c r="D95" s="28" t="str">
        <f>IF(E95=201,'Code Fournisseur'!C97,IF(E95=202,'Code Fournisseur'!$C$6,IF(E95=203,'Code Fournisseur'!$C$7,IF(E95=204,'Code Fournisseur'!$C$8,IF(E95=205,'Code Fournisseur'!$C$9,IF(E95=206,'Code Fournisseur'!$C$10,IF(E95=301,'Code Fournisseur'!$C$13,IF(E95=302,'Code Fournisseur'!$C$14,IF(E95=303,'Code Fournisseur'!$C$15,IF(E95=401,'Code Fournisseur'!$C$18,IF(E95=402,'Code Fournisseur'!$C$19,IF(E95=403,'Code Fournisseur'!$C$20,IF(E95=404,'Code Fournisseur'!$C$21,IF(E95=501,'Code Fournisseur'!$C$24,IF(E95=502,'Code Fournisseur'!$C$25,IF(E95=503,'Code Fournisseur'!$C$26,IF(E95=504,'Code Fournisseur'!$C$27,IF(E95=505,'Code Fournisseur'!$C$28,IF(E95=506,'Code Fournisseur'!$C$29,IF(E95=507,'Code Fournisseur'!$C$30,IF(E95=508,'Code Fournisseur'!$C$31,IF(E95=509,'Code Fournisseur'!$C$32,IF(E95=510,'Code Fournisseur'!$C$33,IF(E95=511,'Code Fournisseur'!$C$34,IF(E95=512,'Code Fournisseur'!$C$35,"")))))))))))))))))))))))))</f>
        <v/>
      </c>
      <c r="E95" s="26"/>
      <c r="F95" s="26"/>
      <c r="G95" s="69" t="str">
        <f>IF(Tableau1[[#This Row],[Code ventilation]]=402,'Tarifs et relevés'!$G$16*Tableau1[[#This Row],[Quote part Quantités]],"")</f>
        <v/>
      </c>
      <c r="H95" s="69" t="str">
        <f>IF(Tableau1[[#This Row],[Code ventilation]]=403,'Tarifs et relevés'!$G$17*Tableau1[[#This Row],[Quote part Quantités]],"")</f>
        <v/>
      </c>
      <c r="I95" s="69" t="str">
        <f>IF(Tableau1[[#This Row],[Code ventilation]]=404,'Tarifs et relevés'!$G$18*Tableau1[[#This Row],[Quote part Quantités]],"")</f>
        <v/>
      </c>
      <c r="J95" s="70" t="str">
        <f>IF(Tableau1[[#This Row],[Code ventilation]]=401,'Tarifs et relevés'!$G$14,"")</f>
        <v/>
      </c>
      <c r="K95" s="71" t="str">
        <f>IF(ISERROR('Tarifs et relevés'!$G$15*Tableau1[[#This Row],[Gaz Citerne            en Kg]]),"",'Tarifs et relevés'!$G$15*'Tableau des dépenses'!J95)</f>
        <v/>
      </c>
      <c r="L9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5" s="68" t="str">
        <f>IF(Tableau1[[#This Row],[Code ventilation]]=202,'Tarifs et relevés'!$G$5*Tableau1[[#This Row],[Quote part Quantités]],"")</f>
        <v/>
      </c>
      <c r="N95" s="68" t="str">
        <f>IF(Tableau1[[#This Row],[Code ventilation]]=203,'Tarifs et relevés'!$G$6*Tableau1[[#This Row],[Quote part Quantités]],"")</f>
        <v/>
      </c>
      <c r="O95" s="68" t="str">
        <f>IF(Tableau1[[#This Row],[Code ventilation]]=204,'Tarifs et relevés'!$G$7*Tableau1[[#This Row],[Quote part Quantités]],"")</f>
        <v/>
      </c>
      <c r="P95" s="68" t="str">
        <f>IF(Tableau1[[#This Row],[Code ventilation]]=205,'Tarifs et relevés'!$G$8*Tableau1[[#This Row],[Quote part Quantités]],"")</f>
        <v/>
      </c>
      <c r="Q95" s="68" t="str">
        <f>IF(Tableau1[[#This Row],[Code ventilation]]=206,'Tarifs et relevés'!$G$9*Tableau1[[#This Row],[Quote part Quantités]],"")</f>
        <v/>
      </c>
      <c r="R9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5" s="68" t="str">
        <f>IF(ISERROR('Tarifs et relevés'!$N$8*'Tableau des dépenses'!R95),"",'Tarifs et relevés'!$N$8*'Tableau des dépenses'!R95)</f>
        <v/>
      </c>
      <c r="T9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5" s="63" t="str">
        <f>IF(ISERROR('Tarifs et relevés'!$N$26*Tableau1[[#This Row],[Engie        Quantité KW]]),"",'Tarifs et relevés'!$N$26*Tableau1[[#This Row],[Engie        Quantité KW]])</f>
        <v/>
      </c>
      <c r="V9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5" s="198">
        <v>3</v>
      </c>
      <c r="X95" s="64">
        <f t="shared" si="30"/>
        <v>0</v>
      </c>
      <c r="Y95" s="64">
        <f t="shared" si="31"/>
        <v>0</v>
      </c>
      <c r="Z95" s="64">
        <f t="shared" si="32"/>
        <v>0</v>
      </c>
      <c r="AA95" s="113">
        <f>SUM(Tableau1[[#This Row],[SUEZ Transport    HT]:[SUEZ Traitement                           HT]])</f>
        <v>0</v>
      </c>
      <c r="AB95" s="113" t="str">
        <f>Tableau1[[#This Row],[Sogedo     Montant HT]]</f>
        <v/>
      </c>
      <c r="AC95" s="113">
        <f>SUM(Tableau1[[#This Row],[Bouteille     30 Kg]:[Bouteille     Le Cube]],Tableau1[[#This Row],[Gaz Citerne    Montant HT]])</f>
        <v>0</v>
      </c>
      <c r="AD95" s="113" t="str">
        <f>Tableau1[[#This Row],[Engie                Montant HT]]</f>
        <v/>
      </c>
      <c r="AE95" s="113">
        <f>IF($E95=501,'Tarifs et relevés'!$N$14*'Tarifs et relevés'!$N$26,0)</f>
        <v>0</v>
      </c>
      <c r="AF95" s="113">
        <f>IF($E95=501,'Tarifs et relevés'!$N$15*'Tarifs et relevés'!$N$26,0)</f>
        <v>0</v>
      </c>
      <c r="AG95" s="113">
        <f>IF($E95=503,'Tarifs et relevés'!$N$16*'Tarifs et relevés'!$N$26,0)</f>
        <v>0</v>
      </c>
      <c r="AH95" s="113">
        <f>IF($E95=504,'Tarifs et relevés'!$N$17*'Tarifs et relevés'!$N$26,0)</f>
        <v>0</v>
      </c>
      <c r="AI95" s="113">
        <f>IF($E95=505,'Tarifs et relevés'!$N$18*'Tarifs et relevés'!$N$26,0)</f>
        <v>0</v>
      </c>
      <c r="AJ95" s="113">
        <f>IF($E95=506,'Tarifs et relevés'!$N$19*'Tarifs et relevés'!$N$26,0)</f>
        <v>0</v>
      </c>
      <c r="AK95" s="113">
        <f>IF($E95=507,'Tarifs et relevés'!$N$20*'Tarifs et relevés'!$N$26,0)</f>
        <v>0</v>
      </c>
      <c r="AL95" s="113">
        <f>IF($E95=508,'Tarifs et relevés'!$N$21*'Tarifs et relevés'!$N$26,0)</f>
        <v>0</v>
      </c>
      <c r="AM95" s="113">
        <f>IF($E95=509,'Tarifs et relevés'!$N$22*'Tarifs et relevés'!$N$26,0)</f>
        <v>0</v>
      </c>
      <c r="AN95" s="113">
        <f>IF($E95=510,'Tarifs et relevés'!$N$23*'Tarifs et relevés'!$N$26,0)</f>
        <v>0</v>
      </c>
      <c r="AO95" s="113">
        <f>IF($E95=511,'Tarifs et relevés'!$N$24*'Tarifs et relevés'!$N$26,0)</f>
        <v>0</v>
      </c>
      <c r="AP95" s="113">
        <f>IF($E95=512,'Tarifs et relevés'!$N$25*'Tarifs et relevés'!$N$26,0)</f>
        <v>0</v>
      </c>
      <c r="AQ95" s="199">
        <f>IF($E95=301,'Tarifs et relevés'!$N$5*'Tarifs et relevés'!$N$8,0)</f>
        <v>0</v>
      </c>
      <c r="AR95" s="199">
        <f>IF($E95=302,'Tarifs et relevés'!$N$6*'Tarifs et relevés'!$N$8,0)</f>
        <v>0</v>
      </c>
      <c r="AS95" s="199">
        <f>IF($E95=303,'Tarifs et relevés'!$N$7*'Tarifs et relevés'!$N$8,0)</f>
        <v>0</v>
      </c>
      <c r="AT95" s="195">
        <f t="shared" si="33"/>
        <v>0</v>
      </c>
      <c r="AU95" s="195">
        <f t="shared" si="34"/>
        <v>0</v>
      </c>
    </row>
    <row r="96" spans="1:47" ht="20.100000000000001" customHeight="1" x14ac:dyDescent="0.25">
      <c r="A96" s="28" t="str">
        <f>IF(C96=200,'Code Fournisseur'!$C$4,IF(C96=300,'Code Fournisseur'!$C$12,IF(C96=400,'Code Fournisseur'!$C$17,IF(C96=500,'Code Fournisseur'!$C$23,""))))</f>
        <v/>
      </c>
      <c r="B96" s="213"/>
      <c r="C96" s="26"/>
      <c r="D96" s="28" t="str">
        <f>IF(E96=201,'Code Fournisseur'!C98,IF(E96=202,'Code Fournisseur'!$C$6,IF(E96=203,'Code Fournisseur'!$C$7,IF(E96=204,'Code Fournisseur'!$C$8,IF(E96=205,'Code Fournisseur'!$C$9,IF(E96=206,'Code Fournisseur'!$C$10,IF(E96=301,'Code Fournisseur'!$C$13,IF(E96=302,'Code Fournisseur'!$C$14,IF(E96=303,'Code Fournisseur'!$C$15,IF(E96=401,'Code Fournisseur'!$C$18,IF(E96=402,'Code Fournisseur'!$C$19,IF(E96=403,'Code Fournisseur'!$C$20,IF(E96=404,'Code Fournisseur'!$C$21,IF(E96=501,'Code Fournisseur'!$C$24,IF(E96=502,'Code Fournisseur'!$C$25,IF(E96=503,'Code Fournisseur'!$C$26,IF(E96=504,'Code Fournisseur'!$C$27,IF(E96=505,'Code Fournisseur'!$C$28,IF(E96=506,'Code Fournisseur'!$C$29,IF(E96=507,'Code Fournisseur'!$C$30,IF(E96=508,'Code Fournisseur'!$C$31,IF(E96=509,'Code Fournisseur'!$C$32,IF(E96=510,'Code Fournisseur'!$C$33,IF(E96=511,'Code Fournisseur'!$C$34,IF(E96=512,'Code Fournisseur'!$C$35,"")))))))))))))))))))))))))</f>
        <v/>
      </c>
      <c r="E96" s="26"/>
      <c r="F96" s="26"/>
      <c r="G96" s="69" t="str">
        <f>IF(Tableau1[[#This Row],[Code ventilation]]=402,'Tarifs et relevés'!$G$16*Tableau1[[#This Row],[Quote part Quantités]],"")</f>
        <v/>
      </c>
      <c r="H96" s="69" t="str">
        <f>IF(Tableau1[[#This Row],[Code ventilation]]=403,'Tarifs et relevés'!$G$17*Tableau1[[#This Row],[Quote part Quantités]],"")</f>
        <v/>
      </c>
      <c r="I96" s="69" t="str">
        <f>IF(Tableau1[[#This Row],[Code ventilation]]=404,'Tarifs et relevés'!$G$18*Tableau1[[#This Row],[Quote part Quantités]],"")</f>
        <v/>
      </c>
      <c r="J96" s="70" t="str">
        <f>IF(Tableau1[[#This Row],[Code ventilation]]=401,'Tarifs et relevés'!$G$14,"")</f>
        <v/>
      </c>
      <c r="K96" s="71" t="str">
        <f>IF(ISERROR('Tarifs et relevés'!$G$15*Tableau1[[#This Row],[Gaz Citerne            en Kg]]),"",'Tarifs et relevés'!$G$15*'Tableau des dépenses'!J96)</f>
        <v/>
      </c>
      <c r="L9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6" s="68" t="str">
        <f>IF(Tableau1[[#This Row],[Code ventilation]]=202,'Tarifs et relevés'!$G$5*Tableau1[[#This Row],[Quote part Quantités]],"")</f>
        <v/>
      </c>
      <c r="N96" s="68" t="str">
        <f>IF(Tableau1[[#This Row],[Code ventilation]]=203,'Tarifs et relevés'!$G$6*Tableau1[[#This Row],[Quote part Quantités]],"")</f>
        <v/>
      </c>
      <c r="O96" s="68" t="str">
        <f>IF(Tableau1[[#This Row],[Code ventilation]]=204,'Tarifs et relevés'!$G$7*Tableau1[[#This Row],[Quote part Quantités]],"")</f>
        <v/>
      </c>
      <c r="P96" s="68" t="str">
        <f>IF(Tableau1[[#This Row],[Code ventilation]]=205,'Tarifs et relevés'!$G$8*Tableau1[[#This Row],[Quote part Quantités]],"")</f>
        <v/>
      </c>
      <c r="Q96" s="68" t="str">
        <f>IF(Tableau1[[#This Row],[Code ventilation]]=206,'Tarifs et relevés'!$G$9*Tableau1[[#This Row],[Quote part Quantités]],"")</f>
        <v/>
      </c>
      <c r="R9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6" s="68" t="str">
        <f>IF(ISERROR('Tarifs et relevés'!$N$8*'Tableau des dépenses'!R96),"",'Tarifs et relevés'!$N$8*'Tableau des dépenses'!R96)</f>
        <v/>
      </c>
      <c r="T9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6" s="63" t="str">
        <f>IF(ISERROR('Tarifs et relevés'!$N$26*Tableau1[[#This Row],[Engie        Quantité KW]]),"",'Tarifs et relevés'!$N$26*Tableau1[[#This Row],[Engie        Quantité KW]])</f>
        <v/>
      </c>
      <c r="V9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6" s="198">
        <v>3</v>
      </c>
      <c r="X96" s="64">
        <f t="shared" si="30"/>
        <v>0</v>
      </c>
      <c r="Y96" s="64">
        <f t="shared" si="31"/>
        <v>0</v>
      </c>
      <c r="Z96" s="64">
        <f t="shared" si="32"/>
        <v>0</v>
      </c>
      <c r="AA96" s="113">
        <f>SUM(Tableau1[[#This Row],[SUEZ Transport    HT]:[SUEZ Traitement                           HT]])</f>
        <v>0</v>
      </c>
      <c r="AB96" s="113" t="str">
        <f>Tableau1[[#This Row],[Sogedo     Montant HT]]</f>
        <v/>
      </c>
      <c r="AC96" s="113">
        <f>SUM(Tableau1[[#This Row],[Bouteille     30 Kg]:[Bouteille     Le Cube]],Tableau1[[#This Row],[Gaz Citerne    Montant HT]])</f>
        <v>0</v>
      </c>
      <c r="AD96" s="113" t="str">
        <f>Tableau1[[#This Row],[Engie                Montant HT]]</f>
        <v/>
      </c>
      <c r="AE96" s="113">
        <f>IF($E96=501,'Tarifs et relevés'!$N$14*'Tarifs et relevés'!$N$26,0)</f>
        <v>0</v>
      </c>
      <c r="AF96" s="113">
        <f>IF($E96=501,'Tarifs et relevés'!$N$15*'Tarifs et relevés'!$N$26,0)</f>
        <v>0</v>
      </c>
      <c r="AG96" s="113">
        <f>IF($E96=503,'Tarifs et relevés'!$N$16*'Tarifs et relevés'!$N$26,0)</f>
        <v>0</v>
      </c>
      <c r="AH96" s="113">
        <f>IF($E96=504,'Tarifs et relevés'!$N$17*'Tarifs et relevés'!$N$26,0)</f>
        <v>0</v>
      </c>
      <c r="AI96" s="113">
        <f>IF($E96=505,'Tarifs et relevés'!$N$18*'Tarifs et relevés'!$N$26,0)</f>
        <v>0</v>
      </c>
      <c r="AJ96" s="113">
        <f>IF($E96=506,'Tarifs et relevés'!$N$19*'Tarifs et relevés'!$N$26,0)</f>
        <v>0</v>
      </c>
      <c r="AK96" s="113">
        <f>IF($E96=507,'Tarifs et relevés'!$N$20*'Tarifs et relevés'!$N$26,0)</f>
        <v>0</v>
      </c>
      <c r="AL96" s="113">
        <f>IF($E96=508,'Tarifs et relevés'!$N$21*'Tarifs et relevés'!$N$26,0)</f>
        <v>0</v>
      </c>
      <c r="AM96" s="113">
        <f>IF($E96=509,'Tarifs et relevés'!$N$22*'Tarifs et relevés'!$N$26,0)</f>
        <v>0</v>
      </c>
      <c r="AN96" s="113">
        <f>IF($E96=510,'Tarifs et relevés'!$N$23*'Tarifs et relevés'!$N$26,0)</f>
        <v>0</v>
      </c>
      <c r="AO96" s="113">
        <f>IF($E96=511,'Tarifs et relevés'!$N$24*'Tarifs et relevés'!$N$26,0)</f>
        <v>0</v>
      </c>
      <c r="AP96" s="113">
        <f>IF($E96=512,'Tarifs et relevés'!$N$25*'Tarifs et relevés'!$N$26,0)</f>
        <v>0</v>
      </c>
      <c r="AQ96" s="199">
        <f>IF($E96=301,'Tarifs et relevés'!$N$5*'Tarifs et relevés'!$N$8,0)</f>
        <v>0</v>
      </c>
      <c r="AR96" s="199">
        <f>IF($E96=302,'Tarifs et relevés'!$N$6*'Tarifs et relevés'!$N$8,0)</f>
        <v>0</v>
      </c>
      <c r="AS96" s="199">
        <f>IF($E96=303,'Tarifs et relevés'!$N$7*'Tarifs et relevés'!$N$8,0)</f>
        <v>0</v>
      </c>
      <c r="AT96" s="64">
        <f t="shared" si="33"/>
        <v>0</v>
      </c>
      <c r="AU96" s="64">
        <f t="shared" si="34"/>
        <v>0</v>
      </c>
    </row>
    <row r="97" spans="1:47" ht="20.100000000000001" customHeight="1" x14ac:dyDescent="0.25">
      <c r="A97" s="28" t="str">
        <f>IF(C97=200,'Code Fournisseur'!$C$4,IF(C97=300,'Code Fournisseur'!$C$12,IF(C97=400,'Code Fournisseur'!$C$17,IF(C97=500,'Code Fournisseur'!$C$23,""))))</f>
        <v/>
      </c>
      <c r="B97" s="213"/>
      <c r="C97" s="26"/>
      <c r="D97" s="28" t="str">
        <f>IF(E97=201,'Code Fournisseur'!C99,IF(E97=202,'Code Fournisseur'!$C$6,IF(E97=203,'Code Fournisseur'!$C$7,IF(E97=204,'Code Fournisseur'!$C$8,IF(E97=205,'Code Fournisseur'!$C$9,IF(E97=206,'Code Fournisseur'!$C$10,IF(E97=301,'Code Fournisseur'!$C$13,IF(E97=302,'Code Fournisseur'!$C$14,IF(E97=303,'Code Fournisseur'!$C$15,IF(E97=401,'Code Fournisseur'!$C$18,IF(E97=402,'Code Fournisseur'!$C$19,IF(E97=403,'Code Fournisseur'!$C$20,IF(E97=404,'Code Fournisseur'!$C$21,IF(E97=501,'Code Fournisseur'!$C$24,IF(E97=502,'Code Fournisseur'!$C$25,IF(E97=503,'Code Fournisseur'!$C$26,IF(E97=504,'Code Fournisseur'!$C$27,IF(E97=505,'Code Fournisseur'!$C$28,IF(E97=506,'Code Fournisseur'!$C$29,IF(E97=507,'Code Fournisseur'!$C$30,IF(E97=508,'Code Fournisseur'!$C$31,IF(E97=509,'Code Fournisseur'!$C$32,IF(E97=510,'Code Fournisseur'!$C$33,IF(E97=511,'Code Fournisseur'!$C$34,IF(E97=512,'Code Fournisseur'!$C$35,"")))))))))))))))))))))))))</f>
        <v/>
      </c>
      <c r="E97" s="26"/>
      <c r="F97" s="26"/>
      <c r="G97" s="69" t="str">
        <f>IF(Tableau1[[#This Row],[Code ventilation]]=402,'Tarifs et relevés'!$G$16*Tableau1[[#This Row],[Quote part Quantités]],"")</f>
        <v/>
      </c>
      <c r="H97" s="69" t="str">
        <f>IF(Tableau1[[#This Row],[Code ventilation]]=403,'Tarifs et relevés'!$G$17*Tableau1[[#This Row],[Quote part Quantités]],"")</f>
        <v/>
      </c>
      <c r="I97" s="69" t="str">
        <f>IF(Tableau1[[#This Row],[Code ventilation]]=404,'Tarifs et relevés'!$G$18*Tableau1[[#This Row],[Quote part Quantités]],"")</f>
        <v/>
      </c>
      <c r="J97" s="70" t="str">
        <f>IF(Tableau1[[#This Row],[Code ventilation]]=401,'Tarifs et relevés'!$G$14,"")</f>
        <v/>
      </c>
      <c r="K97" s="71" t="str">
        <f>IF(ISERROR('Tarifs et relevés'!$G$15*Tableau1[[#This Row],[Gaz Citerne            en Kg]]),"",'Tarifs et relevés'!$G$15*'Tableau des dépenses'!J97)</f>
        <v/>
      </c>
      <c r="L9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7" s="68" t="str">
        <f>IF(Tableau1[[#This Row],[Code ventilation]]=202,'Tarifs et relevés'!$G$5*Tableau1[[#This Row],[Quote part Quantités]],"")</f>
        <v/>
      </c>
      <c r="N97" s="68" t="str">
        <f>IF(Tableau1[[#This Row],[Code ventilation]]=203,'Tarifs et relevés'!$G$6*Tableau1[[#This Row],[Quote part Quantités]],"")</f>
        <v/>
      </c>
      <c r="O97" s="68" t="str">
        <f>IF(Tableau1[[#This Row],[Code ventilation]]=204,'Tarifs et relevés'!$G$7*Tableau1[[#This Row],[Quote part Quantités]],"")</f>
        <v/>
      </c>
      <c r="P97" s="68" t="str">
        <f>IF(Tableau1[[#This Row],[Code ventilation]]=205,'Tarifs et relevés'!$G$8*Tableau1[[#This Row],[Quote part Quantités]],"")</f>
        <v/>
      </c>
      <c r="Q97" s="68" t="str">
        <f>IF(Tableau1[[#This Row],[Code ventilation]]=206,'Tarifs et relevés'!$G$9*Tableau1[[#This Row],[Quote part Quantités]],"")</f>
        <v/>
      </c>
      <c r="R9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7" s="68" t="str">
        <f>IF(ISERROR('Tarifs et relevés'!$N$8*'Tableau des dépenses'!R97),"",'Tarifs et relevés'!$N$8*'Tableau des dépenses'!R97)</f>
        <v/>
      </c>
      <c r="T9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7" s="63" t="str">
        <f>IF(ISERROR('Tarifs et relevés'!$N$26*Tableau1[[#This Row],[Engie        Quantité KW]]),"",'Tarifs et relevés'!$N$26*Tableau1[[#This Row],[Engie        Quantité KW]])</f>
        <v/>
      </c>
      <c r="V9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7" s="198">
        <v>3</v>
      </c>
      <c r="X97" s="64">
        <f t="shared" si="30"/>
        <v>0</v>
      </c>
      <c r="Y97" s="64">
        <f t="shared" si="31"/>
        <v>0</v>
      </c>
      <c r="Z97" s="64">
        <f t="shared" si="32"/>
        <v>0</v>
      </c>
      <c r="AA97" s="113">
        <f>SUM(Tableau1[[#This Row],[SUEZ Transport    HT]:[SUEZ Traitement                           HT]])</f>
        <v>0</v>
      </c>
      <c r="AB97" s="113" t="str">
        <f>Tableau1[[#This Row],[Sogedo     Montant HT]]</f>
        <v/>
      </c>
      <c r="AC97" s="113">
        <f>SUM(Tableau1[[#This Row],[Bouteille     30 Kg]:[Bouteille     Le Cube]],Tableau1[[#This Row],[Gaz Citerne    Montant HT]])</f>
        <v>0</v>
      </c>
      <c r="AD97" s="113" t="str">
        <f>Tableau1[[#This Row],[Engie                Montant HT]]</f>
        <v/>
      </c>
      <c r="AE97" s="113">
        <f>IF($E97=501,'Tarifs et relevés'!$N$14*'Tarifs et relevés'!$N$26,0)</f>
        <v>0</v>
      </c>
      <c r="AF97" s="113">
        <f>IF($E97=501,'Tarifs et relevés'!$N$15*'Tarifs et relevés'!$N$26,0)</f>
        <v>0</v>
      </c>
      <c r="AG97" s="113">
        <f>IF($E97=503,'Tarifs et relevés'!$N$16*'Tarifs et relevés'!$N$26,0)</f>
        <v>0</v>
      </c>
      <c r="AH97" s="113">
        <f>IF($E97=504,'Tarifs et relevés'!$N$17*'Tarifs et relevés'!$N$26,0)</f>
        <v>0</v>
      </c>
      <c r="AI97" s="113">
        <f>IF($E97=505,'Tarifs et relevés'!$N$18*'Tarifs et relevés'!$N$26,0)</f>
        <v>0</v>
      </c>
      <c r="AJ97" s="113">
        <f>IF($E97=506,'Tarifs et relevés'!$N$19*'Tarifs et relevés'!$N$26,0)</f>
        <v>0</v>
      </c>
      <c r="AK97" s="113">
        <f>IF($E97=507,'Tarifs et relevés'!$N$20*'Tarifs et relevés'!$N$26,0)</f>
        <v>0</v>
      </c>
      <c r="AL97" s="113">
        <f>IF($E97=508,'Tarifs et relevés'!$N$21*'Tarifs et relevés'!$N$26,0)</f>
        <v>0</v>
      </c>
      <c r="AM97" s="113">
        <f>IF($E97=509,'Tarifs et relevés'!$N$22*'Tarifs et relevés'!$N$26,0)</f>
        <v>0</v>
      </c>
      <c r="AN97" s="113">
        <f>IF($E97=510,'Tarifs et relevés'!$N$23*'Tarifs et relevés'!$N$26,0)</f>
        <v>0</v>
      </c>
      <c r="AO97" s="113">
        <f>IF($E97=511,'Tarifs et relevés'!$N$24*'Tarifs et relevés'!$N$26,0)</f>
        <v>0</v>
      </c>
      <c r="AP97" s="113">
        <f>IF($E97=512,'Tarifs et relevés'!$N$25*'Tarifs et relevés'!$N$26,0)</f>
        <v>0</v>
      </c>
      <c r="AQ97" s="199">
        <f>IF($E97=301,'Tarifs et relevés'!$N$5*'Tarifs et relevés'!$N$8,0)</f>
        <v>0</v>
      </c>
      <c r="AR97" s="199">
        <f>IF($E97=302,'Tarifs et relevés'!$N$6*'Tarifs et relevés'!$N$8,0)</f>
        <v>0</v>
      </c>
      <c r="AS97" s="199">
        <f>IF($E97=303,'Tarifs et relevés'!$N$7*'Tarifs et relevés'!$N$8,0)</f>
        <v>0</v>
      </c>
      <c r="AT97" s="195">
        <f t="shared" si="33"/>
        <v>0</v>
      </c>
      <c r="AU97" s="195">
        <f t="shared" si="34"/>
        <v>0</v>
      </c>
    </row>
    <row r="98" spans="1:47" ht="20.100000000000001" customHeight="1" x14ac:dyDescent="0.25">
      <c r="A98" s="28" t="str">
        <f>IF(C98=200,'Code Fournisseur'!$C$4,IF(C98=300,'Code Fournisseur'!$C$12,IF(C98=400,'Code Fournisseur'!$C$17,IF(C98=500,'Code Fournisseur'!$C$23,""))))</f>
        <v/>
      </c>
      <c r="B98" s="213"/>
      <c r="C98" s="26"/>
      <c r="D98" s="28" t="str">
        <f>IF(E98=201,'Code Fournisseur'!C100,IF(E98=202,'Code Fournisseur'!$C$6,IF(E98=203,'Code Fournisseur'!$C$7,IF(E98=204,'Code Fournisseur'!$C$8,IF(E98=205,'Code Fournisseur'!$C$9,IF(E98=206,'Code Fournisseur'!$C$10,IF(E98=301,'Code Fournisseur'!$C$13,IF(E98=302,'Code Fournisseur'!$C$14,IF(E98=303,'Code Fournisseur'!$C$15,IF(E98=401,'Code Fournisseur'!$C$18,IF(E98=402,'Code Fournisseur'!$C$19,IF(E98=403,'Code Fournisseur'!$C$20,IF(E98=404,'Code Fournisseur'!$C$21,IF(E98=501,'Code Fournisseur'!$C$24,IF(E98=502,'Code Fournisseur'!$C$25,IF(E98=503,'Code Fournisseur'!$C$26,IF(E98=504,'Code Fournisseur'!$C$27,IF(E98=505,'Code Fournisseur'!$C$28,IF(E98=506,'Code Fournisseur'!$C$29,IF(E98=507,'Code Fournisseur'!$C$30,IF(E98=508,'Code Fournisseur'!$C$31,IF(E98=509,'Code Fournisseur'!$C$32,IF(E98=510,'Code Fournisseur'!$C$33,IF(E98=511,'Code Fournisseur'!$C$34,IF(E98=512,'Code Fournisseur'!$C$35,"")))))))))))))))))))))))))</f>
        <v/>
      </c>
      <c r="E98" s="26"/>
      <c r="F98" s="26"/>
      <c r="G98" s="69" t="str">
        <f>IF(Tableau1[[#This Row],[Code ventilation]]=402,'Tarifs et relevés'!$G$16*Tableau1[[#This Row],[Quote part Quantités]],"")</f>
        <v/>
      </c>
      <c r="H98" s="69" t="str">
        <f>IF(Tableau1[[#This Row],[Code ventilation]]=403,'Tarifs et relevés'!$G$17*Tableau1[[#This Row],[Quote part Quantités]],"")</f>
        <v/>
      </c>
      <c r="I98" s="69" t="str">
        <f>IF(Tableau1[[#This Row],[Code ventilation]]=404,'Tarifs et relevés'!$G$18*Tableau1[[#This Row],[Quote part Quantités]],"")</f>
        <v/>
      </c>
      <c r="J98" s="70" t="str">
        <f>IF(Tableau1[[#This Row],[Code ventilation]]=401,'Tarifs et relevés'!$G$14,"")</f>
        <v/>
      </c>
      <c r="K98" s="71" t="str">
        <f>IF(ISERROR('Tarifs et relevés'!$G$15*Tableau1[[#This Row],[Gaz Citerne            en Kg]]),"",'Tarifs et relevés'!$G$15*'Tableau des dépenses'!J98)</f>
        <v/>
      </c>
      <c r="L9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8" s="68" t="str">
        <f>IF(Tableau1[[#This Row],[Code ventilation]]=202,'Tarifs et relevés'!$G$5*Tableau1[[#This Row],[Quote part Quantités]],"")</f>
        <v/>
      </c>
      <c r="N98" s="68" t="str">
        <f>IF(Tableau1[[#This Row],[Code ventilation]]=203,'Tarifs et relevés'!$G$6*Tableau1[[#This Row],[Quote part Quantités]],"")</f>
        <v/>
      </c>
      <c r="O98" s="68" t="str">
        <f>IF(Tableau1[[#This Row],[Code ventilation]]=204,'Tarifs et relevés'!$G$7*Tableau1[[#This Row],[Quote part Quantités]],"")</f>
        <v/>
      </c>
      <c r="P98" s="68" t="str">
        <f>IF(Tableau1[[#This Row],[Code ventilation]]=205,'Tarifs et relevés'!$G$8*Tableau1[[#This Row],[Quote part Quantités]],"")</f>
        <v/>
      </c>
      <c r="Q98" s="68" t="str">
        <f>IF(Tableau1[[#This Row],[Code ventilation]]=206,'Tarifs et relevés'!$G$9*Tableau1[[#This Row],[Quote part Quantités]],"")</f>
        <v/>
      </c>
      <c r="R9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8" s="68" t="str">
        <f>IF(ISERROR('Tarifs et relevés'!$N$8*'Tableau des dépenses'!R98),"",'Tarifs et relevés'!$N$8*'Tableau des dépenses'!R98)</f>
        <v/>
      </c>
      <c r="T9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8" s="63" t="str">
        <f>IF(ISERROR('Tarifs et relevés'!$N$26*Tableau1[[#This Row],[Engie        Quantité KW]]),"",'Tarifs et relevés'!$N$26*Tableau1[[#This Row],[Engie        Quantité KW]])</f>
        <v/>
      </c>
      <c r="V9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8" s="198">
        <v>3</v>
      </c>
      <c r="X98" s="64">
        <f t="shared" si="30"/>
        <v>0</v>
      </c>
      <c r="Y98" s="64">
        <f t="shared" si="31"/>
        <v>0</v>
      </c>
      <c r="Z98" s="64">
        <f t="shared" si="32"/>
        <v>0</v>
      </c>
      <c r="AA98" s="113">
        <f>SUM(Tableau1[[#This Row],[SUEZ Transport    HT]:[SUEZ Traitement                           HT]])</f>
        <v>0</v>
      </c>
      <c r="AB98" s="113" t="str">
        <f>Tableau1[[#This Row],[Sogedo     Montant HT]]</f>
        <v/>
      </c>
      <c r="AC98" s="113">
        <f>SUM(Tableau1[[#This Row],[Bouteille     30 Kg]:[Bouteille     Le Cube]],Tableau1[[#This Row],[Gaz Citerne    Montant HT]])</f>
        <v>0</v>
      </c>
      <c r="AD98" s="113" t="str">
        <f>Tableau1[[#This Row],[Engie                Montant HT]]</f>
        <v/>
      </c>
      <c r="AE98" s="113">
        <f>IF($E98=501,'Tarifs et relevés'!$N$14*'Tarifs et relevés'!$N$26,0)</f>
        <v>0</v>
      </c>
      <c r="AF98" s="113">
        <f>IF($E98=501,'Tarifs et relevés'!$N$15*'Tarifs et relevés'!$N$26,0)</f>
        <v>0</v>
      </c>
      <c r="AG98" s="113">
        <f>IF($E98=503,'Tarifs et relevés'!$N$16*'Tarifs et relevés'!$N$26,0)</f>
        <v>0</v>
      </c>
      <c r="AH98" s="113">
        <f>IF($E98=504,'Tarifs et relevés'!$N$17*'Tarifs et relevés'!$N$26,0)</f>
        <v>0</v>
      </c>
      <c r="AI98" s="113">
        <f>IF($E98=505,'Tarifs et relevés'!$N$18*'Tarifs et relevés'!$N$26,0)</f>
        <v>0</v>
      </c>
      <c r="AJ98" s="113">
        <f>IF($E98=506,'Tarifs et relevés'!$N$19*'Tarifs et relevés'!$N$26,0)</f>
        <v>0</v>
      </c>
      <c r="AK98" s="113">
        <f>IF($E98=507,'Tarifs et relevés'!$N$20*'Tarifs et relevés'!$N$26,0)</f>
        <v>0</v>
      </c>
      <c r="AL98" s="113">
        <f>IF($E98=508,'Tarifs et relevés'!$N$21*'Tarifs et relevés'!$N$26,0)</f>
        <v>0</v>
      </c>
      <c r="AM98" s="113">
        <f>IF($E98=509,'Tarifs et relevés'!$N$22*'Tarifs et relevés'!$N$26,0)</f>
        <v>0</v>
      </c>
      <c r="AN98" s="113">
        <f>IF($E98=510,'Tarifs et relevés'!$N$23*'Tarifs et relevés'!$N$26,0)</f>
        <v>0</v>
      </c>
      <c r="AO98" s="113">
        <f>IF($E98=511,'Tarifs et relevés'!$N$24*'Tarifs et relevés'!$N$26,0)</f>
        <v>0</v>
      </c>
      <c r="AP98" s="113">
        <f>IF($E98=512,'Tarifs et relevés'!$N$25*'Tarifs et relevés'!$N$26,0)</f>
        <v>0</v>
      </c>
      <c r="AQ98" s="199">
        <f>IF($E98=301,'Tarifs et relevés'!$N$5*'Tarifs et relevés'!$N$8,0)</f>
        <v>0</v>
      </c>
      <c r="AR98" s="199">
        <f>IF($E98=302,'Tarifs et relevés'!$N$6*'Tarifs et relevés'!$N$8,0)</f>
        <v>0</v>
      </c>
      <c r="AS98" s="199">
        <f>IF($E98=303,'Tarifs et relevés'!$N$7*'Tarifs et relevés'!$N$8,0)</f>
        <v>0</v>
      </c>
      <c r="AT98" s="64">
        <f t="shared" si="33"/>
        <v>0</v>
      </c>
      <c r="AU98" s="64">
        <f t="shared" si="34"/>
        <v>0</v>
      </c>
    </row>
    <row r="99" spans="1:47" ht="20.100000000000001" customHeight="1" x14ac:dyDescent="0.25">
      <c r="A99" s="28" t="str">
        <f>IF(C99=200,'Code Fournisseur'!$C$4,IF(C99=300,'Code Fournisseur'!$C$12,IF(C99=400,'Code Fournisseur'!$C$17,IF(C99=500,'Code Fournisseur'!$C$23,""))))</f>
        <v/>
      </c>
      <c r="B99" s="213"/>
      <c r="C99" s="26"/>
      <c r="D99" s="28" t="str">
        <f>IF(E99=201,'Code Fournisseur'!C101,IF(E99=202,'Code Fournisseur'!$C$6,IF(E99=203,'Code Fournisseur'!$C$7,IF(E99=204,'Code Fournisseur'!$C$8,IF(E99=205,'Code Fournisseur'!$C$9,IF(E99=206,'Code Fournisseur'!$C$10,IF(E99=301,'Code Fournisseur'!$C$13,IF(E99=302,'Code Fournisseur'!$C$14,IF(E99=303,'Code Fournisseur'!$C$15,IF(E99=401,'Code Fournisseur'!$C$18,IF(E99=402,'Code Fournisseur'!$C$19,IF(E99=403,'Code Fournisseur'!$C$20,IF(E99=404,'Code Fournisseur'!$C$21,IF(E99=501,'Code Fournisseur'!$C$24,IF(E99=502,'Code Fournisseur'!$C$25,IF(E99=503,'Code Fournisseur'!$C$26,IF(E99=504,'Code Fournisseur'!$C$27,IF(E99=505,'Code Fournisseur'!$C$28,IF(E99=506,'Code Fournisseur'!$C$29,IF(E99=507,'Code Fournisseur'!$C$30,IF(E99=508,'Code Fournisseur'!$C$31,IF(E99=509,'Code Fournisseur'!$C$32,IF(E99=510,'Code Fournisseur'!$C$33,IF(E99=511,'Code Fournisseur'!$C$34,IF(E99=512,'Code Fournisseur'!$C$35,"")))))))))))))))))))))))))</f>
        <v/>
      </c>
      <c r="E99" s="26"/>
      <c r="F99" s="26"/>
      <c r="G99" s="69" t="str">
        <f>IF(Tableau1[[#This Row],[Code ventilation]]=402,'Tarifs et relevés'!$G$16*Tableau1[[#This Row],[Quote part Quantités]],"")</f>
        <v/>
      </c>
      <c r="H99" s="69" t="str">
        <f>IF(Tableau1[[#This Row],[Code ventilation]]=403,'Tarifs et relevés'!$G$17*Tableau1[[#This Row],[Quote part Quantités]],"")</f>
        <v/>
      </c>
      <c r="I99" s="69" t="str">
        <f>IF(Tableau1[[#This Row],[Code ventilation]]=404,'Tarifs et relevés'!$G$18*Tableau1[[#This Row],[Quote part Quantités]],"")</f>
        <v/>
      </c>
      <c r="J99" s="70" t="str">
        <f>IF(Tableau1[[#This Row],[Code ventilation]]=401,'Tarifs et relevés'!$G$14,"")</f>
        <v/>
      </c>
      <c r="K99" s="71" t="str">
        <f>IF(ISERROR('Tarifs et relevés'!$G$15*Tableau1[[#This Row],[Gaz Citerne            en Kg]]),"",'Tarifs et relevés'!$G$15*'Tableau des dépenses'!J99)</f>
        <v/>
      </c>
      <c r="L9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99" s="68" t="str">
        <f>IF(Tableau1[[#This Row],[Code ventilation]]=202,'Tarifs et relevés'!$G$5*Tableau1[[#This Row],[Quote part Quantités]],"")</f>
        <v/>
      </c>
      <c r="N99" s="68" t="str">
        <f>IF(Tableau1[[#This Row],[Code ventilation]]=203,'Tarifs et relevés'!$G$6*Tableau1[[#This Row],[Quote part Quantités]],"")</f>
        <v/>
      </c>
      <c r="O99" s="68" t="str">
        <f>IF(Tableau1[[#This Row],[Code ventilation]]=204,'Tarifs et relevés'!$G$7*Tableau1[[#This Row],[Quote part Quantités]],"")</f>
        <v/>
      </c>
      <c r="P99" s="68" t="str">
        <f>IF(Tableau1[[#This Row],[Code ventilation]]=205,'Tarifs et relevés'!$G$8*Tableau1[[#This Row],[Quote part Quantités]],"")</f>
        <v/>
      </c>
      <c r="Q99" s="68" t="str">
        <f>IF(Tableau1[[#This Row],[Code ventilation]]=206,'Tarifs et relevés'!$G$9*Tableau1[[#This Row],[Quote part Quantités]],"")</f>
        <v/>
      </c>
      <c r="R9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99" s="68" t="str">
        <f>IF(ISERROR('Tarifs et relevés'!$N$8*'Tableau des dépenses'!R99),"",'Tarifs et relevés'!$N$8*'Tableau des dépenses'!R99)</f>
        <v/>
      </c>
      <c r="T9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99" s="63" t="str">
        <f>IF(ISERROR('Tarifs et relevés'!$N$26*Tableau1[[#This Row],[Engie        Quantité KW]]),"",'Tarifs et relevés'!$N$26*Tableau1[[#This Row],[Engie        Quantité KW]])</f>
        <v/>
      </c>
      <c r="V9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99" s="198">
        <v>3</v>
      </c>
      <c r="X99" s="64">
        <f t="shared" si="30"/>
        <v>0</v>
      </c>
      <c r="Y99" s="64">
        <f t="shared" si="31"/>
        <v>0</v>
      </c>
      <c r="Z99" s="64">
        <f t="shared" si="32"/>
        <v>0</v>
      </c>
      <c r="AA99" s="113">
        <f>SUM(Tableau1[[#This Row],[SUEZ Transport    HT]:[SUEZ Traitement                           HT]])</f>
        <v>0</v>
      </c>
      <c r="AB99" s="113" t="str">
        <f>Tableau1[[#This Row],[Sogedo     Montant HT]]</f>
        <v/>
      </c>
      <c r="AC99" s="113">
        <f>SUM(Tableau1[[#This Row],[Bouteille     30 Kg]:[Bouteille     Le Cube]],Tableau1[[#This Row],[Gaz Citerne    Montant HT]])</f>
        <v>0</v>
      </c>
      <c r="AD99" s="113" t="str">
        <f>Tableau1[[#This Row],[Engie                Montant HT]]</f>
        <v/>
      </c>
      <c r="AE99" s="113">
        <f>IF($E99=501,'Tarifs et relevés'!$N$14*'Tarifs et relevés'!$N$26,0)</f>
        <v>0</v>
      </c>
      <c r="AF99" s="113">
        <f>IF($E99=501,'Tarifs et relevés'!$N$15*'Tarifs et relevés'!$N$26,0)</f>
        <v>0</v>
      </c>
      <c r="AG99" s="113">
        <f>IF($E99=503,'Tarifs et relevés'!$N$16*'Tarifs et relevés'!$N$26,0)</f>
        <v>0</v>
      </c>
      <c r="AH99" s="113">
        <f>IF($E99=504,'Tarifs et relevés'!$N$17*'Tarifs et relevés'!$N$26,0)</f>
        <v>0</v>
      </c>
      <c r="AI99" s="113">
        <f>IF($E99=505,'Tarifs et relevés'!$N$18*'Tarifs et relevés'!$N$26,0)</f>
        <v>0</v>
      </c>
      <c r="AJ99" s="113">
        <f>IF($E99=506,'Tarifs et relevés'!$N$19*'Tarifs et relevés'!$N$26,0)</f>
        <v>0</v>
      </c>
      <c r="AK99" s="113">
        <f>IF($E99=507,'Tarifs et relevés'!$N$20*'Tarifs et relevés'!$N$26,0)</f>
        <v>0</v>
      </c>
      <c r="AL99" s="113">
        <f>IF($E99=508,'Tarifs et relevés'!$N$21*'Tarifs et relevés'!$N$26,0)</f>
        <v>0</v>
      </c>
      <c r="AM99" s="113">
        <f>IF($E99=509,'Tarifs et relevés'!$N$22*'Tarifs et relevés'!$N$26,0)</f>
        <v>0</v>
      </c>
      <c r="AN99" s="113">
        <f>IF($E99=510,'Tarifs et relevés'!$N$23*'Tarifs et relevés'!$N$26,0)</f>
        <v>0</v>
      </c>
      <c r="AO99" s="113">
        <f>IF($E99=511,'Tarifs et relevés'!$N$24*'Tarifs et relevés'!$N$26,0)</f>
        <v>0</v>
      </c>
      <c r="AP99" s="113">
        <f>IF($E99=512,'Tarifs et relevés'!$N$25*'Tarifs et relevés'!$N$26,0)</f>
        <v>0</v>
      </c>
      <c r="AQ99" s="199">
        <f>IF($E99=301,'Tarifs et relevés'!$N$5*'Tarifs et relevés'!$N$8,0)</f>
        <v>0</v>
      </c>
      <c r="AR99" s="199">
        <f>IF($E99=302,'Tarifs et relevés'!$N$6*'Tarifs et relevés'!$N$8,0)</f>
        <v>0</v>
      </c>
      <c r="AS99" s="199">
        <f>IF($E99=303,'Tarifs et relevés'!$N$7*'Tarifs et relevés'!$N$8,0)</f>
        <v>0</v>
      </c>
      <c r="AT99" s="195">
        <f t="shared" si="33"/>
        <v>0</v>
      </c>
      <c r="AU99" s="195">
        <f t="shared" si="34"/>
        <v>0</v>
      </c>
    </row>
    <row r="100" spans="1:47" ht="20.100000000000001" customHeight="1" x14ac:dyDescent="0.25">
      <c r="A100" s="28" t="str">
        <f>IF(C100=200,'Code Fournisseur'!$C$4,IF(C100=300,'Code Fournisseur'!$C$12,IF(C100=400,'Code Fournisseur'!$C$17,IF(C100=500,'Code Fournisseur'!$C$23,""))))</f>
        <v/>
      </c>
      <c r="B100" s="213"/>
      <c r="C100" s="26"/>
      <c r="D100" s="28" t="str">
        <f>IF(E100=201,'Code Fournisseur'!C102,IF(E100=202,'Code Fournisseur'!$C$6,IF(E100=203,'Code Fournisseur'!$C$7,IF(E100=204,'Code Fournisseur'!$C$8,IF(E100=205,'Code Fournisseur'!$C$9,IF(E100=206,'Code Fournisseur'!$C$10,IF(E100=301,'Code Fournisseur'!$C$13,IF(E100=302,'Code Fournisseur'!$C$14,IF(E100=303,'Code Fournisseur'!$C$15,IF(E100=401,'Code Fournisseur'!$C$18,IF(E100=402,'Code Fournisseur'!$C$19,IF(E100=403,'Code Fournisseur'!$C$20,IF(E100=404,'Code Fournisseur'!$C$21,IF(E100=501,'Code Fournisseur'!$C$24,IF(E100=502,'Code Fournisseur'!$C$25,IF(E100=503,'Code Fournisseur'!$C$26,IF(E100=504,'Code Fournisseur'!$C$27,IF(E100=505,'Code Fournisseur'!$C$28,IF(E100=506,'Code Fournisseur'!$C$29,IF(E100=507,'Code Fournisseur'!$C$30,IF(E100=508,'Code Fournisseur'!$C$31,IF(E100=509,'Code Fournisseur'!$C$32,IF(E100=510,'Code Fournisseur'!$C$33,IF(E100=511,'Code Fournisseur'!$C$34,IF(E100=512,'Code Fournisseur'!$C$35,"")))))))))))))))))))))))))</f>
        <v/>
      </c>
      <c r="E100" s="26"/>
      <c r="F100" s="26"/>
      <c r="G100" s="69" t="str">
        <f>IF(Tableau1[[#This Row],[Code ventilation]]=402,'Tarifs et relevés'!$G$16*Tableau1[[#This Row],[Quote part Quantités]],"")</f>
        <v/>
      </c>
      <c r="H100" s="69" t="str">
        <f>IF(Tableau1[[#This Row],[Code ventilation]]=403,'Tarifs et relevés'!$G$17*Tableau1[[#This Row],[Quote part Quantités]],"")</f>
        <v/>
      </c>
      <c r="I100" s="69" t="str">
        <f>IF(Tableau1[[#This Row],[Code ventilation]]=404,'Tarifs et relevés'!$G$18*Tableau1[[#This Row],[Quote part Quantités]],"")</f>
        <v/>
      </c>
      <c r="J100" s="70" t="str">
        <f>IF(Tableau1[[#This Row],[Code ventilation]]=401,'Tarifs et relevés'!$G$14,"")</f>
        <v/>
      </c>
      <c r="K100" s="71" t="str">
        <f>IF(ISERROR('Tarifs et relevés'!$G$15*Tableau1[[#This Row],[Gaz Citerne            en Kg]]),"",'Tarifs et relevés'!$G$15*'Tableau des dépenses'!J100)</f>
        <v/>
      </c>
      <c r="L10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0" s="68" t="str">
        <f>IF(Tableau1[[#This Row],[Code ventilation]]=202,'Tarifs et relevés'!$G$5*Tableau1[[#This Row],[Quote part Quantités]],"")</f>
        <v/>
      </c>
      <c r="N100" s="68" t="str">
        <f>IF(Tableau1[[#This Row],[Code ventilation]]=203,'Tarifs et relevés'!$G$6*Tableau1[[#This Row],[Quote part Quantités]],"")</f>
        <v/>
      </c>
      <c r="O100" s="68" t="str">
        <f>IF(Tableau1[[#This Row],[Code ventilation]]=204,'Tarifs et relevés'!$G$7*Tableau1[[#This Row],[Quote part Quantités]],"")</f>
        <v/>
      </c>
      <c r="P100" s="68" t="str">
        <f>IF(Tableau1[[#This Row],[Code ventilation]]=205,'Tarifs et relevés'!$G$8*Tableau1[[#This Row],[Quote part Quantités]],"")</f>
        <v/>
      </c>
      <c r="Q100" s="68" t="str">
        <f>IF(Tableau1[[#This Row],[Code ventilation]]=206,'Tarifs et relevés'!$G$9*Tableau1[[#This Row],[Quote part Quantités]],"")</f>
        <v/>
      </c>
      <c r="R10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0" s="68" t="str">
        <f>IF(ISERROR('Tarifs et relevés'!$N$8*'Tableau des dépenses'!R100),"",'Tarifs et relevés'!$N$8*'Tableau des dépenses'!R100)</f>
        <v/>
      </c>
      <c r="T10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0" s="63" t="str">
        <f>IF(ISERROR('Tarifs et relevés'!$N$26*Tableau1[[#This Row],[Engie        Quantité KW]]),"",'Tarifs et relevés'!$N$26*Tableau1[[#This Row],[Engie        Quantité KW]])</f>
        <v/>
      </c>
      <c r="V10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0" s="198">
        <v>3</v>
      </c>
      <c r="X100" s="64">
        <f t="shared" si="30"/>
        <v>0</v>
      </c>
      <c r="Y100" s="64">
        <f t="shared" si="31"/>
        <v>0</v>
      </c>
      <c r="Z100" s="64">
        <f t="shared" si="32"/>
        <v>0</v>
      </c>
      <c r="AA100" s="113">
        <f>SUM(Tableau1[[#This Row],[SUEZ Transport    HT]:[SUEZ Traitement                           HT]])</f>
        <v>0</v>
      </c>
      <c r="AB100" s="113" t="str">
        <f>Tableau1[[#This Row],[Sogedo     Montant HT]]</f>
        <v/>
      </c>
      <c r="AC100" s="113">
        <f>SUM(Tableau1[[#This Row],[Bouteille     30 Kg]:[Bouteille     Le Cube]],Tableau1[[#This Row],[Gaz Citerne    Montant HT]])</f>
        <v>0</v>
      </c>
      <c r="AD100" s="113" t="str">
        <f>Tableau1[[#This Row],[Engie                Montant HT]]</f>
        <v/>
      </c>
      <c r="AE100" s="113">
        <f>IF($E100=501,'Tarifs et relevés'!$N$14*'Tarifs et relevés'!$N$26,0)</f>
        <v>0</v>
      </c>
      <c r="AF100" s="113">
        <f>IF($E100=501,'Tarifs et relevés'!$N$15*'Tarifs et relevés'!$N$26,0)</f>
        <v>0</v>
      </c>
      <c r="AG100" s="113">
        <f>IF($E100=503,'Tarifs et relevés'!$N$16*'Tarifs et relevés'!$N$26,0)</f>
        <v>0</v>
      </c>
      <c r="AH100" s="113">
        <f>IF($E100=504,'Tarifs et relevés'!$N$17*'Tarifs et relevés'!$N$26,0)</f>
        <v>0</v>
      </c>
      <c r="AI100" s="113">
        <f>IF($E100=505,'Tarifs et relevés'!$N$18*'Tarifs et relevés'!$N$26,0)</f>
        <v>0</v>
      </c>
      <c r="AJ100" s="113">
        <f>IF($E100=506,'Tarifs et relevés'!$N$19*'Tarifs et relevés'!$N$26,0)</f>
        <v>0</v>
      </c>
      <c r="AK100" s="113">
        <f>IF($E100=507,'Tarifs et relevés'!$N$20*'Tarifs et relevés'!$N$26,0)</f>
        <v>0</v>
      </c>
      <c r="AL100" s="113">
        <f>IF($E100=508,'Tarifs et relevés'!$N$21*'Tarifs et relevés'!$N$26,0)</f>
        <v>0</v>
      </c>
      <c r="AM100" s="113">
        <f>IF($E100=509,'Tarifs et relevés'!$N$22*'Tarifs et relevés'!$N$26,0)</f>
        <v>0</v>
      </c>
      <c r="AN100" s="113">
        <f>IF($E100=510,'Tarifs et relevés'!$N$23*'Tarifs et relevés'!$N$26,0)</f>
        <v>0</v>
      </c>
      <c r="AO100" s="113">
        <f>IF($E100=511,'Tarifs et relevés'!$N$24*'Tarifs et relevés'!$N$26,0)</f>
        <v>0</v>
      </c>
      <c r="AP100" s="113">
        <f>IF($E100=512,'Tarifs et relevés'!$N$25*'Tarifs et relevés'!$N$26,0)</f>
        <v>0</v>
      </c>
      <c r="AQ100" s="199">
        <f>IF($E100=301,'Tarifs et relevés'!$N$5*'Tarifs et relevés'!$N$8,0)</f>
        <v>0</v>
      </c>
      <c r="AR100" s="199">
        <f>IF($E100=302,'Tarifs et relevés'!$N$6*'Tarifs et relevés'!$N$8,0)</f>
        <v>0</v>
      </c>
      <c r="AS100" s="199">
        <f>IF($E100=303,'Tarifs et relevés'!$N$7*'Tarifs et relevés'!$N$8,0)</f>
        <v>0</v>
      </c>
      <c r="AT100" s="64">
        <f t="shared" si="33"/>
        <v>0</v>
      </c>
      <c r="AU100" s="64">
        <f t="shared" si="34"/>
        <v>0</v>
      </c>
    </row>
    <row r="101" spans="1:47" ht="20.100000000000001" customHeight="1" x14ac:dyDescent="0.25">
      <c r="A101" s="28" t="str">
        <f>IF(C101=200,'Code Fournisseur'!$C$4,IF(C101=300,'Code Fournisseur'!$C$12,IF(C101=400,'Code Fournisseur'!$C$17,IF(C101=500,'Code Fournisseur'!$C$23,""))))</f>
        <v/>
      </c>
      <c r="B101" s="213"/>
      <c r="C101" s="26"/>
      <c r="D101" s="28" t="str">
        <f>IF(E101=201,'Code Fournisseur'!C103,IF(E101=202,'Code Fournisseur'!$C$6,IF(E101=203,'Code Fournisseur'!$C$7,IF(E101=204,'Code Fournisseur'!$C$8,IF(E101=205,'Code Fournisseur'!$C$9,IF(E101=206,'Code Fournisseur'!$C$10,IF(E101=301,'Code Fournisseur'!$C$13,IF(E101=302,'Code Fournisseur'!$C$14,IF(E101=303,'Code Fournisseur'!$C$15,IF(E101=401,'Code Fournisseur'!$C$18,IF(E101=402,'Code Fournisseur'!$C$19,IF(E101=403,'Code Fournisseur'!$C$20,IF(E101=404,'Code Fournisseur'!$C$21,IF(E101=501,'Code Fournisseur'!$C$24,IF(E101=502,'Code Fournisseur'!$C$25,IF(E101=503,'Code Fournisseur'!$C$26,IF(E101=504,'Code Fournisseur'!$C$27,IF(E101=505,'Code Fournisseur'!$C$28,IF(E101=506,'Code Fournisseur'!$C$29,IF(E101=507,'Code Fournisseur'!$C$30,IF(E101=508,'Code Fournisseur'!$C$31,IF(E101=509,'Code Fournisseur'!$C$32,IF(E101=510,'Code Fournisseur'!$C$33,IF(E101=511,'Code Fournisseur'!$C$34,IF(E101=512,'Code Fournisseur'!$C$35,"")))))))))))))))))))))))))</f>
        <v/>
      </c>
      <c r="E101" s="26"/>
      <c r="F101" s="26"/>
      <c r="G101" s="69" t="str">
        <f>IF(Tableau1[[#This Row],[Code ventilation]]=402,'Tarifs et relevés'!$G$16*Tableau1[[#This Row],[Quote part Quantités]],"")</f>
        <v/>
      </c>
      <c r="H101" s="69" t="str">
        <f>IF(Tableau1[[#This Row],[Code ventilation]]=403,'Tarifs et relevés'!$G$17*Tableau1[[#This Row],[Quote part Quantités]],"")</f>
        <v/>
      </c>
      <c r="I101" s="69" t="str">
        <f>IF(Tableau1[[#This Row],[Code ventilation]]=404,'Tarifs et relevés'!$G$18*Tableau1[[#This Row],[Quote part Quantités]],"")</f>
        <v/>
      </c>
      <c r="J101" s="70" t="str">
        <f>IF(Tableau1[[#This Row],[Code ventilation]]=401,'Tarifs et relevés'!$G$14,"")</f>
        <v/>
      </c>
      <c r="K101" s="71" t="str">
        <f>IF(ISERROR('Tarifs et relevés'!$G$15*Tableau1[[#This Row],[Gaz Citerne            en Kg]]),"",'Tarifs et relevés'!$G$15*'Tableau des dépenses'!J101)</f>
        <v/>
      </c>
      <c r="L10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1" s="68" t="str">
        <f>IF(Tableau1[[#This Row],[Code ventilation]]=202,'Tarifs et relevés'!$G$5*Tableau1[[#This Row],[Quote part Quantités]],"")</f>
        <v/>
      </c>
      <c r="N101" s="68" t="str">
        <f>IF(Tableau1[[#This Row],[Code ventilation]]=203,'Tarifs et relevés'!$G$6*Tableau1[[#This Row],[Quote part Quantités]],"")</f>
        <v/>
      </c>
      <c r="O101" s="68" t="str">
        <f>IF(Tableau1[[#This Row],[Code ventilation]]=204,'Tarifs et relevés'!$G$7*Tableau1[[#This Row],[Quote part Quantités]],"")</f>
        <v/>
      </c>
      <c r="P101" s="68" t="str">
        <f>IF(Tableau1[[#This Row],[Code ventilation]]=205,'Tarifs et relevés'!$G$8*Tableau1[[#This Row],[Quote part Quantités]],"")</f>
        <v/>
      </c>
      <c r="Q101" s="68" t="str">
        <f>IF(Tableau1[[#This Row],[Code ventilation]]=206,'Tarifs et relevés'!$G$9*Tableau1[[#This Row],[Quote part Quantités]],"")</f>
        <v/>
      </c>
      <c r="R10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1" s="68" t="str">
        <f>IF(ISERROR('Tarifs et relevés'!$N$8*'Tableau des dépenses'!R101),"",'Tarifs et relevés'!$N$8*'Tableau des dépenses'!R101)</f>
        <v/>
      </c>
      <c r="T10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1" s="63" t="str">
        <f>IF(ISERROR('Tarifs et relevés'!$N$26*Tableau1[[#This Row],[Engie        Quantité KW]]),"",'Tarifs et relevés'!$N$26*Tableau1[[#This Row],[Engie        Quantité KW]])</f>
        <v/>
      </c>
      <c r="V10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1" s="198">
        <v>3</v>
      </c>
      <c r="X101" s="64">
        <f t="shared" si="30"/>
        <v>0</v>
      </c>
      <c r="Y101" s="64">
        <f t="shared" si="31"/>
        <v>0</v>
      </c>
      <c r="Z101" s="64">
        <f t="shared" si="32"/>
        <v>0</v>
      </c>
      <c r="AA101" s="113">
        <f>SUM(Tableau1[[#This Row],[SUEZ Transport    HT]:[SUEZ Traitement                           HT]])</f>
        <v>0</v>
      </c>
      <c r="AB101" s="113" t="str">
        <f>Tableau1[[#This Row],[Sogedo     Montant HT]]</f>
        <v/>
      </c>
      <c r="AC101" s="113">
        <f>SUM(Tableau1[[#This Row],[Bouteille     30 Kg]:[Bouteille     Le Cube]],Tableau1[[#This Row],[Gaz Citerne    Montant HT]])</f>
        <v>0</v>
      </c>
      <c r="AD101" s="113" t="str">
        <f>Tableau1[[#This Row],[Engie                Montant HT]]</f>
        <v/>
      </c>
      <c r="AE101" s="113">
        <f>IF($E101=501,'Tarifs et relevés'!$N$14*'Tarifs et relevés'!$N$26,0)</f>
        <v>0</v>
      </c>
      <c r="AF101" s="113">
        <f>IF($E101=501,'Tarifs et relevés'!$N$15*'Tarifs et relevés'!$N$26,0)</f>
        <v>0</v>
      </c>
      <c r="AG101" s="113">
        <f>IF($E101=503,'Tarifs et relevés'!$N$16*'Tarifs et relevés'!$N$26,0)</f>
        <v>0</v>
      </c>
      <c r="AH101" s="113">
        <f>IF($E101=504,'Tarifs et relevés'!$N$17*'Tarifs et relevés'!$N$26,0)</f>
        <v>0</v>
      </c>
      <c r="AI101" s="113">
        <f>IF($E101=505,'Tarifs et relevés'!$N$18*'Tarifs et relevés'!$N$26,0)</f>
        <v>0</v>
      </c>
      <c r="AJ101" s="113">
        <f>IF($E101=506,'Tarifs et relevés'!$N$19*'Tarifs et relevés'!$N$26,0)</f>
        <v>0</v>
      </c>
      <c r="AK101" s="113">
        <f>IF($E101=507,'Tarifs et relevés'!$N$20*'Tarifs et relevés'!$N$26,0)</f>
        <v>0</v>
      </c>
      <c r="AL101" s="113">
        <f>IF($E101=508,'Tarifs et relevés'!$N$21*'Tarifs et relevés'!$N$26,0)</f>
        <v>0</v>
      </c>
      <c r="AM101" s="113">
        <f>IF($E101=509,'Tarifs et relevés'!$N$22*'Tarifs et relevés'!$N$26,0)</f>
        <v>0</v>
      </c>
      <c r="AN101" s="113">
        <f>IF($E101=510,'Tarifs et relevés'!$N$23*'Tarifs et relevés'!$N$26,0)</f>
        <v>0</v>
      </c>
      <c r="AO101" s="113">
        <f>IF($E101=511,'Tarifs et relevés'!$N$24*'Tarifs et relevés'!$N$26,0)</f>
        <v>0</v>
      </c>
      <c r="AP101" s="113">
        <f>IF($E101=512,'Tarifs et relevés'!$N$25*'Tarifs et relevés'!$N$26,0)</f>
        <v>0</v>
      </c>
      <c r="AQ101" s="199">
        <f>IF($E101=301,'Tarifs et relevés'!$N$5*'Tarifs et relevés'!$N$8,0)</f>
        <v>0</v>
      </c>
      <c r="AR101" s="199">
        <f>IF($E101=302,'Tarifs et relevés'!$N$6*'Tarifs et relevés'!$N$8,0)</f>
        <v>0</v>
      </c>
      <c r="AS101" s="199">
        <f>IF($E101=303,'Tarifs et relevés'!$N$7*'Tarifs et relevés'!$N$8,0)</f>
        <v>0</v>
      </c>
      <c r="AT101" s="195">
        <f t="shared" si="33"/>
        <v>0</v>
      </c>
      <c r="AU101" s="195">
        <f t="shared" si="34"/>
        <v>0</v>
      </c>
    </row>
    <row r="102" spans="1:47" ht="20.100000000000001" customHeight="1" x14ac:dyDescent="0.25">
      <c r="A102" s="28" t="str">
        <f>IF(C102=200,'Code Fournisseur'!$C$4,IF(C102=300,'Code Fournisseur'!$C$12,IF(C102=400,'Code Fournisseur'!$C$17,IF(C102=500,'Code Fournisseur'!$C$23,""))))</f>
        <v/>
      </c>
      <c r="B102" s="213"/>
      <c r="C102" s="26"/>
      <c r="D102" s="28" t="str">
        <f>IF(E102=201,'Code Fournisseur'!C104,IF(E102=202,'Code Fournisseur'!$C$6,IF(E102=203,'Code Fournisseur'!$C$7,IF(E102=204,'Code Fournisseur'!$C$8,IF(E102=205,'Code Fournisseur'!$C$9,IF(E102=206,'Code Fournisseur'!$C$10,IF(E102=301,'Code Fournisseur'!$C$13,IF(E102=302,'Code Fournisseur'!$C$14,IF(E102=303,'Code Fournisseur'!$C$15,IF(E102=401,'Code Fournisseur'!$C$18,IF(E102=402,'Code Fournisseur'!$C$19,IF(E102=403,'Code Fournisseur'!$C$20,IF(E102=404,'Code Fournisseur'!$C$21,IF(E102=501,'Code Fournisseur'!$C$24,IF(E102=502,'Code Fournisseur'!$C$25,IF(E102=503,'Code Fournisseur'!$C$26,IF(E102=504,'Code Fournisseur'!$C$27,IF(E102=505,'Code Fournisseur'!$C$28,IF(E102=506,'Code Fournisseur'!$C$29,IF(E102=507,'Code Fournisseur'!$C$30,IF(E102=508,'Code Fournisseur'!$C$31,IF(E102=509,'Code Fournisseur'!$C$32,IF(E102=510,'Code Fournisseur'!$C$33,IF(E102=511,'Code Fournisseur'!$C$34,IF(E102=512,'Code Fournisseur'!$C$35,"")))))))))))))))))))))))))</f>
        <v/>
      </c>
      <c r="E102" s="26"/>
      <c r="F102" s="26"/>
      <c r="G102" s="69" t="str">
        <f>IF(Tableau1[[#This Row],[Code ventilation]]=402,'Tarifs et relevés'!$G$16*Tableau1[[#This Row],[Quote part Quantités]],"")</f>
        <v/>
      </c>
      <c r="H102" s="69" t="str">
        <f>IF(Tableau1[[#This Row],[Code ventilation]]=403,'Tarifs et relevés'!$G$17*Tableau1[[#This Row],[Quote part Quantités]],"")</f>
        <v/>
      </c>
      <c r="I102" s="69" t="str">
        <f>IF(Tableau1[[#This Row],[Code ventilation]]=404,'Tarifs et relevés'!$G$18*Tableau1[[#This Row],[Quote part Quantités]],"")</f>
        <v/>
      </c>
      <c r="J102" s="70" t="str">
        <f>IF(Tableau1[[#This Row],[Code ventilation]]=401,'Tarifs et relevés'!$G$14,"")</f>
        <v/>
      </c>
      <c r="K102" s="71" t="str">
        <f>IF(ISERROR('Tarifs et relevés'!$G$15*Tableau1[[#This Row],[Gaz Citerne            en Kg]]),"",'Tarifs et relevés'!$G$15*'Tableau des dépenses'!J102)</f>
        <v/>
      </c>
      <c r="L10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2" s="68" t="str">
        <f>IF(Tableau1[[#This Row],[Code ventilation]]=202,'Tarifs et relevés'!$G$5*Tableau1[[#This Row],[Quote part Quantités]],"")</f>
        <v/>
      </c>
      <c r="N102" s="68" t="str">
        <f>IF(Tableau1[[#This Row],[Code ventilation]]=203,'Tarifs et relevés'!$G$6*Tableau1[[#This Row],[Quote part Quantités]],"")</f>
        <v/>
      </c>
      <c r="O102" s="68" t="str">
        <f>IF(Tableau1[[#This Row],[Code ventilation]]=204,'Tarifs et relevés'!$G$7*Tableau1[[#This Row],[Quote part Quantités]],"")</f>
        <v/>
      </c>
      <c r="P102" s="68" t="str">
        <f>IF(Tableau1[[#This Row],[Code ventilation]]=205,'Tarifs et relevés'!$G$8*Tableau1[[#This Row],[Quote part Quantités]],"")</f>
        <v/>
      </c>
      <c r="Q102" s="68" t="str">
        <f>IF(Tableau1[[#This Row],[Code ventilation]]=206,'Tarifs et relevés'!$G$9*Tableau1[[#This Row],[Quote part Quantités]],"")</f>
        <v/>
      </c>
      <c r="R10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2" s="68" t="str">
        <f>IF(ISERROR('Tarifs et relevés'!$N$8*'Tableau des dépenses'!R102),"",'Tarifs et relevés'!$N$8*'Tableau des dépenses'!R102)</f>
        <v/>
      </c>
      <c r="T10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2" s="63" t="str">
        <f>IF(ISERROR('Tarifs et relevés'!$N$26*Tableau1[[#This Row],[Engie        Quantité KW]]),"",'Tarifs et relevés'!$N$26*Tableau1[[#This Row],[Engie        Quantité KW]])</f>
        <v/>
      </c>
      <c r="V10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2" s="198">
        <v>3</v>
      </c>
      <c r="X102" s="64">
        <f t="shared" si="30"/>
        <v>0</v>
      </c>
      <c r="Y102" s="64">
        <f t="shared" si="31"/>
        <v>0</v>
      </c>
      <c r="Z102" s="64">
        <f t="shared" si="32"/>
        <v>0</v>
      </c>
      <c r="AA102" s="113">
        <f>SUM(Tableau1[[#This Row],[SUEZ Transport    HT]:[SUEZ Traitement                           HT]])</f>
        <v>0</v>
      </c>
      <c r="AB102" s="113" t="str">
        <f>Tableau1[[#This Row],[Sogedo     Montant HT]]</f>
        <v/>
      </c>
      <c r="AC102" s="113">
        <f>SUM(Tableau1[[#This Row],[Bouteille     30 Kg]:[Bouteille     Le Cube]],Tableau1[[#This Row],[Gaz Citerne    Montant HT]])</f>
        <v>0</v>
      </c>
      <c r="AD102" s="113" t="str">
        <f>Tableau1[[#This Row],[Engie                Montant HT]]</f>
        <v/>
      </c>
      <c r="AE102" s="113">
        <f>IF($E102=501,'Tarifs et relevés'!$N$14*'Tarifs et relevés'!$N$26,0)</f>
        <v>0</v>
      </c>
      <c r="AF102" s="113">
        <f>IF($E102=501,'Tarifs et relevés'!$N$15*'Tarifs et relevés'!$N$26,0)</f>
        <v>0</v>
      </c>
      <c r="AG102" s="113">
        <f>IF($E102=503,'Tarifs et relevés'!$N$16*'Tarifs et relevés'!$N$26,0)</f>
        <v>0</v>
      </c>
      <c r="AH102" s="113">
        <f>IF($E102=504,'Tarifs et relevés'!$N$17*'Tarifs et relevés'!$N$26,0)</f>
        <v>0</v>
      </c>
      <c r="AI102" s="113">
        <f>IF($E102=505,'Tarifs et relevés'!$N$18*'Tarifs et relevés'!$N$26,0)</f>
        <v>0</v>
      </c>
      <c r="AJ102" s="113">
        <f>IF($E102=506,'Tarifs et relevés'!$N$19*'Tarifs et relevés'!$N$26,0)</f>
        <v>0</v>
      </c>
      <c r="AK102" s="113">
        <f>IF($E102=507,'Tarifs et relevés'!$N$20*'Tarifs et relevés'!$N$26,0)</f>
        <v>0</v>
      </c>
      <c r="AL102" s="113">
        <f>IF($E102=508,'Tarifs et relevés'!$N$21*'Tarifs et relevés'!$N$26,0)</f>
        <v>0</v>
      </c>
      <c r="AM102" s="113">
        <f>IF($E102=509,'Tarifs et relevés'!$N$22*'Tarifs et relevés'!$N$26,0)</f>
        <v>0</v>
      </c>
      <c r="AN102" s="113">
        <f>IF($E102=510,'Tarifs et relevés'!$N$23*'Tarifs et relevés'!$N$26,0)</f>
        <v>0</v>
      </c>
      <c r="AO102" s="113">
        <f>IF($E102=511,'Tarifs et relevés'!$N$24*'Tarifs et relevés'!$N$26,0)</f>
        <v>0</v>
      </c>
      <c r="AP102" s="113">
        <f>IF($E102=512,'Tarifs et relevés'!$N$25*'Tarifs et relevés'!$N$26,0)</f>
        <v>0</v>
      </c>
      <c r="AQ102" s="199">
        <f>IF($E102=301,'Tarifs et relevés'!$N$5*'Tarifs et relevés'!$N$8,0)</f>
        <v>0</v>
      </c>
      <c r="AR102" s="199">
        <f>IF($E102=302,'Tarifs et relevés'!$N$6*'Tarifs et relevés'!$N$8,0)</f>
        <v>0</v>
      </c>
      <c r="AS102" s="199">
        <f>IF($E102=303,'Tarifs et relevés'!$N$7*'Tarifs et relevés'!$N$8,0)</f>
        <v>0</v>
      </c>
      <c r="AT102" s="64">
        <f t="shared" si="33"/>
        <v>0</v>
      </c>
      <c r="AU102" s="64">
        <f t="shared" si="34"/>
        <v>0</v>
      </c>
    </row>
    <row r="103" spans="1:47" ht="20.100000000000001" customHeight="1" x14ac:dyDescent="0.25">
      <c r="A103" s="28" t="str">
        <f>IF(C103=200,'Code Fournisseur'!$C$4,IF(C103=300,'Code Fournisseur'!$C$12,IF(C103=400,'Code Fournisseur'!$C$17,IF(C103=500,'Code Fournisseur'!$C$23,""))))</f>
        <v/>
      </c>
      <c r="B103" s="213"/>
      <c r="C103" s="26"/>
      <c r="D103" s="28" t="str">
        <f>IF(E103=201,'Code Fournisseur'!C105,IF(E103=202,'Code Fournisseur'!$C$6,IF(E103=203,'Code Fournisseur'!$C$7,IF(E103=204,'Code Fournisseur'!$C$8,IF(E103=205,'Code Fournisseur'!$C$9,IF(E103=206,'Code Fournisseur'!$C$10,IF(E103=301,'Code Fournisseur'!$C$13,IF(E103=302,'Code Fournisseur'!$C$14,IF(E103=303,'Code Fournisseur'!$C$15,IF(E103=401,'Code Fournisseur'!$C$18,IF(E103=402,'Code Fournisseur'!$C$19,IF(E103=403,'Code Fournisseur'!$C$20,IF(E103=404,'Code Fournisseur'!$C$21,IF(E103=501,'Code Fournisseur'!$C$24,IF(E103=502,'Code Fournisseur'!$C$25,IF(E103=503,'Code Fournisseur'!$C$26,IF(E103=504,'Code Fournisseur'!$C$27,IF(E103=505,'Code Fournisseur'!$C$28,IF(E103=506,'Code Fournisseur'!$C$29,IF(E103=507,'Code Fournisseur'!$C$30,IF(E103=508,'Code Fournisseur'!$C$31,IF(E103=509,'Code Fournisseur'!$C$32,IF(E103=510,'Code Fournisseur'!$C$33,IF(E103=511,'Code Fournisseur'!$C$34,IF(E103=512,'Code Fournisseur'!$C$35,"")))))))))))))))))))))))))</f>
        <v/>
      </c>
      <c r="E103" s="26"/>
      <c r="F103" s="26"/>
      <c r="G103" s="69" t="str">
        <f>IF(Tableau1[[#This Row],[Code ventilation]]=402,'Tarifs et relevés'!$G$16*Tableau1[[#This Row],[Quote part Quantités]],"")</f>
        <v/>
      </c>
      <c r="H103" s="69" t="str">
        <f>IF(Tableau1[[#This Row],[Code ventilation]]=403,'Tarifs et relevés'!$G$17*Tableau1[[#This Row],[Quote part Quantités]],"")</f>
        <v/>
      </c>
      <c r="I103" s="69" t="str">
        <f>IF(Tableau1[[#This Row],[Code ventilation]]=404,'Tarifs et relevés'!$G$18*Tableau1[[#This Row],[Quote part Quantités]],"")</f>
        <v/>
      </c>
      <c r="J103" s="70" t="str">
        <f>IF(Tableau1[[#This Row],[Code ventilation]]=401,'Tarifs et relevés'!$G$14,"")</f>
        <v/>
      </c>
      <c r="K103" s="71" t="str">
        <f>IF(ISERROR('Tarifs et relevés'!$G$15*Tableau1[[#This Row],[Gaz Citerne            en Kg]]),"",'Tarifs et relevés'!$G$15*'Tableau des dépenses'!J103)</f>
        <v/>
      </c>
      <c r="L10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3" s="68" t="str">
        <f>IF(Tableau1[[#This Row],[Code ventilation]]=202,'Tarifs et relevés'!$G$5*Tableau1[[#This Row],[Quote part Quantités]],"")</f>
        <v/>
      </c>
      <c r="N103" s="68" t="str">
        <f>IF(Tableau1[[#This Row],[Code ventilation]]=203,'Tarifs et relevés'!$G$6*Tableau1[[#This Row],[Quote part Quantités]],"")</f>
        <v/>
      </c>
      <c r="O103" s="68" t="str">
        <f>IF(Tableau1[[#This Row],[Code ventilation]]=204,'Tarifs et relevés'!$G$7*Tableau1[[#This Row],[Quote part Quantités]],"")</f>
        <v/>
      </c>
      <c r="P103" s="68" t="str">
        <f>IF(Tableau1[[#This Row],[Code ventilation]]=205,'Tarifs et relevés'!$G$8*Tableau1[[#This Row],[Quote part Quantités]],"")</f>
        <v/>
      </c>
      <c r="Q103" s="68" t="str">
        <f>IF(Tableau1[[#This Row],[Code ventilation]]=206,'Tarifs et relevés'!$G$9*Tableau1[[#This Row],[Quote part Quantités]],"")</f>
        <v/>
      </c>
      <c r="R10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3" s="68" t="str">
        <f>IF(ISERROR('Tarifs et relevés'!$N$8*'Tableau des dépenses'!R103),"",'Tarifs et relevés'!$N$8*'Tableau des dépenses'!R103)</f>
        <v/>
      </c>
      <c r="T10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3" s="63" t="str">
        <f>IF(ISERROR('Tarifs et relevés'!$N$26*Tableau1[[#This Row],[Engie        Quantité KW]]),"",'Tarifs et relevés'!$N$26*Tableau1[[#This Row],[Engie        Quantité KW]])</f>
        <v/>
      </c>
      <c r="V10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3" s="198">
        <v>3</v>
      </c>
      <c r="X103" s="64">
        <f t="shared" si="30"/>
        <v>0</v>
      </c>
      <c r="Y103" s="64">
        <f t="shared" si="31"/>
        <v>0</v>
      </c>
      <c r="Z103" s="64">
        <f t="shared" si="32"/>
        <v>0</v>
      </c>
      <c r="AA103" s="113">
        <f>SUM(Tableau1[[#This Row],[SUEZ Transport    HT]:[SUEZ Traitement                           HT]])</f>
        <v>0</v>
      </c>
      <c r="AB103" s="113" t="str">
        <f>Tableau1[[#This Row],[Sogedo     Montant HT]]</f>
        <v/>
      </c>
      <c r="AC103" s="113">
        <f>SUM(Tableau1[[#This Row],[Bouteille     30 Kg]:[Bouteille     Le Cube]],Tableau1[[#This Row],[Gaz Citerne    Montant HT]])</f>
        <v>0</v>
      </c>
      <c r="AD103" s="113" t="str">
        <f>Tableau1[[#This Row],[Engie                Montant HT]]</f>
        <v/>
      </c>
      <c r="AE103" s="113">
        <f>IF($E103=501,'Tarifs et relevés'!$N$14*'Tarifs et relevés'!$N$26,0)</f>
        <v>0</v>
      </c>
      <c r="AF103" s="113">
        <f>IF($E103=501,'Tarifs et relevés'!$N$15*'Tarifs et relevés'!$N$26,0)</f>
        <v>0</v>
      </c>
      <c r="AG103" s="113">
        <f>IF($E103=503,'Tarifs et relevés'!$N$16*'Tarifs et relevés'!$N$26,0)</f>
        <v>0</v>
      </c>
      <c r="AH103" s="113">
        <f>IF($E103=504,'Tarifs et relevés'!$N$17*'Tarifs et relevés'!$N$26,0)</f>
        <v>0</v>
      </c>
      <c r="AI103" s="113">
        <f>IF($E103=505,'Tarifs et relevés'!$N$18*'Tarifs et relevés'!$N$26,0)</f>
        <v>0</v>
      </c>
      <c r="AJ103" s="113">
        <f>IF($E103=506,'Tarifs et relevés'!$N$19*'Tarifs et relevés'!$N$26,0)</f>
        <v>0</v>
      </c>
      <c r="AK103" s="113">
        <f>IF($E103=507,'Tarifs et relevés'!$N$20*'Tarifs et relevés'!$N$26,0)</f>
        <v>0</v>
      </c>
      <c r="AL103" s="113">
        <f>IF($E103=508,'Tarifs et relevés'!$N$21*'Tarifs et relevés'!$N$26,0)</f>
        <v>0</v>
      </c>
      <c r="AM103" s="113">
        <f>IF($E103=509,'Tarifs et relevés'!$N$22*'Tarifs et relevés'!$N$26,0)</f>
        <v>0</v>
      </c>
      <c r="AN103" s="113">
        <f>IF($E103=510,'Tarifs et relevés'!$N$23*'Tarifs et relevés'!$N$26,0)</f>
        <v>0</v>
      </c>
      <c r="AO103" s="113">
        <f>IF($E103=511,'Tarifs et relevés'!$N$24*'Tarifs et relevés'!$N$26,0)</f>
        <v>0</v>
      </c>
      <c r="AP103" s="113">
        <f>IF($E103=512,'Tarifs et relevés'!$N$25*'Tarifs et relevés'!$N$26,0)</f>
        <v>0</v>
      </c>
      <c r="AQ103" s="199">
        <f>IF($E103=301,'Tarifs et relevés'!$N$5*'Tarifs et relevés'!$N$8,0)</f>
        <v>0</v>
      </c>
      <c r="AR103" s="199">
        <f>IF($E103=302,'Tarifs et relevés'!$N$6*'Tarifs et relevés'!$N$8,0)</f>
        <v>0</v>
      </c>
      <c r="AS103" s="199">
        <f>IF($E103=303,'Tarifs et relevés'!$N$7*'Tarifs et relevés'!$N$8,0)</f>
        <v>0</v>
      </c>
      <c r="AT103" s="195">
        <f t="shared" si="33"/>
        <v>0</v>
      </c>
      <c r="AU103" s="195">
        <f t="shared" si="34"/>
        <v>0</v>
      </c>
    </row>
    <row r="104" spans="1:47" ht="20.100000000000001" customHeight="1" x14ac:dyDescent="0.25">
      <c r="A104" s="28" t="str">
        <f>IF(C104=200,'Code Fournisseur'!$C$4,IF(C104=300,'Code Fournisseur'!$C$12,IF(C104=400,'Code Fournisseur'!$C$17,IF(C104=500,'Code Fournisseur'!$C$23,""))))</f>
        <v/>
      </c>
      <c r="B104" s="213"/>
      <c r="C104" s="26"/>
      <c r="D104" s="28" t="str">
        <f>IF(E104=201,'Code Fournisseur'!C106,IF(E104=202,'Code Fournisseur'!$C$6,IF(E104=203,'Code Fournisseur'!$C$7,IF(E104=204,'Code Fournisseur'!$C$8,IF(E104=205,'Code Fournisseur'!$C$9,IF(E104=206,'Code Fournisseur'!$C$10,IF(E104=301,'Code Fournisseur'!$C$13,IF(E104=302,'Code Fournisseur'!$C$14,IF(E104=303,'Code Fournisseur'!$C$15,IF(E104=401,'Code Fournisseur'!$C$18,IF(E104=402,'Code Fournisseur'!$C$19,IF(E104=403,'Code Fournisseur'!$C$20,IF(E104=404,'Code Fournisseur'!$C$21,IF(E104=501,'Code Fournisseur'!$C$24,IF(E104=502,'Code Fournisseur'!$C$25,IF(E104=503,'Code Fournisseur'!$C$26,IF(E104=504,'Code Fournisseur'!$C$27,IF(E104=505,'Code Fournisseur'!$C$28,IF(E104=506,'Code Fournisseur'!$C$29,IF(E104=507,'Code Fournisseur'!$C$30,IF(E104=508,'Code Fournisseur'!$C$31,IF(E104=509,'Code Fournisseur'!$C$32,IF(E104=510,'Code Fournisseur'!$C$33,IF(E104=511,'Code Fournisseur'!$C$34,IF(E104=512,'Code Fournisseur'!$C$35,"")))))))))))))))))))))))))</f>
        <v/>
      </c>
      <c r="E104" s="26"/>
      <c r="F104" s="26"/>
      <c r="G104" s="69" t="str">
        <f>IF(Tableau1[[#This Row],[Code ventilation]]=402,'Tarifs et relevés'!$G$16*Tableau1[[#This Row],[Quote part Quantités]],"")</f>
        <v/>
      </c>
      <c r="H104" s="69" t="str">
        <f>IF(Tableau1[[#This Row],[Code ventilation]]=403,'Tarifs et relevés'!$G$17*Tableau1[[#This Row],[Quote part Quantités]],"")</f>
        <v/>
      </c>
      <c r="I104" s="69" t="str">
        <f>IF(Tableau1[[#This Row],[Code ventilation]]=404,'Tarifs et relevés'!$G$18*Tableau1[[#This Row],[Quote part Quantités]],"")</f>
        <v/>
      </c>
      <c r="J104" s="70" t="str">
        <f>IF(Tableau1[[#This Row],[Code ventilation]]=401,'Tarifs et relevés'!$G$14,"")</f>
        <v/>
      </c>
      <c r="K104" s="71" t="str">
        <f>IF(ISERROR('Tarifs et relevés'!$G$15*Tableau1[[#This Row],[Gaz Citerne            en Kg]]),"",'Tarifs et relevés'!$G$15*'Tableau des dépenses'!J104)</f>
        <v/>
      </c>
      <c r="L10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4" s="68" t="str">
        <f>IF(Tableau1[[#This Row],[Code ventilation]]=202,'Tarifs et relevés'!$G$5*Tableau1[[#This Row],[Quote part Quantités]],"")</f>
        <v/>
      </c>
      <c r="N104" s="68" t="str">
        <f>IF(Tableau1[[#This Row],[Code ventilation]]=203,'Tarifs et relevés'!$G$6*Tableau1[[#This Row],[Quote part Quantités]],"")</f>
        <v/>
      </c>
      <c r="O104" s="68" t="str">
        <f>IF(Tableau1[[#This Row],[Code ventilation]]=204,'Tarifs et relevés'!$G$7*Tableau1[[#This Row],[Quote part Quantités]],"")</f>
        <v/>
      </c>
      <c r="P104" s="68" t="str">
        <f>IF(Tableau1[[#This Row],[Code ventilation]]=205,'Tarifs et relevés'!$G$8*Tableau1[[#This Row],[Quote part Quantités]],"")</f>
        <v/>
      </c>
      <c r="Q104" s="68" t="str">
        <f>IF(Tableau1[[#This Row],[Code ventilation]]=206,'Tarifs et relevés'!$G$9*Tableau1[[#This Row],[Quote part Quantités]],"")</f>
        <v/>
      </c>
      <c r="R10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4" s="68" t="str">
        <f>IF(ISERROR('Tarifs et relevés'!$N$8*'Tableau des dépenses'!R104),"",'Tarifs et relevés'!$N$8*'Tableau des dépenses'!R104)</f>
        <v/>
      </c>
      <c r="T10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4" s="63" t="str">
        <f>IF(ISERROR('Tarifs et relevés'!$N$26*Tableau1[[#This Row],[Engie        Quantité KW]]),"",'Tarifs et relevés'!$N$26*Tableau1[[#This Row],[Engie        Quantité KW]])</f>
        <v/>
      </c>
      <c r="V10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4" s="198">
        <v>3</v>
      </c>
      <c r="X104" s="64">
        <f t="shared" si="30"/>
        <v>0</v>
      </c>
      <c r="Y104" s="64">
        <f t="shared" si="31"/>
        <v>0</v>
      </c>
      <c r="Z104" s="64">
        <f t="shared" si="32"/>
        <v>0</v>
      </c>
      <c r="AA104" s="113">
        <f>SUM(Tableau1[[#This Row],[SUEZ Transport    HT]:[SUEZ Traitement                           HT]])</f>
        <v>0</v>
      </c>
      <c r="AB104" s="113" t="str">
        <f>Tableau1[[#This Row],[Sogedo     Montant HT]]</f>
        <v/>
      </c>
      <c r="AC104" s="113">
        <f>SUM(Tableau1[[#This Row],[Bouteille     30 Kg]:[Bouteille     Le Cube]],Tableau1[[#This Row],[Gaz Citerne    Montant HT]])</f>
        <v>0</v>
      </c>
      <c r="AD104" s="113" t="str">
        <f>Tableau1[[#This Row],[Engie                Montant HT]]</f>
        <v/>
      </c>
      <c r="AE104" s="113">
        <f>IF($E104=501,'Tarifs et relevés'!$N$14*'Tarifs et relevés'!$N$26,0)</f>
        <v>0</v>
      </c>
      <c r="AF104" s="113">
        <f>IF($E104=501,'Tarifs et relevés'!$N$15*'Tarifs et relevés'!$N$26,0)</f>
        <v>0</v>
      </c>
      <c r="AG104" s="113">
        <f>IF($E104=503,'Tarifs et relevés'!$N$16*'Tarifs et relevés'!$N$26,0)</f>
        <v>0</v>
      </c>
      <c r="AH104" s="113">
        <f>IF($E104=504,'Tarifs et relevés'!$N$17*'Tarifs et relevés'!$N$26,0)</f>
        <v>0</v>
      </c>
      <c r="AI104" s="113">
        <f>IF($E104=505,'Tarifs et relevés'!$N$18*'Tarifs et relevés'!$N$26,0)</f>
        <v>0</v>
      </c>
      <c r="AJ104" s="113">
        <f>IF($E104=506,'Tarifs et relevés'!$N$19*'Tarifs et relevés'!$N$26,0)</f>
        <v>0</v>
      </c>
      <c r="AK104" s="113">
        <f>IF($E104=507,'Tarifs et relevés'!$N$20*'Tarifs et relevés'!$N$26,0)</f>
        <v>0</v>
      </c>
      <c r="AL104" s="113">
        <f>IF($E104=508,'Tarifs et relevés'!$N$21*'Tarifs et relevés'!$N$26,0)</f>
        <v>0</v>
      </c>
      <c r="AM104" s="113">
        <f>IF($E104=509,'Tarifs et relevés'!$N$22*'Tarifs et relevés'!$N$26,0)</f>
        <v>0</v>
      </c>
      <c r="AN104" s="113">
        <f>IF($E104=510,'Tarifs et relevés'!$N$23*'Tarifs et relevés'!$N$26,0)</f>
        <v>0</v>
      </c>
      <c r="AO104" s="113">
        <f>IF($E104=511,'Tarifs et relevés'!$N$24*'Tarifs et relevés'!$N$26,0)</f>
        <v>0</v>
      </c>
      <c r="AP104" s="113">
        <f>IF($E104=512,'Tarifs et relevés'!$N$25*'Tarifs et relevés'!$N$26,0)</f>
        <v>0</v>
      </c>
      <c r="AQ104" s="199">
        <f>IF($E104=301,'Tarifs et relevés'!$N$5*'Tarifs et relevés'!$N$8,0)</f>
        <v>0</v>
      </c>
      <c r="AR104" s="199">
        <f>IF($E104=302,'Tarifs et relevés'!$N$6*'Tarifs et relevés'!$N$8,0)</f>
        <v>0</v>
      </c>
      <c r="AS104" s="199">
        <f>IF($E104=303,'Tarifs et relevés'!$N$7*'Tarifs et relevés'!$N$8,0)</f>
        <v>0</v>
      </c>
      <c r="AT104" s="64">
        <f t="shared" si="33"/>
        <v>0</v>
      </c>
      <c r="AU104" s="64">
        <f t="shared" si="34"/>
        <v>0</v>
      </c>
    </row>
    <row r="105" spans="1:47" ht="20.100000000000001" customHeight="1" x14ac:dyDescent="0.25">
      <c r="A105" s="28" t="str">
        <f>IF(C105=200,'Code Fournisseur'!$C$4,IF(C105=300,'Code Fournisseur'!$C$12,IF(C105=400,'Code Fournisseur'!$C$17,IF(C105=500,'Code Fournisseur'!$C$23,""))))</f>
        <v/>
      </c>
      <c r="B105" s="213"/>
      <c r="C105" s="26"/>
      <c r="D105" s="28" t="str">
        <f>IF(E105=201,'Code Fournisseur'!C107,IF(E105=202,'Code Fournisseur'!$C$6,IF(E105=203,'Code Fournisseur'!$C$7,IF(E105=204,'Code Fournisseur'!$C$8,IF(E105=205,'Code Fournisseur'!$C$9,IF(E105=206,'Code Fournisseur'!$C$10,IF(E105=301,'Code Fournisseur'!$C$13,IF(E105=302,'Code Fournisseur'!$C$14,IF(E105=303,'Code Fournisseur'!$C$15,IF(E105=401,'Code Fournisseur'!$C$18,IF(E105=402,'Code Fournisseur'!$C$19,IF(E105=403,'Code Fournisseur'!$C$20,IF(E105=404,'Code Fournisseur'!$C$21,IF(E105=501,'Code Fournisseur'!$C$24,IF(E105=502,'Code Fournisseur'!$C$25,IF(E105=503,'Code Fournisseur'!$C$26,IF(E105=504,'Code Fournisseur'!$C$27,IF(E105=505,'Code Fournisseur'!$C$28,IF(E105=506,'Code Fournisseur'!$C$29,IF(E105=507,'Code Fournisseur'!$C$30,IF(E105=508,'Code Fournisseur'!$C$31,IF(E105=509,'Code Fournisseur'!$C$32,IF(E105=510,'Code Fournisseur'!$C$33,IF(E105=511,'Code Fournisseur'!$C$34,IF(E105=512,'Code Fournisseur'!$C$35,"")))))))))))))))))))))))))</f>
        <v/>
      </c>
      <c r="E105" s="26"/>
      <c r="F105" s="26"/>
      <c r="G105" s="69" t="str">
        <f>IF(Tableau1[[#This Row],[Code ventilation]]=402,'Tarifs et relevés'!$G$16*Tableau1[[#This Row],[Quote part Quantités]],"")</f>
        <v/>
      </c>
      <c r="H105" s="69" t="str">
        <f>IF(Tableau1[[#This Row],[Code ventilation]]=403,'Tarifs et relevés'!$G$17*Tableau1[[#This Row],[Quote part Quantités]],"")</f>
        <v/>
      </c>
      <c r="I105" s="69" t="str">
        <f>IF(Tableau1[[#This Row],[Code ventilation]]=404,'Tarifs et relevés'!$G$18*Tableau1[[#This Row],[Quote part Quantités]],"")</f>
        <v/>
      </c>
      <c r="J105" s="70" t="str">
        <f>IF(Tableau1[[#This Row],[Code ventilation]]=401,'Tarifs et relevés'!$G$14,"")</f>
        <v/>
      </c>
      <c r="K105" s="71" t="str">
        <f>IF(ISERROR('Tarifs et relevés'!$G$15*Tableau1[[#This Row],[Gaz Citerne            en Kg]]),"",'Tarifs et relevés'!$G$15*'Tableau des dépenses'!J105)</f>
        <v/>
      </c>
      <c r="L10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5" s="68" t="str">
        <f>IF(Tableau1[[#This Row],[Code ventilation]]=202,'Tarifs et relevés'!$G$5*Tableau1[[#This Row],[Quote part Quantités]],"")</f>
        <v/>
      </c>
      <c r="N105" s="68" t="str">
        <f>IF(Tableau1[[#This Row],[Code ventilation]]=203,'Tarifs et relevés'!$G$6*Tableau1[[#This Row],[Quote part Quantités]],"")</f>
        <v/>
      </c>
      <c r="O105" s="68" t="str">
        <f>IF(Tableau1[[#This Row],[Code ventilation]]=204,'Tarifs et relevés'!$G$7*Tableau1[[#This Row],[Quote part Quantités]],"")</f>
        <v/>
      </c>
      <c r="P105" s="68" t="str">
        <f>IF(Tableau1[[#This Row],[Code ventilation]]=205,'Tarifs et relevés'!$G$8*Tableau1[[#This Row],[Quote part Quantités]],"")</f>
        <v/>
      </c>
      <c r="Q105" s="68" t="str">
        <f>IF(Tableau1[[#This Row],[Code ventilation]]=206,'Tarifs et relevés'!$G$9*Tableau1[[#This Row],[Quote part Quantités]],"")</f>
        <v/>
      </c>
      <c r="R10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5" s="68" t="str">
        <f>IF(ISERROR('Tarifs et relevés'!$N$8*'Tableau des dépenses'!R105),"",'Tarifs et relevés'!$N$8*'Tableau des dépenses'!R105)</f>
        <v/>
      </c>
      <c r="T10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5" s="63" t="str">
        <f>IF(ISERROR('Tarifs et relevés'!$N$26*Tableau1[[#This Row],[Engie        Quantité KW]]),"",'Tarifs et relevés'!$N$26*Tableau1[[#This Row],[Engie        Quantité KW]])</f>
        <v/>
      </c>
      <c r="V10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5" s="198">
        <v>3</v>
      </c>
      <c r="X105" s="64">
        <f t="shared" si="30"/>
        <v>0</v>
      </c>
      <c r="Y105" s="64">
        <f t="shared" si="31"/>
        <v>0</v>
      </c>
      <c r="Z105" s="64">
        <f t="shared" si="32"/>
        <v>0</v>
      </c>
      <c r="AA105" s="113">
        <f>SUM(Tableau1[[#This Row],[SUEZ Transport    HT]:[SUEZ Traitement                           HT]])</f>
        <v>0</v>
      </c>
      <c r="AB105" s="113" t="str">
        <f>Tableau1[[#This Row],[Sogedo     Montant HT]]</f>
        <v/>
      </c>
      <c r="AC105" s="113">
        <f>SUM(Tableau1[[#This Row],[Bouteille     30 Kg]:[Bouteille     Le Cube]],Tableau1[[#This Row],[Gaz Citerne    Montant HT]])</f>
        <v>0</v>
      </c>
      <c r="AD105" s="113" t="str">
        <f>Tableau1[[#This Row],[Engie                Montant HT]]</f>
        <v/>
      </c>
      <c r="AE105" s="113">
        <f>IF($E105=501,'Tarifs et relevés'!$N$14*'Tarifs et relevés'!$N$26,0)</f>
        <v>0</v>
      </c>
      <c r="AF105" s="113">
        <f>IF($E105=501,'Tarifs et relevés'!$N$15*'Tarifs et relevés'!$N$26,0)</f>
        <v>0</v>
      </c>
      <c r="AG105" s="113">
        <f>IF($E105=503,'Tarifs et relevés'!$N$16*'Tarifs et relevés'!$N$26,0)</f>
        <v>0</v>
      </c>
      <c r="AH105" s="113">
        <f>IF($E105=504,'Tarifs et relevés'!$N$17*'Tarifs et relevés'!$N$26,0)</f>
        <v>0</v>
      </c>
      <c r="AI105" s="113">
        <f>IF($E105=505,'Tarifs et relevés'!$N$18*'Tarifs et relevés'!$N$26,0)</f>
        <v>0</v>
      </c>
      <c r="AJ105" s="113">
        <f>IF($E105=506,'Tarifs et relevés'!$N$19*'Tarifs et relevés'!$N$26,0)</f>
        <v>0</v>
      </c>
      <c r="AK105" s="113">
        <f>IF($E105=507,'Tarifs et relevés'!$N$20*'Tarifs et relevés'!$N$26,0)</f>
        <v>0</v>
      </c>
      <c r="AL105" s="113">
        <f>IF($E105=508,'Tarifs et relevés'!$N$21*'Tarifs et relevés'!$N$26,0)</f>
        <v>0</v>
      </c>
      <c r="AM105" s="113">
        <f>IF($E105=509,'Tarifs et relevés'!$N$22*'Tarifs et relevés'!$N$26,0)</f>
        <v>0</v>
      </c>
      <c r="AN105" s="113">
        <f>IF($E105=510,'Tarifs et relevés'!$N$23*'Tarifs et relevés'!$N$26,0)</f>
        <v>0</v>
      </c>
      <c r="AO105" s="113">
        <f>IF($E105=511,'Tarifs et relevés'!$N$24*'Tarifs et relevés'!$N$26,0)</f>
        <v>0</v>
      </c>
      <c r="AP105" s="113">
        <f>IF($E105=512,'Tarifs et relevés'!$N$25*'Tarifs et relevés'!$N$26,0)</f>
        <v>0</v>
      </c>
      <c r="AQ105" s="199">
        <f>IF($E105=301,'Tarifs et relevés'!$N$5*'Tarifs et relevés'!$N$8,0)</f>
        <v>0</v>
      </c>
      <c r="AR105" s="199">
        <f>IF($E105=302,'Tarifs et relevés'!$N$6*'Tarifs et relevés'!$N$8,0)</f>
        <v>0</v>
      </c>
      <c r="AS105" s="199">
        <f>IF($E105=303,'Tarifs et relevés'!$N$7*'Tarifs et relevés'!$N$8,0)</f>
        <v>0</v>
      </c>
      <c r="AT105" s="195">
        <f t="shared" si="33"/>
        <v>0</v>
      </c>
      <c r="AU105" s="195">
        <f t="shared" si="34"/>
        <v>0</v>
      </c>
    </row>
    <row r="106" spans="1:47" ht="20.100000000000001" customHeight="1" x14ac:dyDescent="0.25">
      <c r="A106" s="28" t="str">
        <f>IF(C106=200,'Code Fournisseur'!$C$4,IF(C106=300,'Code Fournisseur'!$C$12,IF(C106=400,'Code Fournisseur'!$C$17,IF(C106=500,'Code Fournisseur'!$C$23,""))))</f>
        <v/>
      </c>
      <c r="B106" s="213"/>
      <c r="C106" s="26"/>
      <c r="D106" s="28" t="str">
        <f>IF(E106=201,'Code Fournisseur'!C108,IF(E106=202,'Code Fournisseur'!$C$6,IF(E106=203,'Code Fournisseur'!$C$7,IF(E106=204,'Code Fournisseur'!$C$8,IF(E106=205,'Code Fournisseur'!$C$9,IF(E106=206,'Code Fournisseur'!$C$10,IF(E106=301,'Code Fournisseur'!$C$13,IF(E106=302,'Code Fournisseur'!$C$14,IF(E106=303,'Code Fournisseur'!$C$15,IF(E106=401,'Code Fournisseur'!$C$18,IF(E106=402,'Code Fournisseur'!$C$19,IF(E106=403,'Code Fournisseur'!$C$20,IF(E106=404,'Code Fournisseur'!$C$21,IF(E106=501,'Code Fournisseur'!$C$24,IF(E106=502,'Code Fournisseur'!$C$25,IF(E106=503,'Code Fournisseur'!$C$26,IF(E106=504,'Code Fournisseur'!$C$27,IF(E106=505,'Code Fournisseur'!$C$28,IF(E106=506,'Code Fournisseur'!$C$29,IF(E106=507,'Code Fournisseur'!$C$30,IF(E106=508,'Code Fournisseur'!$C$31,IF(E106=509,'Code Fournisseur'!$C$32,IF(E106=510,'Code Fournisseur'!$C$33,IF(E106=511,'Code Fournisseur'!$C$34,IF(E106=512,'Code Fournisseur'!$C$35,"")))))))))))))))))))))))))</f>
        <v/>
      </c>
      <c r="E106" s="26"/>
      <c r="F106" s="26"/>
      <c r="G106" s="69" t="str">
        <f>IF(Tableau1[[#This Row],[Code ventilation]]=402,'Tarifs et relevés'!$G$16*Tableau1[[#This Row],[Quote part Quantités]],"")</f>
        <v/>
      </c>
      <c r="H106" s="69" t="str">
        <f>IF(Tableau1[[#This Row],[Code ventilation]]=403,'Tarifs et relevés'!$G$17*Tableau1[[#This Row],[Quote part Quantités]],"")</f>
        <v/>
      </c>
      <c r="I106" s="69" t="str">
        <f>IF(Tableau1[[#This Row],[Code ventilation]]=404,'Tarifs et relevés'!$G$18*Tableau1[[#This Row],[Quote part Quantités]],"")</f>
        <v/>
      </c>
      <c r="J106" s="70" t="str">
        <f>IF(Tableau1[[#This Row],[Code ventilation]]=401,'Tarifs et relevés'!$G$14,"")</f>
        <v/>
      </c>
      <c r="K106" s="71" t="str">
        <f>IF(ISERROR('Tarifs et relevés'!$G$15*Tableau1[[#This Row],[Gaz Citerne            en Kg]]),"",'Tarifs et relevés'!$G$15*'Tableau des dépenses'!J106)</f>
        <v/>
      </c>
      <c r="L10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6" s="68" t="str">
        <f>IF(Tableau1[[#This Row],[Code ventilation]]=202,'Tarifs et relevés'!$G$5*Tableau1[[#This Row],[Quote part Quantités]],"")</f>
        <v/>
      </c>
      <c r="N106" s="68" t="str">
        <f>IF(Tableau1[[#This Row],[Code ventilation]]=203,'Tarifs et relevés'!$G$6*Tableau1[[#This Row],[Quote part Quantités]],"")</f>
        <v/>
      </c>
      <c r="O106" s="68" t="str">
        <f>IF(Tableau1[[#This Row],[Code ventilation]]=204,'Tarifs et relevés'!$G$7*Tableau1[[#This Row],[Quote part Quantités]],"")</f>
        <v/>
      </c>
      <c r="P106" s="68" t="str">
        <f>IF(Tableau1[[#This Row],[Code ventilation]]=205,'Tarifs et relevés'!$G$8*Tableau1[[#This Row],[Quote part Quantités]],"")</f>
        <v/>
      </c>
      <c r="Q106" s="68" t="str">
        <f>IF(Tableau1[[#This Row],[Code ventilation]]=206,'Tarifs et relevés'!$G$9*Tableau1[[#This Row],[Quote part Quantités]],"")</f>
        <v/>
      </c>
      <c r="R10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6" s="68" t="str">
        <f>IF(ISERROR('Tarifs et relevés'!$N$8*'Tableau des dépenses'!R106),"",'Tarifs et relevés'!$N$8*'Tableau des dépenses'!R106)</f>
        <v/>
      </c>
      <c r="T10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6" s="63" t="str">
        <f>IF(ISERROR('Tarifs et relevés'!$N$26*Tableau1[[#This Row],[Engie        Quantité KW]]),"",'Tarifs et relevés'!$N$26*Tableau1[[#This Row],[Engie        Quantité KW]])</f>
        <v/>
      </c>
      <c r="V10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6" s="198">
        <v>3</v>
      </c>
      <c r="X106" s="64">
        <f t="shared" si="30"/>
        <v>0</v>
      </c>
      <c r="Y106" s="64">
        <f t="shared" si="31"/>
        <v>0</v>
      </c>
      <c r="Z106" s="64">
        <f t="shared" si="32"/>
        <v>0</v>
      </c>
      <c r="AA106" s="113">
        <f>SUM(Tableau1[[#This Row],[SUEZ Transport    HT]:[SUEZ Traitement                           HT]])</f>
        <v>0</v>
      </c>
      <c r="AB106" s="113" t="str">
        <f>Tableau1[[#This Row],[Sogedo     Montant HT]]</f>
        <v/>
      </c>
      <c r="AC106" s="113">
        <f>SUM(Tableau1[[#This Row],[Bouteille     30 Kg]:[Bouteille     Le Cube]],Tableau1[[#This Row],[Gaz Citerne    Montant HT]])</f>
        <v>0</v>
      </c>
      <c r="AD106" s="113" t="str">
        <f>Tableau1[[#This Row],[Engie                Montant HT]]</f>
        <v/>
      </c>
      <c r="AE106" s="113">
        <f>IF($E106=501,'Tarifs et relevés'!$N$14*'Tarifs et relevés'!$N$26,0)</f>
        <v>0</v>
      </c>
      <c r="AF106" s="113">
        <f>IF($E106=501,'Tarifs et relevés'!$N$15*'Tarifs et relevés'!$N$26,0)</f>
        <v>0</v>
      </c>
      <c r="AG106" s="113">
        <f>IF($E106=503,'Tarifs et relevés'!$N$16*'Tarifs et relevés'!$N$26,0)</f>
        <v>0</v>
      </c>
      <c r="AH106" s="113">
        <f>IF($E106=504,'Tarifs et relevés'!$N$17*'Tarifs et relevés'!$N$26,0)</f>
        <v>0</v>
      </c>
      <c r="AI106" s="113">
        <f>IF($E106=505,'Tarifs et relevés'!$N$18*'Tarifs et relevés'!$N$26,0)</f>
        <v>0</v>
      </c>
      <c r="AJ106" s="113">
        <f>IF($E106=506,'Tarifs et relevés'!$N$19*'Tarifs et relevés'!$N$26,0)</f>
        <v>0</v>
      </c>
      <c r="AK106" s="113">
        <f>IF($E106=507,'Tarifs et relevés'!$N$20*'Tarifs et relevés'!$N$26,0)</f>
        <v>0</v>
      </c>
      <c r="AL106" s="113">
        <f>IF($E106=508,'Tarifs et relevés'!$N$21*'Tarifs et relevés'!$N$26,0)</f>
        <v>0</v>
      </c>
      <c r="AM106" s="113">
        <f>IF($E106=509,'Tarifs et relevés'!$N$22*'Tarifs et relevés'!$N$26,0)</f>
        <v>0</v>
      </c>
      <c r="AN106" s="113">
        <f>IF($E106=510,'Tarifs et relevés'!$N$23*'Tarifs et relevés'!$N$26,0)</f>
        <v>0</v>
      </c>
      <c r="AO106" s="113">
        <f>IF($E106=511,'Tarifs et relevés'!$N$24*'Tarifs et relevés'!$N$26,0)</f>
        <v>0</v>
      </c>
      <c r="AP106" s="113">
        <f>IF($E106=512,'Tarifs et relevés'!$N$25*'Tarifs et relevés'!$N$26,0)</f>
        <v>0</v>
      </c>
      <c r="AQ106" s="199">
        <f>IF($E106=301,'Tarifs et relevés'!$N$5*'Tarifs et relevés'!$N$8,0)</f>
        <v>0</v>
      </c>
      <c r="AR106" s="199">
        <f>IF($E106=302,'Tarifs et relevés'!$N$6*'Tarifs et relevés'!$N$8,0)</f>
        <v>0</v>
      </c>
      <c r="AS106" s="199">
        <f>IF($E106=303,'Tarifs et relevés'!$N$7*'Tarifs et relevés'!$N$8,0)</f>
        <v>0</v>
      </c>
      <c r="AT106" s="64">
        <f t="shared" si="33"/>
        <v>0</v>
      </c>
      <c r="AU106" s="64">
        <f t="shared" si="34"/>
        <v>0</v>
      </c>
    </row>
    <row r="107" spans="1:47" ht="20.100000000000001" customHeight="1" x14ac:dyDescent="0.25">
      <c r="A107" s="28" t="str">
        <f>IF(C107=200,'Code Fournisseur'!$C$4,IF(C107=300,'Code Fournisseur'!$C$12,IF(C107=400,'Code Fournisseur'!$C$17,IF(C107=500,'Code Fournisseur'!$C$23,""))))</f>
        <v/>
      </c>
      <c r="B107" s="213"/>
      <c r="C107" s="26"/>
      <c r="D107" s="28" t="str">
        <f>IF(E107=201,'Code Fournisseur'!C109,IF(E107=202,'Code Fournisseur'!$C$6,IF(E107=203,'Code Fournisseur'!$C$7,IF(E107=204,'Code Fournisseur'!$C$8,IF(E107=205,'Code Fournisseur'!$C$9,IF(E107=206,'Code Fournisseur'!$C$10,IF(E107=301,'Code Fournisseur'!$C$13,IF(E107=302,'Code Fournisseur'!$C$14,IF(E107=303,'Code Fournisseur'!$C$15,IF(E107=401,'Code Fournisseur'!$C$18,IF(E107=402,'Code Fournisseur'!$C$19,IF(E107=403,'Code Fournisseur'!$C$20,IF(E107=404,'Code Fournisseur'!$C$21,IF(E107=501,'Code Fournisseur'!$C$24,IF(E107=502,'Code Fournisseur'!$C$25,IF(E107=503,'Code Fournisseur'!$C$26,IF(E107=504,'Code Fournisseur'!$C$27,IF(E107=505,'Code Fournisseur'!$C$28,IF(E107=506,'Code Fournisseur'!$C$29,IF(E107=507,'Code Fournisseur'!$C$30,IF(E107=508,'Code Fournisseur'!$C$31,IF(E107=509,'Code Fournisseur'!$C$32,IF(E107=510,'Code Fournisseur'!$C$33,IF(E107=511,'Code Fournisseur'!$C$34,IF(E107=512,'Code Fournisseur'!$C$35,"")))))))))))))))))))))))))</f>
        <v/>
      </c>
      <c r="E107" s="26"/>
      <c r="F107" s="26"/>
      <c r="G107" s="69" t="str">
        <f>IF(Tableau1[[#This Row],[Code ventilation]]=402,'Tarifs et relevés'!$G$16*Tableau1[[#This Row],[Quote part Quantités]],"")</f>
        <v/>
      </c>
      <c r="H107" s="69" t="str">
        <f>IF(Tableau1[[#This Row],[Code ventilation]]=403,'Tarifs et relevés'!$G$17*Tableau1[[#This Row],[Quote part Quantités]],"")</f>
        <v/>
      </c>
      <c r="I107" s="69" t="str">
        <f>IF(Tableau1[[#This Row],[Code ventilation]]=404,'Tarifs et relevés'!$G$18*Tableau1[[#This Row],[Quote part Quantités]],"")</f>
        <v/>
      </c>
      <c r="J107" s="70" t="str">
        <f>IF(Tableau1[[#This Row],[Code ventilation]]=401,'Tarifs et relevés'!$G$14,"")</f>
        <v/>
      </c>
      <c r="K107" s="71" t="str">
        <f>IF(ISERROR('Tarifs et relevés'!$G$15*Tableau1[[#This Row],[Gaz Citerne            en Kg]]),"",'Tarifs et relevés'!$G$15*'Tableau des dépenses'!J107)</f>
        <v/>
      </c>
      <c r="L10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7" s="68" t="str">
        <f>IF(Tableau1[[#This Row],[Code ventilation]]=202,'Tarifs et relevés'!$G$5*Tableau1[[#This Row],[Quote part Quantités]],"")</f>
        <v/>
      </c>
      <c r="N107" s="68" t="str">
        <f>IF(Tableau1[[#This Row],[Code ventilation]]=203,'Tarifs et relevés'!$G$6*Tableau1[[#This Row],[Quote part Quantités]],"")</f>
        <v/>
      </c>
      <c r="O107" s="68" t="str">
        <f>IF(Tableau1[[#This Row],[Code ventilation]]=204,'Tarifs et relevés'!$G$7*Tableau1[[#This Row],[Quote part Quantités]],"")</f>
        <v/>
      </c>
      <c r="P107" s="68" t="str">
        <f>IF(Tableau1[[#This Row],[Code ventilation]]=205,'Tarifs et relevés'!$G$8*Tableau1[[#This Row],[Quote part Quantités]],"")</f>
        <v/>
      </c>
      <c r="Q107" s="68" t="str">
        <f>IF(Tableau1[[#This Row],[Code ventilation]]=206,'Tarifs et relevés'!$G$9*Tableau1[[#This Row],[Quote part Quantités]],"")</f>
        <v/>
      </c>
      <c r="R10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7" s="68" t="str">
        <f>IF(ISERROR('Tarifs et relevés'!$N$8*'Tableau des dépenses'!R107),"",'Tarifs et relevés'!$N$8*'Tableau des dépenses'!R107)</f>
        <v/>
      </c>
      <c r="T10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7" s="63" t="str">
        <f>IF(ISERROR('Tarifs et relevés'!$N$26*Tableau1[[#This Row],[Engie        Quantité KW]]),"",'Tarifs et relevés'!$N$26*Tableau1[[#This Row],[Engie        Quantité KW]])</f>
        <v/>
      </c>
      <c r="V10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7" s="198">
        <v>3</v>
      </c>
      <c r="X107" s="64">
        <f t="shared" si="30"/>
        <v>0</v>
      </c>
      <c r="Y107" s="64">
        <f t="shared" si="31"/>
        <v>0</v>
      </c>
      <c r="Z107" s="64">
        <f t="shared" si="32"/>
        <v>0</v>
      </c>
      <c r="AA107" s="113">
        <f>SUM(Tableau1[[#This Row],[SUEZ Transport    HT]:[SUEZ Traitement                           HT]])</f>
        <v>0</v>
      </c>
      <c r="AB107" s="113" t="str">
        <f>Tableau1[[#This Row],[Sogedo     Montant HT]]</f>
        <v/>
      </c>
      <c r="AC107" s="113">
        <f>SUM(Tableau1[[#This Row],[Bouteille     30 Kg]:[Bouteille     Le Cube]],Tableau1[[#This Row],[Gaz Citerne    Montant HT]])</f>
        <v>0</v>
      </c>
      <c r="AD107" s="113" t="str">
        <f>Tableau1[[#This Row],[Engie                Montant HT]]</f>
        <v/>
      </c>
      <c r="AE107" s="113">
        <f>IF($E107=501,'Tarifs et relevés'!$N$14*'Tarifs et relevés'!$N$26,0)</f>
        <v>0</v>
      </c>
      <c r="AF107" s="113">
        <f>IF($E107=501,'Tarifs et relevés'!$N$15*'Tarifs et relevés'!$N$26,0)</f>
        <v>0</v>
      </c>
      <c r="AG107" s="113">
        <f>IF($E107=503,'Tarifs et relevés'!$N$16*'Tarifs et relevés'!$N$26,0)</f>
        <v>0</v>
      </c>
      <c r="AH107" s="113">
        <f>IF($E107=504,'Tarifs et relevés'!$N$17*'Tarifs et relevés'!$N$26,0)</f>
        <v>0</v>
      </c>
      <c r="AI107" s="113">
        <f>IF($E107=505,'Tarifs et relevés'!$N$18*'Tarifs et relevés'!$N$26,0)</f>
        <v>0</v>
      </c>
      <c r="AJ107" s="113">
        <f>IF($E107=506,'Tarifs et relevés'!$N$19*'Tarifs et relevés'!$N$26,0)</f>
        <v>0</v>
      </c>
      <c r="AK107" s="113">
        <f>IF($E107=507,'Tarifs et relevés'!$N$20*'Tarifs et relevés'!$N$26,0)</f>
        <v>0</v>
      </c>
      <c r="AL107" s="113">
        <f>IF($E107=508,'Tarifs et relevés'!$N$21*'Tarifs et relevés'!$N$26,0)</f>
        <v>0</v>
      </c>
      <c r="AM107" s="113">
        <f>IF($E107=509,'Tarifs et relevés'!$N$22*'Tarifs et relevés'!$N$26,0)</f>
        <v>0</v>
      </c>
      <c r="AN107" s="113">
        <f>IF($E107=510,'Tarifs et relevés'!$N$23*'Tarifs et relevés'!$N$26,0)</f>
        <v>0</v>
      </c>
      <c r="AO107" s="113">
        <f>IF($E107=511,'Tarifs et relevés'!$N$24*'Tarifs et relevés'!$N$26,0)</f>
        <v>0</v>
      </c>
      <c r="AP107" s="113">
        <f>IF($E107=512,'Tarifs et relevés'!$N$25*'Tarifs et relevés'!$N$26,0)</f>
        <v>0</v>
      </c>
      <c r="AQ107" s="199">
        <f>IF($E107=301,'Tarifs et relevés'!$N$5*'Tarifs et relevés'!$N$8,0)</f>
        <v>0</v>
      </c>
      <c r="AR107" s="199">
        <f>IF($E107=302,'Tarifs et relevés'!$N$6*'Tarifs et relevés'!$N$8,0)</f>
        <v>0</v>
      </c>
      <c r="AS107" s="199">
        <f>IF($E107=303,'Tarifs et relevés'!$N$7*'Tarifs et relevés'!$N$8,0)</f>
        <v>0</v>
      </c>
      <c r="AT107" s="195">
        <f t="shared" si="33"/>
        <v>0</v>
      </c>
      <c r="AU107" s="195">
        <f t="shared" si="34"/>
        <v>0</v>
      </c>
    </row>
    <row r="108" spans="1:47" ht="20.100000000000001" customHeight="1" x14ac:dyDescent="0.25">
      <c r="A108" s="28" t="str">
        <f>IF(C108=200,'Code Fournisseur'!$C$4,IF(C108=300,'Code Fournisseur'!$C$12,IF(C108=400,'Code Fournisseur'!$C$17,IF(C108=500,'Code Fournisseur'!$C$23,""))))</f>
        <v/>
      </c>
      <c r="B108" s="213"/>
      <c r="C108" s="26"/>
      <c r="D108" s="28" t="str">
        <f>IF(E108=201,'Code Fournisseur'!C110,IF(E108=202,'Code Fournisseur'!$C$6,IF(E108=203,'Code Fournisseur'!$C$7,IF(E108=204,'Code Fournisseur'!$C$8,IF(E108=205,'Code Fournisseur'!$C$9,IF(E108=206,'Code Fournisseur'!$C$10,IF(E108=301,'Code Fournisseur'!$C$13,IF(E108=302,'Code Fournisseur'!$C$14,IF(E108=303,'Code Fournisseur'!$C$15,IF(E108=401,'Code Fournisseur'!$C$18,IF(E108=402,'Code Fournisseur'!$C$19,IF(E108=403,'Code Fournisseur'!$C$20,IF(E108=404,'Code Fournisseur'!$C$21,IF(E108=501,'Code Fournisseur'!$C$24,IF(E108=502,'Code Fournisseur'!$C$25,IF(E108=503,'Code Fournisseur'!$C$26,IF(E108=504,'Code Fournisseur'!$C$27,IF(E108=505,'Code Fournisseur'!$C$28,IF(E108=506,'Code Fournisseur'!$C$29,IF(E108=507,'Code Fournisseur'!$C$30,IF(E108=508,'Code Fournisseur'!$C$31,IF(E108=509,'Code Fournisseur'!$C$32,IF(E108=510,'Code Fournisseur'!$C$33,IF(E108=511,'Code Fournisseur'!$C$34,IF(E108=512,'Code Fournisseur'!$C$35,"")))))))))))))))))))))))))</f>
        <v/>
      </c>
      <c r="E108" s="26"/>
      <c r="F108" s="26"/>
      <c r="G108" s="69" t="str">
        <f>IF(Tableau1[[#This Row],[Code ventilation]]=402,'Tarifs et relevés'!$G$16*Tableau1[[#This Row],[Quote part Quantités]],"")</f>
        <v/>
      </c>
      <c r="H108" s="69" t="str">
        <f>IF(Tableau1[[#This Row],[Code ventilation]]=403,'Tarifs et relevés'!$G$17*Tableau1[[#This Row],[Quote part Quantités]],"")</f>
        <v/>
      </c>
      <c r="I108" s="69" t="str">
        <f>IF(Tableau1[[#This Row],[Code ventilation]]=404,'Tarifs et relevés'!$G$18*Tableau1[[#This Row],[Quote part Quantités]],"")</f>
        <v/>
      </c>
      <c r="J108" s="70" t="str">
        <f>IF(Tableau1[[#This Row],[Code ventilation]]=401,'Tarifs et relevés'!$G$14,"")</f>
        <v/>
      </c>
      <c r="K108" s="71" t="str">
        <f>IF(ISERROR('Tarifs et relevés'!$G$15*Tableau1[[#This Row],[Gaz Citerne            en Kg]]),"",'Tarifs et relevés'!$G$15*'Tableau des dépenses'!J108)</f>
        <v/>
      </c>
      <c r="L10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8" s="68" t="str">
        <f>IF(Tableau1[[#This Row],[Code ventilation]]=202,'Tarifs et relevés'!$G$5*Tableau1[[#This Row],[Quote part Quantités]],"")</f>
        <v/>
      </c>
      <c r="N108" s="68" t="str">
        <f>IF(Tableau1[[#This Row],[Code ventilation]]=203,'Tarifs et relevés'!$G$6*Tableau1[[#This Row],[Quote part Quantités]],"")</f>
        <v/>
      </c>
      <c r="O108" s="68" t="str">
        <f>IF(Tableau1[[#This Row],[Code ventilation]]=204,'Tarifs et relevés'!$G$7*Tableau1[[#This Row],[Quote part Quantités]],"")</f>
        <v/>
      </c>
      <c r="P108" s="68" t="str">
        <f>IF(Tableau1[[#This Row],[Code ventilation]]=205,'Tarifs et relevés'!$G$8*Tableau1[[#This Row],[Quote part Quantités]],"")</f>
        <v/>
      </c>
      <c r="Q108" s="68" t="str">
        <f>IF(Tableau1[[#This Row],[Code ventilation]]=206,'Tarifs et relevés'!$G$9*Tableau1[[#This Row],[Quote part Quantités]],"")</f>
        <v/>
      </c>
      <c r="R10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8" s="68" t="str">
        <f>IF(ISERROR('Tarifs et relevés'!$N$8*'Tableau des dépenses'!R108),"",'Tarifs et relevés'!$N$8*'Tableau des dépenses'!R108)</f>
        <v/>
      </c>
      <c r="T10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8" s="63" t="str">
        <f>IF(ISERROR('Tarifs et relevés'!$N$26*Tableau1[[#This Row],[Engie        Quantité KW]]),"",'Tarifs et relevés'!$N$26*Tableau1[[#This Row],[Engie        Quantité KW]])</f>
        <v/>
      </c>
      <c r="V10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8" s="198">
        <v>3</v>
      </c>
      <c r="X108" s="64">
        <f t="shared" si="30"/>
        <v>0</v>
      </c>
      <c r="Y108" s="64">
        <f t="shared" si="31"/>
        <v>0</v>
      </c>
      <c r="Z108" s="64">
        <f t="shared" si="32"/>
        <v>0</v>
      </c>
      <c r="AA108" s="113">
        <f>SUM(Tableau1[[#This Row],[SUEZ Transport    HT]:[SUEZ Traitement                           HT]])</f>
        <v>0</v>
      </c>
      <c r="AB108" s="113" t="str">
        <f>Tableau1[[#This Row],[Sogedo     Montant HT]]</f>
        <v/>
      </c>
      <c r="AC108" s="113">
        <f>SUM(Tableau1[[#This Row],[Bouteille     30 Kg]:[Bouteille     Le Cube]],Tableau1[[#This Row],[Gaz Citerne    Montant HT]])</f>
        <v>0</v>
      </c>
      <c r="AD108" s="113" t="str">
        <f>Tableau1[[#This Row],[Engie                Montant HT]]</f>
        <v/>
      </c>
      <c r="AE108" s="113">
        <f>IF($E108=501,'Tarifs et relevés'!$N$14*'Tarifs et relevés'!$N$26,0)</f>
        <v>0</v>
      </c>
      <c r="AF108" s="113">
        <f>IF($E108=501,'Tarifs et relevés'!$N$15*'Tarifs et relevés'!$N$26,0)</f>
        <v>0</v>
      </c>
      <c r="AG108" s="113">
        <f>IF($E108=503,'Tarifs et relevés'!$N$16*'Tarifs et relevés'!$N$26,0)</f>
        <v>0</v>
      </c>
      <c r="AH108" s="113">
        <f>IF($E108=504,'Tarifs et relevés'!$N$17*'Tarifs et relevés'!$N$26,0)</f>
        <v>0</v>
      </c>
      <c r="AI108" s="113">
        <f>IF($E108=505,'Tarifs et relevés'!$N$18*'Tarifs et relevés'!$N$26,0)</f>
        <v>0</v>
      </c>
      <c r="AJ108" s="113">
        <f>IF($E108=506,'Tarifs et relevés'!$N$19*'Tarifs et relevés'!$N$26,0)</f>
        <v>0</v>
      </c>
      <c r="AK108" s="113">
        <f>IF($E108=507,'Tarifs et relevés'!$N$20*'Tarifs et relevés'!$N$26,0)</f>
        <v>0</v>
      </c>
      <c r="AL108" s="113">
        <f>IF($E108=508,'Tarifs et relevés'!$N$21*'Tarifs et relevés'!$N$26,0)</f>
        <v>0</v>
      </c>
      <c r="AM108" s="113">
        <f>IF($E108=509,'Tarifs et relevés'!$N$22*'Tarifs et relevés'!$N$26,0)</f>
        <v>0</v>
      </c>
      <c r="AN108" s="113">
        <f>IF($E108=510,'Tarifs et relevés'!$N$23*'Tarifs et relevés'!$N$26,0)</f>
        <v>0</v>
      </c>
      <c r="AO108" s="113">
        <f>IF($E108=511,'Tarifs et relevés'!$N$24*'Tarifs et relevés'!$N$26,0)</f>
        <v>0</v>
      </c>
      <c r="AP108" s="113">
        <f>IF($E108=512,'Tarifs et relevés'!$N$25*'Tarifs et relevés'!$N$26,0)</f>
        <v>0</v>
      </c>
      <c r="AQ108" s="199">
        <f>IF($E108=301,'Tarifs et relevés'!$N$5*'Tarifs et relevés'!$N$8,0)</f>
        <v>0</v>
      </c>
      <c r="AR108" s="199">
        <f>IF($E108=302,'Tarifs et relevés'!$N$6*'Tarifs et relevés'!$N$8,0)</f>
        <v>0</v>
      </c>
      <c r="AS108" s="199">
        <f>IF($E108=303,'Tarifs et relevés'!$N$7*'Tarifs et relevés'!$N$8,0)</f>
        <v>0</v>
      </c>
      <c r="AT108" s="64">
        <f t="shared" si="33"/>
        <v>0</v>
      </c>
      <c r="AU108" s="64">
        <f t="shared" si="34"/>
        <v>0</v>
      </c>
    </row>
    <row r="109" spans="1:47" ht="20.100000000000001" customHeight="1" x14ac:dyDescent="0.25">
      <c r="A109" s="28" t="str">
        <f>IF(C109=200,'Code Fournisseur'!$C$4,IF(C109=300,'Code Fournisseur'!$C$12,IF(C109=400,'Code Fournisseur'!$C$17,IF(C109=500,'Code Fournisseur'!$C$23,""))))</f>
        <v/>
      </c>
      <c r="B109" s="213"/>
      <c r="C109" s="26"/>
      <c r="D109" s="28" t="str">
        <f>IF(E109=201,'Code Fournisseur'!C111,IF(E109=202,'Code Fournisseur'!$C$6,IF(E109=203,'Code Fournisseur'!$C$7,IF(E109=204,'Code Fournisseur'!$C$8,IF(E109=205,'Code Fournisseur'!$C$9,IF(E109=206,'Code Fournisseur'!$C$10,IF(E109=301,'Code Fournisseur'!$C$13,IF(E109=302,'Code Fournisseur'!$C$14,IF(E109=303,'Code Fournisseur'!$C$15,IF(E109=401,'Code Fournisseur'!$C$18,IF(E109=402,'Code Fournisseur'!$C$19,IF(E109=403,'Code Fournisseur'!$C$20,IF(E109=404,'Code Fournisseur'!$C$21,IF(E109=501,'Code Fournisseur'!$C$24,IF(E109=502,'Code Fournisseur'!$C$25,IF(E109=503,'Code Fournisseur'!$C$26,IF(E109=504,'Code Fournisseur'!$C$27,IF(E109=505,'Code Fournisseur'!$C$28,IF(E109=506,'Code Fournisseur'!$C$29,IF(E109=507,'Code Fournisseur'!$C$30,IF(E109=508,'Code Fournisseur'!$C$31,IF(E109=509,'Code Fournisseur'!$C$32,IF(E109=510,'Code Fournisseur'!$C$33,IF(E109=511,'Code Fournisseur'!$C$34,IF(E109=512,'Code Fournisseur'!$C$35,"")))))))))))))))))))))))))</f>
        <v/>
      </c>
      <c r="E109" s="26"/>
      <c r="F109" s="26"/>
      <c r="G109" s="69" t="str">
        <f>IF(Tableau1[[#This Row],[Code ventilation]]=402,'Tarifs et relevés'!$G$16*Tableau1[[#This Row],[Quote part Quantités]],"")</f>
        <v/>
      </c>
      <c r="H109" s="69" t="str">
        <f>IF(Tableau1[[#This Row],[Code ventilation]]=403,'Tarifs et relevés'!$G$17*Tableau1[[#This Row],[Quote part Quantités]],"")</f>
        <v/>
      </c>
      <c r="I109" s="69" t="str">
        <f>IF(Tableau1[[#This Row],[Code ventilation]]=404,'Tarifs et relevés'!$G$18*Tableau1[[#This Row],[Quote part Quantités]],"")</f>
        <v/>
      </c>
      <c r="J109" s="70" t="str">
        <f>IF(Tableau1[[#This Row],[Code ventilation]]=401,'Tarifs et relevés'!$G$14,"")</f>
        <v/>
      </c>
      <c r="K109" s="71" t="str">
        <f>IF(ISERROR('Tarifs et relevés'!$G$15*Tableau1[[#This Row],[Gaz Citerne            en Kg]]),"",'Tarifs et relevés'!$G$15*'Tableau des dépenses'!J109)</f>
        <v/>
      </c>
      <c r="L10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09" s="68" t="str">
        <f>IF(Tableau1[[#This Row],[Code ventilation]]=202,'Tarifs et relevés'!$G$5*Tableau1[[#This Row],[Quote part Quantités]],"")</f>
        <v/>
      </c>
      <c r="N109" s="68" t="str">
        <f>IF(Tableau1[[#This Row],[Code ventilation]]=203,'Tarifs et relevés'!$G$6*Tableau1[[#This Row],[Quote part Quantités]],"")</f>
        <v/>
      </c>
      <c r="O109" s="68" t="str">
        <f>IF(Tableau1[[#This Row],[Code ventilation]]=204,'Tarifs et relevés'!$G$7*Tableau1[[#This Row],[Quote part Quantités]],"")</f>
        <v/>
      </c>
      <c r="P109" s="68" t="str">
        <f>IF(Tableau1[[#This Row],[Code ventilation]]=205,'Tarifs et relevés'!$G$8*Tableau1[[#This Row],[Quote part Quantités]],"")</f>
        <v/>
      </c>
      <c r="Q109" s="68" t="str">
        <f>IF(Tableau1[[#This Row],[Code ventilation]]=206,'Tarifs et relevés'!$G$9*Tableau1[[#This Row],[Quote part Quantités]],"")</f>
        <v/>
      </c>
      <c r="R10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09" s="68" t="str">
        <f>IF(ISERROR('Tarifs et relevés'!$N$8*'Tableau des dépenses'!R109),"",'Tarifs et relevés'!$N$8*'Tableau des dépenses'!R109)</f>
        <v/>
      </c>
      <c r="T10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09" s="63" t="str">
        <f>IF(ISERROR('Tarifs et relevés'!$N$26*Tableau1[[#This Row],[Engie        Quantité KW]]),"",'Tarifs et relevés'!$N$26*Tableau1[[#This Row],[Engie        Quantité KW]])</f>
        <v/>
      </c>
      <c r="V10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09" s="198">
        <v>3</v>
      </c>
      <c r="X109" s="64">
        <f t="shared" si="30"/>
        <v>0</v>
      </c>
      <c r="Y109" s="64">
        <f t="shared" si="31"/>
        <v>0</v>
      </c>
      <c r="Z109" s="64">
        <f t="shared" si="32"/>
        <v>0</v>
      </c>
      <c r="AA109" s="113">
        <f>SUM(Tableau1[[#This Row],[SUEZ Transport    HT]:[SUEZ Traitement                           HT]])</f>
        <v>0</v>
      </c>
      <c r="AB109" s="113" t="str">
        <f>Tableau1[[#This Row],[Sogedo     Montant HT]]</f>
        <v/>
      </c>
      <c r="AC109" s="113">
        <f>SUM(Tableau1[[#This Row],[Bouteille     30 Kg]:[Bouteille     Le Cube]],Tableau1[[#This Row],[Gaz Citerne    Montant HT]])</f>
        <v>0</v>
      </c>
      <c r="AD109" s="113" t="str">
        <f>Tableau1[[#This Row],[Engie                Montant HT]]</f>
        <v/>
      </c>
      <c r="AE109" s="113">
        <f>IF($E109=501,'Tarifs et relevés'!$N$14*'Tarifs et relevés'!$N$26,0)</f>
        <v>0</v>
      </c>
      <c r="AF109" s="113">
        <f>IF($E109=501,'Tarifs et relevés'!$N$15*'Tarifs et relevés'!$N$26,0)</f>
        <v>0</v>
      </c>
      <c r="AG109" s="113">
        <f>IF($E109=503,'Tarifs et relevés'!$N$16*'Tarifs et relevés'!$N$26,0)</f>
        <v>0</v>
      </c>
      <c r="AH109" s="113">
        <f>IF($E109=504,'Tarifs et relevés'!$N$17*'Tarifs et relevés'!$N$26,0)</f>
        <v>0</v>
      </c>
      <c r="AI109" s="113">
        <f>IF($E109=505,'Tarifs et relevés'!$N$18*'Tarifs et relevés'!$N$26,0)</f>
        <v>0</v>
      </c>
      <c r="AJ109" s="113">
        <f>IF($E109=506,'Tarifs et relevés'!$N$19*'Tarifs et relevés'!$N$26,0)</f>
        <v>0</v>
      </c>
      <c r="AK109" s="113">
        <f>IF($E109=507,'Tarifs et relevés'!$N$20*'Tarifs et relevés'!$N$26,0)</f>
        <v>0</v>
      </c>
      <c r="AL109" s="113">
        <f>IF($E109=508,'Tarifs et relevés'!$N$21*'Tarifs et relevés'!$N$26,0)</f>
        <v>0</v>
      </c>
      <c r="AM109" s="113">
        <f>IF($E109=509,'Tarifs et relevés'!$N$22*'Tarifs et relevés'!$N$26,0)</f>
        <v>0</v>
      </c>
      <c r="AN109" s="113">
        <f>IF($E109=510,'Tarifs et relevés'!$N$23*'Tarifs et relevés'!$N$26,0)</f>
        <v>0</v>
      </c>
      <c r="AO109" s="113">
        <f>IF($E109=511,'Tarifs et relevés'!$N$24*'Tarifs et relevés'!$N$26,0)</f>
        <v>0</v>
      </c>
      <c r="AP109" s="113">
        <f>IF($E109=512,'Tarifs et relevés'!$N$25*'Tarifs et relevés'!$N$26,0)</f>
        <v>0</v>
      </c>
      <c r="AQ109" s="199">
        <f>IF($E109=301,'Tarifs et relevés'!$N$5*'Tarifs et relevés'!$N$8,0)</f>
        <v>0</v>
      </c>
      <c r="AR109" s="199">
        <f>IF($E109=302,'Tarifs et relevés'!$N$6*'Tarifs et relevés'!$N$8,0)</f>
        <v>0</v>
      </c>
      <c r="AS109" s="199">
        <f>IF($E109=303,'Tarifs et relevés'!$N$7*'Tarifs et relevés'!$N$8,0)</f>
        <v>0</v>
      </c>
      <c r="AT109" s="195">
        <f t="shared" si="33"/>
        <v>0</v>
      </c>
      <c r="AU109" s="195">
        <f t="shared" si="34"/>
        <v>0</v>
      </c>
    </row>
    <row r="110" spans="1:47" ht="20.100000000000001" customHeight="1" x14ac:dyDescent="0.25">
      <c r="A110" s="28" t="str">
        <f>IF(C110=200,'Code Fournisseur'!$C$4,IF(C110=300,'Code Fournisseur'!$C$12,IF(C110=400,'Code Fournisseur'!$C$17,IF(C110=500,'Code Fournisseur'!$C$23,""))))</f>
        <v/>
      </c>
      <c r="B110" s="213"/>
      <c r="C110" s="26"/>
      <c r="D110" s="28" t="str">
        <f>IF(E110=201,'Code Fournisseur'!C112,IF(E110=202,'Code Fournisseur'!$C$6,IF(E110=203,'Code Fournisseur'!$C$7,IF(E110=204,'Code Fournisseur'!$C$8,IF(E110=205,'Code Fournisseur'!$C$9,IF(E110=206,'Code Fournisseur'!$C$10,IF(E110=301,'Code Fournisseur'!$C$13,IF(E110=302,'Code Fournisseur'!$C$14,IF(E110=303,'Code Fournisseur'!$C$15,IF(E110=401,'Code Fournisseur'!$C$18,IF(E110=402,'Code Fournisseur'!$C$19,IF(E110=403,'Code Fournisseur'!$C$20,IF(E110=404,'Code Fournisseur'!$C$21,IF(E110=501,'Code Fournisseur'!$C$24,IF(E110=502,'Code Fournisseur'!$C$25,IF(E110=503,'Code Fournisseur'!$C$26,IF(E110=504,'Code Fournisseur'!$C$27,IF(E110=505,'Code Fournisseur'!$C$28,IF(E110=506,'Code Fournisseur'!$C$29,IF(E110=507,'Code Fournisseur'!$C$30,IF(E110=508,'Code Fournisseur'!$C$31,IF(E110=509,'Code Fournisseur'!$C$32,IF(E110=510,'Code Fournisseur'!$C$33,IF(E110=511,'Code Fournisseur'!$C$34,IF(E110=512,'Code Fournisseur'!$C$35,"")))))))))))))))))))))))))</f>
        <v/>
      </c>
      <c r="E110" s="26"/>
      <c r="F110" s="26"/>
      <c r="G110" s="69" t="str">
        <f>IF(Tableau1[[#This Row],[Code ventilation]]=402,'Tarifs et relevés'!$G$16*Tableau1[[#This Row],[Quote part Quantités]],"")</f>
        <v/>
      </c>
      <c r="H110" s="69" t="str">
        <f>IF(Tableau1[[#This Row],[Code ventilation]]=403,'Tarifs et relevés'!$G$17*Tableau1[[#This Row],[Quote part Quantités]],"")</f>
        <v/>
      </c>
      <c r="I110" s="69" t="str">
        <f>IF(Tableau1[[#This Row],[Code ventilation]]=404,'Tarifs et relevés'!$G$18*Tableau1[[#This Row],[Quote part Quantités]],"")</f>
        <v/>
      </c>
      <c r="J110" s="70" t="str">
        <f>IF(Tableau1[[#This Row],[Code ventilation]]=401,'Tarifs et relevés'!$G$14,"")</f>
        <v/>
      </c>
      <c r="K110" s="71" t="str">
        <f>IF(ISERROR('Tarifs et relevés'!$G$15*Tableau1[[#This Row],[Gaz Citerne            en Kg]]),"",'Tarifs et relevés'!$G$15*'Tableau des dépenses'!J110)</f>
        <v/>
      </c>
      <c r="L11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0" s="68" t="str">
        <f>IF(Tableau1[[#This Row],[Code ventilation]]=202,'Tarifs et relevés'!$G$5*Tableau1[[#This Row],[Quote part Quantités]],"")</f>
        <v/>
      </c>
      <c r="N110" s="68" t="str">
        <f>IF(Tableau1[[#This Row],[Code ventilation]]=203,'Tarifs et relevés'!$G$6*Tableau1[[#This Row],[Quote part Quantités]],"")</f>
        <v/>
      </c>
      <c r="O110" s="68" t="str">
        <f>IF(Tableau1[[#This Row],[Code ventilation]]=204,'Tarifs et relevés'!$G$7*Tableau1[[#This Row],[Quote part Quantités]],"")</f>
        <v/>
      </c>
      <c r="P110" s="68" t="str">
        <f>IF(Tableau1[[#This Row],[Code ventilation]]=205,'Tarifs et relevés'!$G$8*Tableau1[[#This Row],[Quote part Quantités]],"")</f>
        <v/>
      </c>
      <c r="Q110" s="68" t="str">
        <f>IF(Tableau1[[#This Row],[Code ventilation]]=206,'Tarifs et relevés'!$G$9*Tableau1[[#This Row],[Quote part Quantités]],"")</f>
        <v/>
      </c>
      <c r="R11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0" s="68" t="str">
        <f>IF(ISERROR('Tarifs et relevés'!$N$8*'Tableau des dépenses'!R110),"",'Tarifs et relevés'!$N$8*'Tableau des dépenses'!R110)</f>
        <v/>
      </c>
      <c r="T11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0" s="63" t="str">
        <f>IF(ISERROR('Tarifs et relevés'!$N$26*Tableau1[[#This Row],[Engie        Quantité KW]]),"",'Tarifs et relevés'!$N$26*Tableau1[[#This Row],[Engie        Quantité KW]])</f>
        <v/>
      </c>
      <c r="V11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0" s="198">
        <v>3</v>
      </c>
      <c r="X110" s="64">
        <f t="shared" si="30"/>
        <v>0</v>
      </c>
      <c r="Y110" s="64">
        <f t="shared" si="31"/>
        <v>0</v>
      </c>
      <c r="Z110" s="64">
        <f t="shared" si="32"/>
        <v>0</v>
      </c>
      <c r="AA110" s="113">
        <f>SUM(Tableau1[[#This Row],[SUEZ Transport    HT]:[SUEZ Traitement                           HT]])</f>
        <v>0</v>
      </c>
      <c r="AB110" s="113" t="str">
        <f>Tableau1[[#This Row],[Sogedo     Montant HT]]</f>
        <v/>
      </c>
      <c r="AC110" s="113">
        <f>SUM(Tableau1[[#This Row],[Bouteille     30 Kg]:[Bouteille     Le Cube]],Tableau1[[#This Row],[Gaz Citerne    Montant HT]])</f>
        <v>0</v>
      </c>
      <c r="AD110" s="113" t="str">
        <f>Tableau1[[#This Row],[Engie                Montant HT]]</f>
        <v/>
      </c>
      <c r="AE110" s="113">
        <f>IF($E110=501,'Tarifs et relevés'!$N$14*'Tarifs et relevés'!$N$26,0)</f>
        <v>0</v>
      </c>
      <c r="AF110" s="113">
        <f>IF($E110=501,'Tarifs et relevés'!$N$15*'Tarifs et relevés'!$N$26,0)</f>
        <v>0</v>
      </c>
      <c r="AG110" s="113">
        <f>IF($E110=503,'Tarifs et relevés'!$N$16*'Tarifs et relevés'!$N$26,0)</f>
        <v>0</v>
      </c>
      <c r="AH110" s="113">
        <f>IF($E110=504,'Tarifs et relevés'!$N$17*'Tarifs et relevés'!$N$26,0)</f>
        <v>0</v>
      </c>
      <c r="AI110" s="113">
        <f>IF($E110=505,'Tarifs et relevés'!$N$18*'Tarifs et relevés'!$N$26,0)</f>
        <v>0</v>
      </c>
      <c r="AJ110" s="113">
        <f>IF($E110=506,'Tarifs et relevés'!$N$19*'Tarifs et relevés'!$N$26,0)</f>
        <v>0</v>
      </c>
      <c r="AK110" s="113">
        <f>IF($E110=507,'Tarifs et relevés'!$N$20*'Tarifs et relevés'!$N$26,0)</f>
        <v>0</v>
      </c>
      <c r="AL110" s="113">
        <f>IF($E110=508,'Tarifs et relevés'!$N$21*'Tarifs et relevés'!$N$26,0)</f>
        <v>0</v>
      </c>
      <c r="AM110" s="113">
        <f>IF($E110=509,'Tarifs et relevés'!$N$22*'Tarifs et relevés'!$N$26,0)</f>
        <v>0</v>
      </c>
      <c r="AN110" s="113">
        <f>IF($E110=510,'Tarifs et relevés'!$N$23*'Tarifs et relevés'!$N$26,0)</f>
        <v>0</v>
      </c>
      <c r="AO110" s="113">
        <f>IF($E110=511,'Tarifs et relevés'!$N$24*'Tarifs et relevés'!$N$26,0)</f>
        <v>0</v>
      </c>
      <c r="AP110" s="113">
        <f>IF($E110=512,'Tarifs et relevés'!$N$25*'Tarifs et relevés'!$N$26,0)</f>
        <v>0</v>
      </c>
      <c r="AQ110" s="199">
        <f>IF($E110=301,'Tarifs et relevés'!$N$5*'Tarifs et relevés'!$N$8,0)</f>
        <v>0</v>
      </c>
      <c r="AR110" s="199">
        <f>IF($E110=302,'Tarifs et relevés'!$N$6*'Tarifs et relevés'!$N$8,0)</f>
        <v>0</v>
      </c>
      <c r="AS110" s="199">
        <f>IF($E110=303,'Tarifs et relevés'!$N$7*'Tarifs et relevés'!$N$8,0)</f>
        <v>0</v>
      </c>
      <c r="AT110" s="64">
        <f t="shared" si="33"/>
        <v>0</v>
      </c>
      <c r="AU110" s="64">
        <f t="shared" si="34"/>
        <v>0</v>
      </c>
    </row>
    <row r="111" spans="1:47" ht="20.100000000000001" customHeight="1" x14ac:dyDescent="0.25">
      <c r="A111" s="28" t="str">
        <f>IF(C111=200,'Code Fournisseur'!$C$4,IF(C111=300,'Code Fournisseur'!$C$12,IF(C111=400,'Code Fournisseur'!$C$17,IF(C111=500,'Code Fournisseur'!$C$23,""))))</f>
        <v/>
      </c>
      <c r="B111" s="213"/>
      <c r="C111" s="26"/>
      <c r="D111" s="28" t="str">
        <f>IF(E111=201,'Code Fournisseur'!C113,IF(E111=202,'Code Fournisseur'!$C$6,IF(E111=203,'Code Fournisseur'!$C$7,IF(E111=204,'Code Fournisseur'!$C$8,IF(E111=205,'Code Fournisseur'!$C$9,IF(E111=206,'Code Fournisseur'!$C$10,IF(E111=301,'Code Fournisseur'!$C$13,IF(E111=302,'Code Fournisseur'!$C$14,IF(E111=303,'Code Fournisseur'!$C$15,IF(E111=401,'Code Fournisseur'!$C$18,IF(E111=402,'Code Fournisseur'!$C$19,IF(E111=403,'Code Fournisseur'!$C$20,IF(E111=404,'Code Fournisseur'!$C$21,IF(E111=501,'Code Fournisseur'!$C$24,IF(E111=502,'Code Fournisseur'!$C$25,IF(E111=503,'Code Fournisseur'!$C$26,IF(E111=504,'Code Fournisseur'!$C$27,IF(E111=505,'Code Fournisseur'!$C$28,IF(E111=506,'Code Fournisseur'!$C$29,IF(E111=507,'Code Fournisseur'!$C$30,IF(E111=508,'Code Fournisseur'!$C$31,IF(E111=509,'Code Fournisseur'!$C$32,IF(E111=510,'Code Fournisseur'!$C$33,IF(E111=511,'Code Fournisseur'!$C$34,IF(E111=512,'Code Fournisseur'!$C$35,"")))))))))))))))))))))))))</f>
        <v/>
      </c>
      <c r="E111" s="26"/>
      <c r="F111" s="26"/>
      <c r="G111" s="69" t="str">
        <f>IF(Tableau1[[#This Row],[Code ventilation]]=402,'Tarifs et relevés'!$G$16*Tableau1[[#This Row],[Quote part Quantités]],"")</f>
        <v/>
      </c>
      <c r="H111" s="69" t="str">
        <f>IF(Tableau1[[#This Row],[Code ventilation]]=403,'Tarifs et relevés'!$G$17*Tableau1[[#This Row],[Quote part Quantités]],"")</f>
        <v/>
      </c>
      <c r="I111" s="69" t="str">
        <f>IF(Tableau1[[#This Row],[Code ventilation]]=404,'Tarifs et relevés'!$G$18*Tableau1[[#This Row],[Quote part Quantités]],"")</f>
        <v/>
      </c>
      <c r="J111" s="70" t="str">
        <f>IF(Tableau1[[#This Row],[Code ventilation]]=401,'Tarifs et relevés'!$G$14,"")</f>
        <v/>
      </c>
      <c r="K111" s="71" t="str">
        <f>IF(ISERROR('Tarifs et relevés'!$G$15*Tableau1[[#This Row],[Gaz Citerne            en Kg]]),"",'Tarifs et relevés'!$G$15*'Tableau des dépenses'!J111)</f>
        <v/>
      </c>
      <c r="L11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1" s="68" t="str">
        <f>IF(Tableau1[[#This Row],[Code ventilation]]=202,'Tarifs et relevés'!$G$5*Tableau1[[#This Row],[Quote part Quantités]],"")</f>
        <v/>
      </c>
      <c r="N111" s="68" t="str">
        <f>IF(Tableau1[[#This Row],[Code ventilation]]=203,'Tarifs et relevés'!$G$6*Tableau1[[#This Row],[Quote part Quantités]],"")</f>
        <v/>
      </c>
      <c r="O111" s="68" t="str">
        <f>IF(Tableau1[[#This Row],[Code ventilation]]=204,'Tarifs et relevés'!$G$7*Tableau1[[#This Row],[Quote part Quantités]],"")</f>
        <v/>
      </c>
      <c r="P111" s="68" t="str">
        <f>IF(Tableau1[[#This Row],[Code ventilation]]=205,'Tarifs et relevés'!$G$8*Tableau1[[#This Row],[Quote part Quantités]],"")</f>
        <v/>
      </c>
      <c r="Q111" s="68" t="str">
        <f>IF(Tableau1[[#This Row],[Code ventilation]]=206,'Tarifs et relevés'!$G$9*Tableau1[[#This Row],[Quote part Quantités]],"")</f>
        <v/>
      </c>
      <c r="R11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1" s="68" t="str">
        <f>IF(ISERROR('Tarifs et relevés'!$N$8*'Tableau des dépenses'!R111),"",'Tarifs et relevés'!$N$8*'Tableau des dépenses'!R111)</f>
        <v/>
      </c>
      <c r="T11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1" s="63" t="str">
        <f>IF(ISERROR('Tarifs et relevés'!$N$26*Tableau1[[#This Row],[Engie        Quantité KW]]),"",'Tarifs et relevés'!$N$26*Tableau1[[#This Row],[Engie        Quantité KW]])</f>
        <v/>
      </c>
      <c r="V11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1" s="198">
        <v>3</v>
      </c>
      <c r="X111" s="64">
        <f t="shared" si="30"/>
        <v>0</v>
      </c>
      <c r="Y111" s="64">
        <f t="shared" si="31"/>
        <v>0</v>
      </c>
      <c r="Z111" s="64">
        <f t="shared" si="32"/>
        <v>0</v>
      </c>
      <c r="AA111" s="113">
        <f>SUM(Tableau1[[#This Row],[SUEZ Transport    HT]:[SUEZ Traitement                           HT]])</f>
        <v>0</v>
      </c>
      <c r="AB111" s="113" t="str">
        <f>Tableau1[[#This Row],[Sogedo     Montant HT]]</f>
        <v/>
      </c>
      <c r="AC111" s="113">
        <f>SUM(Tableau1[[#This Row],[Bouteille     30 Kg]:[Bouteille     Le Cube]],Tableau1[[#This Row],[Gaz Citerne    Montant HT]])</f>
        <v>0</v>
      </c>
      <c r="AD111" s="113" t="str">
        <f>Tableau1[[#This Row],[Engie                Montant HT]]</f>
        <v/>
      </c>
      <c r="AE111" s="113">
        <f>IF($E111=501,'Tarifs et relevés'!$N$14*'Tarifs et relevés'!$N$26,0)</f>
        <v>0</v>
      </c>
      <c r="AF111" s="113">
        <f>IF($E111=501,'Tarifs et relevés'!$N$15*'Tarifs et relevés'!$N$26,0)</f>
        <v>0</v>
      </c>
      <c r="AG111" s="113">
        <f>IF($E111=503,'Tarifs et relevés'!$N$16*'Tarifs et relevés'!$N$26,0)</f>
        <v>0</v>
      </c>
      <c r="AH111" s="113">
        <f>IF($E111=504,'Tarifs et relevés'!$N$17*'Tarifs et relevés'!$N$26,0)</f>
        <v>0</v>
      </c>
      <c r="AI111" s="113">
        <f>IF($E111=505,'Tarifs et relevés'!$N$18*'Tarifs et relevés'!$N$26,0)</f>
        <v>0</v>
      </c>
      <c r="AJ111" s="113">
        <f>IF($E111=506,'Tarifs et relevés'!$N$19*'Tarifs et relevés'!$N$26,0)</f>
        <v>0</v>
      </c>
      <c r="AK111" s="113">
        <f>IF($E111=507,'Tarifs et relevés'!$N$20*'Tarifs et relevés'!$N$26,0)</f>
        <v>0</v>
      </c>
      <c r="AL111" s="113">
        <f>IF($E111=508,'Tarifs et relevés'!$N$21*'Tarifs et relevés'!$N$26,0)</f>
        <v>0</v>
      </c>
      <c r="AM111" s="113">
        <f>IF($E111=509,'Tarifs et relevés'!$N$22*'Tarifs et relevés'!$N$26,0)</f>
        <v>0</v>
      </c>
      <c r="AN111" s="113">
        <f>IF($E111=510,'Tarifs et relevés'!$N$23*'Tarifs et relevés'!$N$26,0)</f>
        <v>0</v>
      </c>
      <c r="AO111" s="113">
        <f>IF($E111=511,'Tarifs et relevés'!$N$24*'Tarifs et relevés'!$N$26,0)</f>
        <v>0</v>
      </c>
      <c r="AP111" s="113">
        <f>IF($E111=512,'Tarifs et relevés'!$N$25*'Tarifs et relevés'!$N$26,0)</f>
        <v>0</v>
      </c>
      <c r="AQ111" s="199">
        <f>IF($E111=301,'Tarifs et relevés'!$N$5*'Tarifs et relevés'!$N$8,0)</f>
        <v>0</v>
      </c>
      <c r="AR111" s="199">
        <f>IF($E111=302,'Tarifs et relevés'!$N$6*'Tarifs et relevés'!$N$8,0)</f>
        <v>0</v>
      </c>
      <c r="AS111" s="199">
        <f>IF($E111=303,'Tarifs et relevés'!$N$7*'Tarifs et relevés'!$N$8,0)</f>
        <v>0</v>
      </c>
      <c r="AT111" s="195">
        <f t="shared" si="33"/>
        <v>0</v>
      </c>
      <c r="AU111" s="195">
        <f t="shared" si="34"/>
        <v>0</v>
      </c>
    </row>
    <row r="112" spans="1:47" ht="20.100000000000001" customHeight="1" x14ac:dyDescent="0.25">
      <c r="A112" s="28" t="str">
        <f>IF(C112=200,'Code Fournisseur'!$C$4,IF(C112=300,'Code Fournisseur'!$C$12,IF(C112=400,'Code Fournisseur'!$C$17,IF(C112=500,'Code Fournisseur'!$C$23,""))))</f>
        <v/>
      </c>
      <c r="B112" s="213"/>
      <c r="C112" s="26"/>
      <c r="D112" s="28" t="str">
        <f>IF(E112=201,'Code Fournisseur'!C114,IF(E112=202,'Code Fournisseur'!$C$6,IF(E112=203,'Code Fournisseur'!$C$7,IF(E112=204,'Code Fournisseur'!$C$8,IF(E112=205,'Code Fournisseur'!$C$9,IF(E112=206,'Code Fournisseur'!$C$10,IF(E112=301,'Code Fournisseur'!$C$13,IF(E112=302,'Code Fournisseur'!$C$14,IF(E112=303,'Code Fournisseur'!$C$15,IF(E112=401,'Code Fournisseur'!$C$18,IF(E112=402,'Code Fournisseur'!$C$19,IF(E112=403,'Code Fournisseur'!$C$20,IF(E112=404,'Code Fournisseur'!$C$21,IF(E112=501,'Code Fournisseur'!$C$24,IF(E112=502,'Code Fournisseur'!$C$25,IF(E112=503,'Code Fournisseur'!$C$26,IF(E112=504,'Code Fournisseur'!$C$27,IF(E112=505,'Code Fournisseur'!$C$28,IF(E112=506,'Code Fournisseur'!$C$29,IF(E112=507,'Code Fournisseur'!$C$30,IF(E112=508,'Code Fournisseur'!$C$31,IF(E112=509,'Code Fournisseur'!$C$32,IF(E112=510,'Code Fournisseur'!$C$33,IF(E112=511,'Code Fournisseur'!$C$34,IF(E112=512,'Code Fournisseur'!$C$35,"")))))))))))))))))))))))))</f>
        <v/>
      </c>
      <c r="E112" s="26"/>
      <c r="F112" s="26"/>
      <c r="G112" s="69" t="str">
        <f>IF(Tableau1[[#This Row],[Code ventilation]]=402,'Tarifs et relevés'!$G$16*Tableau1[[#This Row],[Quote part Quantités]],"")</f>
        <v/>
      </c>
      <c r="H112" s="69" t="str">
        <f>IF(Tableau1[[#This Row],[Code ventilation]]=403,'Tarifs et relevés'!$G$17*Tableau1[[#This Row],[Quote part Quantités]],"")</f>
        <v/>
      </c>
      <c r="I112" s="69" t="str">
        <f>IF(Tableau1[[#This Row],[Code ventilation]]=404,'Tarifs et relevés'!$G$18*Tableau1[[#This Row],[Quote part Quantités]],"")</f>
        <v/>
      </c>
      <c r="J112" s="70" t="str">
        <f>IF(Tableau1[[#This Row],[Code ventilation]]=401,'Tarifs et relevés'!$G$14,"")</f>
        <v/>
      </c>
      <c r="K112" s="71" t="str">
        <f>IF(ISERROR('Tarifs et relevés'!$G$15*Tableau1[[#This Row],[Gaz Citerne            en Kg]]),"",'Tarifs et relevés'!$G$15*'Tableau des dépenses'!J112)</f>
        <v/>
      </c>
      <c r="L11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2" s="68" t="str">
        <f>IF(Tableau1[[#This Row],[Code ventilation]]=202,'Tarifs et relevés'!$G$5*Tableau1[[#This Row],[Quote part Quantités]],"")</f>
        <v/>
      </c>
      <c r="N112" s="68" t="str">
        <f>IF(Tableau1[[#This Row],[Code ventilation]]=203,'Tarifs et relevés'!$G$6*Tableau1[[#This Row],[Quote part Quantités]],"")</f>
        <v/>
      </c>
      <c r="O112" s="68" t="str">
        <f>IF(Tableau1[[#This Row],[Code ventilation]]=204,'Tarifs et relevés'!$G$7*Tableau1[[#This Row],[Quote part Quantités]],"")</f>
        <v/>
      </c>
      <c r="P112" s="68" t="str">
        <f>IF(Tableau1[[#This Row],[Code ventilation]]=205,'Tarifs et relevés'!$G$8*Tableau1[[#This Row],[Quote part Quantités]],"")</f>
        <v/>
      </c>
      <c r="Q112" s="68" t="str">
        <f>IF(Tableau1[[#This Row],[Code ventilation]]=206,'Tarifs et relevés'!$G$9*Tableau1[[#This Row],[Quote part Quantités]],"")</f>
        <v/>
      </c>
      <c r="R11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2" s="68" t="str">
        <f>IF(ISERROR('Tarifs et relevés'!$N$8*'Tableau des dépenses'!R112),"",'Tarifs et relevés'!$N$8*'Tableau des dépenses'!R112)</f>
        <v/>
      </c>
      <c r="T11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2" s="63" t="str">
        <f>IF(ISERROR('Tarifs et relevés'!$N$26*Tableau1[[#This Row],[Engie        Quantité KW]]),"",'Tarifs et relevés'!$N$26*Tableau1[[#This Row],[Engie        Quantité KW]])</f>
        <v/>
      </c>
      <c r="V11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2" s="198">
        <v>3</v>
      </c>
      <c r="X112" s="64">
        <f t="shared" si="30"/>
        <v>0</v>
      </c>
      <c r="Y112" s="64">
        <f t="shared" si="31"/>
        <v>0</v>
      </c>
      <c r="Z112" s="64">
        <f t="shared" si="32"/>
        <v>0</v>
      </c>
      <c r="AA112" s="113">
        <f>SUM(Tableau1[[#This Row],[SUEZ Transport    HT]:[SUEZ Traitement                           HT]])</f>
        <v>0</v>
      </c>
      <c r="AB112" s="113" t="str">
        <f>Tableau1[[#This Row],[Sogedo     Montant HT]]</f>
        <v/>
      </c>
      <c r="AC112" s="113">
        <f>SUM(Tableau1[[#This Row],[Bouteille     30 Kg]:[Bouteille     Le Cube]],Tableau1[[#This Row],[Gaz Citerne    Montant HT]])</f>
        <v>0</v>
      </c>
      <c r="AD112" s="113" t="str">
        <f>Tableau1[[#This Row],[Engie                Montant HT]]</f>
        <v/>
      </c>
      <c r="AE112" s="113">
        <f>IF($E112=501,'Tarifs et relevés'!$N$14*'Tarifs et relevés'!$N$26,0)</f>
        <v>0</v>
      </c>
      <c r="AF112" s="113">
        <f>IF($E112=501,'Tarifs et relevés'!$N$15*'Tarifs et relevés'!$N$26,0)</f>
        <v>0</v>
      </c>
      <c r="AG112" s="113">
        <f>IF($E112=503,'Tarifs et relevés'!$N$16*'Tarifs et relevés'!$N$26,0)</f>
        <v>0</v>
      </c>
      <c r="AH112" s="113">
        <f>IF($E112=504,'Tarifs et relevés'!$N$17*'Tarifs et relevés'!$N$26,0)</f>
        <v>0</v>
      </c>
      <c r="AI112" s="113">
        <f>IF($E112=505,'Tarifs et relevés'!$N$18*'Tarifs et relevés'!$N$26,0)</f>
        <v>0</v>
      </c>
      <c r="AJ112" s="113">
        <f>IF($E112=506,'Tarifs et relevés'!$N$19*'Tarifs et relevés'!$N$26,0)</f>
        <v>0</v>
      </c>
      <c r="AK112" s="113">
        <f>IF($E112=507,'Tarifs et relevés'!$N$20*'Tarifs et relevés'!$N$26,0)</f>
        <v>0</v>
      </c>
      <c r="AL112" s="113">
        <f>IF($E112=508,'Tarifs et relevés'!$N$21*'Tarifs et relevés'!$N$26,0)</f>
        <v>0</v>
      </c>
      <c r="AM112" s="113">
        <f>IF($E112=509,'Tarifs et relevés'!$N$22*'Tarifs et relevés'!$N$26,0)</f>
        <v>0</v>
      </c>
      <c r="AN112" s="113">
        <f>IF($E112=510,'Tarifs et relevés'!$N$23*'Tarifs et relevés'!$N$26,0)</f>
        <v>0</v>
      </c>
      <c r="AO112" s="113">
        <f>IF($E112=511,'Tarifs et relevés'!$N$24*'Tarifs et relevés'!$N$26,0)</f>
        <v>0</v>
      </c>
      <c r="AP112" s="113">
        <f>IF($E112=512,'Tarifs et relevés'!$N$25*'Tarifs et relevés'!$N$26,0)</f>
        <v>0</v>
      </c>
      <c r="AQ112" s="199">
        <f>IF($E112=301,'Tarifs et relevés'!$N$5*'Tarifs et relevés'!$N$8,0)</f>
        <v>0</v>
      </c>
      <c r="AR112" s="199">
        <f>IF($E112=302,'Tarifs et relevés'!$N$6*'Tarifs et relevés'!$N$8,0)</f>
        <v>0</v>
      </c>
      <c r="AS112" s="199">
        <f>IF($E112=303,'Tarifs et relevés'!$N$7*'Tarifs et relevés'!$N$8,0)</f>
        <v>0</v>
      </c>
      <c r="AT112" s="64">
        <f t="shared" si="33"/>
        <v>0</v>
      </c>
      <c r="AU112" s="64">
        <f t="shared" si="34"/>
        <v>0</v>
      </c>
    </row>
    <row r="113" spans="1:47" ht="20.100000000000001" customHeight="1" x14ac:dyDescent="0.25">
      <c r="A113" s="28" t="str">
        <f>IF(C113=200,'Code Fournisseur'!$C$4,IF(C113=300,'Code Fournisseur'!$C$12,IF(C113=400,'Code Fournisseur'!$C$17,IF(C113=500,'Code Fournisseur'!$C$23,""))))</f>
        <v/>
      </c>
      <c r="B113" s="213"/>
      <c r="C113" s="26"/>
      <c r="D113" s="28" t="str">
        <f>IF(E113=201,'Code Fournisseur'!C115,IF(E113=202,'Code Fournisseur'!$C$6,IF(E113=203,'Code Fournisseur'!$C$7,IF(E113=204,'Code Fournisseur'!$C$8,IF(E113=205,'Code Fournisseur'!$C$9,IF(E113=206,'Code Fournisseur'!$C$10,IF(E113=301,'Code Fournisseur'!$C$13,IF(E113=302,'Code Fournisseur'!$C$14,IF(E113=303,'Code Fournisseur'!$C$15,IF(E113=401,'Code Fournisseur'!$C$18,IF(E113=402,'Code Fournisseur'!$C$19,IF(E113=403,'Code Fournisseur'!$C$20,IF(E113=404,'Code Fournisseur'!$C$21,IF(E113=501,'Code Fournisseur'!$C$24,IF(E113=502,'Code Fournisseur'!$C$25,IF(E113=503,'Code Fournisseur'!$C$26,IF(E113=504,'Code Fournisseur'!$C$27,IF(E113=505,'Code Fournisseur'!$C$28,IF(E113=506,'Code Fournisseur'!$C$29,IF(E113=507,'Code Fournisseur'!$C$30,IF(E113=508,'Code Fournisseur'!$C$31,IF(E113=509,'Code Fournisseur'!$C$32,IF(E113=510,'Code Fournisseur'!$C$33,IF(E113=511,'Code Fournisseur'!$C$34,IF(E113=512,'Code Fournisseur'!$C$35,"")))))))))))))))))))))))))</f>
        <v/>
      </c>
      <c r="E113" s="26"/>
      <c r="F113" s="26"/>
      <c r="G113" s="69" t="str">
        <f>IF(Tableau1[[#This Row],[Code ventilation]]=402,'Tarifs et relevés'!$G$16*Tableau1[[#This Row],[Quote part Quantités]],"")</f>
        <v/>
      </c>
      <c r="H113" s="69" t="str">
        <f>IF(Tableau1[[#This Row],[Code ventilation]]=403,'Tarifs et relevés'!$G$17*Tableau1[[#This Row],[Quote part Quantités]],"")</f>
        <v/>
      </c>
      <c r="I113" s="69" t="str">
        <f>IF(Tableau1[[#This Row],[Code ventilation]]=404,'Tarifs et relevés'!$G$18*Tableau1[[#This Row],[Quote part Quantités]],"")</f>
        <v/>
      </c>
      <c r="J113" s="70" t="str">
        <f>IF(Tableau1[[#This Row],[Code ventilation]]=401,'Tarifs et relevés'!$G$14,"")</f>
        <v/>
      </c>
      <c r="K113" s="71" t="str">
        <f>IF(ISERROR('Tarifs et relevés'!$G$15*Tableau1[[#This Row],[Gaz Citerne            en Kg]]),"",'Tarifs et relevés'!$G$15*'Tableau des dépenses'!J113)</f>
        <v/>
      </c>
      <c r="L11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3" s="68" t="str">
        <f>IF(Tableau1[[#This Row],[Code ventilation]]=202,'Tarifs et relevés'!$G$5*Tableau1[[#This Row],[Quote part Quantités]],"")</f>
        <v/>
      </c>
      <c r="N113" s="68" t="str">
        <f>IF(Tableau1[[#This Row],[Code ventilation]]=203,'Tarifs et relevés'!$G$6*Tableau1[[#This Row],[Quote part Quantités]],"")</f>
        <v/>
      </c>
      <c r="O113" s="68" t="str">
        <f>IF(Tableau1[[#This Row],[Code ventilation]]=204,'Tarifs et relevés'!$G$7*Tableau1[[#This Row],[Quote part Quantités]],"")</f>
        <v/>
      </c>
      <c r="P113" s="68" t="str">
        <f>IF(Tableau1[[#This Row],[Code ventilation]]=205,'Tarifs et relevés'!$G$8*Tableau1[[#This Row],[Quote part Quantités]],"")</f>
        <v/>
      </c>
      <c r="Q113" s="68" t="str">
        <f>IF(Tableau1[[#This Row],[Code ventilation]]=206,'Tarifs et relevés'!$G$9*Tableau1[[#This Row],[Quote part Quantités]],"")</f>
        <v/>
      </c>
      <c r="R11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3" s="68" t="str">
        <f>IF(ISERROR('Tarifs et relevés'!$N$8*'Tableau des dépenses'!R113),"",'Tarifs et relevés'!$N$8*'Tableau des dépenses'!R113)</f>
        <v/>
      </c>
      <c r="T11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3" s="63" t="str">
        <f>IF(ISERROR('Tarifs et relevés'!$N$26*Tableau1[[#This Row],[Engie        Quantité KW]]),"",'Tarifs et relevés'!$N$26*Tableau1[[#This Row],[Engie        Quantité KW]])</f>
        <v/>
      </c>
      <c r="V11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3" s="198">
        <v>3</v>
      </c>
      <c r="X113" s="64">
        <f t="shared" si="30"/>
        <v>0</v>
      </c>
      <c r="Y113" s="64">
        <f t="shared" si="31"/>
        <v>0</v>
      </c>
      <c r="Z113" s="64">
        <f t="shared" si="32"/>
        <v>0</v>
      </c>
      <c r="AA113" s="113">
        <f>SUM(Tableau1[[#This Row],[SUEZ Transport    HT]:[SUEZ Traitement                           HT]])</f>
        <v>0</v>
      </c>
      <c r="AB113" s="113" t="str">
        <f>Tableau1[[#This Row],[Sogedo     Montant HT]]</f>
        <v/>
      </c>
      <c r="AC113" s="113">
        <f>SUM(Tableau1[[#This Row],[Bouteille     30 Kg]:[Bouteille     Le Cube]],Tableau1[[#This Row],[Gaz Citerne    Montant HT]])</f>
        <v>0</v>
      </c>
      <c r="AD113" s="113" t="str">
        <f>Tableau1[[#This Row],[Engie                Montant HT]]</f>
        <v/>
      </c>
      <c r="AE113" s="113">
        <f>IF($E113=501,'Tarifs et relevés'!$N$14*'Tarifs et relevés'!$N$26,0)</f>
        <v>0</v>
      </c>
      <c r="AF113" s="113">
        <f>IF($E113=501,'Tarifs et relevés'!$N$15*'Tarifs et relevés'!$N$26,0)</f>
        <v>0</v>
      </c>
      <c r="AG113" s="113">
        <f>IF($E113=503,'Tarifs et relevés'!$N$16*'Tarifs et relevés'!$N$26,0)</f>
        <v>0</v>
      </c>
      <c r="AH113" s="113">
        <f>IF($E113=504,'Tarifs et relevés'!$N$17*'Tarifs et relevés'!$N$26,0)</f>
        <v>0</v>
      </c>
      <c r="AI113" s="113">
        <f>IF($E113=505,'Tarifs et relevés'!$N$18*'Tarifs et relevés'!$N$26,0)</f>
        <v>0</v>
      </c>
      <c r="AJ113" s="113">
        <f>IF($E113=506,'Tarifs et relevés'!$N$19*'Tarifs et relevés'!$N$26,0)</f>
        <v>0</v>
      </c>
      <c r="AK113" s="113">
        <f>IF($E113=507,'Tarifs et relevés'!$N$20*'Tarifs et relevés'!$N$26,0)</f>
        <v>0</v>
      </c>
      <c r="AL113" s="113">
        <f>IF($E113=508,'Tarifs et relevés'!$N$21*'Tarifs et relevés'!$N$26,0)</f>
        <v>0</v>
      </c>
      <c r="AM113" s="113">
        <f>IF($E113=509,'Tarifs et relevés'!$N$22*'Tarifs et relevés'!$N$26,0)</f>
        <v>0</v>
      </c>
      <c r="AN113" s="113">
        <f>IF($E113=510,'Tarifs et relevés'!$N$23*'Tarifs et relevés'!$N$26,0)</f>
        <v>0</v>
      </c>
      <c r="AO113" s="113">
        <f>IF($E113=511,'Tarifs et relevés'!$N$24*'Tarifs et relevés'!$N$26,0)</f>
        <v>0</v>
      </c>
      <c r="AP113" s="113">
        <f>IF($E113=512,'Tarifs et relevés'!$N$25*'Tarifs et relevés'!$N$26,0)</f>
        <v>0</v>
      </c>
      <c r="AQ113" s="199">
        <f>IF($E113=301,'Tarifs et relevés'!$N$5*'Tarifs et relevés'!$N$8,0)</f>
        <v>0</v>
      </c>
      <c r="AR113" s="199">
        <f>IF($E113=302,'Tarifs et relevés'!$N$6*'Tarifs et relevés'!$N$8,0)</f>
        <v>0</v>
      </c>
      <c r="AS113" s="199">
        <f>IF($E113=303,'Tarifs et relevés'!$N$7*'Tarifs et relevés'!$N$8,0)</f>
        <v>0</v>
      </c>
      <c r="AT113" s="195">
        <f t="shared" si="33"/>
        <v>0</v>
      </c>
      <c r="AU113" s="195">
        <f t="shared" si="34"/>
        <v>0</v>
      </c>
    </row>
    <row r="114" spans="1:47" ht="20.100000000000001" customHeight="1" x14ac:dyDescent="0.25">
      <c r="A114" s="28" t="str">
        <f>IF(C114=200,'Code Fournisseur'!$C$4,IF(C114=300,'Code Fournisseur'!$C$12,IF(C114=400,'Code Fournisseur'!$C$17,IF(C114=500,'Code Fournisseur'!$C$23,""))))</f>
        <v/>
      </c>
      <c r="B114" s="213"/>
      <c r="C114" s="26"/>
      <c r="D114" s="28" t="str">
        <f>IF(E114=201,'Code Fournisseur'!C116,IF(E114=202,'Code Fournisseur'!$C$6,IF(E114=203,'Code Fournisseur'!$C$7,IF(E114=204,'Code Fournisseur'!$C$8,IF(E114=205,'Code Fournisseur'!$C$9,IF(E114=206,'Code Fournisseur'!$C$10,IF(E114=301,'Code Fournisseur'!$C$13,IF(E114=302,'Code Fournisseur'!$C$14,IF(E114=303,'Code Fournisseur'!$C$15,IF(E114=401,'Code Fournisseur'!$C$18,IF(E114=402,'Code Fournisseur'!$C$19,IF(E114=403,'Code Fournisseur'!$C$20,IF(E114=404,'Code Fournisseur'!$C$21,IF(E114=501,'Code Fournisseur'!$C$24,IF(E114=502,'Code Fournisseur'!$C$25,IF(E114=503,'Code Fournisseur'!$C$26,IF(E114=504,'Code Fournisseur'!$C$27,IF(E114=505,'Code Fournisseur'!$C$28,IF(E114=506,'Code Fournisseur'!$C$29,IF(E114=507,'Code Fournisseur'!$C$30,IF(E114=508,'Code Fournisseur'!$C$31,IF(E114=509,'Code Fournisseur'!$C$32,IF(E114=510,'Code Fournisseur'!$C$33,IF(E114=511,'Code Fournisseur'!$C$34,IF(E114=512,'Code Fournisseur'!$C$35,"")))))))))))))))))))))))))</f>
        <v/>
      </c>
      <c r="E114" s="26"/>
      <c r="F114" s="26"/>
      <c r="G114" s="69" t="str">
        <f>IF(Tableau1[[#This Row],[Code ventilation]]=402,'Tarifs et relevés'!$G$16*Tableau1[[#This Row],[Quote part Quantités]],"")</f>
        <v/>
      </c>
      <c r="H114" s="69" t="str">
        <f>IF(Tableau1[[#This Row],[Code ventilation]]=403,'Tarifs et relevés'!$G$17*Tableau1[[#This Row],[Quote part Quantités]],"")</f>
        <v/>
      </c>
      <c r="I114" s="69" t="str">
        <f>IF(Tableau1[[#This Row],[Code ventilation]]=404,'Tarifs et relevés'!$G$18*Tableau1[[#This Row],[Quote part Quantités]],"")</f>
        <v/>
      </c>
      <c r="J114" s="70" t="str">
        <f>IF(Tableau1[[#This Row],[Code ventilation]]=401,'Tarifs et relevés'!$G$14,"")</f>
        <v/>
      </c>
      <c r="K114" s="71" t="str">
        <f>IF(ISERROR('Tarifs et relevés'!$G$15*Tableau1[[#This Row],[Gaz Citerne            en Kg]]),"",'Tarifs et relevés'!$G$15*'Tableau des dépenses'!J114)</f>
        <v/>
      </c>
      <c r="L11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4" s="68" t="str">
        <f>IF(Tableau1[[#This Row],[Code ventilation]]=202,'Tarifs et relevés'!$G$5*Tableau1[[#This Row],[Quote part Quantités]],"")</f>
        <v/>
      </c>
      <c r="N114" s="68" t="str">
        <f>IF(Tableau1[[#This Row],[Code ventilation]]=203,'Tarifs et relevés'!$G$6*Tableau1[[#This Row],[Quote part Quantités]],"")</f>
        <v/>
      </c>
      <c r="O114" s="68" t="str">
        <f>IF(Tableau1[[#This Row],[Code ventilation]]=204,'Tarifs et relevés'!$G$7*Tableau1[[#This Row],[Quote part Quantités]],"")</f>
        <v/>
      </c>
      <c r="P114" s="68" t="str">
        <f>IF(Tableau1[[#This Row],[Code ventilation]]=205,'Tarifs et relevés'!$G$8*Tableau1[[#This Row],[Quote part Quantités]],"")</f>
        <v/>
      </c>
      <c r="Q114" s="68" t="str">
        <f>IF(Tableau1[[#This Row],[Code ventilation]]=206,'Tarifs et relevés'!$G$9*Tableau1[[#This Row],[Quote part Quantités]],"")</f>
        <v/>
      </c>
      <c r="R11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4" s="68" t="str">
        <f>IF(ISERROR('Tarifs et relevés'!$N$8*'Tableau des dépenses'!R114),"",'Tarifs et relevés'!$N$8*'Tableau des dépenses'!R114)</f>
        <v/>
      </c>
      <c r="T11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4" s="63" t="str">
        <f>IF(ISERROR('Tarifs et relevés'!$N$26*Tableau1[[#This Row],[Engie        Quantité KW]]),"",'Tarifs et relevés'!$N$26*Tableau1[[#This Row],[Engie        Quantité KW]])</f>
        <v/>
      </c>
      <c r="V11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4" s="198">
        <v>3</v>
      </c>
      <c r="X114" s="64">
        <f t="shared" si="30"/>
        <v>0</v>
      </c>
      <c r="Y114" s="64">
        <f t="shared" si="31"/>
        <v>0</v>
      </c>
      <c r="Z114" s="64">
        <f t="shared" si="32"/>
        <v>0</v>
      </c>
      <c r="AA114" s="113">
        <f>SUM(Tableau1[[#This Row],[SUEZ Transport    HT]:[SUEZ Traitement                           HT]])</f>
        <v>0</v>
      </c>
      <c r="AB114" s="113" t="str">
        <f>Tableau1[[#This Row],[Sogedo     Montant HT]]</f>
        <v/>
      </c>
      <c r="AC114" s="113">
        <f>SUM(Tableau1[[#This Row],[Bouteille     30 Kg]:[Bouteille     Le Cube]],Tableau1[[#This Row],[Gaz Citerne    Montant HT]])</f>
        <v>0</v>
      </c>
      <c r="AD114" s="113" t="str">
        <f>Tableau1[[#This Row],[Engie                Montant HT]]</f>
        <v/>
      </c>
      <c r="AE114" s="113">
        <f>IF($E114=501,'Tarifs et relevés'!$N$14*'Tarifs et relevés'!$N$26,0)</f>
        <v>0</v>
      </c>
      <c r="AF114" s="113">
        <f>IF($E114=501,'Tarifs et relevés'!$N$15*'Tarifs et relevés'!$N$26,0)</f>
        <v>0</v>
      </c>
      <c r="AG114" s="113">
        <f>IF($E114=503,'Tarifs et relevés'!$N$16*'Tarifs et relevés'!$N$26,0)</f>
        <v>0</v>
      </c>
      <c r="AH114" s="113">
        <f>IF($E114=504,'Tarifs et relevés'!$N$17*'Tarifs et relevés'!$N$26,0)</f>
        <v>0</v>
      </c>
      <c r="AI114" s="113">
        <f>IF($E114=505,'Tarifs et relevés'!$N$18*'Tarifs et relevés'!$N$26,0)</f>
        <v>0</v>
      </c>
      <c r="AJ114" s="113">
        <f>IF($E114=506,'Tarifs et relevés'!$N$19*'Tarifs et relevés'!$N$26,0)</f>
        <v>0</v>
      </c>
      <c r="AK114" s="113">
        <f>IF($E114=507,'Tarifs et relevés'!$N$20*'Tarifs et relevés'!$N$26,0)</f>
        <v>0</v>
      </c>
      <c r="AL114" s="113">
        <f>IF($E114=508,'Tarifs et relevés'!$N$21*'Tarifs et relevés'!$N$26,0)</f>
        <v>0</v>
      </c>
      <c r="AM114" s="113">
        <f>IF($E114=509,'Tarifs et relevés'!$N$22*'Tarifs et relevés'!$N$26,0)</f>
        <v>0</v>
      </c>
      <c r="AN114" s="113">
        <f>IF($E114=510,'Tarifs et relevés'!$N$23*'Tarifs et relevés'!$N$26,0)</f>
        <v>0</v>
      </c>
      <c r="AO114" s="113">
        <f>IF($E114=511,'Tarifs et relevés'!$N$24*'Tarifs et relevés'!$N$26,0)</f>
        <v>0</v>
      </c>
      <c r="AP114" s="113">
        <f>IF($E114=512,'Tarifs et relevés'!$N$25*'Tarifs et relevés'!$N$26,0)</f>
        <v>0</v>
      </c>
      <c r="AQ114" s="199">
        <f>IF($E114=301,'Tarifs et relevés'!$N$5*'Tarifs et relevés'!$N$8,0)</f>
        <v>0</v>
      </c>
      <c r="AR114" s="199">
        <f>IF($E114=302,'Tarifs et relevés'!$N$6*'Tarifs et relevés'!$N$8,0)</f>
        <v>0</v>
      </c>
      <c r="AS114" s="199">
        <f>IF($E114=303,'Tarifs et relevés'!$N$7*'Tarifs et relevés'!$N$8,0)</f>
        <v>0</v>
      </c>
      <c r="AT114" s="64">
        <f t="shared" si="33"/>
        <v>0</v>
      </c>
      <c r="AU114" s="64">
        <f t="shared" si="34"/>
        <v>0</v>
      </c>
    </row>
    <row r="115" spans="1:47" ht="20.100000000000001" customHeight="1" x14ac:dyDescent="0.25">
      <c r="A115" s="28" t="str">
        <f>IF(C115=200,'Code Fournisseur'!$C$4,IF(C115=300,'Code Fournisseur'!$C$12,IF(C115=400,'Code Fournisseur'!$C$17,IF(C115=500,'Code Fournisseur'!$C$23,""))))</f>
        <v/>
      </c>
      <c r="B115" s="213"/>
      <c r="C115" s="26"/>
      <c r="D115" s="28" t="str">
        <f>IF(E115=201,'Code Fournisseur'!C117,IF(E115=202,'Code Fournisseur'!$C$6,IF(E115=203,'Code Fournisseur'!$C$7,IF(E115=204,'Code Fournisseur'!$C$8,IF(E115=205,'Code Fournisseur'!$C$9,IF(E115=206,'Code Fournisseur'!$C$10,IF(E115=301,'Code Fournisseur'!$C$13,IF(E115=302,'Code Fournisseur'!$C$14,IF(E115=303,'Code Fournisseur'!$C$15,IF(E115=401,'Code Fournisseur'!$C$18,IF(E115=402,'Code Fournisseur'!$C$19,IF(E115=403,'Code Fournisseur'!$C$20,IF(E115=404,'Code Fournisseur'!$C$21,IF(E115=501,'Code Fournisseur'!$C$24,IF(E115=502,'Code Fournisseur'!$C$25,IF(E115=503,'Code Fournisseur'!$C$26,IF(E115=504,'Code Fournisseur'!$C$27,IF(E115=505,'Code Fournisseur'!$C$28,IF(E115=506,'Code Fournisseur'!$C$29,IF(E115=507,'Code Fournisseur'!$C$30,IF(E115=508,'Code Fournisseur'!$C$31,IF(E115=509,'Code Fournisseur'!$C$32,IF(E115=510,'Code Fournisseur'!$C$33,IF(E115=511,'Code Fournisseur'!$C$34,IF(E115=512,'Code Fournisseur'!$C$35,"")))))))))))))))))))))))))</f>
        <v/>
      </c>
      <c r="E115" s="26"/>
      <c r="F115" s="26"/>
      <c r="G115" s="69" t="str">
        <f>IF(Tableau1[[#This Row],[Code ventilation]]=402,'Tarifs et relevés'!$G$16*Tableau1[[#This Row],[Quote part Quantités]],"")</f>
        <v/>
      </c>
      <c r="H115" s="69" t="str">
        <f>IF(Tableau1[[#This Row],[Code ventilation]]=403,'Tarifs et relevés'!$G$17*Tableau1[[#This Row],[Quote part Quantités]],"")</f>
        <v/>
      </c>
      <c r="I115" s="69" t="str">
        <f>IF(Tableau1[[#This Row],[Code ventilation]]=404,'Tarifs et relevés'!$G$18*Tableau1[[#This Row],[Quote part Quantités]],"")</f>
        <v/>
      </c>
      <c r="J115" s="70" t="str">
        <f>IF(Tableau1[[#This Row],[Code ventilation]]=401,'Tarifs et relevés'!$G$14,"")</f>
        <v/>
      </c>
      <c r="K115" s="71" t="str">
        <f>IF(ISERROR('Tarifs et relevés'!$G$15*Tableau1[[#This Row],[Gaz Citerne            en Kg]]),"",'Tarifs et relevés'!$G$15*'Tableau des dépenses'!J115)</f>
        <v/>
      </c>
      <c r="L11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5" s="68" t="str">
        <f>IF(Tableau1[[#This Row],[Code ventilation]]=202,'Tarifs et relevés'!$G$5*Tableau1[[#This Row],[Quote part Quantités]],"")</f>
        <v/>
      </c>
      <c r="N115" s="68" t="str">
        <f>IF(Tableau1[[#This Row],[Code ventilation]]=203,'Tarifs et relevés'!$G$6*Tableau1[[#This Row],[Quote part Quantités]],"")</f>
        <v/>
      </c>
      <c r="O115" s="68" t="str">
        <f>IF(Tableau1[[#This Row],[Code ventilation]]=204,'Tarifs et relevés'!$G$7*Tableau1[[#This Row],[Quote part Quantités]],"")</f>
        <v/>
      </c>
      <c r="P115" s="68" t="str">
        <f>IF(Tableau1[[#This Row],[Code ventilation]]=205,'Tarifs et relevés'!$G$8*Tableau1[[#This Row],[Quote part Quantités]],"")</f>
        <v/>
      </c>
      <c r="Q115" s="68" t="str">
        <f>IF(Tableau1[[#This Row],[Code ventilation]]=206,'Tarifs et relevés'!$G$9*Tableau1[[#This Row],[Quote part Quantités]],"")</f>
        <v/>
      </c>
      <c r="R11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5" s="68" t="str">
        <f>IF(ISERROR('Tarifs et relevés'!$N$8*'Tableau des dépenses'!R115),"",'Tarifs et relevés'!$N$8*'Tableau des dépenses'!R115)</f>
        <v/>
      </c>
      <c r="T11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5" s="63" t="str">
        <f>IF(ISERROR('Tarifs et relevés'!$N$26*Tableau1[[#This Row],[Engie        Quantité KW]]),"",'Tarifs et relevés'!$N$26*Tableau1[[#This Row],[Engie        Quantité KW]])</f>
        <v/>
      </c>
      <c r="V11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5" s="198">
        <v>3</v>
      </c>
      <c r="X115" s="64">
        <f t="shared" si="30"/>
        <v>0</v>
      </c>
      <c r="Y115" s="64">
        <f t="shared" si="31"/>
        <v>0</v>
      </c>
      <c r="Z115" s="64">
        <f t="shared" si="32"/>
        <v>0</v>
      </c>
      <c r="AA115" s="113">
        <f>SUM(Tableau1[[#This Row],[SUEZ Transport    HT]:[SUEZ Traitement                           HT]])</f>
        <v>0</v>
      </c>
      <c r="AB115" s="113" t="str">
        <f>Tableau1[[#This Row],[Sogedo     Montant HT]]</f>
        <v/>
      </c>
      <c r="AC115" s="113">
        <f>SUM(Tableau1[[#This Row],[Bouteille     30 Kg]:[Bouteille     Le Cube]],Tableau1[[#This Row],[Gaz Citerne    Montant HT]])</f>
        <v>0</v>
      </c>
      <c r="AD115" s="113" t="str">
        <f>Tableau1[[#This Row],[Engie                Montant HT]]</f>
        <v/>
      </c>
      <c r="AE115" s="113">
        <f>IF($E115=501,'Tarifs et relevés'!$N$14*'Tarifs et relevés'!$N$26,0)</f>
        <v>0</v>
      </c>
      <c r="AF115" s="113">
        <f>IF($E115=501,'Tarifs et relevés'!$N$15*'Tarifs et relevés'!$N$26,0)</f>
        <v>0</v>
      </c>
      <c r="AG115" s="113">
        <f>IF($E115=503,'Tarifs et relevés'!$N$16*'Tarifs et relevés'!$N$26,0)</f>
        <v>0</v>
      </c>
      <c r="AH115" s="113">
        <f>IF($E115=504,'Tarifs et relevés'!$N$17*'Tarifs et relevés'!$N$26,0)</f>
        <v>0</v>
      </c>
      <c r="AI115" s="113">
        <f>IF($E115=505,'Tarifs et relevés'!$N$18*'Tarifs et relevés'!$N$26,0)</f>
        <v>0</v>
      </c>
      <c r="AJ115" s="113">
        <f>IF($E115=506,'Tarifs et relevés'!$N$19*'Tarifs et relevés'!$N$26,0)</f>
        <v>0</v>
      </c>
      <c r="AK115" s="113">
        <f>IF($E115=507,'Tarifs et relevés'!$N$20*'Tarifs et relevés'!$N$26,0)</f>
        <v>0</v>
      </c>
      <c r="AL115" s="113">
        <f>IF($E115=508,'Tarifs et relevés'!$N$21*'Tarifs et relevés'!$N$26,0)</f>
        <v>0</v>
      </c>
      <c r="AM115" s="113">
        <f>IF($E115=509,'Tarifs et relevés'!$N$22*'Tarifs et relevés'!$N$26,0)</f>
        <v>0</v>
      </c>
      <c r="AN115" s="113">
        <f>IF($E115=510,'Tarifs et relevés'!$N$23*'Tarifs et relevés'!$N$26,0)</f>
        <v>0</v>
      </c>
      <c r="AO115" s="113">
        <f>IF($E115=511,'Tarifs et relevés'!$N$24*'Tarifs et relevés'!$N$26,0)</f>
        <v>0</v>
      </c>
      <c r="AP115" s="113">
        <f>IF($E115=512,'Tarifs et relevés'!$N$25*'Tarifs et relevés'!$N$26,0)</f>
        <v>0</v>
      </c>
      <c r="AQ115" s="199">
        <f>IF($E115=301,'Tarifs et relevés'!$N$5*'Tarifs et relevés'!$N$8,0)</f>
        <v>0</v>
      </c>
      <c r="AR115" s="199">
        <f>IF($E115=302,'Tarifs et relevés'!$N$6*'Tarifs et relevés'!$N$8,0)</f>
        <v>0</v>
      </c>
      <c r="AS115" s="199">
        <f>IF($E115=303,'Tarifs et relevés'!$N$7*'Tarifs et relevés'!$N$8,0)</f>
        <v>0</v>
      </c>
      <c r="AT115" s="195">
        <f t="shared" si="33"/>
        <v>0</v>
      </c>
      <c r="AU115" s="195">
        <f t="shared" si="34"/>
        <v>0</v>
      </c>
    </row>
    <row r="116" spans="1:47" ht="20.100000000000001" customHeight="1" x14ac:dyDescent="0.25">
      <c r="A116" s="28" t="str">
        <f>IF(C116=200,'Code Fournisseur'!$C$4,IF(C116=300,'Code Fournisseur'!$C$12,IF(C116=400,'Code Fournisseur'!$C$17,IF(C116=500,'Code Fournisseur'!$C$23,""))))</f>
        <v/>
      </c>
      <c r="B116" s="213"/>
      <c r="C116" s="26"/>
      <c r="D116" s="28" t="str">
        <f>IF(E116=201,'Code Fournisseur'!C118,IF(E116=202,'Code Fournisseur'!$C$6,IF(E116=203,'Code Fournisseur'!$C$7,IF(E116=204,'Code Fournisseur'!$C$8,IF(E116=205,'Code Fournisseur'!$C$9,IF(E116=206,'Code Fournisseur'!$C$10,IF(E116=301,'Code Fournisseur'!$C$13,IF(E116=302,'Code Fournisseur'!$C$14,IF(E116=303,'Code Fournisseur'!$C$15,IF(E116=401,'Code Fournisseur'!$C$18,IF(E116=402,'Code Fournisseur'!$C$19,IF(E116=403,'Code Fournisseur'!$C$20,IF(E116=404,'Code Fournisseur'!$C$21,IF(E116=501,'Code Fournisseur'!$C$24,IF(E116=502,'Code Fournisseur'!$C$25,IF(E116=503,'Code Fournisseur'!$C$26,IF(E116=504,'Code Fournisseur'!$C$27,IF(E116=505,'Code Fournisseur'!$C$28,IF(E116=506,'Code Fournisseur'!$C$29,IF(E116=507,'Code Fournisseur'!$C$30,IF(E116=508,'Code Fournisseur'!$C$31,IF(E116=509,'Code Fournisseur'!$C$32,IF(E116=510,'Code Fournisseur'!$C$33,IF(E116=511,'Code Fournisseur'!$C$34,IF(E116=512,'Code Fournisseur'!$C$35,"")))))))))))))))))))))))))</f>
        <v/>
      </c>
      <c r="E116" s="26"/>
      <c r="F116" s="26"/>
      <c r="G116" s="69" t="str">
        <f>IF(Tableau1[[#This Row],[Code ventilation]]=402,'Tarifs et relevés'!$G$16*Tableau1[[#This Row],[Quote part Quantités]],"")</f>
        <v/>
      </c>
      <c r="H116" s="69" t="str">
        <f>IF(Tableau1[[#This Row],[Code ventilation]]=403,'Tarifs et relevés'!$G$17*Tableau1[[#This Row],[Quote part Quantités]],"")</f>
        <v/>
      </c>
      <c r="I116" s="69" t="str">
        <f>IF(Tableau1[[#This Row],[Code ventilation]]=404,'Tarifs et relevés'!$G$18*Tableau1[[#This Row],[Quote part Quantités]],"")</f>
        <v/>
      </c>
      <c r="J116" s="70" t="str">
        <f>IF(Tableau1[[#This Row],[Code ventilation]]=401,'Tarifs et relevés'!$G$14,"")</f>
        <v/>
      </c>
      <c r="K116" s="71" t="str">
        <f>IF(ISERROR('Tarifs et relevés'!$G$15*Tableau1[[#This Row],[Gaz Citerne            en Kg]]),"",'Tarifs et relevés'!$G$15*'Tableau des dépenses'!J116)</f>
        <v/>
      </c>
      <c r="L11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6" s="68" t="str">
        <f>IF(Tableau1[[#This Row],[Code ventilation]]=202,'Tarifs et relevés'!$G$5*Tableau1[[#This Row],[Quote part Quantités]],"")</f>
        <v/>
      </c>
      <c r="N116" s="68" t="str">
        <f>IF(Tableau1[[#This Row],[Code ventilation]]=203,'Tarifs et relevés'!$G$6*Tableau1[[#This Row],[Quote part Quantités]],"")</f>
        <v/>
      </c>
      <c r="O116" s="68" t="str">
        <f>IF(Tableau1[[#This Row],[Code ventilation]]=204,'Tarifs et relevés'!$G$7*Tableau1[[#This Row],[Quote part Quantités]],"")</f>
        <v/>
      </c>
      <c r="P116" s="68" t="str">
        <f>IF(Tableau1[[#This Row],[Code ventilation]]=205,'Tarifs et relevés'!$G$8*Tableau1[[#This Row],[Quote part Quantités]],"")</f>
        <v/>
      </c>
      <c r="Q116" s="68" t="str">
        <f>IF(Tableau1[[#This Row],[Code ventilation]]=206,'Tarifs et relevés'!$G$9*Tableau1[[#This Row],[Quote part Quantités]],"")</f>
        <v/>
      </c>
      <c r="R11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6" s="68" t="str">
        <f>IF(ISERROR('Tarifs et relevés'!$N$8*'Tableau des dépenses'!R116),"",'Tarifs et relevés'!$N$8*'Tableau des dépenses'!R116)</f>
        <v/>
      </c>
      <c r="T11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6" s="63" t="str">
        <f>IF(ISERROR('Tarifs et relevés'!$N$26*Tableau1[[#This Row],[Engie        Quantité KW]]),"",'Tarifs et relevés'!$N$26*Tableau1[[#This Row],[Engie        Quantité KW]])</f>
        <v/>
      </c>
      <c r="V11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6" s="198">
        <v>3</v>
      </c>
      <c r="X116" s="64">
        <f t="shared" si="30"/>
        <v>0</v>
      </c>
      <c r="Y116" s="64">
        <f t="shared" si="31"/>
        <v>0</v>
      </c>
      <c r="Z116" s="64">
        <f t="shared" si="32"/>
        <v>0</v>
      </c>
      <c r="AA116" s="113">
        <f>SUM(Tableau1[[#This Row],[SUEZ Transport    HT]:[SUEZ Traitement                           HT]])</f>
        <v>0</v>
      </c>
      <c r="AB116" s="113" t="str">
        <f>Tableau1[[#This Row],[Sogedo     Montant HT]]</f>
        <v/>
      </c>
      <c r="AC116" s="113">
        <f>SUM(Tableau1[[#This Row],[Bouteille     30 Kg]:[Bouteille     Le Cube]],Tableau1[[#This Row],[Gaz Citerne    Montant HT]])</f>
        <v>0</v>
      </c>
      <c r="AD116" s="113" t="str">
        <f>Tableau1[[#This Row],[Engie                Montant HT]]</f>
        <v/>
      </c>
      <c r="AE116" s="113">
        <f>IF($E116=501,'Tarifs et relevés'!$N$14*'Tarifs et relevés'!$N$26,0)</f>
        <v>0</v>
      </c>
      <c r="AF116" s="113">
        <f>IF($E116=501,'Tarifs et relevés'!$N$15*'Tarifs et relevés'!$N$26,0)</f>
        <v>0</v>
      </c>
      <c r="AG116" s="113">
        <f>IF($E116=503,'Tarifs et relevés'!$N$16*'Tarifs et relevés'!$N$26,0)</f>
        <v>0</v>
      </c>
      <c r="AH116" s="113">
        <f>IF($E116=504,'Tarifs et relevés'!$N$17*'Tarifs et relevés'!$N$26,0)</f>
        <v>0</v>
      </c>
      <c r="AI116" s="113">
        <f>IF($E116=505,'Tarifs et relevés'!$N$18*'Tarifs et relevés'!$N$26,0)</f>
        <v>0</v>
      </c>
      <c r="AJ116" s="113">
        <f>IF($E116=506,'Tarifs et relevés'!$N$19*'Tarifs et relevés'!$N$26,0)</f>
        <v>0</v>
      </c>
      <c r="AK116" s="113">
        <f>IF($E116=507,'Tarifs et relevés'!$N$20*'Tarifs et relevés'!$N$26,0)</f>
        <v>0</v>
      </c>
      <c r="AL116" s="113">
        <f>IF($E116=508,'Tarifs et relevés'!$N$21*'Tarifs et relevés'!$N$26,0)</f>
        <v>0</v>
      </c>
      <c r="AM116" s="113">
        <f>IF($E116=509,'Tarifs et relevés'!$N$22*'Tarifs et relevés'!$N$26,0)</f>
        <v>0</v>
      </c>
      <c r="AN116" s="113">
        <f>IF($E116=510,'Tarifs et relevés'!$N$23*'Tarifs et relevés'!$N$26,0)</f>
        <v>0</v>
      </c>
      <c r="AO116" s="113">
        <f>IF($E116=511,'Tarifs et relevés'!$N$24*'Tarifs et relevés'!$N$26,0)</f>
        <v>0</v>
      </c>
      <c r="AP116" s="113">
        <f>IF($E116=512,'Tarifs et relevés'!$N$25*'Tarifs et relevés'!$N$26,0)</f>
        <v>0</v>
      </c>
      <c r="AQ116" s="199">
        <f>IF($E116=301,'Tarifs et relevés'!$N$5*'Tarifs et relevés'!$N$8,0)</f>
        <v>0</v>
      </c>
      <c r="AR116" s="199">
        <f>IF($E116=302,'Tarifs et relevés'!$N$6*'Tarifs et relevés'!$N$8,0)</f>
        <v>0</v>
      </c>
      <c r="AS116" s="199">
        <f>IF($E116=303,'Tarifs et relevés'!$N$7*'Tarifs et relevés'!$N$8,0)</f>
        <v>0</v>
      </c>
      <c r="AT116" s="64">
        <f t="shared" si="33"/>
        <v>0</v>
      </c>
      <c r="AU116" s="64">
        <f t="shared" si="34"/>
        <v>0</v>
      </c>
    </row>
    <row r="117" spans="1:47" ht="20.100000000000001" customHeight="1" x14ac:dyDescent="0.25">
      <c r="A117" s="28" t="str">
        <f>IF(C117=200,'Code Fournisseur'!$C$4,IF(C117=300,'Code Fournisseur'!$C$12,IF(C117=400,'Code Fournisseur'!$C$17,IF(C117=500,'Code Fournisseur'!$C$23,""))))</f>
        <v/>
      </c>
      <c r="B117" s="213"/>
      <c r="C117" s="26"/>
      <c r="D117" s="28" t="str">
        <f>IF(E117=201,'Code Fournisseur'!C119,IF(E117=202,'Code Fournisseur'!$C$6,IF(E117=203,'Code Fournisseur'!$C$7,IF(E117=204,'Code Fournisseur'!$C$8,IF(E117=205,'Code Fournisseur'!$C$9,IF(E117=206,'Code Fournisseur'!$C$10,IF(E117=301,'Code Fournisseur'!$C$13,IF(E117=302,'Code Fournisseur'!$C$14,IF(E117=303,'Code Fournisseur'!$C$15,IF(E117=401,'Code Fournisseur'!$C$18,IF(E117=402,'Code Fournisseur'!$C$19,IF(E117=403,'Code Fournisseur'!$C$20,IF(E117=404,'Code Fournisseur'!$C$21,IF(E117=501,'Code Fournisseur'!$C$24,IF(E117=502,'Code Fournisseur'!$C$25,IF(E117=503,'Code Fournisseur'!$C$26,IF(E117=504,'Code Fournisseur'!$C$27,IF(E117=505,'Code Fournisseur'!$C$28,IF(E117=506,'Code Fournisseur'!$C$29,IF(E117=507,'Code Fournisseur'!$C$30,IF(E117=508,'Code Fournisseur'!$C$31,IF(E117=509,'Code Fournisseur'!$C$32,IF(E117=510,'Code Fournisseur'!$C$33,IF(E117=511,'Code Fournisseur'!$C$34,IF(E117=512,'Code Fournisseur'!$C$35,"")))))))))))))))))))))))))</f>
        <v/>
      </c>
      <c r="E117" s="26"/>
      <c r="F117" s="26"/>
      <c r="G117" s="69" t="str">
        <f>IF(Tableau1[[#This Row],[Code ventilation]]=402,'Tarifs et relevés'!$G$16*Tableau1[[#This Row],[Quote part Quantités]],"")</f>
        <v/>
      </c>
      <c r="H117" s="69" t="str">
        <f>IF(Tableau1[[#This Row],[Code ventilation]]=403,'Tarifs et relevés'!$G$17*Tableau1[[#This Row],[Quote part Quantités]],"")</f>
        <v/>
      </c>
      <c r="I117" s="69" t="str">
        <f>IF(Tableau1[[#This Row],[Code ventilation]]=404,'Tarifs et relevés'!$G$18*Tableau1[[#This Row],[Quote part Quantités]],"")</f>
        <v/>
      </c>
      <c r="J117" s="70" t="str">
        <f>IF(Tableau1[[#This Row],[Code ventilation]]=401,'Tarifs et relevés'!$G$14,"")</f>
        <v/>
      </c>
      <c r="K117" s="71" t="str">
        <f>IF(ISERROR('Tarifs et relevés'!$G$15*Tableau1[[#This Row],[Gaz Citerne            en Kg]]),"",'Tarifs et relevés'!$G$15*'Tableau des dépenses'!J117)</f>
        <v/>
      </c>
      <c r="L11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7" s="68" t="str">
        <f>IF(Tableau1[[#This Row],[Code ventilation]]=202,'Tarifs et relevés'!$G$5*Tableau1[[#This Row],[Quote part Quantités]],"")</f>
        <v/>
      </c>
      <c r="N117" s="68" t="str">
        <f>IF(Tableau1[[#This Row],[Code ventilation]]=203,'Tarifs et relevés'!$G$6*Tableau1[[#This Row],[Quote part Quantités]],"")</f>
        <v/>
      </c>
      <c r="O117" s="68" t="str">
        <f>IF(Tableau1[[#This Row],[Code ventilation]]=204,'Tarifs et relevés'!$G$7*Tableau1[[#This Row],[Quote part Quantités]],"")</f>
        <v/>
      </c>
      <c r="P117" s="68" t="str">
        <f>IF(Tableau1[[#This Row],[Code ventilation]]=205,'Tarifs et relevés'!$G$8*Tableau1[[#This Row],[Quote part Quantités]],"")</f>
        <v/>
      </c>
      <c r="Q117" s="68" t="str">
        <f>IF(Tableau1[[#This Row],[Code ventilation]]=206,'Tarifs et relevés'!$G$9*Tableau1[[#This Row],[Quote part Quantités]],"")</f>
        <v/>
      </c>
      <c r="R11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7" s="68" t="str">
        <f>IF(ISERROR('Tarifs et relevés'!$N$8*'Tableau des dépenses'!R117),"",'Tarifs et relevés'!$N$8*'Tableau des dépenses'!R117)</f>
        <v/>
      </c>
      <c r="T11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7" s="63" t="str">
        <f>IF(ISERROR('Tarifs et relevés'!$N$26*Tableau1[[#This Row],[Engie        Quantité KW]]),"",'Tarifs et relevés'!$N$26*Tableau1[[#This Row],[Engie        Quantité KW]])</f>
        <v/>
      </c>
      <c r="V11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7" s="198">
        <v>3</v>
      </c>
      <c r="X117" s="64">
        <f t="shared" si="30"/>
        <v>0</v>
      </c>
      <c r="Y117" s="64">
        <f t="shared" si="31"/>
        <v>0</v>
      </c>
      <c r="Z117" s="64">
        <f t="shared" si="32"/>
        <v>0</v>
      </c>
      <c r="AA117" s="113">
        <f>SUM(Tableau1[[#This Row],[SUEZ Transport    HT]:[SUEZ Traitement                           HT]])</f>
        <v>0</v>
      </c>
      <c r="AB117" s="113" t="str">
        <f>Tableau1[[#This Row],[Sogedo     Montant HT]]</f>
        <v/>
      </c>
      <c r="AC117" s="113">
        <f>SUM(Tableau1[[#This Row],[Bouteille     30 Kg]:[Bouteille     Le Cube]],Tableau1[[#This Row],[Gaz Citerne    Montant HT]])</f>
        <v>0</v>
      </c>
      <c r="AD117" s="113" t="str">
        <f>Tableau1[[#This Row],[Engie                Montant HT]]</f>
        <v/>
      </c>
      <c r="AE117" s="113">
        <f>IF($E117=501,'Tarifs et relevés'!$N$14*'Tarifs et relevés'!$N$26,0)</f>
        <v>0</v>
      </c>
      <c r="AF117" s="113">
        <f>IF($E117=501,'Tarifs et relevés'!$N$15*'Tarifs et relevés'!$N$26,0)</f>
        <v>0</v>
      </c>
      <c r="AG117" s="113">
        <f>IF($E117=503,'Tarifs et relevés'!$N$16*'Tarifs et relevés'!$N$26,0)</f>
        <v>0</v>
      </c>
      <c r="AH117" s="113">
        <f>IF($E117=504,'Tarifs et relevés'!$N$17*'Tarifs et relevés'!$N$26,0)</f>
        <v>0</v>
      </c>
      <c r="AI117" s="113">
        <f>IF($E117=505,'Tarifs et relevés'!$N$18*'Tarifs et relevés'!$N$26,0)</f>
        <v>0</v>
      </c>
      <c r="AJ117" s="113">
        <f>IF($E117=506,'Tarifs et relevés'!$N$19*'Tarifs et relevés'!$N$26,0)</f>
        <v>0</v>
      </c>
      <c r="AK117" s="113">
        <f>IF($E117=507,'Tarifs et relevés'!$N$20*'Tarifs et relevés'!$N$26,0)</f>
        <v>0</v>
      </c>
      <c r="AL117" s="113">
        <f>IF($E117=508,'Tarifs et relevés'!$N$21*'Tarifs et relevés'!$N$26,0)</f>
        <v>0</v>
      </c>
      <c r="AM117" s="113">
        <f>IF($E117=509,'Tarifs et relevés'!$N$22*'Tarifs et relevés'!$N$26,0)</f>
        <v>0</v>
      </c>
      <c r="AN117" s="113">
        <f>IF($E117=510,'Tarifs et relevés'!$N$23*'Tarifs et relevés'!$N$26,0)</f>
        <v>0</v>
      </c>
      <c r="AO117" s="113">
        <f>IF($E117=511,'Tarifs et relevés'!$N$24*'Tarifs et relevés'!$N$26,0)</f>
        <v>0</v>
      </c>
      <c r="AP117" s="113">
        <f>IF($E117=512,'Tarifs et relevés'!$N$25*'Tarifs et relevés'!$N$26,0)</f>
        <v>0</v>
      </c>
      <c r="AQ117" s="199">
        <f>IF($E117=301,'Tarifs et relevés'!$N$5*'Tarifs et relevés'!$N$8,0)</f>
        <v>0</v>
      </c>
      <c r="AR117" s="199">
        <f>IF($E117=302,'Tarifs et relevés'!$N$6*'Tarifs et relevés'!$N$8,0)</f>
        <v>0</v>
      </c>
      <c r="AS117" s="199">
        <f>IF($E117=303,'Tarifs et relevés'!$N$7*'Tarifs et relevés'!$N$8,0)</f>
        <v>0</v>
      </c>
      <c r="AT117" s="195">
        <f t="shared" si="33"/>
        <v>0</v>
      </c>
      <c r="AU117" s="195">
        <f t="shared" si="34"/>
        <v>0</v>
      </c>
    </row>
    <row r="118" spans="1:47" ht="20.100000000000001" customHeight="1" x14ac:dyDescent="0.25">
      <c r="A118" s="28" t="str">
        <f>IF(C118=200,'Code Fournisseur'!$C$4,IF(C118=300,'Code Fournisseur'!$C$12,IF(C118=400,'Code Fournisseur'!$C$17,IF(C118=500,'Code Fournisseur'!$C$23,""))))</f>
        <v/>
      </c>
      <c r="B118" s="213"/>
      <c r="C118" s="26"/>
      <c r="D118" s="28" t="str">
        <f>IF(E118=201,'Code Fournisseur'!C120,IF(E118=202,'Code Fournisseur'!$C$6,IF(E118=203,'Code Fournisseur'!$C$7,IF(E118=204,'Code Fournisseur'!$C$8,IF(E118=205,'Code Fournisseur'!$C$9,IF(E118=206,'Code Fournisseur'!$C$10,IF(E118=301,'Code Fournisseur'!$C$13,IF(E118=302,'Code Fournisseur'!$C$14,IF(E118=303,'Code Fournisseur'!$C$15,IF(E118=401,'Code Fournisseur'!$C$18,IF(E118=402,'Code Fournisseur'!$C$19,IF(E118=403,'Code Fournisseur'!$C$20,IF(E118=404,'Code Fournisseur'!$C$21,IF(E118=501,'Code Fournisseur'!$C$24,IF(E118=502,'Code Fournisseur'!$C$25,IF(E118=503,'Code Fournisseur'!$C$26,IF(E118=504,'Code Fournisseur'!$C$27,IF(E118=505,'Code Fournisseur'!$C$28,IF(E118=506,'Code Fournisseur'!$C$29,IF(E118=507,'Code Fournisseur'!$C$30,IF(E118=508,'Code Fournisseur'!$C$31,IF(E118=509,'Code Fournisseur'!$C$32,IF(E118=510,'Code Fournisseur'!$C$33,IF(E118=511,'Code Fournisseur'!$C$34,IF(E118=512,'Code Fournisseur'!$C$35,"")))))))))))))))))))))))))</f>
        <v/>
      </c>
      <c r="E118" s="26"/>
      <c r="F118" s="26"/>
      <c r="G118" s="69" t="str">
        <f>IF(Tableau1[[#This Row],[Code ventilation]]=402,'Tarifs et relevés'!$G$16*Tableau1[[#This Row],[Quote part Quantités]],"")</f>
        <v/>
      </c>
      <c r="H118" s="69" t="str">
        <f>IF(Tableau1[[#This Row],[Code ventilation]]=403,'Tarifs et relevés'!$G$17*Tableau1[[#This Row],[Quote part Quantités]],"")</f>
        <v/>
      </c>
      <c r="I118" s="69" t="str">
        <f>IF(Tableau1[[#This Row],[Code ventilation]]=404,'Tarifs et relevés'!$G$18*Tableau1[[#This Row],[Quote part Quantités]],"")</f>
        <v/>
      </c>
      <c r="J118" s="70" t="str">
        <f>IF(Tableau1[[#This Row],[Code ventilation]]=401,'Tarifs et relevés'!$G$14,"")</f>
        <v/>
      </c>
      <c r="K118" s="71" t="str">
        <f>IF(ISERROR('Tarifs et relevés'!$G$15*Tableau1[[#This Row],[Gaz Citerne            en Kg]]),"",'Tarifs et relevés'!$G$15*'Tableau des dépenses'!J118)</f>
        <v/>
      </c>
      <c r="L11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8" s="68" t="str">
        <f>IF(Tableau1[[#This Row],[Code ventilation]]=202,'Tarifs et relevés'!$G$5*Tableau1[[#This Row],[Quote part Quantités]],"")</f>
        <v/>
      </c>
      <c r="N118" s="68" t="str">
        <f>IF(Tableau1[[#This Row],[Code ventilation]]=203,'Tarifs et relevés'!$G$6*Tableau1[[#This Row],[Quote part Quantités]],"")</f>
        <v/>
      </c>
      <c r="O118" s="68" t="str">
        <f>IF(Tableau1[[#This Row],[Code ventilation]]=204,'Tarifs et relevés'!$G$7*Tableau1[[#This Row],[Quote part Quantités]],"")</f>
        <v/>
      </c>
      <c r="P118" s="68" t="str">
        <f>IF(Tableau1[[#This Row],[Code ventilation]]=205,'Tarifs et relevés'!$G$8*Tableau1[[#This Row],[Quote part Quantités]],"")</f>
        <v/>
      </c>
      <c r="Q118" s="68" t="str">
        <f>IF(Tableau1[[#This Row],[Code ventilation]]=206,'Tarifs et relevés'!$G$9*Tableau1[[#This Row],[Quote part Quantités]],"")</f>
        <v/>
      </c>
      <c r="R11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8" s="68" t="str">
        <f>IF(ISERROR('Tarifs et relevés'!$N$8*'Tableau des dépenses'!R118),"",'Tarifs et relevés'!$N$8*'Tableau des dépenses'!R118)</f>
        <v/>
      </c>
      <c r="T11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8" s="63" t="str">
        <f>IF(ISERROR('Tarifs et relevés'!$N$26*Tableau1[[#This Row],[Engie        Quantité KW]]),"",'Tarifs et relevés'!$N$26*Tableau1[[#This Row],[Engie        Quantité KW]])</f>
        <v/>
      </c>
      <c r="V11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8" s="198">
        <v>3</v>
      </c>
      <c r="X118" s="64">
        <f t="shared" si="30"/>
        <v>0</v>
      </c>
      <c r="Y118" s="64">
        <f t="shared" si="31"/>
        <v>0</v>
      </c>
      <c r="Z118" s="64">
        <f t="shared" si="32"/>
        <v>0</v>
      </c>
      <c r="AA118" s="113">
        <f>SUM(Tableau1[[#This Row],[SUEZ Transport    HT]:[SUEZ Traitement                           HT]])</f>
        <v>0</v>
      </c>
      <c r="AB118" s="113" t="str">
        <f>Tableau1[[#This Row],[Sogedo     Montant HT]]</f>
        <v/>
      </c>
      <c r="AC118" s="113">
        <f>SUM(Tableau1[[#This Row],[Bouteille     30 Kg]:[Bouteille     Le Cube]],Tableau1[[#This Row],[Gaz Citerne    Montant HT]])</f>
        <v>0</v>
      </c>
      <c r="AD118" s="113" t="str">
        <f>Tableau1[[#This Row],[Engie                Montant HT]]</f>
        <v/>
      </c>
      <c r="AE118" s="113">
        <f>IF($E118=501,'Tarifs et relevés'!$N$14*'Tarifs et relevés'!$N$26,0)</f>
        <v>0</v>
      </c>
      <c r="AF118" s="113">
        <f>IF($E118=501,'Tarifs et relevés'!$N$15*'Tarifs et relevés'!$N$26,0)</f>
        <v>0</v>
      </c>
      <c r="AG118" s="113">
        <f>IF($E118=503,'Tarifs et relevés'!$N$16*'Tarifs et relevés'!$N$26,0)</f>
        <v>0</v>
      </c>
      <c r="AH118" s="113">
        <f>IF($E118=504,'Tarifs et relevés'!$N$17*'Tarifs et relevés'!$N$26,0)</f>
        <v>0</v>
      </c>
      <c r="AI118" s="113">
        <f>IF($E118=505,'Tarifs et relevés'!$N$18*'Tarifs et relevés'!$N$26,0)</f>
        <v>0</v>
      </c>
      <c r="AJ118" s="113">
        <f>IF($E118=506,'Tarifs et relevés'!$N$19*'Tarifs et relevés'!$N$26,0)</f>
        <v>0</v>
      </c>
      <c r="AK118" s="113">
        <f>IF($E118=507,'Tarifs et relevés'!$N$20*'Tarifs et relevés'!$N$26,0)</f>
        <v>0</v>
      </c>
      <c r="AL118" s="113">
        <f>IF($E118=508,'Tarifs et relevés'!$N$21*'Tarifs et relevés'!$N$26,0)</f>
        <v>0</v>
      </c>
      <c r="AM118" s="113">
        <f>IF($E118=509,'Tarifs et relevés'!$N$22*'Tarifs et relevés'!$N$26,0)</f>
        <v>0</v>
      </c>
      <c r="AN118" s="113">
        <f>IF($E118=510,'Tarifs et relevés'!$N$23*'Tarifs et relevés'!$N$26,0)</f>
        <v>0</v>
      </c>
      <c r="AO118" s="113">
        <f>IF($E118=511,'Tarifs et relevés'!$N$24*'Tarifs et relevés'!$N$26,0)</f>
        <v>0</v>
      </c>
      <c r="AP118" s="113">
        <f>IF($E118=512,'Tarifs et relevés'!$N$25*'Tarifs et relevés'!$N$26,0)</f>
        <v>0</v>
      </c>
      <c r="AQ118" s="199">
        <f>IF($E118=301,'Tarifs et relevés'!$N$5*'Tarifs et relevés'!$N$8,0)</f>
        <v>0</v>
      </c>
      <c r="AR118" s="199">
        <f>IF($E118=302,'Tarifs et relevés'!$N$6*'Tarifs et relevés'!$N$8,0)</f>
        <v>0</v>
      </c>
      <c r="AS118" s="199">
        <f>IF($E118=303,'Tarifs et relevés'!$N$7*'Tarifs et relevés'!$N$8,0)</f>
        <v>0</v>
      </c>
      <c r="AT118" s="64">
        <f t="shared" si="33"/>
        <v>0</v>
      </c>
      <c r="AU118" s="64">
        <f t="shared" si="34"/>
        <v>0</v>
      </c>
    </row>
    <row r="119" spans="1:47" ht="20.100000000000001" customHeight="1" x14ac:dyDescent="0.25">
      <c r="A119" s="28" t="str">
        <f>IF(C119=200,'Code Fournisseur'!$C$4,IF(C119=300,'Code Fournisseur'!$C$12,IF(C119=400,'Code Fournisseur'!$C$17,IF(C119=500,'Code Fournisseur'!$C$23,""))))</f>
        <v/>
      </c>
      <c r="B119" s="213"/>
      <c r="C119" s="26"/>
      <c r="D119" s="28" t="str">
        <f>IF(E119=201,'Code Fournisseur'!C121,IF(E119=202,'Code Fournisseur'!$C$6,IF(E119=203,'Code Fournisseur'!$C$7,IF(E119=204,'Code Fournisseur'!$C$8,IF(E119=205,'Code Fournisseur'!$C$9,IF(E119=206,'Code Fournisseur'!$C$10,IF(E119=301,'Code Fournisseur'!$C$13,IF(E119=302,'Code Fournisseur'!$C$14,IF(E119=303,'Code Fournisseur'!$C$15,IF(E119=401,'Code Fournisseur'!$C$18,IF(E119=402,'Code Fournisseur'!$C$19,IF(E119=403,'Code Fournisseur'!$C$20,IF(E119=404,'Code Fournisseur'!$C$21,IF(E119=501,'Code Fournisseur'!$C$24,IF(E119=502,'Code Fournisseur'!$C$25,IF(E119=503,'Code Fournisseur'!$C$26,IF(E119=504,'Code Fournisseur'!$C$27,IF(E119=505,'Code Fournisseur'!$C$28,IF(E119=506,'Code Fournisseur'!$C$29,IF(E119=507,'Code Fournisseur'!$C$30,IF(E119=508,'Code Fournisseur'!$C$31,IF(E119=509,'Code Fournisseur'!$C$32,IF(E119=510,'Code Fournisseur'!$C$33,IF(E119=511,'Code Fournisseur'!$C$34,IF(E119=512,'Code Fournisseur'!$C$35,"")))))))))))))))))))))))))</f>
        <v/>
      </c>
      <c r="E119" s="26"/>
      <c r="F119" s="26"/>
      <c r="G119" s="69" t="str">
        <f>IF(Tableau1[[#This Row],[Code ventilation]]=402,'Tarifs et relevés'!$G$16*Tableau1[[#This Row],[Quote part Quantités]],"")</f>
        <v/>
      </c>
      <c r="H119" s="69" t="str">
        <f>IF(Tableau1[[#This Row],[Code ventilation]]=403,'Tarifs et relevés'!$G$17*Tableau1[[#This Row],[Quote part Quantités]],"")</f>
        <v/>
      </c>
      <c r="I119" s="69" t="str">
        <f>IF(Tableau1[[#This Row],[Code ventilation]]=404,'Tarifs et relevés'!$G$18*Tableau1[[#This Row],[Quote part Quantités]],"")</f>
        <v/>
      </c>
      <c r="J119" s="70" t="str">
        <f>IF(Tableau1[[#This Row],[Code ventilation]]=401,'Tarifs et relevés'!$G$14,"")</f>
        <v/>
      </c>
      <c r="K119" s="71" t="str">
        <f>IF(ISERROR('Tarifs et relevés'!$G$15*Tableau1[[#This Row],[Gaz Citerne            en Kg]]),"",'Tarifs et relevés'!$G$15*'Tableau des dépenses'!J119)</f>
        <v/>
      </c>
      <c r="L11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19" s="68" t="str">
        <f>IF(Tableau1[[#This Row],[Code ventilation]]=202,'Tarifs et relevés'!$G$5*Tableau1[[#This Row],[Quote part Quantités]],"")</f>
        <v/>
      </c>
      <c r="N119" s="68" t="str">
        <f>IF(Tableau1[[#This Row],[Code ventilation]]=203,'Tarifs et relevés'!$G$6*Tableau1[[#This Row],[Quote part Quantités]],"")</f>
        <v/>
      </c>
      <c r="O119" s="68" t="str">
        <f>IF(Tableau1[[#This Row],[Code ventilation]]=204,'Tarifs et relevés'!$G$7*Tableau1[[#This Row],[Quote part Quantités]],"")</f>
        <v/>
      </c>
      <c r="P119" s="68" t="str">
        <f>IF(Tableau1[[#This Row],[Code ventilation]]=205,'Tarifs et relevés'!$G$8*Tableau1[[#This Row],[Quote part Quantités]],"")</f>
        <v/>
      </c>
      <c r="Q119" s="68" t="str">
        <f>IF(Tableau1[[#This Row],[Code ventilation]]=206,'Tarifs et relevés'!$G$9*Tableau1[[#This Row],[Quote part Quantités]],"")</f>
        <v/>
      </c>
      <c r="R11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19" s="68" t="str">
        <f>IF(ISERROR('Tarifs et relevés'!$N$8*'Tableau des dépenses'!R119),"",'Tarifs et relevés'!$N$8*'Tableau des dépenses'!R119)</f>
        <v/>
      </c>
      <c r="T11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19" s="63" t="str">
        <f>IF(ISERROR('Tarifs et relevés'!$N$26*Tableau1[[#This Row],[Engie        Quantité KW]]),"",'Tarifs et relevés'!$N$26*Tableau1[[#This Row],[Engie        Quantité KW]])</f>
        <v/>
      </c>
      <c r="V11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19" s="198">
        <v>3</v>
      </c>
      <c r="X119" s="64">
        <f t="shared" si="30"/>
        <v>0</v>
      </c>
      <c r="Y119" s="64">
        <f t="shared" si="31"/>
        <v>0</v>
      </c>
      <c r="Z119" s="64">
        <f t="shared" si="32"/>
        <v>0</v>
      </c>
      <c r="AA119" s="113">
        <f>SUM(Tableau1[[#This Row],[SUEZ Transport    HT]:[SUEZ Traitement                           HT]])</f>
        <v>0</v>
      </c>
      <c r="AB119" s="113" t="str">
        <f>Tableau1[[#This Row],[Sogedo     Montant HT]]</f>
        <v/>
      </c>
      <c r="AC119" s="113">
        <f>SUM(Tableau1[[#This Row],[Bouteille     30 Kg]:[Bouteille     Le Cube]],Tableau1[[#This Row],[Gaz Citerne    Montant HT]])</f>
        <v>0</v>
      </c>
      <c r="AD119" s="113" t="str">
        <f>Tableau1[[#This Row],[Engie                Montant HT]]</f>
        <v/>
      </c>
      <c r="AE119" s="113">
        <f>IF($E119=501,'Tarifs et relevés'!$N$14*'Tarifs et relevés'!$N$26,0)</f>
        <v>0</v>
      </c>
      <c r="AF119" s="113">
        <f>IF($E119=501,'Tarifs et relevés'!$N$15*'Tarifs et relevés'!$N$26,0)</f>
        <v>0</v>
      </c>
      <c r="AG119" s="113">
        <f>IF($E119=503,'Tarifs et relevés'!$N$16*'Tarifs et relevés'!$N$26,0)</f>
        <v>0</v>
      </c>
      <c r="AH119" s="113">
        <f>IF($E119=504,'Tarifs et relevés'!$N$17*'Tarifs et relevés'!$N$26,0)</f>
        <v>0</v>
      </c>
      <c r="AI119" s="113">
        <f>IF($E119=505,'Tarifs et relevés'!$N$18*'Tarifs et relevés'!$N$26,0)</f>
        <v>0</v>
      </c>
      <c r="AJ119" s="113">
        <f>IF($E119=506,'Tarifs et relevés'!$N$19*'Tarifs et relevés'!$N$26,0)</f>
        <v>0</v>
      </c>
      <c r="AK119" s="113">
        <f>IF($E119=507,'Tarifs et relevés'!$N$20*'Tarifs et relevés'!$N$26,0)</f>
        <v>0</v>
      </c>
      <c r="AL119" s="113">
        <f>IF($E119=508,'Tarifs et relevés'!$N$21*'Tarifs et relevés'!$N$26,0)</f>
        <v>0</v>
      </c>
      <c r="AM119" s="113">
        <f>IF($E119=509,'Tarifs et relevés'!$N$22*'Tarifs et relevés'!$N$26,0)</f>
        <v>0</v>
      </c>
      <c r="AN119" s="113">
        <f>IF($E119=510,'Tarifs et relevés'!$N$23*'Tarifs et relevés'!$N$26,0)</f>
        <v>0</v>
      </c>
      <c r="AO119" s="113">
        <f>IF($E119=511,'Tarifs et relevés'!$N$24*'Tarifs et relevés'!$N$26,0)</f>
        <v>0</v>
      </c>
      <c r="AP119" s="113">
        <f>IF($E119=512,'Tarifs et relevés'!$N$25*'Tarifs et relevés'!$N$26,0)</f>
        <v>0</v>
      </c>
      <c r="AQ119" s="199">
        <f>IF($E119=301,'Tarifs et relevés'!$N$5*'Tarifs et relevés'!$N$8,0)</f>
        <v>0</v>
      </c>
      <c r="AR119" s="199">
        <f>IF($E119=302,'Tarifs et relevés'!$N$6*'Tarifs et relevés'!$N$8,0)</f>
        <v>0</v>
      </c>
      <c r="AS119" s="199">
        <f>IF($E119=303,'Tarifs et relevés'!$N$7*'Tarifs et relevés'!$N$8,0)</f>
        <v>0</v>
      </c>
      <c r="AT119" s="195">
        <f t="shared" si="33"/>
        <v>0</v>
      </c>
      <c r="AU119" s="195">
        <f t="shared" si="34"/>
        <v>0</v>
      </c>
    </row>
    <row r="120" spans="1:47" ht="20.100000000000001" customHeight="1" x14ac:dyDescent="0.25">
      <c r="A120" s="28" t="str">
        <f>IF(C120=200,'Code Fournisseur'!$C$4,IF(C120=300,'Code Fournisseur'!$C$12,IF(C120=400,'Code Fournisseur'!$C$17,IF(C120=500,'Code Fournisseur'!$C$23,""))))</f>
        <v/>
      </c>
      <c r="B120" s="213"/>
      <c r="C120" s="26"/>
      <c r="D120" s="28" t="str">
        <f>IF(E120=201,'Code Fournisseur'!C122,IF(E120=202,'Code Fournisseur'!$C$6,IF(E120=203,'Code Fournisseur'!$C$7,IF(E120=204,'Code Fournisseur'!$C$8,IF(E120=205,'Code Fournisseur'!$C$9,IF(E120=206,'Code Fournisseur'!$C$10,IF(E120=301,'Code Fournisseur'!$C$13,IF(E120=302,'Code Fournisseur'!$C$14,IF(E120=303,'Code Fournisseur'!$C$15,IF(E120=401,'Code Fournisseur'!$C$18,IF(E120=402,'Code Fournisseur'!$C$19,IF(E120=403,'Code Fournisseur'!$C$20,IF(E120=404,'Code Fournisseur'!$C$21,IF(E120=501,'Code Fournisseur'!$C$24,IF(E120=502,'Code Fournisseur'!$C$25,IF(E120=503,'Code Fournisseur'!$C$26,IF(E120=504,'Code Fournisseur'!$C$27,IF(E120=505,'Code Fournisseur'!$C$28,IF(E120=506,'Code Fournisseur'!$C$29,IF(E120=507,'Code Fournisseur'!$C$30,IF(E120=508,'Code Fournisseur'!$C$31,IF(E120=509,'Code Fournisseur'!$C$32,IF(E120=510,'Code Fournisseur'!$C$33,IF(E120=511,'Code Fournisseur'!$C$34,IF(E120=512,'Code Fournisseur'!$C$35,"")))))))))))))))))))))))))</f>
        <v/>
      </c>
      <c r="E120" s="26"/>
      <c r="F120" s="26"/>
      <c r="G120" s="69" t="str">
        <f>IF(Tableau1[[#This Row],[Code ventilation]]=402,'Tarifs et relevés'!$G$16*Tableau1[[#This Row],[Quote part Quantités]],"")</f>
        <v/>
      </c>
      <c r="H120" s="69" t="str">
        <f>IF(Tableau1[[#This Row],[Code ventilation]]=403,'Tarifs et relevés'!$G$17*Tableau1[[#This Row],[Quote part Quantités]],"")</f>
        <v/>
      </c>
      <c r="I120" s="69" t="str">
        <f>IF(Tableau1[[#This Row],[Code ventilation]]=404,'Tarifs et relevés'!$G$18*Tableau1[[#This Row],[Quote part Quantités]],"")</f>
        <v/>
      </c>
      <c r="J120" s="70" t="str">
        <f>IF(Tableau1[[#This Row],[Code ventilation]]=401,'Tarifs et relevés'!$G$14,"")</f>
        <v/>
      </c>
      <c r="K120" s="71" t="str">
        <f>IF(ISERROR('Tarifs et relevés'!$G$15*Tableau1[[#This Row],[Gaz Citerne            en Kg]]),"",'Tarifs et relevés'!$G$15*'Tableau des dépenses'!J120)</f>
        <v/>
      </c>
      <c r="L12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0" s="68" t="str">
        <f>IF(Tableau1[[#This Row],[Code ventilation]]=202,'Tarifs et relevés'!$G$5*Tableau1[[#This Row],[Quote part Quantités]],"")</f>
        <v/>
      </c>
      <c r="N120" s="68" t="str">
        <f>IF(Tableau1[[#This Row],[Code ventilation]]=203,'Tarifs et relevés'!$G$6*Tableau1[[#This Row],[Quote part Quantités]],"")</f>
        <v/>
      </c>
      <c r="O120" s="68" t="str">
        <f>IF(Tableau1[[#This Row],[Code ventilation]]=204,'Tarifs et relevés'!$G$7*Tableau1[[#This Row],[Quote part Quantités]],"")</f>
        <v/>
      </c>
      <c r="P120" s="68" t="str">
        <f>IF(Tableau1[[#This Row],[Code ventilation]]=205,'Tarifs et relevés'!$G$8*Tableau1[[#This Row],[Quote part Quantités]],"")</f>
        <v/>
      </c>
      <c r="Q120" s="68" t="str">
        <f>IF(Tableau1[[#This Row],[Code ventilation]]=206,'Tarifs et relevés'!$G$9*Tableau1[[#This Row],[Quote part Quantités]],"")</f>
        <v/>
      </c>
      <c r="R12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0" s="68" t="str">
        <f>IF(ISERROR('Tarifs et relevés'!$N$8*'Tableau des dépenses'!R120),"",'Tarifs et relevés'!$N$8*'Tableau des dépenses'!R120)</f>
        <v/>
      </c>
      <c r="T12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0" s="63" t="str">
        <f>IF(ISERROR('Tarifs et relevés'!$N$26*Tableau1[[#This Row],[Engie        Quantité KW]]),"",'Tarifs et relevés'!$N$26*Tableau1[[#This Row],[Engie        Quantité KW]])</f>
        <v/>
      </c>
      <c r="V12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0" s="198">
        <v>3</v>
      </c>
      <c r="X120" s="64">
        <f t="shared" si="30"/>
        <v>0</v>
      </c>
      <c r="Y120" s="64">
        <f t="shared" si="31"/>
        <v>0</v>
      </c>
      <c r="Z120" s="64">
        <f t="shared" si="32"/>
        <v>0</v>
      </c>
      <c r="AA120" s="113">
        <f>SUM(Tableau1[[#This Row],[SUEZ Transport    HT]:[SUEZ Traitement                           HT]])</f>
        <v>0</v>
      </c>
      <c r="AB120" s="113" t="str">
        <f>Tableau1[[#This Row],[Sogedo     Montant HT]]</f>
        <v/>
      </c>
      <c r="AC120" s="113">
        <f>SUM(Tableau1[[#This Row],[Bouteille     30 Kg]:[Bouteille     Le Cube]],Tableau1[[#This Row],[Gaz Citerne    Montant HT]])</f>
        <v>0</v>
      </c>
      <c r="AD120" s="113" t="str">
        <f>Tableau1[[#This Row],[Engie                Montant HT]]</f>
        <v/>
      </c>
      <c r="AE120" s="113">
        <f>IF($E120=501,'Tarifs et relevés'!$N$14*'Tarifs et relevés'!$N$26,0)</f>
        <v>0</v>
      </c>
      <c r="AF120" s="113">
        <f>IF($E120=501,'Tarifs et relevés'!$N$15*'Tarifs et relevés'!$N$26,0)</f>
        <v>0</v>
      </c>
      <c r="AG120" s="113">
        <f>IF($E120=503,'Tarifs et relevés'!$N$16*'Tarifs et relevés'!$N$26,0)</f>
        <v>0</v>
      </c>
      <c r="AH120" s="113">
        <f>IF($E120=504,'Tarifs et relevés'!$N$17*'Tarifs et relevés'!$N$26,0)</f>
        <v>0</v>
      </c>
      <c r="AI120" s="113">
        <f>IF($E120=505,'Tarifs et relevés'!$N$18*'Tarifs et relevés'!$N$26,0)</f>
        <v>0</v>
      </c>
      <c r="AJ120" s="113">
        <f>IF($E120=506,'Tarifs et relevés'!$N$19*'Tarifs et relevés'!$N$26,0)</f>
        <v>0</v>
      </c>
      <c r="AK120" s="113">
        <f>IF($E120=507,'Tarifs et relevés'!$N$20*'Tarifs et relevés'!$N$26,0)</f>
        <v>0</v>
      </c>
      <c r="AL120" s="113">
        <f>IF($E120=508,'Tarifs et relevés'!$N$21*'Tarifs et relevés'!$N$26,0)</f>
        <v>0</v>
      </c>
      <c r="AM120" s="113">
        <f>IF($E120=509,'Tarifs et relevés'!$N$22*'Tarifs et relevés'!$N$26,0)</f>
        <v>0</v>
      </c>
      <c r="AN120" s="113">
        <f>IF($E120=510,'Tarifs et relevés'!$N$23*'Tarifs et relevés'!$N$26,0)</f>
        <v>0</v>
      </c>
      <c r="AO120" s="113">
        <f>IF($E120=511,'Tarifs et relevés'!$N$24*'Tarifs et relevés'!$N$26,0)</f>
        <v>0</v>
      </c>
      <c r="AP120" s="113">
        <f>IF($E120=512,'Tarifs et relevés'!$N$25*'Tarifs et relevés'!$N$26,0)</f>
        <v>0</v>
      </c>
      <c r="AQ120" s="199">
        <f>IF($E120=301,'Tarifs et relevés'!$N$5*'Tarifs et relevés'!$N$8,0)</f>
        <v>0</v>
      </c>
      <c r="AR120" s="199">
        <f>IF($E120=302,'Tarifs et relevés'!$N$6*'Tarifs et relevés'!$N$8,0)</f>
        <v>0</v>
      </c>
      <c r="AS120" s="199">
        <f>IF($E120=303,'Tarifs et relevés'!$N$7*'Tarifs et relevés'!$N$8,0)</f>
        <v>0</v>
      </c>
      <c r="AT120" s="64">
        <f t="shared" si="33"/>
        <v>0</v>
      </c>
      <c r="AU120" s="64">
        <f t="shared" si="34"/>
        <v>0</v>
      </c>
    </row>
    <row r="121" spans="1:47" ht="20.100000000000001" customHeight="1" x14ac:dyDescent="0.25">
      <c r="A121" s="28" t="str">
        <f>IF(C121=200,'Code Fournisseur'!$C$4,IF(C121=300,'Code Fournisseur'!$C$12,IF(C121=400,'Code Fournisseur'!$C$17,IF(C121=500,'Code Fournisseur'!$C$23,""))))</f>
        <v/>
      </c>
      <c r="B121" s="213"/>
      <c r="C121" s="26"/>
      <c r="D121" s="28" t="str">
        <f>IF(E121=201,'Code Fournisseur'!C123,IF(E121=202,'Code Fournisseur'!$C$6,IF(E121=203,'Code Fournisseur'!$C$7,IF(E121=204,'Code Fournisseur'!$C$8,IF(E121=205,'Code Fournisseur'!$C$9,IF(E121=206,'Code Fournisseur'!$C$10,IF(E121=301,'Code Fournisseur'!$C$13,IF(E121=302,'Code Fournisseur'!$C$14,IF(E121=303,'Code Fournisseur'!$C$15,IF(E121=401,'Code Fournisseur'!$C$18,IF(E121=402,'Code Fournisseur'!$C$19,IF(E121=403,'Code Fournisseur'!$C$20,IF(E121=404,'Code Fournisseur'!$C$21,IF(E121=501,'Code Fournisseur'!$C$24,IF(E121=502,'Code Fournisseur'!$C$25,IF(E121=503,'Code Fournisseur'!$C$26,IF(E121=504,'Code Fournisseur'!$C$27,IF(E121=505,'Code Fournisseur'!$C$28,IF(E121=506,'Code Fournisseur'!$C$29,IF(E121=507,'Code Fournisseur'!$C$30,IF(E121=508,'Code Fournisseur'!$C$31,IF(E121=509,'Code Fournisseur'!$C$32,IF(E121=510,'Code Fournisseur'!$C$33,IF(E121=511,'Code Fournisseur'!$C$34,IF(E121=512,'Code Fournisseur'!$C$35,"")))))))))))))))))))))))))</f>
        <v/>
      </c>
      <c r="E121" s="26"/>
      <c r="F121" s="26"/>
      <c r="G121" s="69" t="str">
        <f>IF(Tableau1[[#This Row],[Code ventilation]]=402,'Tarifs et relevés'!$G$16*Tableau1[[#This Row],[Quote part Quantités]],"")</f>
        <v/>
      </c>
      <c r="H121" s="69" t="str">
        <f>IF(Tableau1[[#This Row],[Code ventilation]]=403,'Tarifs et relevés'!$G$17*Tableau1[[#This Row],[Quote part Quantités]],"")</f>
        <v/>
      </c>
      <c r="I121" s="69" t="str">
        <f>IF(Tableau1[[#This Row],[Code ventilation]]=404,'Tarifs et relevés'!$G$18*Tableau1[[#This Row],[Quote part Quantités]],"")</f>
        <v/>
      </c>
      <c r="J121" s="70" t="str">
        <f>IF(Tableau1[[#This Row],[Code ventilation]]=401,'Tarifs et relevés'!$G$14,"")</f>
        <v/>
      </c>
      <c r="K121" s="71" t="str">
        <f>IF(ISERROR('Tarifs et relevés'!$G$15*Tableau1[[#This Row],[Gaz Citerne            en Kg]]),"",'Tarifs et relevés'!$G$15*'Tableau des dépenses'!J121)</f>
        <v/>
      </c>
      <c r="L12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1" s="68" t="str">
        <f>IF(Tableau1[[#This Row],[Code ventilation]]=202,'Tarifs et relevés'!$G$5*Tableau1[[#This Row],[Quote part Quantités]],"")</f>
        <v/>
      </c>
      <c r="N121" s="68" t="str">
        <f>IF(Tableau1[[#This Row],[Code ventilation]]=203,'Tarifs et relevés'!$G$6*Tableau1[[#This Row],[Quote part Quantités]],"")</f>
        <v/>
      </c>
      <c r="O121" s="68" t="str">
        <f>IF(Tableau1[[#This Row],[Code ventilation]]=204,'Tarifs et relevés'!$G$7*Tableau1[[#This Row],[Quote part Quantités]],"")</f>
        <v/>
      </c>
      <c r="P121" s="68" t="str">
        <f>IF(Tableau1[[#This Row],[Code ventilation]]=205,'Tarifs et relevés'!$G$8*Tableau1[[#This Row],[Quote part Quantités]],"")</f>
        <v/>
      </c>
      <c r="Q121" s="68" t="str">
        <f>IF(Tableau1[[#This Row],[Code ventilation]]=206,'Tarifs et relevés'!$G$9*Tableau1[[#This Row],[Quote part Quantités]],"")</f>
        <v/>
      </c>
      <c r="R12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1" s="68" t="str">
        <f>IF(ISERROR('Tarifs et relevés'!$N$8*'Tableau des dépenses'!R121),"",'Tarifs et relevés'!$N$8*'Tableau des dépenses'!R121)</f>
        <v/>
      </c>
      <c r="T12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1" s="63" t="str">
        <f>IF(ISERROR('Tarifs et relevés'!$N$26*Tableau1[[#This Row],[Engie        Quantité KW]]),"",'Tarifs et relevés'!$N$26*Tableau1[[#This Row],[Engie        Quantité KW]])</f>
        <v/>
      </c>
      <c r="V12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1" s="198">
        <v>3</v>
      </c>
      <c r="X121" s="64">
        <f t="shared" si="30"/>
        <v>0</v>
      </c>
      <c r="Y121" s="64">
        <f t="shared" si="31"/>
        <v>0</v>
      </c>
      <c r="Z121" s="64">
        <f t="shared" si="32"/>
        <v>0</v>
      </c>
      <c r="AA121" s="113">
        <f>SUM(Tableau1[[#This Row],[SUEZ Transport    HT]:[SUEZ Traitement                           HT]])</f>
        <v>0</v>
      </c>
      <c r="AB121" s="113" t="str">
        <f>Tableau1[[#This Row],[Sogedo     Montant HT]]</f>
        <v/>
      </c>
      <c r="AC121" s="113">
        <f>SUM(Tableau1[[#This Row],[Bouteille     30 Kg]:[Bouteille     Le Cube]],Tableau1[[#This Row],[Gaz Citerne    Montant HT]])</f>
        <v>0</v>
      </c>
      <c r="AD121" s="113" t="str">
        <f>Tableau1[[#This Row],[Engie                Montant HT]]</f>
        <v/>
      </c>
      <c r="AE121" s="113">
        <f>IF($E121=501,'Tarifs et relevés'!$N$14*'Tarifs et relevés'!$N$26,0)</f>
        <v>0</v>
      </c>
      <c r="AF121" s="113">
        <f>IF($E121=501,'Tarifs et relevés'!$N$15*'Tarifs et relevés'!$N$26,0)</f>
        <v>0</v>
      </c>
      <c r="AG121" s="113">
        <f>IF($E121=503,'Tarifs et relevés'!$N$16*'Tarifs et relevés'!$N$26,0)</f>
        <v>0</v>
      </c>
      <c r="AH121" s="113">
        <f>IF($E121=504,'Tarifs et relevés'!$N$17*'Tarifs et relevés'!$N$26,0)</f>
        <v>0</v>
      </c>
      <c r="AI121" s="113">
        <f>IF($E121=505,'Tarifs et relevés'!$N$18*'Tarifs et relevés'!$N$26,0)</f>
        <v>0</v>
      </c>
      <c r="AJ121" s="113">
        <f>IF($E121=506,'Tarifs et relevés'!$N$19*'Tarifs et relevés'!$N$26,0)</f>
        <v>0</v>
      </c>
      <c r="AK121" s="113">
        <f>IF($E121=507,'Tarifs et relevés'!$N$20*'Tarifs et relevés'!$N$26,0)</f>
        <v>0</v>
      </c>
      <c r="AL121" s="113">
        <f>IF($E121=508,'Tarifs et relevés'!$N$21*'Tarifs et relevés'!$N$26,0)</f>
        <v>0</v>
      </c>
      <c r="AM121" s="113">
        <f>IF($E121=509,'Tarifs et relevés'!$N$22*'Tarifs et relevés'!$N$26,0)</f>
        <v>0</v>
      </c>
      <c r="AN121" s="113">
        <f>IF($E121=510,'Tarifs et relevés'!$N$23*'Tarifs et relevés'!$N$26,0)</f>
        <v>0</v>
      </c>
      <c r="AO121" s="113">
        <f>IF($E121=511,'Tarifs et relevés'!$N$24*'Tarifs et relevés'!$N$26,0)</f>
        <v>0</v>
      </c>
      <c r="AP121" s="113">
        <f>IF($E121=512,'Tarifs et relevés'!$N$25*'Tarifs et relevés'!$N$26,0)</f>
        <v>0</v>
      </c>
      <c r="AQ121" s="199">
        <f>IF($E121=301,'Tarifs et relevés'!$N$5*'Tarifs et relevés'!$N$8,0)</f>
        <v>0</v>
      </c>
      <c r="AR121" s="199">
        <f>IF($E121=302,'Tarifs et relevés'!$N$6*'Tarifs et relevés'!$N$8,0)</f>
        <v>0</v>
      </c>
      <c r="AS121" s="199">
        <f>IF($E121=303,'Tarifs et relevés'!$N$7*'Tarifs et relevés'!$N$8,0)</f>
        <v>0</v>
      </c>
      <c r="AT121" s="195">
        <f t="shared" si="33"/>
        <v>0</v>
      </c>
      <c r="AU121" s="195">
        <f t="shared" si="34"/>
        <v>0</v>
      </c>
    </row>
    <row r="122" spans="1:47" ht="20.100000000000001" customHeight="1" x14ac:dyDescent="0.25">
      <c r="A122" s="28" t="str">
        <f>IF(C122=200,'Code Fournisseur'!$C$4,IF(C122=300,'Code Fournisseur'!$C$12,IF(C122=400,'Code Fournisseur'!$C$17,IF(C122=500,'Code Fournisseur'!$C$23,""))))</f>
        <v/>
      </c>
      <c r="B122" s="213"/>
      <c r="C122" s="26"/>
      <c r="D122" s="28" t="str">
        <f>IF(E122=201,'Code Fournisseur'!C124,IF(E122=202,'Code Fournisseur'!$C$6,IF(E122=203,'Code Fournisseur'!$C$7,IF(E122=204,'Code Fournisseur'!$C$8,IF(E122=205,'Code Fournisseur'!$C$9,IF(E122=206,'Code Fournisseur'!$C$10,IF(E122=301,'Code Fournisseur'!$C$13,IF(E122=302,'Code Fournisseur'!$C$14,IF(E122=303,'Code Fournisseur'!$C$15,IF(E122=401,'Code Fournisseur'!$C$18,IF(E122=402,'Code Fournisseur'!$C$19,IF(E122=403,'Code Fournisseur'!$C$20,IF(E122=404,'Code Fournisseur'!$C$21,IF(E122=501,'Code Fournisseur'!$C$24,IF(E122=502,'Code Fournisseur'!$C$25,IF(E122=503,'Code Fournisseur'!$C$26,IF(E122=504,'Code Fournisseur'!$C$27,IF(E122=505,'Code Fournisseur'!$C$28,IF(E122=506,'Code Fournisseur'!$C$29,IF(E122=507,'Code Fournisseur'!$C$30,IF(E122=508,'Code Fournisseur'!$C$31,IF(E122=509,'Code Fournisseur'!$C$32,IF(E122=510,'Code Fournisseur'!$C$33,IF(E122=511,'Code Fournisseur'!$C$34,IF(E122=512,'Code Fournisseur'!$C$35,"")))))))))))))))))))))))))</f>
        <v/>
      </c>
      <c r="E122" s="26"/>
      <c r="F122" s="26"/>
      <c r="G122" s="69" t="str">
        <f>IF(Tableau1[[#This Row],[Code ventilation]]=402,'Tarifs et relevés'!$G$16*Tableau1[[#This Row],[Quote part Quantités]],"")</f>
        <v/>
      </c>
      <c r="H122" s="69" t="str">
        <f>IF(Tableau1[[#This Row],[Code ventilation]]=403,'Tarifs et relevés'!$G$17*Tableau1[[#This Row],[Quote part Quantités]],"")</f>
        <v/>
      </c>
      <c r="I122" s="69" t="str">
        <f>IF(Tableau1[[#This Row],[Code ventilation]]=404,'Tarifs et relevés'!$G$18*Tableau1[[#This Row],[Quote part Quantités]],"")</f>
        <v/>
      </c>
      <c r="J122" s="70" t="str">
        <f>IF(Tableau1[[#This Row],[Code ventilation]]=401,'Tarifs et relevés'!$G$14,"")</f>
        <v/>
      </c>
      <c r="K122" s="71" t="str">
        <f>IF(ISERROR('Tarifs et relevés'!$G$15*Tableau1[[#This Row],[Gaz Citerne            en Kg]]),"",'Tarifs et relevés'!$G$15*'Tableau des dépenses'!J122)</f>
        <v/>
      </c>
      <c r="L12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2" s="68" t="str">
        <f>IF(Tableau1[[#This Row],[Code ventilation]]=202,'Tarifs et relevés'!$G$5*Tableau1[[#This Row],[Quote part Quantités]],"")</f>
        <v/>
      </c>
      <c r="N122" s="68" t="str">
        <f>IF(Tableau1[[#This Row],[Code ventilation]]=203,'Tarifs et relevés'!$G$6*Tableau1[[#This Row],[Quote part Quantités]],"")</f>
        <v/>
      </c>
      <c r="O122" s="68" t="str">
        <f>IF(Tableau1[[#This Row],[Code ventilation]]=204,'Tarifs et relevés'!$G$7*Tableau1[[#This Row],[Quote part Quantités]],"")</f>
        <v/>
      </c>
      <c r="P122" s="68" t="str">
        <f>IF(Tableau1[[#This Row],[Code ventilation]]=205,'Tarifs et relevés'!$G$8*Tableau1[[#This Row],[Quote part Quantités]],"")</f>
        <v/>
      </c>
      <c r="Q122" s="68" t="str">
        <f>IF(Tableau1[[#This Row],[Code ventilation]]=206,'Tarifs et relevés'!$G$9*Tableau1[[#This Row],[Quote part Quantités]],"")</f>
        <v/>
      </c>
      <c r="R12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2" s="68" t="str">
        <f>IF(ISERROR('Tarifs et relevés'!$N$8*'Tableau des dépenses'!R122),"",'Tarifs et relevés'!$N$8*'Tableau des dépenses'!R122)</f>
        <v/>
      </c>
      <c r="T12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2" s="63" t="str">
        <f>IF(ISERROR('Tarifs et relevés'!$N$26*Tableau1[[#This Row],[Engie        Quantité KW]]),"",'Tarifs et relevés'!$N$26*Tableau1[[#This Row],[Engie        Quantité KW]])</f>
        <v/>
      </c>
      <c r="V12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2" s="198">
        <v>3</v>
      </c>
      <c r="X122" s="64">
        <f t="shared" ref="X122:X125" si="35">IF(W122=1,V122*$Z$2,0)</f>
        <v>0</v>
      </c>
      <c r="Y122" s="64">
        <f t="shared" ref="Y122:Y125" si="36">IF(W122=2,V122*$Y$2,0)</f>
        <v>0</v>
      </c>
      <c r="Z122" s="64">
        <f t="shared" ref="Z122:Z125" si="37">IF(W122=3,V122*$Z$2,0)</f>
        <v>0</v>
      </c>
      <c r="AA122" s="113">
        <f>SUM(Tableau1[[#This Row],[SUEZ Transport    HT]:[SUEZ Traitement                           HT]])</f>
        <v>0</v>
      </c>
      <c r="AB122" s="113" t="str">
        <f>Tableau1[[#This Row],[Sogedo     Montant HT]]</f>
        <v/>
      </c>
      <c r="AC122" s="113">
        <f>SUM(Tableau1[[#This Row],[Bouteille     30 Kg]:[Bouteille     Le Cube]],Tableau1[[#This Row],[Gaz Citerne    Montant HT]])</f>
        <v>0</v>
      </c>
      <c r="AD122" s="113" t="str">
        <f>Tableau1[[#This Row],[Engie                Montant HT]]</f>
        <v/>
      </c>
      <c r="AE122" s="113">
        <f>IF($E122=501,'Tarifs et relevés'!$N$14*'Tarifs et relevés'!$N$26,0)</f>
        <v>0</v>
      </c>
      <c r="AF122" s="113">
        <f>IF($E122=501,'Tarifs et relevés'!$N$15*'Tarifs et relevés'!$N$26,0)</f>
        <v>0</v>
      </c>
      <c r="AG122" s="113">
        <f>IF($E122=503,'Tarifs et relevés'!$N$16*'Tarifs et relevés'!$N$26,0)</f>
        <v>0</v>
      </c>
      <c r="AH122" s="113">
        <f>IF($E122=504,'Tarifs et relevés'!$N$17*'Tarifs et relevés'!$N$26,0)</f>
        <v>0</v>
      </c>
      <c r="AI122" s="113">
        <f>IF($E122=505,'Tarifs et relevés'!$N$18*'Tarifs et relevés'!$N$26,0)</f>
        <v>0</v>
      </c>
      <c r="AJ122" s="113">
        <f>IF($E122=506,'Tarifs et relevés'!$N$19*'Tarifs et relevés'!$N$26,0)</f>
        <v>0</v>
      </c>
      <c r="AK122" s="113">
        <f>IF($E122=507,'Tarifs et relevés'!$N$20*'Tarifs et relevés'!$N$26,0)</f>
        <v>0</v>
      </c>
      <c r="AL122" s="113">
        <f>IF($E122=508,'Tarifs et relevés'!$N$21*'Tarifs et relevés'!$N$26,0)</f>
        <v>0</v>
      </c>
      <c r="AM122" s="113">
        <f>IF($E122=509,'Tarifs et relevés'!$N$22*'Tarifs et relevés'!$N$26,0)</f>
        <v>0</v>
      </c>
      <c r="AN122" s="113">
        <f>IF($E122=510,'Tarifs et relevés'!$N$23*'Tarifs et relevés'!$N$26,0)</f>
        <v>0</v>
      </c>
      <c r="AO122" s="113">
        <f>IF($E122=511,'Tarifs et relevés'!$N$24*'Tarifs et relevés'!$N$26,0)</f>
        <v>0</v>
      </c>
      <c r="AP122" s="113">
        <f>IF($E122=512,'Tarifs et relevés'!$N$25*'Tarifs et relevés'!$N$26,0)</f>
        <v>0</v>
      </c>
      <c r="AQ122" s="199">
        <f>IF($E122=301,'Tarifs et relevés'!$N$5*'Tarifs et relevés'!$N$8,0)</f>
        <v>0</v>
      </c>
      <c r="AR122" s="199">
        <f>IF($E122=302,'Tarifs et relevés'!$N$6*'Tarifs et relevés'!$N$8,0)</f>
        <v>0</v>
      </c>
      <c r="AS122" s="199">
        <f>IF($E122=303,'Tarifs et relevés'!$N$7*'Tarifs et relevés'!$N$8,0)</f>
        <v>0</v>
      </c>
      <c r="AT122" s="64">
        <f t="shared" ref="AT122:AT125" si="38">SUM(X122:Z122)</f>
        <v>0</v>
      </c>
      <c r="AU122" s="64">
        <f t="shared" ref="AU122:AU125" si="39">V122+AT122</f>
        <v>0</v>
      </c>
    </row>
    <row r="123" spans="1:47" ht="20.100000000000001" customHeight="1" x14ac:dyDescent="0.25">
      <c r="A123" s="28" t="str">
        <f>IF(C123=200,'Code Fournisseur'!$C$4,IF(C123=300,'Code Fournisseur'!$C$12,IF(C123=400,'Code Fournisseur'!$C$17,IF(C123=500,'Code Fournisseur'!$C$23,""))))</f>
        <v/>
      </c>
      <c r="B123" s="213"/>
      <c r="C123" s="26"/>
      <c r="D123" s="28" t="str">
        <f>IF(E123=201,'Code Fournisseur'!C125,IF(E123=202,'Code Fournisseur'!$C$6,IF(E123=203,'Code Fournisseur'!$C$7,IF(E123=204,'Code Fournisseur'!$C$8,IF(E123=205,'Code Fournisseur'!$C$9,IF(E123=206,'Code Fournisseur'!$C$10,IF(E123=301,'Code Fournisseur'!$C$13,IF(E123=302,'Code Fournisseur'!$C$14,IF(E123=303,'Code Fournisseur'!$C$15,IF(E123=401,'Code Fournisseur'!$C$18,IF(E123=402,'Code Fournisseur'!$C$19,IF(E123=403,'Code Fournisseur'!$C$20,IF(E123=404,'Code Fournisseur'!$C$21,IF(E123=501,'Code Fournisseur'!$C$24,IF(E123=502,'Code Fournisseur'!$C$25,IF(E123=503,'Code Fournisseur'!$C$26,IF(E123=504,'Code Fournisseur'!$C$27,IF(E123=505,'Code Fournisseur'!$C$28,IF(E123=506,'Code Fournisseur'!$C$29,IF(E123=507,'Code Fournisseur'!$C$30,IF(E123=508,'Code Fournisseur'!$C$31,IF(E123=509,'Code Fournisseur'!$C$32,IF(E123=510,'Code Fournisseur'!$C$33,IF(E123=511,'Code Fournisseur'!$C$34,IF(E123=512,'Code Fournisseur'!$C$35,"")))))))))))))))))))))))))</f>
        <v/>
      </c>
      <c r="E123" s="26"/>
      <c r="F123" s="26"/>
      <c r="G123" s="69" t="str">
        <f>IF(Tableau1[[#This Row],[Code ventilation]]=402,'Tarifs et relevés'!$G$16*Tableau1[[#This Row],[Quote part Quantités]],"")</f>
        <v/>
      </c>
      <c r="H123" s="69" t="str">
        <f>IF(Tableau1[[#This Row],[Code ventilation]]=403,'Tarifs et relevés'!$G$17*Tableau1[[#This Row],[Quote part Quantités]],"")</f>
        <v/>
      </c>
      <c r="I123" s="69" t="str">
        <f>IF(Tableau1[[#This Row],[Code ventilation]]=404,'Tarifs et relevés'!$G$18*Tableau1[[#This Row],[Quote part Quantités]],"")</f>
        <v/>
      </c>
      <c r="J123" s="70" t="str">
        <f>IF(Tableau1[[#This Row],[Code ventilation]]=401,'Tarifs et relevés'!$G$14,"")</f>
        <v/>
      </c>
      <c r="K123" s="71" t="str">
        <f>IF(ISERROR('Tarifs et relevés'!$G$15*Tableau1[[#This Row],[Gaz Citerne            en Kg]]),"",'Tarifs et relevés'!$G$15*'Tableau des dépenses'!J123)</f>
        <v/>
      </c>
      <c r="L12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3" s="68" t="str">
        <f>IF(Tableau1[[#This Row],[Code ventilation]]=202,'Tarifs et relevés'!$G$5*Tableau1[[#This Row],[Quote part Quantités]],"")</f>
        <v/>
      </c>
      <c r="N123" s="68" t="str">
        <f>IF(Tableau1[[#This Row],[Code ventilation]]=203,'Tarifs et relevés'!$G$6*Tableau1[[#This Row],[Quote part Quantités]],"")</f>
        <v/>
      </c>
      <c r="O123" s="68" t="str">
        <f>IF(Tableau1[[#This Row],[Code ventilation]]=204,'Tarifs et relevés'!$G$7*Tableau1[[#This Row],[Quote part Quantités]],"")</f>
        <v/>
      </c>
      <c r="P123" s="68" t="str">
        <f>IF(Tableau1[[#This Row],[Code ventilation]]=205,'Tarifs et relevés'!$G$8*Tableau1[[#This Row],[Quote part Quantités]],"")</f>
        <v/>
      </c>
      <c r="Q123" s="68" t="str">
        <f>IF(Tableau1[[#This Row],[Code ventilation]]=206,'Tarifs et relevés'!$G$9*Tableau1[[#This Row],[Quote part Quantités]],"")</f>
        <v/>
      </c>
      <c r="R12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3" s="68" t="str">
        <f>IF(ISERROR('Tarifs et relevés'!$N$8*'Tableau des dépenses'!R123),"",'Tarifs et relevés'!$N$8*'Tableau des dépenses'!R123)</f>
        <v/>
      </c>
      <c r="T12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3" s="63" t="str">
        <f>IF(ISERROR('Tarifs et relevés'!$N$26*Tableau1[[#This Row],[Engie        Quantité KW]]),"",'Tarifs et relevés'!$N$26*Tableau1[[#This Row],[Engie        Quantité KW]])</f>
        <v/>
      </c>
      <c r="V12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3" s="198">
        <v>3</v>
      </c>
      <c r="X123" s="64">
        <f t="shared" si="35"/>
        <v>0</v>
      </c>
      <c r="Y123" s="64">
        <f t="shared" si="36"/>
        <v>0</v>
      </c>
      <c r="Z123" s="64">
        <f t="shared" si="37"/>
        <v>0</v>
      </c>
      <c r="AA123" s="113">
        <f>SUM(Tableau1[[#This Row],[SUEZ Transport    HT]:[SUEZ Traitement                           HT]])</f>
        <v>0</v>
      </c>
      <c r="AB123" s="113" t="str">
        <f>Tableau1[[#This Row],[Sogedo     Montant HT]]</f>
        <v/>
      </c>
      <c r="AC123" s="113">
        <f>SUM(Tableau1[[#This Row],[Bouteille     30 Kg]:[Bouteille     Le Cube]],Tableau1[[#This Row],[Gaz Citerne    Montant HT]])</f>
        <v>0</v>
      </c>
      <c r="AD123" s="113" t="str">
        <f>Tableau1[[#This Row],[Engie                Montant HT]]</f>
        <v/>
      </c>
      <c r="AE123" s="113">
        <f>IF($E123=501,'Tarifs et relevés'!$N$14*'Tarifs et relevés'!$N$26,0)</f>
        <v>0</v>
      </c>
      <c r="AF123" s="113">
        <f>IF($E123=501,'Tarifs et relevés'!$N$15*'Tarifs et relevés'!$N$26,0)</f>
        <v>0</v>
      </c>
      <c r="AG123" s="113">
        <f>IF($E123=503,'Tarifs et relevés'!$N$16*'Tarifs et relevés'!$N$26,0)</f>
        <v>0</v>
      </c>
      <c r="AH123" s="113">
        <f>IF($E123=504,'Tarifs et relevés'!$N$17*'Tarifs et relevés'!$N$26,0)</f>
        <v>0</v>
      </c>
      <c r="AI123" s="113">
        <f>IF($E123=505,'Tarifs et relevés'!$N$18*'Tarifs et relevés'!$N$26,0)</f>
        <v>0</v>
      </c>
      <c r="AJ123" s="113">
        <f>IF($E123=506,'Tarifs et relevés'!$N$19*'Tarifs et relevés'!$N$26,0)</f>
        <v>0</v>
      </c>
      <c r="AK123" s="113">
        <f>IF($E123=507,'Tarifs et relevés'!$N$20*'Tarifs et relevés'!$N$26,0)</f>
        <v>0</v>
      </c>
      <c r="AL123" s="113">
        <f>IF($E123=508,'Tarifs et relevés'!$N$21*'Tarifs et relevés'!$N$26,0)</f>
        <v>0</v>
      </c>
      <c r="AM123" s="113">
        <f>IF($E123=509,'Tarifs et relevés'!$N$22*'Tarifs et relevés'!$N$26,0)</f>
        <v>0</v>
      </c>
      <c r="AN123" s="113">
        <f>IF($E123=510,'Tarifs et relevés'!$N$23*'Tarifs et relevés'!$N$26,0)</f>
        <v>0</v>
      </c>
      <c r="AO123" s="113">
        <f>IF($E123=511,'Tarifs et relevés'!$N$24*'Tarifs et relevés'!$N$26,0)</f>
        <v>0</v>
      </c>
      <c r="AP123" s="113">
        <f>IF($E123=512,'Tarifs et relevés'!$N$25*'Tarifs et relevés'!$N$26,0)</f>
        <v>0</v>
      </c>
      <c r="AQ123" s="199">
        <f>IF($E123=301,'Tarifs et relevés'!$N$5*'Tarifs et relevés'!$N$8,0)</f>
        <v>0</v>
      </c>
      <c r="AR123" s="199">
        <f>IF($E123=302,'Tarifs et relevés'!$N$6*'Tarifs et relevés'!$N$8,0)</f>
        <v>0</v>
      </c>
      <c r="AS123" s="199">
        <f>IF($E123=303,'Tarifs et relevés'!$N$7*'Tarifs et relevés'!$N$8,0)</f>
        <v>0</v>
      </c>
      <c r="AT123" s="195">
        <f t="shared" si="38"/>
        <v>0</v>
      </c>
      <c r="AU123" s="195">
        <f t="shared" si="39"/>
        <v>0</v>
      </c>
    </row>
    <row r="124" spans="1:47" ht="20.100000000000001" customHeight="1" x14ac:dyDescent="0.25">
      <c r="A124" s="28" t="str">
        <f>IF(C124=200,'Code Fournisseur'!$C$4,IF(C124=300,'Code Fournisseur'!$C$12,IF(C124=400,'Code Fournisseur'!$C$17,IF(C124=500,'Code Fournisseur'!$C$23,""))))</f>
        <v/>
      </c>
      <c r="B124" s="213"/>
      <c r="C124" s="26"/>
      <c r="D124" s="28" t="str">
        <f>IF(E124=201,'Code Fournisseur'!C126,IF(E124=202,'Code Fournisseur'!$C$6,IF(E124=203,'Code Fournisseur'!$C$7,IF(E124=204,'Code Fournisseur'!$C$8,IF(E124=205,'Code Fournisseur'!$C$9,IF(E124=206,'Code Fournisseur'!$C$10,IF(E124=301,'Code Fournisseur'!$C$13,IF(E124=302,'Code Fournisseur'!$C$14,IF(E124=303,'Code Fournisseur'!$C$15,IF(E124=401,'Code Fournisseur'!$C$18,IF(E124=402,'Code Fournisseur'!$C$19,IF(E124=403,'Code Fournisseur'!$C$20,IF(E124=404,'Code Fournisseur'!$C$21,IF(E124=501,'Code Fournisseur'!$C$24,IF(E124=502,'Code Fournisseur'!$C$25,IF(E124=503,'Code Fournisseur'!$C$26,IF(E124=504,'Code Fournisseur'!$C$27,IF(E124=505,'Code Fournisseur'!$C$28,IF(E124=506,'Code Fournisseur'!$C$29,IF(E124=507,'Code Fournisseur'!$C$30,IF(E124=508,'Code Fournisseur'!$C$31,IF(E124=509,'Code Fournisseur'!$C$32,IF(E124=510,'Code Fournisseur'!$C$33,IF(E124=511,'Code Fournisseur'!$C$34,IF(E124=512,'Code Fournisseur'!$C$35,"")))))))))))))))))))))))))</f>
        <v/>
      </c>
      <c r="E124" s="26"/>
      <c r="F124" s="26"/>
      <c r="G124" s="69" t="str">
        <f>IF(Tableau1[[#This Row],[Code ventilation]]=402,'Tarifs et relevés'!$G$16*Tableau1[[#This Row],[Quote part Quantités]],"")</f>
        <v/>
      </c>
      <c r="H124" s="69" t="str">
        <f>IF(Tableau1[[#This Row],[Code ventilation]]=403,'Tarifs et relevés'!$G$17*Tableau1[[#This Row],[Quote part Quantités]],"")</f>
        <v/>
      </c>
      <c r="I124" s="69" t="str">
        <f>IF(Tableau1[[#This Row],[Code ventilation]]=404,'Tarifs et relevés'!$G$18*Tableau1[[#This Row],[Quote part Quantités]],"")</f>
        <v/>
      </c>
      <c r="J124" s="70" t="str">
        <f>IF(Tableau1[[#This Row],[Code ventilation]]=401,'Tarifs et relevés'!$G$14,"")</f>
        <v/>
      </c>
      <c r="K124" s="71" t="str">
        <f>IF(ISERROR('Tarifs et relevés'!$G$15*Tableau1[[#This Row],[Gaz Citerne            en Kg]]),"",'Tarifs et relevés'!$G$15*'Tableau des dépenses'!J124)</f>
        <v/>
      </c>
      <c r="L12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4" s="68" t="str">
        <f>IF(Tableau1[[#This Row],[Code ventilation]]=202,'Tarifs et relevés'!$G$5*Tableau1[[#This Row],[Quote part Quantités]],"")</f>
        <v/>
      </c>
      <c r="N124" s="68" t="str">
        <f>IF(Tableau1[[#This Row],[Code ventilation]]=203,'Tarifs et relevés'!$G$6*Tableau1[[#This Row],[Quote part Quantités]],"")</f>
        <v/>
      </c>
      <c r="O124" s="68" t="str">
        <f>IF(Tableau1[[#This Row],[Code ventilation]]=204,'Tarifs et relevés'!$G$7*Tableau1[[#This Row],[Quote part Quantités]],"")</f>
        <v/>
      </c>
      <c r="P124" s="68" t="str">
        <f>IF(Tableau1[[#This Row],[Code ventilation]]=205,'Tarifs et relevés'!$G$8*Tableau1[[#This Row],[Quote part Quantités]],"")</f>
        <v/>
      </c>
      <c r="Q124" s="68" t="str">
        <f>IF(Tableau1[[#This Row],[Code ventilation]]=206,'Tarifs et relevés'!$G$9*Tableau1[[#This Row],[Quote part Quantités]],"")</f>
        <v/>
      </c>
      <c r="R12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4" s="68" t="str">
        <f>IF(ISERROR('Tarifs et relevés'!$N$8*'Tableau des dépenses'!R124),"",'Tarifs et relevés'!$N$8*'Tableau des dépenses'!R124)</f>
        <v/>
      </c>
      <c r="T12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4" s="63" t="str">
        <f>IF(ISERROR('Tarifs et relevés'!$N$26*Tableau1[[#This Row],[Engie        Quantité KW]]),"",'Tarifs et relevés'!$N$26*Tableau1[[#This Row],[Engie        Quantité KW]])</f>
        <v/>
      </c>
      <c r="V12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4" s="198">
        <v>3</v>
      </c>
      <c r="X124" s="64">
        <f t="shared" si="35"/>
        <v>0</v>
      </c>
      <c r="Y124" s="64">
        <f t="shared" si="36"/>
        <v>0</v>
      </c>
      <c r="Z124" s="64">
        <f t="shared" si="37"/>
        <v>0</v>
      </c>
      <c r="AA124" s="113">
        <f>SUM(Tableau1[[#This Row],[SUEZ Transport    HT]:[SUEZ Traitement                           HT]])</f>
        <v>0</v>
      </c>
      <c r="AB124" s="113" t="str">
        <f>Tableau1[[#This Row],[Sogedo     Montant HT]]</f>
        <v/>
      </c>
      <c r="AC124" s="113">
        <f>SUM(Tableau1[[#This Row],[Bouteille     30 Kg]:[Bouteille     Le Cube]],Tableau1[[#This Row],[Gaz Citerne    Montant HT]])</f>
        <v>0</v>
      </c>
      <c r="AD124" s="113" t="str">
        <f>Tableau1[[#This Row],[Engie                Montant HT]]</f>
        <v/>
      </c>
      <c r="AE124" s="113">
        <f>IF($E124=501,'Tarifs et relevés'!$N$14*'Tarifs et relevés'!$N$26,0)</f>
        <v>0</v>
      </c>
      <c r="AF124" s="113">
        <f>IF($E124=501,'Tarifs et relevés'!$N$15*'Tarifs et relevés'!$N$26,0)</f>
        <v>0</v>
      </c>
      <c r="AG124" s="113">
        <f>IF($E124=503,'Tarifs et relevés'!$N$16*'Tarifs et relevés'!$N$26,0)</f>
        <v>0</v>
      </c>
      <c r="AH124" s="113">
        <f>IF($E124=504,'Tarifs et relevés'!$N$17*'Tarifs et relevés'!$N$26,0)</f>
        <v>0</v>
      </c>
      <c r="AI124" s="113">
        <f>IF($E124=505,'Tarifs et relevés'!$N$18*'Tarifs et relevés'!$N$26,0)</f>
        <v>0</v>
      </c>
      <c r="AJ124" s="113">
        <f>IF($E124=506,'Tarifs et relevés'!$N$19*'Tarifs et relevés'!$N$26,0)</f>
        <v>0</v>
      </c>
      <c r="AK124" s="113">
        <f>IF($E124=507,'Tarifs et relevés'!$N$20*'Tarifs et relevés'!$N$26,0)</f>
        <v>0</v>
      </c>
      <c r="AL124" s="113">
        <f>IF($E124=508,'Tarifs et relevés'!$N$21*'Tarifs et relevés'!$N$26,0)</f>
        <v>0</v>
      </c>
      <c r="AM124" s="113">
        <f>IF($E124=509,'Tarifs et relevés'!$N$22*'Tarifs et relevés'!$N$26,0)</f>
        <v>0</v>
      </c>
      <c r="AN124" s="113">
        <f>IF($E124=510,'Tarifs et relevés'!$N$23*'Tarifs et relevés'!$N$26,0)</f>
        <v>0</v>
      </c>
      <c r="AO124" s="113">
        <f>IF($E124=511,'Tarifs et relevés'!$N$24*'Tarifs et relevés'!$N$26,0)</f>
        <v>0</v>
      </c>
      <c r="AP124" s="113">
        <f>IF($E124=512,'Tarifs et relevés'!$N$25*'Tarifs et relevés'!$N$26,0)</f>
        <v>0</v>
      </c>
      <c r="AQ124" s="199">
        <f>IF($E124=301,'Tarifs et relevés'!$N$5*'Tarifs et relevés'!$N$8,0)</f>
        <v>0</v>
      </c>
      <c r="AR124" s="199">
        <f>IF($E124=302,'Tarifs et relevés'!$N$6*'Tarifs et relevés'!$N$8,0)</f>
        <v>0</v>
      </c>
      <c r="AS124" s="199">
        <f>IF($E124=303,'Tarifs et relevés'!$N$7*'Tarifs et relevés'!$N$8,0)</f>
        <v>0</v>
      </c>
      <c r="AT124" s="64">
        <f t="shared" si="38"/>
        <v>0</v>
      </c>
      <c r="AU124" s="64">
        <f t="shared" si="39"/>
        <v>0</v>
      </c>
    </row>
    <row r="125" spans="1:47" ht="20.100000000000001" customHeight="1" x14ac:dyDescent="0.25">
      <c r="A125" s="28" t="str">
        <f>IF(C125=200,'Code Fournisseur'!$C$4,IF(C125=300,'Code Fournisseur'!$C$12,IF(C125=400,'Code Fournisseur'!$C$17,IF(C125=500,'Code Fournisseur'!$C$23,""))))</f>
        <v/>
      </c>
      <c r="B125" s="213"/>
      <c r="C125" s="26"/>
      <c r="D125" s="28" t="str">
        <f>IF(E125=201,'Code Fournisseur'!C127,IF(E125=202,'Code Fournisseur'!$C$6,IF(E125=203,'Code Fournisseur'!$C$7,IF(E125=204,'Code Fournisseur'!$C$8,IF(E125=205,'Code Fournisseur'!$C$9,IF(E125=206,'Code Fournisseur'!$C$10,IF(E125=301,'Code Fournisseur'!$C$13,IF(E125=302,'Code Fournisseur'!$C$14,IF(E125=303,'Code Fournisseur'!$C$15,IF(E125=401,'Code Fournisseur'!$C$18,IF(E125=402,'Code Fournisseur'!$C$19,IF(E125=403,'Code Fournisseur'!$C$20,IF(E125=404,'Code Fournisseur'!$C$21,IF(E125=501,'Code Fournisseur'!$C$24,IF(E125=502,'Code Fournisseur'!$C$25,IF(E125=503,'Code Fournisseur'!$C$26,IF(E125=504,'Code Fournisseur'!$C$27,IF(E125=505,'Code Fournisseur'!$C$28,IF(E125=506,'Code Fournisseur'!$C$29,IF(E125=507,'Code Fournisseur'!$C$30,IF(E125=508,'Code Fournisseur'!$C$31,IF(E125=509,'Code Fournisseur'!$C$32,IF(E125=510,'Code Fournisseur'!$C$33,IF(E125=511,'Code Fournisseur'!$C$34,IF(E125=512,'Code Fournisseur'!$C$35,"")))))))))))))))))))))))))</f>
        <v/>
      </c>
      <c r="E125" s="26"/>
      <c r="F125" s="26"/>
      <c r="G125" s="69" t="str">
        <f>IF(Tableau1[[#This Row],[Code ventilation]]=402,'Tarifs et relevés'!$G$16*Tableau1[[#This Row],[Quote part Quantités]],"")</f>
        <v/>
      </c>
      <c r="H125" s="69" t="str">
        <f>IF(Tableau1[[#This Row],[Code ventilation]]=403,'Tarifs et relevés'!$G$17*Tableau1[[#This Row],[Quote part Quantités]],"")</f>
        <v/>
      </c>
      <c r="I125" s="69" t="str">
        <f>IF(Tableau1[[#This Row],[Code ventilation]]=404,'Tarifs et relevés'!$G$18*Tableau1[[#This Row],[Quote part Quantités]],"")</f>
        <v/>
      </c>
      <c r="J125" s="70" t="str">
        <f>IF(Tableau1[[#This Row],[Code ventilation]]=401,'Tarifs et relevés'!$G$14,"")</f>
        <v/>
      </c>
      <c r="K125" s="71" t="str">
        <f>IF(ISERROR('Tarifs et relevés'!$G$15*Tableau1[[#This Row],[Gaz Citerne            en Kg]]),"",'Tarifs et relevés'!$G$15*'Tableau des dépenses'!J125)</f>
        <v/>
      </c>
      <c r="L12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5" s="68" t="str">
        <f>IF(Tableau1[[#This Row],[Code ventilation]]=202,'Tarifs et relevés'!$G$5*Tableau1[[#This Row],[Quote part Quantités]],"")</f>
        <v/>
      </c>
      <c r="N125" s="68" t="str">
        <f>IF(Tableau1[[#This Row],[Code ventilation]]=203,'Tarifs et relevés'!$G$6*Tableau1[[#This Row],[Quote part Quantités]],"")</f>
        <v/>
      </c>
      <c r="O125" s="68" t="str">
        <f>IF(Tableau1[[#This Row],[Code ventilation]]=204,'Tarifs et relevés'!$G$7*Tableau1[[#This Row],[Quote part Quantités]],"")</f>
        <v/>
      </c>
      <c r="P125" s="68" t="str">
        <f>IF(Tableau1[[#This Row],[Code ventilation]]=205,'Tarifs et relevés'!$G$8*Tableau1[[#This Row],[Quote part Quantités]],"")</f>
        <v/>
      </c>
      <c r="Q125" s="68" t="str">
        <f>IF(Tableau1[[#This Row],[Code ventilation]]=206,'Tarifs et relevés'!$G$9*Tableau1[[#This Row],[Quote part Quantités]],"")</f>
        <v/>
      </c>
      <c r="R12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5" s="68" t="str">
        <f>IF(ISERROR('Tarifs et relevés'!$N$8*'Tableau des dépenses'!R125),"",'Tarifs et relevés'!$N$8*'Tableau des dépenses'!R125)</f>
        <v/>
      </c>
      <c r="T12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5" s="63" t="str">
        <f>IF(ISERROR('Tarifs et relevés'!$N$26*Tableau1[[#This Row],[Engie        Quantité KW]]),"",'Tarifs et relevés'!$N$26*Tableau1[[#This Row],[Engie        Quantité KW]])</f>
        <v/>
      </c>
      <c r="V12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5" s="198">
        <v>3</v>
      </c>
      <c r="X125" s="64">
        <f t="shared" si="35"/>
        <v>0</v>
      </c>
      <c r="Y125" s="64">
        <f t="shared" si="36"/>
        <v>0</v>
      </c>
      <c r="Z125" s="64">
        <f t="shared" si="37"/>
        <v>0</v>
      </c>
      <c r="AA125" s="113">
        <f>SUM(Tableau1[[#This Row],[SUEZ Transport    HT]:[SUEZ Traitement                           HT]])</f>
        <v>0</v>
      </c>
      <c r="AB125" s="113" t="str">
        <f>Tableau1[[#This Row],[Sogedo     Montant HT]]</f>
        <v/>
      </c>
      <c r="AC125" s="113">
        <f>SUM(Tableau1[[#This Row],[Bouteille     30 Kg]:[Bouteille     Le Cube]],Tableau1[[#This Row],[Gaz Citerne    Montant HT]])</f>
        <v>0</v>
      </c>
      <c r="AD125" s="113" t="str">
        <f>Tableau1[[#This Row],[Engie                Montant HT]]</f>
        <v/>
      </c>
      <c r="AE125" s="113">
        <f>IF($E125=501,'Tarifs et relevés'!$N$14*'Tarifs et relevés'!$N$26,0)</f>
        <v>0</v>
      </c>
      <c r="AF125" s="113">
        <f>IF($E125=501,'Tarifs et relevés'!$N$15*'Tarifs et relevés'!$N$26,0)</f>
        <v>0</v>
      </c>
      <c r="AG125" s="113">
        <f>IF($E125=503,'Tarifs et relevés'!$N$16*'Tarifs et relevés'!$N$26,0)</f>
        <v>0</v>
      </c>
      <c r="AH125" s="113">
        <f>IF($E125=504,'Tarifs et relevés'!$N$17*'Tarifs et relevés'!$N$26,0)</f>
        <v>0</v>
      </c>
      <c r="AI125" s="113">
        <f>IF($E125=505,'Tarifs et relevés'!$N$18*'Tarifs et relevés'!$N$26,0)</f>
        <v>0</v>
      </c>
      <c r="AJ125" s="113">
        <f>IF($E125=506,'Tarifs et relevés'!$N$19*'Tarifs et relevés'!$N$26,0)</f>
        <v>0</v>
      </c>
      <c r="AK125" s="113">
        <f>IF($E125=507,'Tarifs et relevés'!$N$20*'Tarifs et relevés'!$N$26,0)</f>
        <v>0</v>
      </c>
      <c r="AL125" s="113">
        <f>IF($E125=508,'Tarifs et relevés'!$N$21*'Tarifs et relevés'!$N$26,0)</f>
        <v>0</v>
      </c>
      <c r="AM125" s="113">
        <f>IF($E125=509,'Tarifs et relevés'!$N$22*'Tarifs et relevés'!$N$26,0)</f>
        <v>0</v>
      </c>
      <c r="AN125" s="113">
        <f>IF($E125=510,'Tarifs et relevés'!$N$23*'Tarifs et relevés'!$N$26,0)</f>
        <v>0</v>
      </c>
      <c r="AO125" s="113">
        <f>IF($E125=511,'Tarifs et relevés'!$N$24*'Tarifs et relevés'!$N$26,0)</f>
        <v>0</v>
      </c>
      <c r="AP125" s="113">
        <f>IF($E125=512,'Tarifs et relevés'!$N$25*'Tarifs et relevés'!$N$26,0)</f>
        <v>0</v>
      </c>
      <c r="AQ125" s="199">
        <f>IF($E125=301,'Tarifs et relevés'!$N$5*'Tarifs et relevés'!$N$8,0)</f>
        <v>0</v>
      </c>
      <c r="AR125" s="199">
        <f>IF($E125=302,'Tarifs et relevés'!$N$6*'Tarifs et relevés'!$N$8,0)</f>
        <v>0</v>
      </c>
      <c r="AS125" s="199">
        <f>IF($E125=303,'Tarifs et relevés'!$N$7*'Tarifs et relevés'!$N$8,0)</f>
        <v>0</v>
      </c>
      <c r="AT125" s="195">
        <f t="shared" si="38"/>
        <v>0</v>
      </c>
      <c r="AU125" s="195">
        <f t="shared" si="39"/>
        <v>0</v>
      </c>
    </row>
    <row r="126" spans="1:47" ht="20.100000000000001" customHeight="1" x14ac:dyDescent="0.25">
      <c r="A126" s="28" t="str">
        <f>IF(C126=200,'Code Fournisseur'!$C$4,IF(C126=300,'Code Fournisseur'!$C$12,IF(C126=400,'Code Fournisseur'!$C$17,IF(C126=500,'Code Fournisseur'!$C$23,""))))</f>
        <v/>
      </c>
      <c r="B126" s="213"/>
      <c r="C126" s="26"/>
      <c r="D126" s="28" t="str">
        <f>IF(E126=201,'Code Fournisseur'!C128,IF(E126=202,'Code Fournisseur'!$C$6,IF(E126=203,'Code Fournisseur'!$C$7,IF(E126=204,'Code Fournisseur'!$C$8,IF(E126=205,'Code Fournisseur'!$C$9,IF(E126=206,'Code Fournisseur'!$C$10,IF(E126=301,'Code Fournisseur'!$C$13,IF(E126=302,'Code Fournisseur'!$C$14,IF(E126=303,'Code Fournisseur'!$C$15,IF(E126=401,'Code Fournisseur'!$C$18,IF(E126=402,'Code Fournisseur'!$C$19,IF(E126=403,'Code Fournisseur'!$C$20,IF(E126=404,'Code Fournisseur'!$C$21,IF(E126=501,'Code Fournisseur'!$C$24,IF(E126=502,'Code Fournisseur'!$C$25,IF(E126=503,'Code Fournisseur'!$C$26,IF(E126=504,'Code Fournisseur'!$C$27,IF(E126=505,'Code Fournisseur'!$C$28,IF(E126=506,'Code Fournisseur'!$C$29,IF(E126=507,'Code Fournisseur'!$C$30,IF(E126=508,'Code Fournisseur'!$C$31,IF(E126=509,'Code Fournisseur'!$C$32,IF(E126=510,'Code Fournisseur'!$C$33,IF(E126=511,'Code Fournisseur'!$C$34,IF(E126=512,'Code Fournisseur'!$C$35,"")))))))))))))))))))))))))</f>
        <v/>
      </c>
      <c r="E126" s="26"/>
      <c r="F126" s="26"/>
      <c r="G126" s="69" t="str">
        <f>IF(Tableau1[[#This Row],[Code ventilation]]=402,'Tarifs et relevés'!$G$16*Tableau1[[#This Row],[Quote part Quantités]],"")</f>
        <v/>
      </c>
      <c r="H126" s="69" t="str">
        <f>IF(Tableau1[[#This Row],[Code ventilation]]=403,'Tarifs et relevés'!$G$17*Tableau1[[#This Row],[Quote part Quantités]],"")</f>
        <v/>
      </c>
      <c r="I126" s="69" t="str">
        <f>IF(Tableau1[[#This Row],[Code ventilation]]=404,'Tarifs et relevés'!$G$18*Tableau1[[#This Row],[Quote part Quantités]],"")</f>
        <v/>
      </c>
      <c r="J126" s="70" t="str">
        <f>IF(Tableau1[[#This Row],[Code ventilation]]=401,'Tarifs et relevés'!$G$14,"")</f>
        <v/>
      </c>
      <c r="K126" s="71" t="str">
        <f>IF(ISERROR('Tarifs et relevés'!$G$15*Tableau1[[#This Row],[Gaz Citerne            en Kg]]),"",'Tarifs et relevés'!$G$15*'Tableau des dépenses'!J126)</f>
        <v/>
      </c>
      <c r="L12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6" s="68" t="str">
        <f>IF(Tableau1[[#This Row],[Code ventilation]]=202,'Tarifs et relevés'!$G$5*Tableau1[[#This Row],[Quote part Quantités]],"")</f>
        <v/>
      </c>
      <c r="N126" s="68" t="str">
        <f>IF(Tableau1[[#This Row],[Code ventilation]]=203,'Tarifs et relevés'!$G$6*Tableau1[[#This Row],[Quote part Quantités]],"")</f>
        <v/>
      </c>
      <c r="O126" s="68" t="str">
        <f>IF(Tableau1[[#This Row],[Code ventilation]]=204,'Tarifs et relevés'!$G$7*Tableau1[[#This Row],[Quote part Quantités]],"")</f>
        <v/>
      </c>
      <c r="P126" s="68" t="str">
        <f>IF(Tableau1[[#This Row],[Code ventilation]]=205,'Tarifs et relevés'!$G$8*Tableau1[[#This Row],[Quote part Quantités]],"")</f>
        <v/>
      </c>
      <c r="Q126" s="68" t="str">
        <f>IF(Tableau1[[#This Row],[Code ventilation]]=206,'Tarifs et relevés'!$G$9*Tableau1[[#This Row],[Quote part Quantités]],"")</f>
        <v/>
      </c>
      <c r="R12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6" s="68" t="str">
        <f>IF(ISERROR('Tarifs et relevés'!$N$8*'Tableau des dépenses'!R126),"",'Tarifs et relevés'!$N$8*'Tableau des dépenses'!R126)</f>
        <v/>
      </c>
      <c r="T12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6" s="63" t="str">
        <f>IF(ISERROR('Tarifs et relevés'!$N$26*Tableau1[[#This Row],[Engie        Quantité KW]]),"",'Tarifs et relevés'!$N$26*Tableau1[[#This Row],[Engie        Quantité KW]])</f>
        <v/>
      </c>
      <c r="V12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6" s="198">
        <v>3</v>
      </c>
      <c r="X126" s="64">
        <f t="shared" si="30"/>
        <v>0</v>
      </c>
      <c r="Y126" s="64">
        <f t="shared" si="31"/>
        <v>0</v>
      </c>
      <c r="Z126" s="64">
        <f t="shared" si="32"/>
        <v>0</v>
      </c>
      <c r="AA126" s="113">
        <f>SUM(Tableau1[[#This Row],[SUEZ Transport    HT]:[SUEZ Traitement                           HT]])</f>
        <v>0</v>
      </c>
      <c r="AB126" s="113" t="str">
        <f>Tableau1[[#This Row],[Sogedo     Montant HT]]</f>
        <v/>
      </c>
      <c r="AC126" s="113">
        <f>SUM(Tableau1[[#This Row],[Bouteille     30 Kg]:[Bouteille     Le Cube]],Tableau1[[#This Row],[Gaz Citerne    Montant HT]])</f>
        <v>0</v>
      </c>
      <c r="AD126" s="113" t="str">
        <f>Tableau1[[#This Row],[Engie                Montant HT]]</f>
        <v/>
      </c>
      <c r="AE126" s="113">
        <f>IF($E126=501,'Tarifs et relevés'!$N$14*'Tarifs et relevés'!$N$26,0)</f>
        <v>0</v>
      </c>
      <c r="AF126" s="113">
        <f>IF($E126=501,'Tarifs et relevés'!$N$15*'Tarifs et relevés'!$N$26,0)</f>
        <v>0</v>
      </c>
      <c r="AG126" s="113">
        <f>IF($E126=503,'Tarifs et relevés'!$N$16*'Tarifs et relevés'!$N$26,0)</f>
        <v>0</v>
      </c>
      <c r="AH126" s="113">
        <f>IF($E126=504,'Tarifs et relevés'!$N$17*'Tarifs et relevés'!$N$26,0)</f>
        <v>0</v>
      </c>
      <c r="AI126" s="113">
        <f>IF($E126=505,'Tarifs et relevés'!$N$18*'Tarifs et relevés'!$N$26,0)</f>
        <v>0</v>
      </c>
      <c r="AJ126" s="113">
        <f>IF($E126=506,'Tarifs et relevés'!$N$19*'Tarifs et relevés'!$N$26,0)</f>
        <v>0</v>
      </c>
      <c r="AK126" s="113">
        <f>IF($E126=507,'Tarifs et relevés'!$N$20*'Tarifs et relevés'!$N$26,0)</f>
        <v>0</v>
      </c>
      <c r="AL126" s="113">
        <f>IF($E126=508,'Tarifs et relevés'!$N$21*'Tarifs et relevés'!$N$26,0)</f>
        <v>0</v>
      </c>
      <c r="AM126" s="113">
        <f>IF($E126=509,'Tarifs et relevés'!$N$22*'Tarifs et relevés'!$N$26,0)</f>
        <v>0</v>
      </c>
      <c r="AN126" s="113">
        <f>IF($E126=510,'Tarifs et relevés'!$N$23*'Tarifs et relevés'!$N$26,0)</f>
        <v>0</v>
      </c>
      <c r="AO126" s="113">
        <f>IF($E126=511,'Tarifs et relevés'!$N$24*'Tarifs et relevés'!$N$26,0)</f>
        <v>0</v>
      </c>
      <c r="AP126" s="113">
        <f>IF($E126=512,'Tarifs et relevés'!$N$25*'Tarifs et relevés'!$N$26,0)</f>
        <v>0</v>
      </c>
      <c r="AQ126" s="199">
        <f>IF($E126=301,'Tarifs et relevés'!$N$5*'Tarifs et relevés'!$N$8,0)</f>
        <v>0</v>
      </c>
      <c r="AR126" s="199">
        <f>IF($E126=302,'Tarifs et relevés'!$N$6*'Tarifs et relevés'!$N$8,0)</f>
        <v>0</v>
      </c>
      <c r="AS126" s="199">
        <f>IF($E126=303,'Tarifs et relevés'!$N$7*'Tarifs et relevés'!$N$8,0)</f>
        <v>0</v>
      </c>
      <c r="AT126" s="64">
        <f t="shared" si="33"/>
        <v>0</v>
      </c>
      <c r="AU126" s="64">
        <f t="shared" si="34"/>
        <v>0</v>
      </c>
    </row>
    <row r="127" spans="1:47" ht="20.100000000000001" customHeight="1" x14ac:dyDescent="0.25">
      <c r="A127" s="28" t="str">
        <f>IF(C127=200,'Code Fournisseur'!$C$4,IF(C127=300,'Code Fournisseur'!$C$12,IF(C127=400,'Code Fournisseur'!$C$17,IF(C127=500,'Code Fournisseur'!$C$23,""))))</f>
        <v/>
      </c>
      <c r="B127" s="213"/>
      <c r="C127" s="26"/>
      <c r="D127" s="28" t="str">
        <f>IF(E127=201,'Code Fournisseur'!C129,IF(E127=202,'Code Fournisseur'!$C$6,IF(E127=203,'Code Fournisseur'!$C$7,IF(E127=204,'Code Fournisseur'!$C$8,IF(E127=205,'Code Fournisseur'!$C$9,IF(E127=206,'Code Fournisseur'!$C$10,IF(E127=301,'Code Fournisseur'!$C$13,IF(E127=302,'Code Fournisseur'!$C$14,IF(E127=303,'Code Fournisseur'!$C$15,IF(E127=401,'Code Fournisseur'!$C$18,IF(E127=402,'Code Fournisseur'!$C$19,IF(E127=403,'Code Fournisseur'!$C$20,IF(E127=404,'Code Fournisseur'!$C$21,IF(E127=501,'Code Fournisseur'!$C$24,IF(E127=502,'Code Fournisseur'!$C$25,IF(E127=503,'Code Fournisseur'!$C$26,IF(E127=504,'Code Fournisseur'!$C$27,IF(E127=505,'Code Fournisseur'!$C$28,IF(E127=506,'Code Fournisseur'!$C$29,IF(E127=507,'Code Fournisseur'!$C$30,IF(E127=508,'Code Fournisseur'!$C$31,IF(E127=509,'Code Fournisseur'!$C$32,IF(E127=510,'Code Fournisseur'!$C$33,IF(E127=511,'Code Fournisseur'!$C$34,IF(E127=512,'Code Fournisseur'!$C$35,"")))))))))))))))))))))))))</f>
        <v/>
      </c>
      <c r="E127" s="26"/>
      <c r="F127" s="26"/>
      <c r="G127" s="69" t="str">
        <f>IF(Tableau1[[#This Row],[Code ventilation]]=402,'Tarifs et relevés'!$G$16*Tableau1[[#This Row],[Quote part Quantités]],"")</f>
        <v/>
      </c>
      <c r="H127" s="69" t="str">
        <f>IF(Tableau1[[#This Row],[Code ventilation]]=403,'Tarifs et relevés'!$G$17*Tableau1[[#This Row],[Quote part Quantités]],"")</f>
        <v/>
      </c>
      <c r="I127" s="69" t="str">
        <f>IF(Tableau1[[#This Row],[Code ventilation]]=404,'Tarifs et relevés'!$G$18*Tableau1[[#This Row],[Quote part Quantités]],"")</f>
        <v/>
      </c>
      <c r="J127" s="70" t="str">
        <f>IF(Tableau1[[#This Row],[Code ventilation]]=401,'Tarifs et relevés'!$G$14,"")</f>
        <v/>
      </c>
      <c r="K127" s="71" t="str">
        <f>IF(ISERROR('Tarifs et relevés'!$G$15*Tableau1[[#This Row],[Gaz Citerne            en Kg]]),"",'Tarifs et relevés'!$G$15*'Tableau des dépenses'!J127)</f>
        <v/>
      </c>
      <c r="L12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7" s="68" t="str">
        <f>IF(Tableau1[[#This Row],[Code ventilation]]=202,'Tarifs et relevés'!$G$5*Tableau1[[#This Row],[Quote part Quantités]],"")</f>
        <v/>
      </c>
      <c r="N127" s="68" t="str">
        <f>IF(Tableau1[[#This Row],[Code ventilation]]=203,'Tarifs et relevés'!$G$6*Tableau1[[#This Row],[Quote part Quantités]],"")</f>
        <v/>
      </c>
      <c r="O127" s="68" t="str">
        <f>IF(Tableau1[[#This Row],[Code ventilation]]=204,'Tarifs et relevés'!$G$7*Tableau1[[#This Row],[Quote part Quantités]],"")</f>
        <v/>
      </c>
      <c r="P127" s="68" t="str">
        <f>IF(Tableau1[[#This Row],[Code ventilation]]=205,'Tarifs et relevés'!$G$8*Tableau1[[#This Row],[Quote part Quantités]],"")</f>
        <v/>
      </c>
      <c r="Q127" s="68" t="str">
        <f>IF(Tableau1[[#This Row],[Code ventilation]]=206,'Tarifs et relevés'!$G$9*Tableau1[[#This Row],[Quote part Quantités]],"")</f>
        <v/>
      </c>
      <c r="R12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7" s="68" t="str">
        <f>IF(ISERROR('Tarifs et relevés'!$N$8*'Tableau des dépenses'!R127),"",'Tarifs et relevés'!$N$8*'Tableau des dépenses'!R127)</f>
        <v/>
      </c>
      <c r="T12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7" s="63" t="str">
        <f>IF(ISERROR('Tarifs et relevés'!$N$26*Tableau1[[#This Row],[Engie        Quantité KW]]),"",'Tarifs et relevés'!$N$26*Tableau1[[#This Row],[Engie        Quantité KW]])</f>
        <v/>
      </c>
      <c r="V12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7" s="198">
        <v>3</v>
      </c>
      <c r="X127" s="64">
        <f t="shared" ref="X127:X142" si="40">IF(W127=1,V127*$Z$2,0)</f>
        <v>0</v>
      </c>
      <c r="Y127" s="64">
        <f t="shared" ref="Y127:Y142" si="41">IF(W127=2,V127*$Y$2,0)</f>
        <v>0</v>
      </c>
      <c r="Z127" s="64">
        <f t="shared" ref="Z127:Z142" si="42">IF(W127=3,V127*$Z$2,0)</f>
        <v>0</v>
      </c>
      <c r="AA127" s="113">
        <f>SUM(Tableau1[[#This Row],[SUEZ Transport    HT]:[SUEZ Traitement                           HT]])</f>
        <v>0</v>
      </c>
      <c r="AB127" s="113" t="str">
        <f>Tableau1[[#This Row],[Sogedo     Montant HT]]</f>
        <v/>
      </c>
      <c r="AC127" s="113">
        <f>SUM(Tableau1[[#This Row],[Bouteille     30 Kg]:[Bouteille     Le Cube]],Tableau1[[#This Row],[Gaz Citerne    Montant HT]])</f>
        <v>0</v>
      </c>
      <c r="AD127" s="113" t="str">
        <f>Tableau1[[#This Row],[Engie                Montant HT]]</f>
        <v/>
      </c>
      <c r="AE127" s="113">
        <f>IF($E127=501,'Tarifs et relevés'!$N$14*'Tarifs et relevés'!$N$26,0)</f>
        <v>0</v>
      </c>
      <c r="AF127" s="113">
        <f>IF($E127=501,'Tarifs et relevés'!$N$15*'Tarifs et relevés'!$N$26,0)</f>
        <v>0</v>
      </c>
      <c r="AG127" s="113">
        <f>IF($E127=503,'Tarifs et relevés'!$N$16*'Tarifs et relevés'!$N$26,0)</f>
        <v>0</v>
      </c>
      <c r="AH127" s="113">
        <f>IF($E127=504,'Tarifs et relevés'!$N$17*'Tarifs et relevés'!$N$26,0)</f>
        <v>0</v>
      </c>
      <c r="AI127" s="113">
        <f>IF($E127=505,'Tarifs et relevés'!$N$18*'Tarifs et relevés'!$N$26,0)</f>
        <v>0</v>
      </c>
      <c r="AJ127" s="113">
        <f>IF($E127=506,'Tarifs et relevés'!$N$19*'Tarifs et relevés'!$N$26,0)</f>
        <v>0</v>
      </c>
      <c r="AK127" s="113">
        <f>IF($E127=507,'Tarifs et relevés'!$N$20*'Tarifs et relevés'!$N$26,0)</f>
        <v>0</v>
      </c>
      <c r="AL127" s="113">
        <f>IF($E127=508,'Tarifs et relevés'!$N$21*'Tarifs et relevés'!$N$26,0)</f>
        <v>0</v>
      </c>
      <c r="AM127" s="113">
        <f>IF($E127=509,'Tarifs et relevés'!$N$22*'Tarifs et relevés'!$N$26,0)</f>
        <v>0</v>
      </c>
      <c r="AN127" s="113">
        <f>IF($E127=510,'Tarifs et relevés'!$N$23*'Tarifs et relevés'!$N$26,0)</f>
        <v>0</v>
      </c>
      <c r="AO127" s="113">
        <f>IF($E127=511,'Tarifs et relevés'!$N$24*'Tarifs et relevés'!$N$26,0)</f>
        <v>0</v>
      </c>
      <c r="AP127" s="113">
        <f>IF($E127=512,'Tarifs et relevés'!$N$25*'Tarifs et relevés'!$N$26,0)</f>
        <v>0</v>
      </c>
      <c r="AQ127" s="199">
        <f>IF($E127=301,'Tarifs et relevés'!$N$5*'Tarifs et relevés'!$N$8,0)</f>
        <v>0</v>
      </c>
      <c r="AR127" s="199">
        <f>IF($E127=302,'Tarifs et relevés'!$N$6*'Tarifs et relevés'!$N$8,0)</f>
        <v>0</v>
      </c>
      <c r="AS127" s="199">
        <f>IF($E127=303,'Tarifs et relevés'!$N$7*'Tarifs et relevés'!$N$8,0)</f>
        <v>0</v>
      </c>
      <c r="AT127" s="195">
        <f t="shared" ref="AT127:AT142" si="43">SUM(X127:Z127)</f>
        <v>0</v>
      </c>
      <c r="AU127" s="195">
        <f t="shared" ref="AU127:AU142" si="44">V127+AT127</f>
        <v>0</v>
      </c>
    </row>
    <row r="128" spans="1:47" ht="20.100000000000001" customHeight="1" x14ac:dyDescent="0.25">
      <c r="A128" s="28" t="str">
        <f>IF(C128=200,'Code Fournisseur'!$C$4,IF(C128=300,'Code Fournisseur'!$C$12,IF(C128=400,'Code Fournisseur'!$C$17,IF(C128=500,'Code Fournisseur'!$C$23,""))))</f>
        <v/>
      </c>
      <c r="B128" s="213"/>
      <c r="C128" s="26"/>
      <c r="D128" s="28" t="str">
        <f>IF(E128=201,'Code Fournisseur'!C130,IF(E128=202,'Code Fournisseur'!$C$6,IF(E128=203,'Code Fournisseur'!$C$7,IF(E128=204,'Code Fournisseur'!$C$8,IF(E128=205,'Code Fournisseur'!$C$9,IF(E128=206,'Code Fournisseur'!$C$10,IF(E128=301,'Code Fournisseur'!$C$13,IF(E128=302,'Code Fournisseur'!$C$14,IF(E128=303,'Code Fournisseur'!$C$15,IF(E128=401,'Code Fournisseur'!$C$18,IF(E128=402,'Code Fournisseur'!$C$19,IF(E128=403,'Code Fournisseur'!$C$20,IF(E128=404,'Code Fournisseur'!$C$21,IF(E128=501,'Code Fournisseur'!$C$24,IF(E128=502,'Code Fournisseur'!$C$25,IF(E128=503,'Code Fournisseur'!$C$26,IF(E128=504,'Code Fournisseur'!$C$27,IF(E128=505,'Code Fournisseur'!$C$28,IF(E128=506,'Code Fournisseur'!$C$29,IF(E128=507,'Code Fournisseur'!$C$30,IF(E128=508,'Code Fournisseur'!$C$31,IF(E128=509,'Code Fournisseur'!$C$32,IF(E128=510,'Code Fournisseur'!$C$33,IF(E128=511,'Code Fournisseur'!$C$34,IF(E128=512,'Code Fournisseur'!$C$35,"")))))))))))))))))))))))))</f>
        <v/>
      </c>
      <c r="E128" s="26"/>
      <c r="F128" s="26"/>
      <c r="G128" s="69" t="str">
        <f>IF(Tableau1[[#This Row],[Code ventilation]]=402,'Tarifs et relevés'!$G$16*Tableau1[[#This Row],[Quote part Quantités]],"")</f>
        <v/>
      </c>
      <c r="H128" s="69" t="str">
        <f>IF(Tableau1[[#This Row],[Code ventilation]]=403,'Tarifs et relevés'!$G$17*Tableau1[[#This Row],[Quote part Quantités]],"")</f>
        <v/>
      </c>
      <c r="I128" s="69" t="str">
        <f>IF(Tableau1[[#This Row],[Code ventilation]]=404,'Tarifs et relevés'!$G$18*Tableau1[[#This Row],[Quote part Quantités]],"")</f>
        <v/>
      </c>
      <c r="J128" s="70" t="str">
        <f>IF(Tableau1[[#This Row],[Code ventilation]]=401,'Tarifs et relevés'!$G$14,"")</f>
        <v/>
      </c>
      <c r="K128" s="71" t="str">
        <f>IF(ISERROR('Tarifs et relevés'!$G$15*Tableau1[[#This Row],[Gaz Citerne            en Kg]]),"",'Tarifs et relevés'!$G$15*'Tableau des dépenses'!J128)</f>
        <v/>
      </c>
      <c r="L12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8" s="68" t="str">
        <f>IF(Tableau1[[#This Row],[Code ventilation]]=202,'Tarifs et relevés'!$G$5*Tableau1[[#This Row],[Quote part Quantités]],"")</f>
        <v/>
      </c>
      <c r="N128" s="68" t="str">
        <f>IF(Tableau1[[#This Row],[Code ventilation]]=203,'Tarifs et relevés'!$G$6*Tableau1[[#This Row],[Quote part Quantités]],"")</f>
        <v/>
      </c>
      <c r="O128" s="68" t="str">
        <f>IF(Tableau1[[#This Row],[Code ventilation]]=204,'Tarifs et relevés'!$G$7*Tableau1[[#This Row],[Quote part Quantités]],"")</f>
        <v/>
      </c>
      <c r="P128" s="68" t="str">
        <f>IF(Tableau1[[#This Row],[Code ventilation]]=205,'Tarifs et relevés'!$G$8*Tableau1[[#This Row],[Quote part Quantités]],"")</f>
        <v/>
      </c>
      <c r="Q128" s="68" t="str">
        <f>IF(Tableau1[[#This Row],[Code ventilation]]=206,'Tarifs et relevés'!$G$9*Tableau1[[#This Row],[Quote part Quantités]],"")</f>
        <v/>
      </c>
      <c r="R12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8" s="68" t="str">
        <f>IF(ISERROR('Tarifs et relevés'!$N$8*'Tableau des dépenses'!R128),"",'Tarifs et relevés'!$N$8*'Tableau des dépenses'!R128)</f>
        <v/>
      </c>
      <c r="T12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8" s="63" t="str">
        <f>IF(ISERROR('Tarifs et relevés'!$N$26*Tableau1[[#This Row],[Engie        Quantité KW]]),"",'Tarifs et relevés'!$N$26*Tableau1[[#This Row],[Engie        Quantité KW]])</f>
        <v/>
      </c>
      <c r="V12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8" s="198">
        <v>3</v>
      </c>
      <c r="X128" s="64">
        <f t="shared" si="40"/>
        <v>0</v>
      </c>
      <c r="Y128" s="64">
        <f t="shared" si="41"/>
        <v>0</v>
      </c>
      <c r="Z128" s="64">
        <f t="shared" si="42"/>
        <v>0</v>
      </c>
      <c r="AA128" s="113">
        <f>SUM(Tableau1[[#This Row],[SUEZ Transport    HT]:[SUEZ Traitement                           HT]])</f>
        <v>0</v>
      </c>
      <c r="AB128" s="113" t="str">
        <f>Tableau1[[#This Row],[Sogedo     Montant HT]]</f>
        <v/>
      </c>
      <c r="AC128" s="113">
        <f>SUM(Tableau1[[#This Row],[Bouteille     30 Kg]:[Bouteille     Le Cube]],Tableau1[[#This Row],[Gaz Citerne    Montant HT]])</f>
        <v>0</v>
      </c>
      <c r="AD128" s="113" t="str">
        <f>Tableau1[[#This Row],[Engie                Montant HT]]</f>
        <v/>
      </c>
      <c r="AE128" s="113">
        <f>IF($E128=501,'Tarifs et relevés'!$N$14*'Tarifs et relevés'!$N$26,0)</f>
        <v>0</v>
      </c>
      <c r="AF128" s="113">
        <f>IF($E128=501,'Tarifs et relevés'!$N$15*'Tarifs et relevés'!$N$26,0)</f>
        <v>0</v>
      </c>
      <c r="AG128" s="113">
        <f>IF($E128=503,'Tarifs et relevés'!$N$16*'Tarifs et relevés'!$N$26,0)</f>
        <v>0</v>
      </c>
      <c r="AH128" s="113">
        <f>IF($E128=504,'Tarifs et relevés'!$N$17*'Tarifs et relevés'!$N$26,0)</f>
        <v>0</v>
      </c>
      <c r="AI128" s="113">
        <f>IF($E128=505,'Tarifs et relevés'!$N$18*'Tarifs et relevés'!$N$26,0)</f>
        <v>0</v>
      </c>
      <c r="AJ128" s="113">
        <f>IF($E128=506,'Tarifs et relevés'!$N$19*'Tarifs et relevés'!$N$26,0)</f>
        <v>0</v>
      </c>
      <c r="AK128" s="113">
        <f>IF($E128=507,'Tarifs et relevés'!$N$20*'Tarifs et relevés'!$N$26,0)</f>
        <v>0</v>
      </c>
      <c r="AL128" s="113">
        <f>IF($E128=508,'Tarifs et relevés'!$N$21*'Tarifs et relevés'!$N$26,0)</f>
        <v>0</v>
      </c>
      <c r="AM128" s="113">
        <f>IF($E128=509,'Tarifs et relevés'!$N$22*'Tarifs et relevés'!$N$26,0)</f>
        <v>0</v>
      </c>
      <c r="AN128" s="113">
        <f>IF($E128=510,'Tarifs et relevés'!$N$23*'Tarifs et relevés'!$N$26,0)</f>
        <v>0</v>
      </c>
      <c r="AO128" s="113">
        <f>IF($E128=511,'Tarifs et relevés'!$N$24*'Tarifs et relevés'!$N$26,0)</f>
        <v>0</v>
      </c>
      <c r="AP128" s="113">
        <f>IF($E128=512,'Tarifs et relevés'!$N$25*'Tarifs et relevés'!$N$26,0)</f>
        <v>0</v>
      </c>
      <c r="AQ128" s="199">
        <f>IF($E128=301,'Tarifs et relevés'!$N$5*'Tarifs et relevés'!$N$8,0)</f>
        <v>0</v>
      </c>
      <c r="AR128" s="199">
        <f>IF($E128=302,'Tarifs et relevés'!$N$6*'Tarifs et relevés'!$N$8,0)</f>
        <v>0</v>
      </c>
      <c r="AS128" s="199">
        <f>IF($E128=303,'Tarifs et relevés'!$N$7*'Tarifs et relevés'!$N$8,0)</f>
        <v>0</v>
      </c>
      <c r="AT128" s="64">
        <f t="shared" si="43"/>
        <v>0</v>
      </c>
      <c r="AU128" s="64">
        <f t="shared" si="44"/>
        <v>0</v>
      </c>
    </row>
    <row r="129" spans="1:47" ht="20.100000000000001" customHeight="1" x14ac:dyDescent="0.25">
      <c r="A129" s="28" t="str">
        <f>IF(C129=200,'Code Fournisseur'!$C$4,IF(C129=300,'Code Fournisseur'!$C$12,IF(C129=400,'Code Fournisseur'!$C$17,IF(C129=500,'Code Fournisseur'!$C$23,""))))</f>
        <v/>
      </c>
      <c r="B129" s="213"/>
      <c r="C129" s="26"/>
      <c r="D129" s="28" t="str">
        <f>IF(E129=201,'Code Fournisseur'!C131,IF(E129=202,'Code Fournisseur'!$C$6,IF(E129=203,'Code Fournisseur'!$C$7,IF(E129=204,'Code Fournisseur'!$C$8,IF(E129=205,'Code Fournisseur'!$C$9,IF(E129=206,'Code Fournisseur'!$C$10,IF(E129=301,'Code Fournisseur'!$C$13,IF(E129=302,'Code Fournisseur'!$C$14,IF(E129=303,'Code Fournisseur'!$C$15,IF(E129=401,'Code Fournisseur'!$C$18,IF(E129=402,'Code Fournisseur'!$C$19,IF(E129=403,'Code Fournisseur'!$C$20,IF(E129=404,'Code Fournisseur'!$C$21,IF(E129=501,'Code Fournisseur'!$C$24,IF(E129=502,'Code Fournisseur'!$C$25,IF(E129=503,'Code Fournisseur'!$C$26,IF(E129=504,'Code Fournisseur'!$C$27,IF(E129=505,'Code Fournisseur'!$C$28,IF(E129=506,'Code Fournisseur'!$C$29,IF(E129=507,'Code Fournisseur'!$C$30,IF(E129=508,'Code Fournisseur'!$C$31,IF(E129=509,'Code Fournisseur'!$C$32,IF(E129=510,'Code Fournisseur'!$C$33,IF(E129=511,'Code Fournisseur'!$C$34,IF(E129=512,'Code Fournisseur'!$C$35,"")))))))))))))))))))))))))</f>
        <v/>
      </c>
      <c r="E129" s="26"/>
      <c r="F129" s="26"/>
      <c r="G129" s="69" t="str">
        <f>IF(Tableau1[[#This Row],[Code ventilation]]=402,'Tarifs et relevés'!$G$16*Tableau1[[#This Row],[Quote part Quantités]],"")</f>
        <v/>
      </c>
      <c r="H129" s="69" t="str">
        <f>IF(Tableau1[[#This Row],[Code ventilation]]=403,'Tarifs et relevés'!$G$17*Tableau1[[#This Row],[Quote part Quantités]],"")</f>
        <v/>
      </c>
      <c r="I129" s="69" t="str">
        <f>IF(Tableau1[[#This Row],[Code ventilation]]=404,'Tarifs et relevés'!$G$18*Tableau1[[#This Row],[Quote part Quantités]],"")</f>
        <v/>
      </c>
      <c r="J129" s="70" t="str">
        <f>IF(Tableau1[[#This Row],[Code ventilation]]=401,'Tarifs et relevés'!$G$14,"")</f>
        <v/>
      </c>
      <c r="K129" s="71" t="str">
        <f>IF(ISERROR('Tarifs et relevés'!$G$15*Tableau1[[#This Row],[Gaz Citerne            en Kg]]),"",'Tarifs et relevés'!$G$15*'Tableau des dépenses'!J129)</f>
        <v/>
      </c>
      <c r="L12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29" s="68" t="str">
        <f>IF(Tableau1[[#This Row],[Code ventilation]]=202,'Tarifs et relevés'!$G$5*Tableau1[[#This Row],[Quote part Quantités]],"")</f>
        <v/>
      </c>
      <c r="N129" s="68" t="str">
        <f>IF(Tableau1[[#This Row],[Code ventilation]]=203,'Tarifs et relevés'!$G$6*Tableau1[[#This Row],[Quote part Quantités]],"")</f>
        <v/>
      </c>
      <c r="O129" s="68" t="str">
        <f>IF(Tableau1[[#This Row],[Code ventilation]]=204,'Tarifs et relevés'!$G$7*Tableau1[[#This Row],[Quote part Quantités]],"")</f>
        <v/>
      </c>
      <c r="P129" s="68" t="str">
        <f>IF(Tableau1[[#This Row],[Code ventilation]]=205,'Tarifs et relevés'!$G$8*Tableau1[[#This Row],[Quote part Quantités]],"")</f>
        <v/>
      </c>
      <c r="Q129" s="68" t="str">
        <f>IF(Tableau1[[#This Row],[Code ventilation]]=206,'Tarifs et relevés'!$G$9*Tableau1[[#This Row],[Quote part Quantités]],"")</f>
        <v/>
      </c>
      <c r="R12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29" s="68" t="str">
        <f>IF(ISERROR('Tarifs et relevés'!$N$8*'Tableau des dépenses'!R129),"",'Tarifs et relevés'!$N$8*'Tableau des dépenses'!R129)</f>
        <v/>
      </c>
      <c r="T12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29" s="63" t="str">
        <f>IF(ISERROR('Tarifs et relevés'!$N$26*Tableau1[[#This Row],[Engie        Quantité KW]]),"",'Tarifs et relevés'!$N$26*Tableau1[[#This Row],[Engie        Quantité KW]])</f>
        <v/>
      </c>
      <c r="V12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29" s="198">
        <v>3</v>
      </c>
      <c r="X129" s="64">
        <f t="shared" si="40"/>
        <v>0</v>
      </c>
      <c r="Y129" s="64">
        <f t="shared" si="41"/>
        <v>0</v>
      </c>
      <c r="Z129" s="64">
        <f t="shared" si="42"/>
        <v>0</v>
      </c>
      <c r="AA129" s="113">
        <f>SUM(Tableau1[[#This Row],[SUEZ Transport    HT]:[SUEZ Traitement                           HT]])</f>
        <v>0</v>
      </c>
      <c r="AB129" s="113" t="str">
        <f>Tableau1[[#This Row],[Sogedo     Montant HT]]</f>
        <v/>
      </c>
      <c r="AC129" s="113">
        <f>SUM(Tableau1[[#This Row],[Bouteille     30 Kg]:[Bouteille     Le Cube]],Tableau1[[#This Row],[Gaz Citerne    Montant HT]])</f>
        <v>0</v>
      </c>
      <c r="AD129" s="113" t="str">
        <f>Tableau1[[#This Row],[Engie                Montant HT]]</f>
        <v/>
      </c>
      <c r="AE129" s="113">
        <f>IF($E129=501,'Tarifs et relevés'!$N$14*'Tarifs et relevés'!$N$26,0)</f>
        <v>0</v>
      </c>
      <c r="AF129" s="113">
        <f>IF($E129=501,'Tarifs et relevés'!$N$15*'Tarifs et relevés'!$N$26,0)</f>
        <v>0</v>
      </c>
      <c r="AG129" s="113">
        <f>IF($E129=503,'Tarifs et relevés'!$N$16*'Tarifs et relevés'!$N$26,0)</f>
        <v>0</v>
      </c>
      <c r="AH129" s="113">
        <f>IF($E129=504,'Tarifs et relevés'!$N$17*'Tarifs et relevés'!$N$26,0)</f>
        <v>0</v>
      </c>
      <c r="AI129" s="113">
        <f>IF($E129=505,'Tarifs et relevés'!$N$18*'Tarifs et relevés'!$N$26,0)</f>
        <v>0</v>
      </c>
      <c r="AJ129" s="113">
        <f>IF($E129=506,'Tarifs et relevés'!$N$19*'Tarifs et relevés'!$N$26,0)</f>
        <v>0</v>
      </c>
      <c r="AK129" s="113">
        <f>IF($E129=507,'Tarifs et relevés'!$N$20*'Tarifs et relevés'!$N$26,0)</f>
        <v>0</v>
      </c>
      <c r="AL129" s="113">
        <f>IF($E129=508,'Tarifs et relevés'!$N$21*'Tarifs et relevés'!$N$26,0)</f>
        <v>0</v>
      </c>
      <c r="AM129" s="113">
        <f>IF($E129=509,'Tarifs et relevés'!$N$22*'Tarifs et relevés'!$N$26,0)</f>
        <v>0</v>
      </c>
      <c r="AN129" s="113">
        <f>IF($E129=510,'Tarifs et relevés'!$N$23*'Tarifs et relevés'!$N$26,0)</f>
        <v>0</v>
      </c>
      <c r="AO129" s="113">
        <f>IF($E129=511,'Tarifs et relevés'!$N$24*'Tarifs et relevés'!$N$26,0)</f>
        <v>0</v>
      </c>
      <c r="AP129" s="113">
        <f>IF($E129=512,'Tarifs et relevés'!$N$25*'Tarifs et relevés'!$N$26,0)</f>
        <v>0</v>
      </c>
      <c r="AQ129" s="199">
        <f>IF($E129=301,'Tarifs et relevés'!$N$5*'Tarifs et relevés'!$N$8,0)</f>
        <v>0</v>
      </c>
      <c r="AR129" s="199">
        <f>IF($E129=302,'Tarifs et relevés'!$N$6*'Tarifs et relevés'!$N$8,0)</f>
        <v>0</v>
      </c>
      <c r="AS129" s="199">
        <f>IF($E129=303,'Tarifs et relevés'!$N$7*'Tarifs et relevés'!$N$8,0)</f>
        <v>0</v>
      </c>
      <c r="AT129" s="195">
        <f t="shared" si="43"/>
        <v>0</v>
      </c>
      <c r="AU129" s="195">
        <f t="shared" si="44"/>
        <v>0</v>
      </c>
    </row>
    <row r="130" spans="1:47" ht="20.100000000000001" customHeight="1" x14ac:dyDescent="0.25">
      <c r="A130" s="28" t="str">
        <f>IF(C130=200,'Code Fournisseur'!$C$4,IF(C130=300,'Code Fournisseur'!$C$12,IF(C130=400,'Code Fournisseur'!$C$17,IF(C130=500,'Code Fournisseur'!$C$23,""))))</f>
        <v/>
      </c>
      <c r="B130" s="213"/>
      <c r="C130" s="26"/>
      <c r="D130" s="28" t="str">
        <f>IF(E130=201,'Code Fournisseur'!C132,IF(E130=202,'Code Fournisseur'!$C$6,IF(E130=203,'Code Fournisseur'!$C$7,IF(E130=204,'Code Fournisseur'!$C$8,IF(E130=205,'Code Fournisseur'!$C$9,IF(E130=206,'Code Fournisseur'!$C$10,IF(E130=301,'Code Fournisseur'!$C$13,IF(E130=302,'Code Fournisseur'!$C$14,IF(E130=303,'Code Fournisseur'!$C$15,IF(E130=401,'Code Fournisseur'!$C$18,IF(E130=402,'Code Fournisseur'!$C$19,IF(E130=403,'Code Fournisseur'!$C$20,IF(E130=404,'Code Fournisseur'!$C$21,IF(E130=501,'Code Fournisseur'!$C$24,IF(E130=502,'Code Fournisseur'!$C$25,IF(E130=503,'Code Fournisseur'!$C$26,IF(E130=504,'Code Fournisseur'!$C$27,IF(E130=505,'Code Fournisseur'!$C$28,IF(E130=506,'Code Fournisseur'!$C$29,IF(E130=507,'Code Fournisseur'!$C$30,IF(E130=508,'Code Fournisseur'!$C$31,IF(E130=509,'Code Fournisseur'!$C$32,IF(E130=510,'Code Fournisseur'!$C$33,IF(E130=511,'Code Fournisseur'!$C$34,IF(E130=512,'Code Fournisseur'!$C$35,"")))))))))))))))))))))))))</f>
        <v/>
      </c>
      <c r="E130" s="26"/>
      <c r="F130" s="26"/>
      <c r="G130" s="69" t="str">
        <f>IF(Tableau1[[#This Row],[Code ventilation]]=402,'Tarifs et relevés'!$G$16*Tableau1[[#This Row],[Quote part Quantités]],"")</f>
        <v/>
      </c>
      <c r="H130" s="69" t="str">
        <f>IF(Tableau1[[#This Row],[Code ventilation]]=403,'Tarifs et relevés'!$G$17*Tableau1[[#This Row],[Quote part Quantités]],"")</f>
        <v/>
      </c>
      <c r="I130" s="69" t="str">
        <f>IF(Tableau1[[#This Row],[Code ventilation]]=404,'Tarifs et relevés'!$G$18*Tableau1[[#This Row],[Quote part Quantités]],"")</f>
        <v/>
      </c>
      <c r="J130" s="70" t="str">
        <f>IF(Tableau1[[#This Row],[Code ventilation]]=401,'Tarifs et relevés'!$G$14,"")</f>
        <v/>
      </c>
      <c r="K130" s="71" t="str">
        <f>IF(ISERROR('Tarifs et relevés'!$G$15*Tableau1[[#This Row],[Gaz Citerne            en Kg]]),"",'Tarifs et relevés'!$G$15*'Tableau des dépenses'!J130)</f>
        <v/>
      </c>
      <c r="L13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0" s="68" t="str">
        <f>IF(Tableau1[[#This Row],[Code ventilation]]=202,'Tarifs et relevés'!$G$5*Tableau1[[#This Row],[Quote part Quantités]],"")</f>
        <v/>
      </c>
      <c r="N130" s="68" t="str">
        <f>IF(Tableau1[[#This Row],[Code ventilation]]=203,'Tarifs et relevés'!$G$6*Tableau1[[#This Row],[Quote part Quantités]],"")</f>
        <v/>
      </c>
      <c r="O130" s="68" t="str">
        <f>IF(Tableau1[[#This Row],[Code ventilation]]=204,'Tarifs et relevés'!$G$7*Tableau1[[#This Row],[Quote part Quantités]],"")</f>
        <v/>
      </c>
      <c r="P130" s="68" t="str">
        <f>IF(Tableau1[[#This Row],[Code ventilation]]=205,'Tarifs et relevés'!$G$8*Tableau1[[#This Row],[Quote part Quantités]],"")</f>
        <v/>
      </c>
      <c r="Q130" s="68" t="str">
        <f>IF(Tableau1[[#This Row],[Code ventilation]]=206,'Tarifs et relevés'!$G$9*Tableau1[[#This Row],[Quote part Quantités]],"")</f>
        <v/>
      </c>
      <c r="R13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0" s="68" t="str">
        <f>IF(ISERROR('Tarifs et relevés'!$N$8*'Tableau des dépenses'!R130),"",'Tarifs et relevés'!$N$8*'Tableau des dépenses'!R130)</f>
        <v/>
      </c>
      <c r="T13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0" s="63" t="str">
        <f>IF(ISERROR('Tarifs et relevés'!$N$26*Tableau1[[#This Row],[Engie        Quantité KW]]),"",'Tarifs et relevés'!$N$26*Tableau1[[#This Row],[Engie        Quantité KW]])</f>
        <v/>
      </c>
      <c r="V13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0" s="198">
        <v>3</v>
      </c>
      <c r="X130" s="64">
        <f t="shared" si="40"/>
        <v>0</v>
      </c>
      <c r="Y130" s="64">
        <f t="shared" si="41"/>
        <v>0</v>
      </c>
      <c r="Z130" s="64">
        <f t="shared" si="42"/>
        <v>0</v>
      </c>
      <c r="AA130" s="113">
        <f>SUM(Tableau1[[#This Row],[SUEZ Transport    HT]:[SUEZ Traitement                           HT]])</f>
        <v>0</v>
      </c>
      <c r="AB130" s="113" t="str">
        <f>Tableau1[[#This Row],[Sogedo     Montant HT]]</f>
        <v/>
      </c>
      <c r="AC130" s="113">
        <f>SUM(Tableau1[[#This Row],[Bouteille     30 Kg]:[Bouteille     Le Cube]],Tableau1[[#This Row],[Gaz Citerne    Montant HT]])</f>
        <v>0</v>
      </c>
      <c r="AD130" s="113" t="str">
        <f>Tableau1[[#This Row],[Engie                Montant HT]]</f>
        <v/>
      </c>
      <c r="AE130" s="113">
        <f>IF($E130=501,'Tarifs et relevés'!$N$14*'Tarifs et relevés'!$N$26,0)</f>
        <v>0</v>
      </c>
      <c r="AF130" s="113">
        <f>IF($E130=501,'Tarifs et relevés'!$N$15*'Tarifs et relevés'!$N$26,0)</f>
        <v>0</v>
      </c>
      <c r="AG130" s="113">
        <f>IF($E130=503,'Tarifs et relevés'!$N$16*'Tarifs et relevés'!$N$26,0)</f>
        <v>0</v>
      </c>
      <c r="AH130" s="113">
        <f>IF($E130=504,'Tarifs et relevés'!$N$17*'Tarifs et relevés'!$N$26,0)</f>
        <v>0</v>
      </c>
      <c r="AI130" s="113">
        <f>IF($E130=505,'Tarifs et relevés'!$N$18*'Tarifs et relevés'!$N$26,0)</f>
        <v>0</v>
      </c>
      <c r="AJ130" s="113">
        <f>IF($E130=506,'Tarifs et relevés'!$N$19*'Tarifs et relevés'!$N$26,0)</f>
        <v>0</v>
      </c>
      <c r="AK130" s="113">
        <f>IF($E130=507,'Tarifs et relevés'!$N$20*'Tarifs et relevés'!$N$26,0)</f>
        <v>0</v>
      </c>
      <c r="AL130" s="113">
        <f>IF($E130=508,'Tarifs et relevés'!$N$21*'Tarifs et relevés'!$N$26,0)</f>
        <v>0</v>
      </c>
      <c r="AM130" s="113">
        <f>IF($E130=509,'Tarifs et relevés'!$N$22*'Tarifs et relevés'!$N$26,0)</f>
        <v>0</v>
      </c>
      <c r="AN130" s="113">
        <f>IF($E130=510,'Tarifs et relevés'!$N$23*'Tarifs et relevés'!$N$26,0)</f>
        <v>0</v>
      </c>
      <c r="AO130" s="113">
        <f>IF($E130=511,'Tarifs et relevés'!$N$24*'Tarifs et relevés'!$N$26,0)</f>
        <v>0</v>
      </c>
      <c r="AP130" s="113">
        <f>IF($E130=512,'Tarifs et relevés'!$N$25*'Tarifs et relevés'!$N$26,0)</f>
        <v>0</v>
      </c>
      <c r="AQ130" s="199">
        <f>IF($E130=301,'Tarifs et relevés'!$N$5*'Tarifs et relevés'!$N$8,0)</f>
        <v>0</v>
      </c>
      <c r="AR130" s="199">
        <f>IF($E130=302,'Tarifs et relevés'!$N$6*'Tarifs et relevés'!$N$8,0)</f>
        <v>0</v>
      </c>
      <c r="AS130" s="199">
        <f>IF($E130=303,'Tarifs et relevés'!$N$7*'Tarifs et relevés'!$N$8,0)</f>
        <v>0</v>
      </c>
      <c r="AT130" s="64">
        <f t="shared" si="43"/>
        <v>0</v>
      </c>
      <c r="AU130" s="64">
        <f t="shared" si="44"/>
        <v>0</v>
      </c>
    </row>
    <row r="131" spans="1:47" ht="20.100000000000001" customHeight="1" x14ac:dyDescent="0.25">
      <c r="A131" s="28" t="str">
        <f>IF(C131=200,'Code Fournisseur'!$C$4,IF(C131=300,'Code Fournisseur'!$C$12,IF(C131=400,'Code Fournisseur'!$C$17,IF(C131=500,'Code Fournisseur'!$C$23,""))))</f>
        <v/>
      </c>
      <c r="B131" s="213"/>
      <c r="C131" s="26"/>
      <c r="D131" s="28" t="str">
        <f>IF(E131=201,'Code Fournisseur'!C133,IF(E131=202,'Code Fournisseur'!$C$6,IF(E131=203,'Code Fournisseur'!$C$7,IF(E131=204,'Code Fournisseur'!$C$8,IF(E131=205,'Code Fournisseur'!$C$9,IF(E131=206,'Code Fournisseur'!$C$10,IF(E131=301,'Code Fournisseur'!$C$13,IF(E131=302,'Code Fournisseur'!$C$14,IF(E131=303,'Code Fournisseur'!$C$15,IF(E131=401,'Code Fournisseur'!$C$18,IF(E131=402,'Code Fournisseur'!$C$19,IF(E131=403,'Code Fournisseur'!$C$20,IF(E131=404,'Code Fournisseur'!$C$21,IF(E131=501,'Code Fournisseur'!$C$24,IF(E131=502,'Code Fournisseur'!$C$25,IF(E131=503,'Code Fournisseur'!$C$26,IF(E131=504,'Code Fournisseur'!$C$27,IF(E131=505,'Code Fournisseur'!$C$28,IF(E131=506,'Code Fournisseur'!$C$29,IF(E131=507,'Code Fournisseur'!$C$30,IF(E131=508,'Code Fournisseur'!$C$31,IF(E131=509,'Code Fournisseur'!$C$32,IF(E131=510,'Code Fournisseur'!$C$33,IF(E131=511,'Code Fournisseur'!$C$34,IF(E131=512,'Code Fournisseur'!$C$35,"")))))))))))))))))))))))))</f>
        <v/>
      </c>
      <c r="E131" s="26"/>
      <c r="F131" s="26"/>
      <c r="G131" s="69" t="str">
        <f>IF(Tableau1[[#This Row],[Code ventilation]]=402,'Tarifs et relevés'!$G$16*Tableau1[[#This Row],[Quote part Quantités]],"")</f>
        <v/>
      </c>
      <c r="H131" s="69" t="str">
        <f>IF(Tableau1[[#This Row],[Code ventilation]]=403,'Tarifs et relevés'!$G$17*Tableau1[[#This Row],[Quote part Quantités]],"")</f>
        <v/>
      </c>
      <c r="I131" s="69" t="str">
        <f>IF(Tableau1[[#This Row],[Code ventilation]]=404,'Tarifs et relevés'!$G$18*Tableau1[[#This Row],[Quote part Quantités]],"")</f>
        <v/>
      </c>
      <c r="J131" s="70" t="str">
        <f>IF(Tableau1[[#This Row],[Code ventilation]]=401,'Tarifs et relevés'!$G$14,"")</f>
        <v/>
      </c>
      <c r="K131" s="71" t="str">
        <f>IF(ISERROR('Tarifs et relevés'!$G$15*Tableau1[[#This Row],[Gaz Citerne            en Kg]]),"",'Tarifs et relevés'!$G$15*'Tableau des dépenses'!J131)</f>
        <v/>
      </c>
      <c r="L13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1" s="68" t="str">
        <f>IF(Tableau1[[#This Row],[Code ventilation]]=202,'Tarifs et relevés'!$G$5*Tableau1[[#This Row],[Quote part Quantités]],"")</f>
        <v/>
      </c>
      <c r="N131" s="68" t="str">
        <f>IF(Tableau1[[#This Row],[Code ventilation]]=203,'Tarifs et relevés'!$G$6*Tableau1[[#This Row],[Quote part Quantités]],"")</f>
        <v/>
      </c>
      <c r="O131" s="68" t="str">
        <f>IF(Tableau1[[#This Row],[Code ventilation]]=204,'Tarifs et relevés'!$G$7*Tableau1[[#This Row],[Quote part Quantités]],"")</f>
        <v/>
      </c>
      <c r="P131" s="68" t="str">
        <f>IF(Tableau1[[#This Row],[Code ventilation]]=205,'Tarifs et relevés'!$G$8*Tableau1[[#This Row],[Quote part Quantités]],"")</f>
        <v/>
      </c>
      <c r="Q131" s="68" t="str">
        <f>IF(Tableau1[[#This Row],[Code ventilation]]=206,'Tarifs et relevés'!$G$9*Tableau1[[#This Row],[Quote part Quantités]],"")</f>
        <v/>
      </c>
      <c r="R13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1" s="68" t="str">
        <f>IF(ISERROR('Tarifs et relevés'!$N$8*'Tableau des dépenses'!R131),"",'Tarifs et relevés'!$N$8*'Tableau des dépenses'!R131)</f>
        <v/>
      </c>
      <c r="T13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1" s="63" t="str">
        <f>IF(ISERROR('Tarifs et relevés'!$N$26*Tableau1[[#This Row],[Engie        Quantité KW]]),"",'Tarifs et relevés'!$N$26*Tableau1[[#This Row],[Engie        Quantité KW]])</f>
        <v/>
      </c>
      <c r="V13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1" s="198">
        <v>3</v>
      </c>
      <c r="X131" s="64">
        <f t="shared" si="40"/>
        <v>0</v>
      </c>
      <c r="Y131" s="64">
        <f t="shared" si="41"/>
        <v>0</v>
      </c>
      <c r="Z131" s="64">
        <f t="shared" si="42"/>
        <v>0</v>
      </c>
      <c r="AA131" s="113">
        <f>SUM(Tableau1[[#This Row],[SUEZ Transport    HT]:[SUEZ Traitement                           HT]])</f>
        <v>0</v>
      </c>
      <c r="AB131" s="113" t="str">
        <f>Tableau1[[#This Row],[Sogedo     Montant HT]]</f>
        <v/>
      </c>
      <c r="AC131" s="113">
        <f>SUM(Tableau1[[#This Row],[Bouteille     30 Kg]:[Bouteille     Le Cube]],Tableau1[[#This Row],[Gaz Citerne    Montant HT]])</f>
        <v>0</v>
      </c>
      <c r="AD131" s="113" t="str">
        <f>Tableau1[[#This Row],[Engie                Montant HT]]</f>
        <v/>
      </c>
      <c r="AE131" s="113">
        <f>IF($E131=501,'Tarifs et relevés'!$N$14*'Tarifs et relevés'!$N$26,0)</f>
        <v>0</v>
      </c>
      <c r="AF131" s="113">
        <f>IF($E131=501,'Tarifs et relevés'!$N$15*'Tarifs et relevés'!$N$26,0)</f>
        <v>0</v>
      </c>
      <c r="AG131" s="113">
        <f>IF($E131=503,'Tarifs et relevés'!$N$16*'Tarifs et relevés'!$N$26,0)</f>
        <v>0</v>
      </c>
      <c r="AH131" s="113">
        <f>IF($E131=504,'Tarifs et relevés'!$N$17*'Tarifs et relevés'!$N$26,0)</f>
        <v>0</v>
      </c>
      <c r="AI131" s="113">
        <f>IF($E131=505,'Tarifs et relevés'!$N$18*'Tarifs et relevés'!$N$26,0)</f>
        <v>0</v>
      </c>
      <c r="AJ131" s="113">
        <f>IF($E131=506,'Tarifs et relevés'!$N$19*'Tarifs et relevés'!$N$26,0)</f>
        <v>0</v>
      </c>
      <c r="AK131" s="113">
        <f>IF($E131=507,'Tarifs et relevés'!$N$20*'Tarifs et relevés'!$N$26,0)</f>
        <v>0</v>
      </c>
      <c r="AL131" s="113">
        <f>IF($E131=508,'Tarifs et relevés'!$N$21*'Tarifs et relevés'!$N$26,0)</f>
        <v>0</v>
      </c>
      <c r="AM131" s="113">
        <f>IF($E131=509,'Tarifs et relevés'!$N$22*'Tarifs et relevés'!$N$26,0)</f>
        <v>0</v>
      </c>
      <c r="AN131" s="113">
        <f>IF($E131=510,'Tarifs et relevés'!$N$23*'Tarifs et relevés'!$N$26,0)</f>
        <v>0</v>
      </c>
      <c r="AO131" s="113">
        <f>IF($E131=511,'Tarifs et relevés'!$N$24*'Tarifs et relevés'!$N$26,0)</f>
        <v>0</v>
      </c>
      <c r="AP131" s="113">
        <f>IF($E131=512,'Tarifs et relevés'!$N$25*'Tarifs et relevés'!$N$26,0)</f>
        <v>0</v>
      </c>
      <c r="AQ131" s="199">
        <f>IF($E131=301,'Tarifs et relevés'!$N$5*'Tarifs et relevés'!$N$8,0)</f>
        <v>0</v>
      </c>
      <c r="AR131" s="199">
        <f>IF($E131=302,'Tarifs et relevés'!$N$6*'Tarifs et relevés'!$N$8,0)</f>
        <v>0</v>
      </c>
      <c r="AS131" s="199">
        <f>IF($E131=303,'Tarifs et relevés'!$N$7*'Tarifs et relevés'!$N$8,0)</f>
        <v>0</v>
      </c>
      <c r="AT131" s="195">
        <f t="shared" si="43"/>
        <v>0</v>
      </c>
      <c r="AU131" s="195">
        <f t="shared" si="44"/>
        <v>0</v>
      </c>
    </row>
    <row r="132" spans="1:47" ht="20.100000000000001" customHeight="1" x14ac:dyDescent="0.25">
      <c r="A132" s="28" t="str">
        <f>IF(C132=200,'Code Fournisseur'!$C$4,IF(C132=300,'Code Fournisseur'!$C$12,IF(C132=400,'Code Fournisseur'!$C$17,IF(C132=500,'Code Fournisseur'!$C$23,""))))</f>
        <v/>
      </c>
      <c r="B132" s="213"/>
      <c r="C132" s="26"/>
      <c r="D132" s="28" t="str">
        <f>IF(E132=201,'Code Fournisseur'!C134,IF(E132=202,'Code Fournisseur'!$C$6,IF(E132=203,'Code Fournisseur'!$C$7,IF(E132=204,'Code Fournisseur'!$C$8,IF(E132=205,'Code Fournisseur'!$C$9,IF(E132=206,'Code Fournisseur'!$C$10,IF(E132=301,'Code Fournisseur'!$C$13,IF(E132=302,'Code Fournisseur'!$C$14,IF(E132=303,'Code Fournisseur'!$C$15,IF(E132=401,'Code Fournisseur'!$C$18,IF(E132=402,'Code Fournisseur'!$C$19,IF(E132=403,'Code Fournisseur'!$C$20,IF(E132=404,'Code Fournisseur'!$C$21,IF(E132=501,'Code Fournisseur'!$C$24,IF(E132=502,'Code Fournisseur'!$C$25,IF(E132=503,'Code Fournisseur'!$C$26,IF(E132=504,'Code Fournisseur'!$C$27,IF(E132=505,'Code Fournisseur'!$C$28,IF(E132=506,'Code Fournisseur'!$C$29,IF(E132=507,'Code Fournisseur'!$C$30,IF(E132=508,'Code Fournisseur'!$C$31,IF(E132=509,'Code Fournisseur'!$C$32,IF(E132=510,'Code Fournisseur'!$C$33,IF(E132=511,'Code Fournisseur'!$C$34,IF(E132=512,'Code Fournisseur'!$C$35,"")))))))))))))))))))))))))</f>
        <v/>
      </c>
      <c r="E132" s="26"/>
      <c r="F132" s="26"/>
      <c r="G132" s="69" t="str">
        <f>IF(Tableau1[[#This Row],[Code ventilation]]=402,'Tarifs et relevés'!$G$16*Tableau1[[#This Row],[Quote part Quantités]],"")</f>
        <v/>
      </c>
      <c r="H132" s="69" t="str">
        <f>IF(Tableau1[[#This Row],[Code ventilation]]=403,'Tarifs et relevés'!$G$17*Tableau1[[#This Row],[Quote part Quantités]],"")</f>
        <v/>
      </c>
      <c r="I132" s="69" t="str">
        <f>IF(Tableau1[[#This Row],[Code ventilation]]=404,'Tarifs et relevés'!$G$18*Tableau1[[#This Row],[Quote part Quantités]],"")</f>
        <v/>
      </c>
      <c r="J132" s="70" t="str">
        <f>IF(Tableau1[[#This Row],[Code ventilation]]=401,'Tarifs et relevés'!$G$14,"")</f>
        <v/>
      </c>
      <c r="K132" s="71" t="str">
        <f>IF(ISERROR('Tarifs et relevés'!$G$15*Tableau1[[#This Row],[Gaz Citerne            en Kg]]),"",'Tarifs et relevés'!$G$15*'Tableau des dépenses'!J132)</f>
        <v/>
      </c>
      <c r="L13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2" s="68" t="str">
        <f>IF(Tableau1[[#This Row],[Code ventilation]]=202,'Tarifs et relevés'!$G$5*Tableau1[[#This Row],[Quote part Quantités]],"")</f>
        <v/>
      </c>
      <c r="N132" s="68" t="str">
        <f>IF(Tableau1[[#This Row],[Code ventilation]]=203,'Tarifs et relevés'!$G$6*Tableau1[[#This Row],[Quote part Quantités]],"")</f>
        <v/>
      </c>
      <c r="O132" s="68" t="str">
        <f>IF(Tableau1[[#This Row],[Code ventilation]]=204,'Tarifs et relevés'!$G$7*Tableau1[[#This Row],[Quote part Quantités]],"")</f>
        <v/>
      </c>
      <c r="P132" s="68" t="str">
        <f>IF(Tableau1[[#This Row],[Code ventilation]]=205,'Tarifs et relevés'!$G$8*Tableau1[[#This Row],[Quote part Quantités]],"")</f>
        <v/>
      </c>
      <c r="Q132" s="68" t="str">
        <f>IF(Tableau1[[#This Row],[Code ventilation]]=206,'Tarifs et relevés'!$G$9*Tableau1[[#This Row],[Quote part Quantités]],"")</f>
        <v/>
      </c>
      <c r="R13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2" s="68" t="str">
        <f>IF(ISERROR('Tarifs et relevés'!$N$8*'Tableau des dépenses'!R132),"",'Tarifs et relevés'!$N$8*'Tableau des dépenses'!R132)</f>
        <v/>
      </c>
      <c r="T13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2" s="63" t="str">
        <f>IF(ISERROR('Tarifs et relevés'!$N$26*Tableau1[[#This Row],[Engie        Quantité KW]]),"",'Tarifs et relevés'!$N$26*Tableau1[[#This Row],[Engie        Quantité KW]])</f>
        <v/>
      </c>
      <c r="V13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2" s="198">
        <v>3</v>
      </c>
      <c r="X132" s="64">
        <f t="shared" si="40"/>
        <v>0</v>
      </c>
      <c r="Y132" s="64">
        <f t="shared" si="41"/>
        <v>0</v>
      </c>
      <c r="Z132" s="64">
        <f t="shared" si="42"/>
        <v>0</v>
      </c>
      <c r="AA132" s="113">
        <f>SUM(Tableau1[[#This Row],[SUEZ Transport    HT]:[SUEZ Traitement                           HT]])</f>
        <v>0</v>
      </c>
      <c r="AB132" s="113" t="str">
        <f>Tableau1[[#This Row],[Sogedo     Montant HT]]</f>
        <v/>
      </c>
      <c r="AC132" s="113">
        <f>SUM(Tableau1[[#This Row],[Bouteille     30 Kg]:[Bouteille     Le Cube]],Tableau1[[#This Row],[Gaz Citerne    Montant HT]])</f>
        <v>0</v>
      </c>
      <c r="AD132" s="113" t="str">
        <f>Tableau1[[#This Row],[Engie                Montant HT]]</f>
        <v/>
      </c>
      <c r="AE132" s="113">
        <f>IF($E132=501,'Tarifs et relevés'!$N$14*'Tarifs et relevés'!$N$26,0)</f>
        <v>0</v>
      </c>
      <c r="AF132" s="113">
        <f>IF($E132=501,'Tarifs et relevés'!$N$15*'Tarifs et relevés'!$N$26,0)</f>
        <v>0</v>
      </c>
      <c r="AG132" s="113">
        <f>IF($E132=503,'Tarifs et relevés'!$N$16*'Tarifs et relevés'!$N$26,0)</f>
        <v>0</v>
      </c>
      <c r="AH132" s="113">
        <f>IF($E132=504,'Tarifs et relevés'!$N$17*'Tarifs et relevés'!$N$26,0)</f>
        <v>0</v>
      </c>
      <c r="AI132" s="113">
        <f>IF($E132=505,'Tarifs et relevés'!$N$18*'Tarifs et relevés'!$N$26,0)</f>
        <v>0</v>
      </c>
      <c r="AJ132" s="113">
        <f>IF($E132=506,'Tarifs et relevés'!$N$19*'Tarifs et relevés'!$N$26,0)</f>
        <v>0</v>
      </c>
      <c r="AK132" s="113">
        <f>IF($E132=507,'Tarifs et relevés'!$N$20*'Tarifs et relevés'!$N$26,0)</f>
        <v>0</v>
      </c>
      <c r="AL132" s="113">
        <f>IF($E132=508,'Tarifs et relevés'!$N$21*'Tarifs et relevés'!$N$26,0)</f>
        <v>0</v>
      </c>
      <c r="AM132" s="113">
        <f>IF($E132=509,'Tarifs et relevés'!$N$22*'Tarifs et relevés'!$N$26,0)</f>
        <v>0</v>
      </c>
      <c r="AN132" s="113">
        <f>IF($E132=510,'Tarifs et relevés'!$N$23*'Tarifs et relevés'!$N$26,0)</f>
        <v>0</v>
      </c>
      <c r="AO132" s="113">
        <f>IF($E132=511,'Tarifs et relevés'!$N$24*'Tarifs et relevés'!$N$26,0)</f>
        <v>0</v>
      </c>
      <c r="AP132" s="113">
        <f>IF($E132=512,'Tarifs et relevés'!$N$25*'Tarifs et relevés'!$N$26,0)</f>
        <v>0</v>
      </c>
      <c r="AQ132" s="199">
        <f>IF($E132=301,'Tarifs et relevés'!$N$5*'Tarifs et relevés'!$N$8,0)</f>
        <v>0</v>
      </c>
      <c r="AR132" s="199">
        <f>IF($E132=302,'Tarifs et relevés'!$N$6*'Tarifs et relevés'!$N$8,0)</f>
        <v>0</v>
      </c>
      <c r="AS132" s="199">
        <f>IF($E132=303,'Tarifs et relevés'!$N$7*'Tarifs et relevés'!$N$8,0)</f>
        <v>0</v>
      </c>
      <c r="AT132" s="64">
        <f t="shared" si="43"/>
        <v>0</v>
      </c>
      <c r="AU132" s="64">
        <f t="shared" si="44"/>
        <v>0</v>
      </c>
    </row>
    <row r="133" spans="1:47" ht="20.100000000000001" customHeight="1" x14ac:dyDescent="0.25">
      <c r="A133" s="28" t="str">
        <f>IF(C133=200,'Code Fournisseur'!$C$4,IF(C133=300,'Code Fournisseur'!$C$12,IF(C133=400,'Code Fournisseur'!$C$17,IF(C133=500,'Code Fournisseur'!$C$23,""))))</f>
        <v/>
      </c>
      <c r="B133" s="213"/>
      <c r="C133" s="26"/>
      <c r="D133" s="28" t="str">
        <f>IF(E133=201,'Code Fournisseur'!C135,IF(E133=202,'Code Fournisseur'!$C$6,IF(E133=203,'Code Fournisseur'!$C$7,IF(E133=204,'Code Fournisseur'!$C$8,IF(E133=205,'Code Fournisseur'!$C$9,IF(E133=206,'Code Fournisseur'!$C$10,IF(E133=301,'Code Fournisseur'!$C$13,IF(E133=302,'Code Fournisseur'!$C$14,IF(E133=303,'Code Fournisseur'!$C$15,IF(E133=401,'Code Fournisseur'!$C$18,IF(E133=402,'Code Fournisseur'!$C$19,IF(E133=403,'Code Fournisseur'!$C$20,IF(E133=404,'Code Fournisseur'!$C$21,IF(E133=501,'Code Fournisseur'!$C$24,IF(E133=502,'Code Fournisseur'!$C$25,IF(E133=503,'Code Fournisseur'!$C$26,IF(E133=504,'Code Fournisseur'!$C$27,IF(E133=505,'Code Fournisseur'!$C$28,IF(E133=506,'Code Fournisseur'!$C$29,IF(E133=507,'Code Fournisseur'!$C$30,IF(E133=508,'Code Fournisseur'!$C$31,IF(E133=509,'Code Fournisseur'!$C$32,IF(E133=510,'Code Fournisseur'!$C$33,IF(E133=511,'Code Fournisseur'!$C$34,IF(E133=512,'Code Fournisseur'!$C$35,"")))))))))))))))))))))))))</f>
        <v/>
      </c>
      <c r="E133" s="26"/>
      <c r="F133" s="26"/>
      <c r="G133" s="69" t="str">
        <f>IF(Tableau1[[#This Row],[Code ventilation]]=402,'Tarifs et relevés'!$G$16*Tableau1[[#This Row],[Quote part Quantités]],"")</f>
        <v/>
      </c>
      <c r="H133" s="69" t="str">
        <f>IF(Tableau1[[#This Row],[Code ventilation]]=403,'Tarifs et relevés'!$G$17*Tableau1[[#This Row],[Quote part Quantités]],"")</f>
        <v/>
      </c>
      <c r="I133" s="69" t="str">
        <f>IF(Tableau1[[#This Row],[Code ventilation]]=404,'Tarifs et relevés'!$G$18*Tableau1[[#This Row],[Quote part Quantités]],"")</f>
        <v/>
      </c>
      <c r="J133" s="70" t="str">
        <f>IF(Tableau1[[#This Row],[Code ventilation]]=401,'Tarifs et relevés'!$G$14,"")</f>
        <v/>
      </c>
      <c r="K133" s="71" t="str">
        <f>IF(ISERROR('Tarifs et relevés'!$G$15*Tableau1[[#This Row],[Gaz Citerne            en Kg]]),"",'Tarifs et relevés'!$G$15*'Tableau des dépenses'!J133)</f>
        <v/>
      </c>
      <c r="L133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3" s="68" t="str">
        <f>IF(Tableau1[[#This Row],[Code ventilation]]=202,'Tarifs et relevés'!$G$5*Tableau1[[#This Row],[Quote part Quantités]],"")</f>
        <v/>
      </c>
      <c r="N133" s="68" t="str">
        <f>IF(Tableau1[[#This Row],[Code ventilation]]=203,'Tarifs et relevés'!$G$6*Tableau1[[#This Row],[Quote part Quantités]],"")</f>
        <v/>
      </c>
      <c r="O133" s="68" t="str">
        <f>IF(Tableau1[[#This Row],[Code ventilation]]=204,'Tarifs et relevés'!$G$7*Tableau1[[#This Row],[Quote part Quantités]],"")</f>
        <v/>
      </c>
      <c r="P133" s="68" t="str">
        <f>IF(Tableau1[[#This Row],[Code ventilation]]=205,'Tarifs et relevés'!$G$8*Tableau1[[#This Row],[Quote part Quantités]],"")</f>
        <v/>
      </c>
      <c r="Q133" s="68" t="str">
        <f>IF(Tableau1[[#This Row],[Code ventilation]]=206,'Tarifs et relevés'!$G$9*Tableau1[[#This Row],[Quote part Quantités]],"")</f>
        <v/>
      </c>
      <c r="R133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3" s="68" t="str">
        <f>IF(ISERROR('Tarifs et relevés'!$N$8*'Tableau des dépenses'!R133),"",'Tarifs et relevés'!$N$8*'Tableau des dépenses'!R133)</f>
        <v/>
      </c>
      <c r="T133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3" s="63" t="str">
        <f>IF(ISERROR('Tarifs et relevés'!$N$26*Tableau1[[#This Row],[Engie        Quantité KW]]),"",'Tarifs et relevés'!$N$26*Tableau1[[#This Row],[Engie        Quantité KW]])</f>
        <v/>
      </c>
      <c r="V133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3" s="198">
        <v>3</v>
      </c>
      <c r="X133" s="64">
        <f t="shared" ref="X133:X140" si="45">IF(W133=1,V133*$Z$2,0)</f>
        <v>0</v>
      </c>
      <c r="Y133" s="64">
        <f t="shared" ref="Y133:Y140" si="46">IF(W133=2,V133*$Y$2,0)</f>
        <v>0</v>
      </c>
      <c r="Z133" s="64">
        <f t="shared" ref="Z133:Z140" si="47">IF(W133=3,V133*$Z$2,0)</f>
        <v>0</v>
      </c>
      <c r="AA133" s="113">
        <f>SUM(Tableau1[[#This Row],[SUEZ Transport    HT]:[SUEZ Traitement                           HT]])</f>
        <v>0</v>
      </c>
      <c r="AB133" s="113" t="str">
        <f>Tableau1[[#This Row],[Sogedo     Montant HT]]</f>
        <v/>
      </c>
      <c r="AC133" s="113">
        <f>SUM(Tableau1[[#This Row],[Bouteille     30 Kg]:[Bouteille     Le Cube]],Tableau1[[#This Row],[Gaz Citerne    Montant HT]])</f>
        <v>0</v>
      </c>
      <c r="AD133" s="113" t="str">
        <f>Tableau1[[#This Row],[Engie                Montant HT]]</f>
        <v/>
      </c>
      <c r="AE133" s="113">
        <f>IF($E133=501,'Tarifs et relevés'!$N$14*'Tarifs et relevés'!$N$26,0)</f>
        <v>0</v>
      </c>
      <c r="AF133" s="113">
        <f>IF($E133=501,'Tarifs et relevés'!$N$15*'Tarifs et relevés'!$N$26,0)</f>
        <v>0</v>
      </c>
      <c r="AG133" s="113">
        <f>IF($E133=503,'Tarifs et relevés'!$N$16*'Tarifs et relevés'!$N$26,0)</f>
        <v>0</v>
      </c>
      <c r="AH133" s="113">
        <f>IF($E133=504,'Tarifs et relevés'!$N$17*'Tarifs et relevés'!$N$26,0)</f>
        <v>0</v>
      </c>
      <c r="AI133" s="113">
        <f>IF($E133=505,'Tarifs et relevés'!$N$18*'Tarifs et relevés'!$N$26,0)</f>
        <v>0</v>
      </c>
      <c r="AJ133" s="113">
        <f>IF($E133=506,'Tarifs et relevés'!$N$19*'Tarifs et relevés'!$N$26,0)</f>
        <v>0</v>
      </c>
      <c r="AK133" s="113">
        <f>IF($E133=507,'Tarifs et relevés'!$N$20*'Tarifs et relevés'!$N$26,0)</f>
        <v>0</v>
      </c>
      <c r="AL133" s="113">
        <f>IF($E133=508,'Tarifs et relevés'!$N$21*'Tarifs et relevés'!$N$26,0)</f>
        <v>0</v>
      </c>
      <c r="AM133" s="113">
        <f>IF($E133=509,'Tarifs et relevés'!$N$22*'Tarifs et relevés'!$N$26,0)</f>
        <v>0</v>
      </c>
      <c r="AN133" s="113">
        <f>IF($E133=510,'Tarifs et relevés'!$N$23*'Tarifs et relevés'!$N$26,0)</f>
        <v>0</v>
      </c>
      <c r="AO133" s="113">
        <f>IF($E133=511,'Tarifs et relevés'!$N$24*'Tarifs et relevés'!$N$26,0)</f>
        <v>0</v>
      </c>
      <c r="AP133" s="113">
        <f>IF($E133=512,'Tarifs et relevés'!$N$25*'Tarifs et relevés'!$N$26,0)</f>
        <v>0</v>
      </c>
      <c r="AQ133" s="199">
        <f>IF($E133=301,'Tarifs et relevés'!$N$5*'Tarifs et relevés'!$N$8,0)</f>
        <v>0</v>
      </c>
      <c r="AR133" s="199">
        <f>IF($E133=302,'Tarifs et relevés'!$N$6*'Tarifs et relevés'!$N$8,0)</f>
        <v>0</v>
      </c>
      <c r="AS133" s="199">
        <f>IF($E133=303,'Tarifs et relevés'!$N$7*'Tarifs et relevés'!$N$8,0)</f>
        <v>0</v>
      </c>
      <c r="AT133" s="195">
        <f t="shared" ref="AT133:AT140" si="48">SUM(X133:Z133)</f>
        <v>0</v>
      </c>
      <c r="AU133" s="195">
        <f t="shared" ref="AU133:AU140" si="49">V133+AT133</f>
        <v>0</v>
      </c>
    </row>
    <row r="134" spans="1:47" ht="20.100000000000001" customHeight="1" x14ac:dyDescent="0.25">
      <c r="A134" s="28" t="str">
        <f>IF(C134=200,'Code Fournisseur'!$C$4,IF(C134=300,'Code Fournisseur'!$C$12,IF(C134=400,'Code Fournisseur'!$C$17,IF(C134=500,'Code Fournisseur'!$C$23,""))))</f>
        <v/>
      </c>
      <c r="B134" s="213"/>
      <c r="C134" s="26"/>
      <c r="D134" s="28" t="str">
        <f>IF(E134=201,'Code Fournisseur'!C136,IF(E134=202,'Code Fournisseur'!$C$6,IF(E134=203,'Code Fournisseur'!$C$7,IF(E134=204,'Code Fournisseur'!$C$8,IF(E134=205,'Code Fournisseur'!$C$9,IF(E134=206,'Code Fournisseur'!$C$10,IF(E134=301,'Code Fournisseur'!$C$13,IF(E134=302,'Code Fournisseur'!$C$14,IF(E134=303,'Code Fournisseur'!$C$15,IF(E134=401,'Code Fournisseur'!$C$18,IF(E134=402,'Code Fournisseur'!$C$19,IF(E134=403,'Code Fournisseur'!$C$20,IF(E134=404,'Code Fournisseur'!$C$21,IF(E134=501,'Code Fournisseur'!$C$24,IF(E134=502,'Code Fournisseur'!$C$25,IF(E134=503,'Code Fournisseur'!$C$26,IF(E134=504,'Code Fournisseur'!$C$27,IF(E134=505,'Code Fournisseur'!$C$28,IF(E134=506,'Code Fournisseur'!$C$29,IF(E134=507,'Code Fournisseur'!$C$30,IF(E134=508,'Code Fournisseur'!$C$31,IF(E134=509,'Code Fournisseur'!$C$32,IF(E134=510,'Code Fournisseur'!$C$33,IF(E134=511,'Code Fournisseur'!$C$34,IF(E134=512,'Code Fournisseur'!$C$35,"")))))))))))))))))))))))))</f>
        <v/>
      </c>
      <c r="E134" s="26"/>
      <c r="F134" s="26"/>
      <c r="G134" s="69" t="str">
        <f>IF(Tableau1[[#This Row],[Code ventilation]]=402,'Tarifs et relevés'!$G$16*Tableau1[[#This Row],[Quote part Quantités]],"")</f>
        <v/>
      </c>
      <c r="H134" s="69" t="str">
        <f>IF(Tableau1[[#This Row],[Code ventilation]]=403,'Tarifs et relevés'!$G$17*Tableau1[[#This Row],[Quote part Quantités]],"")</f>
        <v/>
      </c>
      <c r="I134" s="69" t="str">
        <f>IF(Tableau1[[#This Row],[Code ventilation]]=404,'Tarifs et relevés'!$G$18*Tableau1[[#This Row],[Quote part Quantités]],"")</f>
        <v/>
      </c>
      <c r="J134" s="70" t="str">
        <f>IF(Tableau1[[#This Row],[Code ventilation]]=401,'Tarifs et relevés'!$G$14,"")</f>
        <v/>
      </c>
      <c r="K134" s="71" t="str">
        <f>IF(ISERROR('Tarifs et relevés'!$G$15*Tableau1[[#This Row],[Gaz Citerne            en Kg]]),"",'Tarifs et relevés'!$G$15*'Tableau des dépenses'!J134)</f>
        <v/>
      </c>
      <c r="L134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4" s="68" t="str">
        <f>IF(Tableau1[[#This Row],[Code ventilation]]=202,'Tarifs et relevés'!$G$5*Tableau1[[#This Row],[Quote part Quantités]],"")</f>
        <v/>
      </c>
      <c r="N134" s="68" t="str">
        <f>IF(Tableau1[[#This Row],[Code ventilation]]=203,'Tarifs et relevés'!$G$6*Tableau1[[#This Row],[Quote part Quantités]],"")</f>
        <v/>
      </c>
      <c r="O134" s="68" t="str">
        <f>IF(Tableau1[[#This Row],[Code ventilation]]=204,'Tarifs et relevés'!$G$7*Tableau1[[#This Row],[Quote part Quantités]],"")</f>
        <v/>
      </c>
      <c r="P134" s="68" t="str">
        <f>IF(Tableau1[[#This Row],[Code ventilation]]=205,'Tarifs et relevés'!$G$8*Tableau1[[#This Row],[Quote part Quantités]],"")</f>
        <v/>
      </c>
      <c r="Q134" s="68" t="str">
        <f>IF(Tableau1[[#This Row],[Code ventilation]]=206,'Tarifs et relevés'!$G$9*Tableau1[[#This Row],[Quote part Quantités]],"")</f>
        <v/>
      </c>
      <c r="R134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4" s="68" t="str">
        <f>IF(ISERROR('Tarifs et relevés'!$N$8*'Tableau des dépenses'!R134),"",'Tarifs et relevés'!$N$8*'Tableau des dépenses'!R134)</f>
        <v/>
      </c>
      <c r="T134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4" s="63" t="str">
        <f>IF(ISERROR('Tarifs et relevés'!$N$26*Tableau1[[#This Row],[Engie        Quantité KW]]),"",'Tarifs et relevés'!$N$26*Tableau1[[#This Row],[Engie        Quantité KW]])</f>
        <v/>
      </c>
      <c r="V134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4" s="198">
        <v>3</v>
      </c>
      <c r="X134" s="64">
        <f t="shared" si="45"/>
        <v>0</v>
      </c>
      <c r="Y134" s="64">
        <f t="shared" si="46"/>
        <v>0</v>
      </c>
      <c r="Z134" s="64">
        <f t="shared" si="47"/>
        <v>0</v>
      </c>
      <c r="AA134" s="113">
        <f>SUM(Tableau1[[#This Row],[SUEZ Transport    HT]:[SUEZ Traitement                           HT]])</f>
        <v>0</v>
      </c>
      <c r="AB134" s="113" t="str">
        <f>Tableau1[[#This Row],[Sogedo     Montant HT]]</f>
        <v/>
      </c>
      <c r="AC134" s="113">
        <f>SUM(Tableau1[[#This Row],[Bouteille     30 Kg]:[Bouteille     Le Cube]],Tableau1[[#This Row],[Gaz Citerne    Montant HT]])</f>
        <v>0</v>
      </c>
      <c r="AD134" s="113" t="str">
        <f>Tableau1[[#This Row],[Engie                Montant HT]]</f>
        <v/>
      </c>
      <c r="AE134" s="113">
        <f>IF($E134=501,'Tarifs et relevés'!$N$14*'Tarifs et relevés'!$N$26,0)</f>
        <v>0</v>
      </c>
      <c r="AF134" s="113">
        <f>IF($E134=501,'Tarifs et relevés'!$N$15*'Tarifs et relevés'!$N$26,0)</f>
        <v>0</v>
      </c>
      <c r="AG134" s="113">
        <f>IF($E134=503,'Tarifs et relevés'!$N$16*'Tarifs et relevés'!$N$26,0)</f>
        <v>0</v>
      </c>
      <c r="AH134" s="113">
        <f>IF($E134=504,'Tarifs et relevés'!$N$17*'Tarifs et relevés'!$N$26,0)</f>
        <v>0</v>
      </c>
      <c r="AI134" s="113">
        <f>IF($E134=505,'Tarifs et relevés'!$N$18*'Tarifs et relevés'!$N$26,0)</f>
        <v>0</v>
      </c>
      <c r="AJ134" s="113">
        <f>IF($E134=506,'Tarifs et relevés'!$N$19*'Tarifs et relevés'!$N$26,0)</f>
        <v>0</v>
      </c>
      <c r="AK134" s="113">
        <f>IF($E134=507,'Tarifs et relevés'!$N$20*'Tarifs et relevés'!$N$26,0)</f>
        <v>0</v>
      </c>
      <c r="AL134" s="113">
        <f>IF($E134=508,'Tarifs et relevés'!$N$21*'Tarifs et relevés'!$N$26,0)</f>
        <v>0</v>
      </c>
      <c r="AM134" s="113">
        <f>IF($E134=509,'Tarifs et relevés'!$N$22*'Tarifs et relevés'!$N$26,0)</f>
        <v>0</v>
      </c>
      <c r="AN134" s="113">
        <f>IF($E134=510,'Tarifs et relevés'!$N$23*'Tarifs et relevés'!$N$26,0)</f>
        <v>0</v>
      </c>
      <c r="AO134" s="113">
        <f>IF($E134=511,'Tarifs et relevés'!$N$24*'Tarifs et relevés'!$N$26,0)</f>
        <v>0</v>
      </c>
      <c r="AP134" s="113">
        <f>IF($E134=512,'Tarifs et relevés'!$N$25*'Tarifs et relevés'!$N$26,0)</f>
        <v>0</v>
      </c>
      <c r="AQ134" s="199">
        <f>IF($E134=301,'Tarifs et relevés'!$N$5*'Tarifs et relevés'!$N$8,0)</f>
        <v>0</v>
      </c>
      <c r="AR134" s="199">
        <f>IF($E134=302,'Tarifs et relevés'!$N$6*'Tarifs et relevés'!$N$8,0)</f>
        <v>0</v>
      </c>
      <c r="AS134" s="199">
        <f>IF($E134=303,'Tarifs et relevés'!$N$7*'Tarifs et relevés'!$N$8,0)</f>
        <v>0</v>
      </c>
      <c r="AT134" s="64">
        <f t="shared" si="48"/>
        <v>0</v>
      </c>
      <c r="AU134" s="64">
        <f t="shared" si="49"/>
        <v>0</v>
      </c>
    </row>
    <row r="135" spans="1:47" ht="20.100000000000001" customHeight="1" x14ac:dyDescent="0.25">
      <c r="A135" s="28" t="str">
        <f>IF(C135=200,'Code Fournisseur'!$C$4,IF(C135=300,'Code Fournisseur'!$C$12,IF(C135=400,'Code Fournisseur'!$C$17,IF(C135=500,'Code Fournisseur'!$C$23,""))))</f>
        <v/>
      </c>
      <c r="B135" s="213"/>
      <c r="C135" s="26"/>
      <c r="D135" s="28" t="str">
        <f>IF(E135=201,'Code Fournisseur'!C137,IF(E135=202,'Code Fournisseur'!$C$6,IF(E135=203,'Code Fournisseur'!$C$7,IF(E135=204,'Code Fournisseur'!$C$8,IF(E135=205,'Code Fournisseur'!$C$9,IF(E135=206,'Code Fournisseur'!$C$10,IF(E135=301,'Code Fournisseur'!$C$13,IF(E135=302,'Code Fournisseur'!$C$14,IF(E135=303,'Code Fournisseur'!$C$15,IF(E135=401,'Code Fournisseur'!$C$18,IF(E135=402,'Code Fournisseur'!$C$19,IF(E135=403,'Code Fournisseur'!$C$20,IF(E135=404,'Code Fournisseur'!$C$21,IF(E135=501,'Code Fournisseur'!$C$24,IF(E135=502,'Code Fournisseur'!$C$25,IF(E135=503,'Code Fournisseur'!$C$26,IF(E135=504,'Code Fournisseur'!$C$27,IF(E135=505,'Code Fournisseur'!$C$28,IF(E135=506,'Code Fournisseur'!$C$29,IF(E135=507,'Code Fournisseur'!$C$30,IF(E135=508,'Code Fournisseur'!$C$31,IF(E135=509,'Code Fournisseur'!$C$32,IF(E135=510,'Code Fournisseur'!$C$33,IF(E135=511,'Code Fournisseur'!$C$34,IF(E135=512,'Code Fournisseur'!$C$35,"")))))))))))))))))))))))))</f>
        <v/>
      </c>
      <c r="E135" s="26"/>
      <c r="F135" s="26"/>
      <c r="G135" s="69" t="str">
        <f>IF(Tableau1[[#This Row],[Code ventilation]]=402,'Tarifs et relevés'!$G$16*Tableau1[[#This Row],[Quote part Quantités]],"")</f>
        <v/>
      </c>
      <c r="H135" s="69" t="str">
        <f>IF(Tableau1[[#This Row],[Code ventilation]]=403,'Tarifs et relevés'!$G$17*Tableau1[[#This Row],[Quote part Quantités]],"")</f>
        <v/>
      </c>
      <c r="I135" s="69" t="str">
        <f>IF(Tableau1[[#This Row],[Code ventilation]]=404,'Tarifs et relevés'!$G$18*Tableau1[[#This Row],[Quote part Quantités]],"")</f>
        <v/>
      </c>
      <c r="J135" s="70" t="str">
        <f>IF(Tableau1[[#This Row],[Code ventilation]]=401,'Tarifs et relevés'!$G$14,"")</f>
        <v/>
      </c>
      <c r="K135" s="71" t="str">
        <f>IF(ISERROR('Tarifs et relevés'!$G$15*Tableau1[[#This Row],[Gaz Citerne            en Kg]]),"",'Tarifs et relevés'!$G$15*'Tableau des dépenses'!J135)</f>
        <v/>
      </c>
      <c r="L135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5" s="68" t="str">
        <f>IF(Tableau1[[#This Row],[Code ventilation]]=202,'Tarifs et relevés'!$G$5*Tableau1[[#This Row],[Quote part Quantités]],"")</f>
        <v/>
      </c>
      <c r="N135" s="68" t="str">
        <f>IF(Tableau1[[#This Row],[Code ventilation]]=203,'Tarifs et relevés'!$G$6*Tableau1[[#This Row],[Quote part Quantités]],"")</f>
        <v/>
      </c>
      <c r="O135" s="68" t="str">
        <f>IF(Tableau1[[#This Row],[Code ventilation]]=204,'Tarifs et relevés'!$G$7*Tableau1[[#This Row],[Quote part Quantités]],"")</f>
        <v/>
      </c>
      <c r="P135" s="68" t="str">
        <f>IF(Tableau1[[#This Row],[Code ventilation]]=205,'Tarifs et relevés'!$G$8*Tableau1[[#This Row],[Quote part Quantités]],"")</f>
        <v/>
      </c>
      <c r="Q135" s="68" t="str">
        <f>IF(Tableau1[[#This Row],[Code ventilation]]=206,'Tarifs et relevés'!$G$9*Tableau1[[#This Row],[Quote part Quantités]],"")</f>
        <v/>
      </c>
      <c r="R135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5" s="68" t="str">
        <f>IF(ISERROR('Tarifs et relevés'!$N$8*'Tableau des dépenses'!R135),"",'Tarifs et relevés'!$N$8*'Tableau des dépenses'!R135)</f>
        <v/>
      </c>
      <c r="T135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5" s="63" t="str">
        <f>IF(ISERROR('Tarifs et relevés'!$N$26*Tableau1[[#This Row],[Engie        Quantité KW]]),"",'Tarifs et relevés'!$N$26*Tableau1[[#This Row],[Engie        Quantité KW]])</f>
        <v/>
      </c>
      <c r="V135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5" s="198">
        <v>3</v>
      </c>
      <c r="X135" s="64">
        <f t="shared" si="45"/>
        <v>0</v>
      </c>
      <c r="Y135" s="64">
        <f t="shared" si="46"/>
        <v>0</v>
      </c>
      <c r="Z135" s="64">
        <f t="shared" si="47"/>
        <v>0</v>
      </c>
      <c r="AA135" s="113">
        <f>SUM(Tableau1[[#This Row],[SUEZ Transport    HT]:[SUEZ Traitement                           HT]])</f>
        <v>0</v>
      </c>
      <c r="AB135" s="113" t="str">
        <f>Tableau1[[#This Row],[Sogedo     Montant HT]]</f>
        <v/>
      </c>
      <c r="AC135" s="113">
        <f>SUM(Tableau1[[#This Row],[Bouteille     30 Kg]:[Bouteille     Le Cube]],Tableau1[[#This Row],[Gaz Citerne    Montant HT]])</f>
        <v>0</v>
      </c>
      <c r="AD135" s="113" t="str">
        <f>Tableau1[[#This Row],[Engie                Montant HT]]</f>
        <v/>
      </c>
      <c r="AE135" s="113">
        <f>IF($E135=501,'Tarifs et relevés'!$N$14*'Tarifs et relevés'!$N$26,0)</f>
        <v>0</v>
      </c>
      <c r="AF135" s="113">
        <f>IF($E135=501,'Tarifs et relevés'!$N$15*'Tarifs et relevés'!$N$26,0)</f>
        <v>0</v>
      </c>
      <c r="AG135" s="113">
        <f>IF($E135=503,'Tarifs et relevés'!$N$16*'Tarifs et relevés'!$N$26,0)</f>
        <v>0</v>
      </c>
      <c r="AH135" s="113">
        <f>IF($E135=504,'Tarifs et relevés'!$N$17*'Tarifs et relevés'!$N$26,0)</f>
        <v>0</v>
      </c>
      <c r="AI135" s="113">
        <f>IF($E135=505,'Tarifs et relevés'!$N$18*'Tarifs et relevés'!$N$26,0)</f>
        <v>0</v>
      </c>
      <c r="AJ135" s="113">
        <f>IF($E135=506,'Tarifs et relevés'!$N$19*'Tarifs et relevés'!$N$26,0)</f>
        <v>0</v>
      </c>
      <c r="AK135" s="113">
        <f>IF($E135=507,'Tarifs et relevés'!$N$20*'Tarifs et relevés'!$N$26,0)</f>
        <v>0</v>
      </c>
      <c r="AL135" s="113">
        <f>IF($E135=508,'Tarifs et relevés'!$N$21*'Tarifs et relevés'!$N$26,0)</f>
        <v>0</v>
      </c>
      <c r="AM135" s="113">
        <f>IF($E135=509,'Tarifs et relevés'!$N$22*'Tarifs et relevés'!$N$26,0)</f>
        <v>0</v>
      </c>
      <c r="AN135" s="113">
        <f>IF($E135=510,'Tarifs et relevés'!$N$23*'Tarifs et relevés'!$N$26,0)</f>
        <v>0</v>
      </c>
      <c r="AO135" s="113">
        <f>IF($E135=511,'Tarifs et relevés'!$N$24*'Tarifs et relevés'!$N$26,0)</f>
        <v>0</v>
      </c>
      <c r="AP135" s="113">
        <f>IF($E135=512,'Tarifs et relevés'!$N$25*'Tarifs et relevés'!$N$26,0)</f>
        <v>0</v>
      </c>
      <c r="AQ135" s="199">
        <f>IF($E135=301,'Tarifs et relevés'!$N$5*'Tarifs et relevés'!$N$8,0)</f>
        <v>0</v>
      </c>
      <c r="AR135" s="199">
        <f>IF($E135=302,'Tarifs et relevés'!$N$6*'Tarifs et relevés'!$N$8,0)</f>
        <v>0</v>
      </c>
      <c r="AS135" s="199">
        <f>IF($E135=303,'Tarifs et relevés'!$N$7*'Tarifs et relevés'!$N$8,0)</f>
        <v>0</v>
      </c>
      <c r="AT135" s="195">
        <f t="shared" si="48"/>
        <v>0</v>
      </c>
      <c r="AU135" s="195">
        <f t="shared" si="49"/>
        <v>0</v>
      </c>
    </row>
    <row r="136" spans="1:47" ht="20.100000000000001" customHeight="1" x14ac:dyDescent="0.25">
      <c r="A136" s="28" t="str">
        <f>IF(C136=200,'Code Fournisseur'!$C$4,IF(C136=300,'Code Fournisseur'!$C$12,IF(C136=400,'Code Fournisseur'!$C$17,IF(C136=500,'Code Fournisseur'!$C$23,""))))</f>
        <v/>
      </c>
      <c r="B136" s="213"/>
      <c r="C136" s="26"/>
      <c r="D136" s="28" t="str">
        <f>IF(E136=201,'Code Fournisseur'!C138,IF(E136=202,'Code Fournisseur'!$C$6,IF(E136=203,'Code Fournisseur'!$C$7,IF(E136=204,'Code Fournisseur'!$C$8,IF(E136=205,'Code Fournisseur'!$C$9,IF(E136=206,'Code Fournisseur'!$C$10,IF(E136=301,'Code Fournisseur'!$C$13,IF(E136=302,'Code Fournisseur'!$C$14,IF(E136=303,'Code Fournisseur'!$C$15,IF(E136=401,'Code Fournisseur'!$C$18,IF(E136=402,'Code Fournisseur'!$C$19,IF(E136=403,'Code Fournisseur'!$C$20,IF(E136=404,'Code Fournisseur'!$C$21,IF(E136=501,'Code Fournisseur'!$C$24,IF(E136=502,'Code Fournisseur'!$C$25,IF(E136=503,'Code Fournisseur'!$C$26,IF(E136=504,'Code Fournisseur'!$C$27,IF(E136=505,'Code Fournisseur'!$C$28,IF(E136=506,'Code Fournisseur'!$C$29,IF(E136=507,'Code Fournisseur'!$C$30,IF(E136=508,'Code Fournisseur'!$C$31,IF(E136=509,'Code Fournisseur'!$C$32,IF(E136=510,'Code Fournisseur'!$C$33,IF(E136=511,'Code Fournisseur'!$C$34,IF(E136=512,'Code Fournisseur'!$C$35,"")))))))))))))))))))))))))</f>
        <v/>
      </c>
      <c r="E136" s="26"/>
      <c r="F136" s="26"/>
      <c r="G136" s="69" t="str">
        <f>IF(Tableau1[[#This Row],[Code ventilation]]=402,'Tarifs et relevés'!$G$16*Tableau1[[#This Row],[Quote part Quantités]],"")</f>
        <v/>
      </c>
      <c r="H136" s="69" t="str">
        <f>IF(Tableau1[[#This Row],[Code ventilation]]=403,'Tarifs et relevés'!$G$17*Tableau1[[#This Row],[Quote part Quantités]],"")</f>
        <v/>
      </c>
      <c r="I136" s="69" t="str">
        <f>IF(Tableau1[[#This Row],[Code ventilation]]=404,'Tarifs et relevés'!$G$18*Tableau1[[#This Row],[Quote part Quantités]],"")</f>
        <v/>
      </c>
      <c r="J136" s="70" t="str">
        <f>IF(Tableau1[[#This Row],[Code ventilation]]=401,'Tarifs et relevés'!$G$14,"")</f>
        <v/>
      </c>
      <c r="K136" s="71" t="str">
        <f>IF(ISERROR('Tarifs et relevés'!$G$15*Tableau1[[#This Row],[Gaz Citerne            en Kg]]),"",'Tarifs et relevés'!$G$15*'Tableau des dépenses'!J136)</f>
        <v/>
      </c>
      <c r="L136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6" s="68" t="str">
        <f>IF(Tableau1[[#This Row],[Code ventilation]]=202,'Tarifs et relevés'!$G$5*Tableau1[[#This Row],[Quote part Quantités]],"")</f>
        <v/>
      </c>
      <c r="N136" s="68" t="str">
        <f>IF(Tableau1[[#This Row],[Code ventilation]]=203,'Tarifs et relevés'!$G$6*Tableau1[[#This Row],[Quote part Quantités]],"")</f>
        <v/>
      </c>
      <c r="O136" s="68" t="str">
        <f>IF(Tableau1[[#This Row],[Code ventilation]]=204,'Tarifs et relevés'!$G$7*Tableau1[[#This Row],[Quote part Quantités]],"")</f>
        <v/>
      </c>
      <c r="P136" s="68" t="str">
        <f>IF(Tableau1[[#This Row],[Code ventilation]]=205,'Tarifs et relevés'!$G$8*Tableau1[[#This Row],[Quote part Quantités]],"")</f>
        <v/>
      </c>
      <c r="Q136" s="68" t="str">
        <f>IF(Tableau1[[#This Row],[Code ventilation]]=206,'Tarifs et relevés'!$G$9*Tableau1[[#This Row],[Quote part Quantités]],"")</f>
        <v/>
      </c>
      <c r="R136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6" s="68" t="str">
        <f>IF(ISERROR('Tarifs et relevés'!$N$8*'Tableau des dépenses'!R136),"",'Tarifs et relevés'!$N$8*'Tableau des dépenses'!R136)</f>
        <v/>
      </c>
      <c r="T136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6" s="63" t="str">
        <f>IF(ISERROR('Tarifs et relevés'!$N$26*Tableau1[[#This Row],[Engie        Quantité KW]]),"",'Tarifs et relevés'!$N$26*Tableau1[[#This Row],[Engie        Quantité KW]])</f>
        <v/>
      </c>
      <c r="V136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6" s="198">
        <v>3</v>
      </c>
      <c r="X136" s="64">
        <f t="shared" si="45"/>
        <v>0</v>
      </c>
      <c r="Y136" s="64">
        <f t="shared" si="46"/>
        <v>0</v>
      </c>
      <c r="Z136" s="64">
        <f t="shared" si="47"/>
        <v>0</v>
      </c>
      <c r="AA136" s="113">
        <f>SUM(Tableau1[[#This Row],[SUEZ Transport    HT]:[SUEZ Traitement                           HT]])</f>
        <v>0</v>
      </c>
      <c r="AB136" s="113" t="str">
        <f>Tableau1[[#This Row],[Sogedo     Montant HT]]</f>
        <v/>
      </c>
      <c r="AC136" s="113">
        <f>SUM(Tableau1[[#This Row],[Bouteille     30 Kg]:[Bouteille     Le Cube]],Tableau1[[#This Row],[Gaz Citerne    Montant HT]])</f>
        <v>0</v>
      </c>
      <c r="AD136" s="113" t="str">
        <f>Tableau1[[#This Row],[Engie                Montant HT]]</f>
        <v/>
      </c>
      <c r="AE136" s="113">
        <f>IF($E136=501,'Tarifs et relevés'!$N$14*'Tarifs et relevés'!$N$26,0)</f>
        <v>0</v>
      </c>
      <c r="AF136" s="113">
        <f>IF($E136=501,'Tarifs et relevés'!$N$15*'Tarifs et relevés'!$N$26,0)</f>
        <v>0</v>
      </c>
      <c r="AG136" s="113">
        <f>IF($E136=503,'Tarifs et relevés'!$N$16*'Tarifs et relevés'!$N$26,0)</f>
        <v>0</v>
      </c>
      <c r="AH136" s="113">
        <f>IF($E136=504,'Tarifs et relevés'!$N$17*'Tarifs et relevés'!$N$26,0)</f>
        <v>0</v>
      </c>
      <c r="AI136" s="113">
        <f>IF($E136=505,'Tarifs et relevés'!$N$18*'Tarifs et relevés'!$N$26,0)</f>
        <v>0</v>
      </c>
      <c r="AJ136" s="113">
        <f>IF($E136=506,'Tarifs et relevés'!$N$19*'Tarifs et relevés'!$N$26,0)</f>
        <v>0</v>
      </c>
      <c r="AK136" s="113">
        <f>IF($E136=507,'Tarifs et relevés'!$N$20*'Tarifs et relevés'!$N$26,0)</f>
        <v>0</v>
      </c>
      <c r="AL136" s="113">
        <f>IF($E136=508,'Tarifs et relevés'!$N$21*'Tarifs et relevés'!$N$26,0)</f>
        <v>0</v>
      </c>
      <c r="AM136" s="113">
        <f>IF($E136=509,'Tarifs et relevés'!$N$22*'Tarifs et relevés'!$N$26,0)</f>
        <v>0</v>
      </c>
      <c r="AN136" s="113">
        <f>IF($E136=510,'Tarifs et relevés'!$N$23*'Tarifs et relevés'!$N$26,0)</f>
        <v>0</v>
      </c>
      <c r="AO136" s="113">
        <f>IF($E136=511,'Tarifs et relevés'!$N$24*'Tarifs et relevés'!$N$26,0)</f>
        <v>0</v>
      </c>
      <c r="AP136" s="113">
        <f>IF($E136=512,'Tarifs et relevés'!$N$25*'Tarifs et relevés'!$N$26,0)</f>
        <v>0</v>
      </c>
      <c r="AQ136" s="199">
        <f>IF($E136=301,'Tarifs et relevés'!$N$5*'Tarifs et relevés'!$N$8,0)</f>
        <v>0</v>
      </c>
      <c r="AR136" s="199">
        <f>IF($E136=302,'Tarifs et relevés'!$N$6*'Tarifs et relevés'!$N$8,0)</f>
        <v>0</v>
      </c>
      <c r="AS136" s="199">
        <f>IF($E136=303,'Tarifs et relevés'!$N$7*'Tarifs et relevés'!$N$8,0)</f>
        <v>0</v>
      </c>
      <c r="AT136" s="64">
        <f t="shared" si="48"/>
        <v>0</v>
      </c>
      <c r="AU136" s="64">
        <f t="shared" si="49"/>
        <v>0</v>
      </c>
    </row>
    <row r="137" spans="1:47" ht="20.100000000000001" customHeight="1" x14ac:dyDescent="0.25">
      <c r="A137" s="28" t="str">
        <f>IF(C137=200,'Code Fournisseur'!$C$4,IF(C137=300,'Code Fournisseur'!$C$12,IF(C137=400,'Code Fournisseur'!$C$17,IF(C137=500,'Code Fournisseur'!$C$23,""))))</f>
        <v/>
      </c>
      <c r="B137" s="213"/>
      <c r="C137" s="26"/>
      <c r="D137" s="28" t="str">
        <f>IF(E137=201,'Code Fournisseur'!C139,IF(E137=202,'Code Fournisseur'!$C$6,IF(E137=203,'Code Fournisseur'!$C$7,IF(E137=204,'Code Fournisseur'!$C$8,IF(E137=205,'Code Fournisseur'!$C$9,IF(E137=206,'Code Fournisseur'!$C$10,IF(E137=301,'Code Fournisseur'!$C$13,IF(E137=302,'Code Fournisseur'!$C$14,IF(E137=303,'Code Fournisseur'!$C$15,IF(E137=401,'Code Fournisseur'!$C$18,IF(E137=402,'Code Fournisseur'!$C$19,IF(E137=403,'Code Fournisseur'!$C$20,IF(E137=404,'Code Fournisseur'!$C$21,IF(E137=501,'Code Fournisseur'!$C$24,IF(E137=502,'Code Fournisseur'!$C$25,IF(E137=503,'Code Fournisseur'!$C$26,IF(E137=504,'Code Fournisseur'!$C$27,IF(E137=505,'Code Fournisseur'!$C$28,IF(E137=506,'Code Fournisseur'!$C$29,IF(E137=507,'Code Fournisseur'!$C$30,IF(E137=508,'Code Fournisseur'!$C$31,IF(E137=509,'Code Fournisseur'!$C$32,IF(E137=510,'Code Fournisseur'!$C$33,IF(E137=511,'Code Fournisseur'!$C$34,IF(E137=512,'Code Fournisseur'!$C$35,"")))))))))))))))))))))))))</f>
        <v/>
      </c>
      <c r="E137" s="26"/>
      <c r="F137" s="26"/>
      <c r="G137" s="69" t="str">
        <f>IF(Tableau1[[#This Row],[Code ventilation]]=402,'Tarifs et relevés'!$G$16*Tableau1[[#This Row],[Quote part Quantités]],"")</f>
        <v/>
      </c>
      <c r="H137" s="69" t="str">
        <f>IF(Tableau1[[#This Row],[Code ventilation]]=403,'Tarifs et relevés'!$G$17*Tableau1[[#This Row],[Quote part Quantités]],"")</f>
        <v/>
      </c>
      <c r="I137" s="69" t="str">
        <f>IF(Tableau1[[#This Row],[Code ventilation]]=404,'Tarifs et relevés'!$G$18*Tableau1[[#This Row],[Quote part Quantités]],"")</f>
        <v/>
      </c>
      <c r="J137" s="70" t="str">
        <f>IF(Tableau1[[#This Row],[Code ventilation]]=401,'Tarifs et relevés'!$G$14,"")</f>
        <v/>
      </c>
      <c r="K137" s="71" t="str">
        <f>IF(ISERROR('Tarifs et relevés'!$G$15*Tableau1[[#This Row],[Gaz Citerne            en Kg]]),"",'Tarifs et relevés'!$G$15*'Tableau des dépenses'!J137)</f>
        <v/>
      </c>
      <c r="L137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7" s="68" t="str">
        <f>IF(Tableau1[[#This Row],[Code ventilation]]=202,'Tarifs et relevés'!$G$5*Tableau1[[#This Row],[Quote part Quantités]],"")</f>
        <v/>
      </c>
      <c r="N137" s="68" t="str">
        <f>IF(Tableau1[[#This Row],[Code ventilation]]=203,'Tarifs et relevés'!$G$6*Tableau1[[#This Row],[Quote part Quantités]],"")</f>
        <v/>
      </c>
      <c r="O137" s="68" t="str">
        <f>IF(Tableau1[[#This Row],[Code ventilation]]=204,'Tarifs et relevés'!$G$7*Tableau1[[#This Row],[Quote part Quantités]],"")</f>
        <v/>
      </c>
      <c r="P137" s="68" t="str">
        <f>IF(Tableau1[[#This Row],[Code ventilation]]=205,'Tarifs et relevés'!$G$8*Tableau1[[#This Row],[Quote part Quantités]],"")</f>
        <v/>
      </c>
      <c r="Q137" s="68" t="str">
        <f>IF(Tableau1[[#This Row],[Code ventilation]]=206,'Tarifs et relevés'!$G$9*Tableau1[[#This Row],[Quote part Quantités]],"")</f>
        <v/>
      </c>
      <c r="R137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7" s="68" t="str">
        <f>IF(ISERROR('Tarifs et relevés'!$N$8*'Tableau des dépenses'!R137),"",'Tarifs et relevés'!$N$8*'Tableau des dépenses'!R137)</f>
        <v/>
      </c>
      <c r="T137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7" s="63" t="str">
        <f>IF(ISERROR('Tarifs et relevés'!$N$26*Tableau1[[#This Row],[Engie        Quantité KW]]),"",'Tarifs et relevés'!$N$26*Tableau1[[#This Row],[Engie        Quantité KW]])</f>
        <v/>
      </c>
      <c r="V137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7" s="198">
        <v>3</v>
      </c>
      <c r="X137" s="64">
        <f t="shared" si="45"/>
        <v>0</v>
      </c>
      <c r="Y137" s="64">
        <f t="shared" si="46"/>
        <v>0</v>
      </c>
      <c r="Z137" s="64">
        <f t="shared" si="47"/>
        <v>0</v>
      </c>
      <c r="AA137" s="113">
        <f>SUM(Tableau1[[#This Row],[SUEZ Transport    HT]:[SUEZ Traitement                           HT]])</f>
        <v>0</v>
      </c>
      <c r="AB137" s="113" t="str">
        <f>Tableau1[[#This Row],[Sogedo     Montant HT]]</f>
        <v/>
      </c>
      <c r="AC137" s="113">
        <f>SUM(Tableau1[[#This Row],[Bouteille     30 Kg]:[Bouteille     Le Cube]],Tableau1[[#This Row],[Gaz Citerne    Montant HT]])</f>
        <v>0</v>
      </c>
      <c r="AD137" s="113" t="str">
        <f>Tableau1[[#This Row],[Engie                Montant HT]]</f>
        <v/>
      </c>
      <c r="AE137" s="113">
        <f>IF($E137=501,'Tarifs et relevés'!$N$14*'Tarifs et relevés'!$N$26,0)</f>
        <v>0</v>
      </c>
      <c r="AF137" s="113">
        <f>IF($E137=501,'Tarifs et relevés'!$N$15*'Tarifs et relevés'!$N$26,0)</f>
        <v>0</v>
      </c>
      <c r="AG137" s="113">
        <f>IF($E137=503,'Tarifs et relevés'!$N$16*'Tarifs et relevés'!$N$26,0)</f>
        <v>0</v>
      </c>
      <c r="AH137" s="113">
        <f>IF($E137=504,'Tarifs et relevés'!$N$17*'Tarifs et relevés'!$N$26,0)</f>
        <v>0</v>
      </c>
      <c r="AI137" s="113">
        <f>IF($E137=505,'Tarifs et relevés'!$N$18*'Tarifs et relevés'!$N$26,0)</f>
        <v>0</v>
      </c>
      <c r="AJ137" s="113">
        <f>IF($E137=506,'Tarifs et relevés'!$N$19*'Tarifs et relevés'!$N$26,0)</f>
        <v>0</v>
      </c>
      <c r="AK137" s="113">
        <f>IF($E137=507,'Tarifs et relevés'!$N$20*'Tarifs et relevés'!$N$26,0)</f>
        <v>0</v>
      </c>
      <c r="AL137" s="113">
        <f>IF($E137=508,'Tarifs et relevés'!$N$21*'Tarifs et relevés'!$N$26,0)</f>
        <v>0</v>
      </c>
      <c r="AM137" s="113">
        <f>IF($E137=509,'Tarifs et relevés'!$N$22*'Tarifs et relevés'!$N$26,0)</f>
        <v>0</v>
      </c>
      <c r="AN137" s="113">
        <f>IF($E137=510,'Tarifs et relevés'!$N$23*'Tarifs et relevés'!$N$26,0)</f>
        <v>0</v>
      </c>
      <c r="AO137" s="113">
        <f>IF($E137=511,'Tarifs et relevés'!$N$24*'Tarifs et relevés'!$N$26,0)</f>
        <v>0</v>
      </c>
      <c r="AP137" s="113">
        <f>IF($E137=512,'Tarifs et relevés'!$N$25*'Tarifs et relevés'!$N$26,0)</f>
        <v>0</v>
      </c>
      <c r="AQ137" s="199">
        <f>IF($E137=301,'Tarifs et relevés'!$N$5*'Tarifs et relevés'!$N$8,0)</f>
        <v>0</v>
      </c>
      <c r="AR137" s="199">
        <f>IF($E137=302,'Tarifs et relevés'!$N$6*'Tarifs et relevés'!$N$8,0)</f>
        <v>0</v>
      </c>
      <c r="AS137" s="199">
        <f>IF($E137=303,'Tarifs et relevés'!$N$7*'Tarifs et relevés'!$N$8,0)</f>
        <v>0</v>
      </c>
      <c r="AT137" s="195">
        <f t="shared" si="48"/>
        <v>0</v>
      </c>
      <c r="AU137" s="195">
        <f t="shared" si="49"/>
        <v>0</v>
      </c>
    </row>
    <row r="138" spans="1:47" ht="20.100000000000001" customHeight="1" x14ac:dyDescent="0.25">
      <c r="A138" s="28" t="str">
        <f>IF(C138=200,'Code Fournisseur'!$C$4,IF(C138=300,'Code Fournisseur'!$C$12,IF(C138=400,'Code Fournisseur'!$C$17,IF(C138=500,'Code Fournisseur'!$C$23,""))))</f>
        <v/>
      </c>
      <c r="B138" s="213"/>
      <c r="C138" s="26"/>
      <c r="D138" s="28" t="str">
        <f>IF(E138=201,'Code Fournisseur'!C140,IF(E138=202,'Code Fournisseur'!$C$6,IF(E138=203,'Code Fournisseur'!$C$7,IF(E138=204,'Code Fournisseur'!$C$8,IF(E138=205,'Code Fournisseur'!$C$9,IF(E138=206,'Code Fournisseur'!$C$10,IF(E138=301,'Code Fournisseur'!$C$13,IF(E138=302,'Code Fournisseur'!$C$14,IF(E138=303,'Code Fournisseur'!$C$15,IF(E138=401,'Code Fournisseur'!$C$18,IF(E138=402,'Code Fournisseur'!$C$19,IF(E138=403,'Code Fournisseur'!$C$20,IF(E138=404,'Code Fournisseur'!$C$21,IF(E138=501,'Code Fournisseur'!$C$24,IF(E138=502,'Code Fournisseur'!$C$25,IF(E138=503,'Code Fournisseur'!$C$26,IF(E138=504,'Code Fournisseur'!$C$27,IF(E138=505,'Code Fournisseur'!$C$28,IF(E138=506,'Code Fournisseur'!$C$29,IF(E138=507,'Code Fournisseur'!$C$30,IF(E138=508,'Code Fournisseur'!$C$31,IF(E138=509,'Code Fournisseur'!$C$32,IF(E138=510,'Code Fournisseur'!$C$33,IF(E138=511,'Code Fournisseur'!$C$34,IF(E138=512,'Code Fournisseur'!$C$35,"")))))))))))))))))))))))))</f>
        <v/>
      </c>
      <c r="E138" s="26"/>
      <c r="F138" s="26"/>
      <c r="G138" s="69" t="str">
        <f>IF(Tableau1[[#This Row],[Code ventilation]]=402,'Tarifs et relevés'!$G$16*Tableau1[[#This Row],[Quote part Quantités]],"")</f>
        <v/>
      </c>
      <c r="H138" s="69" t="str">
        <f>IF(Tableau1[[#This Row],[Code ventilation]]=403,'Tarifs et relevés'!$G$17*Tableau1[[#This Row],[Quote part Quantités]],"")</f>
        <v/>
      </c>
      <c r="I138" s="69" t="str">
        <f>IF(Tableau1[[#This Row],[Code ventilation]]=404,'Tarifs et relevés'!$G$18*Tableau1[[#This Row],[Quote part Quantités]],"")</f>
        <v/>
      </c>
      <c r="J138" s="70" t="str">
        <f>IF(Tableau1[[#This Row],[Code ventilation]]=401,'Tarifs et relevés'!$G$14,"")</f>
        <v/>
      </c>
      <c r="K138" s="71" t="str">
        <f>IF(ISERROR('Tarifs et relevés'!$G$15*Tableau1[[#This Row],[Gaz Citerne            en Kg]]),"",'Tarifs et relevés'!$G$15*'Tableau des dépenses'!J138)</f>
        <v/>
      </c>
      <c r="L138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8" s="68" t="str">
        <f>IF(Tableau1[[#This Row],[Code ventilation]]=202,'Tarifs et relevés'!$G$5*Tableau1[[#This Row],[Quote part Quantités]],"")</f>
        <v/>
      </c>
      <c r="N138" s="68" t="str">
        <f>IF(Tableau1[[#This Row],[Code ventilation]]=203,'Tarifs et relevés'!$G$6*Tableau1[[#This Row],[Quote part Quantités]],"")</f>
        <v/>
      </c>
      <c r="O138" s="68" t="str">
        <f>IF(Tableau1[[#This Row],[Code ventilation]]=204,'Tarifs et relevés'!$G$7*Tableau1[[#This Row],[Quote part Quantités]],"")</f>
        <v/>
      </c>
      <c r="P138" s="68" t="str">
        <f>IF(Tableau1[[#This Row],[Code ventilation]]=205,'Tarifs et relevés'!$G$8*Tableau1[[#This Row],[Quote part Quantités]],"")</f>
        <v/>
      </c>
      <c r="Q138" s="68" t="str">
        <f>IF(Tableau1[[#This Row],[Code ventilation]]=206,'Tarifs et relevés'!$G$9*Tableau1[[#This Row],[Quote part Quantités]],"")</f>
        <v/>
      </c>
      <c r="R138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8" s="68" t="str">
        <f>IF(ISERROR('Tarifs et relevés'!$N$8*'Tableau des dépenses'!R138),"",'Tarifs et relevés'!$N$8*'Tableau des dépenses'!R138)</f>
        <v/>
      </c>
      <c r="T138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8" s="63" t="str">
        <f>IF(ISERROR('Tarifs et relevés'!$N$26*Tableau1[[#This Row],[Engie        Quantité KW]]),"",'Tarifs et relevés'!$N$26*Tableau1[[#This Row],[Engie        Quantité KW]])</f>
        <v/>
      </c>
      <c r="V138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8" s="198">
        <v>3</v>
      </c>
      <c r="X138" s="64">
        <f t="shared" si="45"/>
        <v>0</v>
      </c>
      <c r="Y138" s="64">
        <f t="shared" si="46"/>
        <v>0</v>
      </c>
      <c r="Z138" s="64">
        <f t="shared" si="47"/>
        <v>0</v>
      </c>
      <c r="AA138" s="113">
        <f>SUM(Tableau1[[#This Row],[SUEZ Transport    HT]:[SUEZ Traitement                           HT]])</f>
        <v>0</v>
      </c>
      <c r="AB138" s="113" t="str">
        <f>Tableau1[[#This Row],[Sogedo     Montant HT]]</f>
        <v/>
      </c>
      <c r="AC138" s="113">
        <f>SUM(Tableau1[[#This Row],[Bouteille     30 Kg]:[Bouteille     Le Cube]],Tableau1[[#This Row],[Gaz Citerne    Montant HT]])</f>
        <v>0</v>
      </c>
      <c r="AD138" s="113" t="str">
        <f>Tableau1[[#This Row],[Engie                Montant HT]]</f>
        <v/>
      </c>
      <c r="AE138" s="113">
        <f>IF($E138=501,'Tarifs et relevés'!$N$14*'Tarifs et relevés'!$N$26,0)</f>
        <v>0</v>
      </c>
      <c r="AF138" s="113">
        <f>IF($E138=501,'Tarifs et relevés'!$N$15*'Tarifs et relevés'!$N$26,0)</f>
        <v>0</v>
      </c>
      <c r="AG138" s="113">
        <f>IF($E138=503,'Tarifs et relevés'!$N$16*'Tarifs et relevés'!$N$26,0)</f>
        <v>0</v>
      </c>
      <c r="AH138" s="113">
        <f>IF($E138=504,'Tarifs et relevés'!$N$17*'Tarifs et relevés'!$N$26,0)</f>
        <v>0</v>
      </c>
      <c r="AI138" s="113">
        <f>IF($E138=505,'Tarifs et relevés'!$N$18*'Tarifs et relevés'!$N$26,0)</f>
        <v>0</v>
      </c>
      <c r="AJ138" s="113">
        <f>IF($E138=506,'Tarifs et relevés'!$N$19*'Tarifs et relevés'!$N$26,0)</f>
        <v>0</v>
      </c>
      <c r="AK138" s="113">
        <f>IF($E138=507,'Tarifs et relevés'!$N$20*'Tarifs et relevés'!$N$26,0)</f>
        <v>0</v>
      </c>
      <c r="AL138" s="113">
        <f>IF($E138=508,'Tarifs et relevés'!$N$21*'Tarifs et relevés'!$N$26,0)</f>
        <v>0</v>
      </c>
      <c r="AM138" s="113">
        <f>IF($E138=509,'Tarifs et relevés'!$N$22*'Tarifs et relevés'!$N$26,0)</f>
        <v>0</v>
      </c>
      <c r="AN138" s="113">
        <f>IF($E138=510,'Tarifs et relevés'!$N$23*'Tarifs et relevés'!$N$26,0)</f>
        <v>0</v>
      </c>
      <c r="AO138" s="113">
        <f>IF($E138=511,'Tarifs et relevés'!$N$24*'Tarifs et relevés'!$N$26,0)</f>
        <v>0</v>
      </c>
      <c r="AP138" s="113">
        <f>IF($E138=512,'Tarifs et relevés'!$N$25*'Tarifs et relevés'!$N$26,0)</f>
        <v>0</v>
      </c>
      <c r="AQ138" s="199">
        <f>IF($E138=301,'Tarifs et relevés'!$N$5*'Tarifs et relevés'!$N$8,0)</f>
        <v>0</v>
      </c>
      <c r="AR138" s="199">
        <f>IF($E138=302,'Tarifs et relevés'!$N$6*'Tarifs et relevés'!$N$8,0)</f>
        <v>0</v>
      </c>
      <c r="AS138" s="199">
        <f>IF($E138=303,'Tarifs et relevés'!$N$7*'Tarifs et relevés'!$N$8,0)</f>
        <v>0</v>
      </c>
      <c r="AT138" s="64">
        <f t="shared" si="48"/>
        <v>0</v>
      </c>
      <c r="AU138" s="64">
        <f t="shared" si="49"/>
        <v>0</v>
      </c>
    </row>
    <row r="139" spans="1:47" ht="20.100000000000001" customHeight="1" x14ac:dyDescent="0.25">
      <c r="A139" s="28" t="str">
        <f>IF(C139=200,'Code Fournisseur'!$C$4,IF(C139=300,'Code Fournisseur'!$C$12,IF(C139=400,'Code Fournisseur'!$C$17,IF(C139=500,'Code Fournisseur'!$C$23,""))))</f>
        <v/>
      </c>
      <c r="B139" s="213"/>
      <c r="C139" s="26"/>
      <c r="D139" s="28" t="str">
        <f>IF(E139=201,'Code Fournisseur'!C141,IF(E139=202,'Code Fournisseur'!$C$6,IF(E139=203,'Code Fournisseur'!$C$7,IF(E139=204,'Code Fournisseur'!$C$8,IF(E139=205,'Code Fournisseur'!$C$9,IF(E139=206,'Code Fournisseur'!$C$10,IF(E139=301,'Code Fournisseur'!$C$13,IF(E139=302,'Code Fournisseur'!$C$14,IF(E139=303,'Code Fournisseur'!$C$15,IF(E139=401,'Code Fournisseur'!$C$18,IF(E139=402,'Code Fournisseur'!$C$19,IF(E139=403,'Code Fournisseur'!$C$20,IF(E139=404,'Code Fournisseur'!$C$21,IF(E139=501,'Code Fournisseur'!$C$24,IF(E139=502,'Code Fournisseur'!$C$25,IF(E139=503,'Code Fournisseur'!$C$26,IF(E139=504,'Code Fournisseur'!$C$27,IF(E139=505,'Code Fournisseur'!$C$28,IF(E139=506,'Code Fournisseur'!$C$29,IF(E139=507,'Code Fournisseur'!$C$30,IF(E139=508,'Code Fournisseur'!$C$31,IF(E139=509,'Code Fournisseur'!$C$32,IF(E139=510,'Code Fournisseur'!$C$33,IF(E139=511,'Code Fournisseur'!$C$34,IF(E139=512,'Code Fournisseur'!$C$35,"")))))))))))))))))))))))))</f>
        <v/>
      </c>
      <c r="E139" s="26"/>
      <c r="F139" s="26"/>
      <c r="G139" s="69" t="str">
        <f>IF(Tableau1[[#This Row],[Code ventilation]]=402,'Tarifs et relevés'!$G$16*Tableau1[[#This Row],[Quote part Quantités]],"")</f>
        <v/>
      </c>
      <c r="H139" s="69" t="str">
        <f>IF(Tableau1[[#This Row],[Code ventilation]]=403,'Tarifs et relevés'!$G$17*Tableau1[[#This Row],[Quote part Quantités]],"")</f>
        <v/>
      </c>
      <c r="I139" s="69" t="str">
        <f>IF(Tableau1[[#This Row],[Code ventilation]]=404,'Tarifs et relevés'!$G$18*Tableau1[[#This Row],[Quote part Quantités]],"")</f>
        <v/>
      </c>
      <c r="J139" s="70" t="str">
        <f>IF(Tableau1[[#This Row],[Code ventilation]]=401,'Tarifs et relevés'!$G$14,"")</f>
        <v/>
      </c>
      <c r="K139" s="71" t="str">
        <f>IF(ISERROR('Tarifs et relevés'!$G$15*Tableau1[[#This Row],[Gaz Citerne            en Kg]]),"",'Tarifs et relevés'!$G$15*'Tableau des dépenses'!J139)</f>
        <v/>
      </c>
      <c r="L139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39" s="68" t="str">
        <f>IF(Tableau1[[#This Row],[Code ventilation]]=202,'Tarifs et relevés'!$G$5*Tableau1[[#This Row],[Quote part Quantités]],"")</f>
        <v/>
      </c>
      <c r="N139" s="68" t="str">
        <f>IF(Tableau1[[#This Row],[Code ventilation]]=203,'Tarifs et relevés'!$G$6*Tableau1[[#This Row],[Quote part Quantités]],"")</f>
        <v/>
      </c>
      <c r="O139" s="68" t="str">
        <f>IF(Tableau1[[#This Row],[Code ventilation]]=204,'Tarifs et relevés'!$G$7*Tableau1[[#This Row],[Quote part Quantités]],"")</f>
        <v/>
      </c>
      <c r="P139" s="68" t="str">
        <f>IF(Tableau1[[#This Row],[Code ventilation]]=205,'Tarifs et relevés'!$G$8*Tableau1[[#This Row],[Quote part Quantités]],"")</f>
        <v/>
      </c>
      <c r="Q139" s="68" t="str">
        <f>IF(Tableau1[[#This Row],[Code ventilation]]=206,'Tarifs et relevés'!$G$9*Tableau1[[#This Row],[Quote part Quantités]],"")</f>
        <v/>
      </c>
      <c r="R139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39" s="68" t="str">
        <f>IF(ISERROR('Tarifs et relevés'!$N$8*'Tableau des dépenses'!R139),"",'Tarifs et relevés'!$N$8*'Tableau des dépenses'!R139)</f>
        <v/>
      </c>
      <c r="T139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39" s="63" t="str">
        <f>IF(ISERROR('Tarifs et relevés'!$N$26*Tableau1[[#This Row],[Engie        Quantité KW]]),"",'Tarifs et relevés'!$N$26*Tableau1[[#This Row],[Engie        Quantité KW]])</f>
        <v/>
      </c>
      <c r="V139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39" s="198">
        <v>3</v>
      </c>
      <c r="X139" s="64">
        <f t="shared" si="45"/>
        <v>0</v>
      </c>
      <c r="Y139" s="64">
        <f t="shared" si="46"/>
        <v>0</v>
      </c>
      <c r="Z139" s="64">
        <f t="shared" si="47"/>
        <v>0</v>
      </c>
      <c r="AA139" s="113">
        <f>SUM(Tableau1[[#This Row],[SUEZ Transport    HT]:[SUEZ Traitement                           HT]])</f>
        <v>0</v>
      </c>
      <c r="AB139" s="113" t="str">
        <f>Tableau1[[#This Row],[Sogedo     Montant HT]]</f>
        <v/>
      </c>
      <c r="AC139" s="113">
        <f>SUM(Tableau1[[#This Row],[Bouteille     30 Kg]:[Bouteille     Le Cube]],Tableau1[[#This Row],[Gaz Citerne    Montant HT]])</f>
        <v>0</v>
      </c>
      <c r="AD139" s="113" t="str">
        <f>Tableau1[[#This Row],[Engie                Montant HT]]</f>
        <v/>
      </c>
      <c r="AE139" s="113">
        <f>IF($E139=501,'Tarifs et relevés'!$N$14*'Tarifs et relevés'!$N$26,0)</f>
        <v>0</v>
      </c>
      <c r="AF139" s="113">
        <f>IF($E139=501,'Tarifs et relevés'!$N$15*'Tarifs et relevés'!$N$26,0)</f>
        <v>0</v>
      </c>
      <c r="AG139" s="113">
        <f>IF($E139=503,'Tarifs et relevés'!$N$16*'Tarifs et relevés'!$N$26,0)</f>
        <v>0</v>
      </c>
      <c r="AH139" s="113">
        <f>IF($E139=504,'Tarifs et relevés'!$N$17*'Tarifs et relevés'!$N$26,0)</f>
        <v>0</v>
      </c>
      <c r="AI139" s="113">
        <f>IF($E139=505,'Tarifs et relevés'!$N$18*'Tarifs et relevés'!$N$26,0)</f>
        <v>0</v>
      </c>
      <c r="AJ139" s="113">
        <f>IF($E139=506,'Tarifs et relevés'!$N$19*'Tarifs et relevés'!$N$26,0)</f>
        <v>0</v>
      </c>
      <c r="AK139" s="113">
        <f>IF($E139=507,'Tarifs et relevés'!$N$20*'Tarifs et relevés'!$N$26,0)</f>
        <v>0</v>
      </c>
      <c r="AL139" s="113">
        <f>IF($E139=508,'Tarifs et relevés'!$N$21*'Tarifs et relevés'!$N$26,0)</f>
        <v>0</v>
      </c>
      <c r="AM139" s="113">
        <f>IF($E139=509,'Tarifs et relevés'!$N$22*'Tarifs et relevés'!$N$26,0)</f>
        <v>0</v>
      </c>
      <c r="AN139" s="113">
        <f>IF($E139=510,'Tarifs et relevés'!$N$23*'Tarifs et relevés'!$N$26,0)</f>
        <v>0</v>
      </c>
      <c r="AO139" s="113">
        <f>IF($E139=511,'Tarifs et relevés'!$N$24*'Tarifs et relevés'!$N$26,0)</f>
        <v>0</v>
      </c>
      <c r="AP139" s="113">
        <f>IF($E139=512,'Tarifs et relevés'!$N$25*'Tarifs et relevés'!$N$26,0)</f>
        <v>0</v>
      </c>
      <c r="AQ139" s="199">
        <f>IF($E139=301,'Tarifs et relevés'!$N$5*'Tarifs et relevés'!$N$8,0)</f>
        <v>0</v>
      </c>
      <c r="AR139" s="199">
        <f>IF($E139=302,'Tarifs et relevés'!$N$6*'Tarifs et relevés'!$N$8,0)</f>
        <v>0</v>
      </c>
      <c r="AS139" s="199">
        <f>IF($E139=303,'Tarifs et relevés'!$N$7*'Tarifs et relevés'!$N$8,0)</f>
        <v>0</v>
      </c>
      <c r="AT139" s="195">
        <f t="shared" si="48"/>
        <v>0</v>
      </c>
      <c r="AU139" s="195">
        <f t="shared" si="49"/>
        <v>0</v>
      </c>
    </row>
    <row r="140" spans="1:47" ht="20.100000000000001" customHeight="1" x14ac:dyDescent="0.25">
      <c r="A140" s="28" t="str">
        <f>IF(C140=200,'Code Fournisseur'!$C$4,IF(C140=300,'Code Fournisseur'!$C$12,IF(C140=400,'Code Fournisseur'!$C$17,IF(C140=500,'Code Fournisseur'!$C$23,""))))</f>
        <v/>
      </c>
      <c r="B140" s="213"/>
      <c r="C140" s="26"/>
      <c r="D140" s="28" t="str">
        <f>IF(E140=201,'Code Fournisseur'!C142,IF(E140=202,'Code Fournisseur'!$C$6,IF(E140=203,'Code Fournisseur'!$C$7,IF(E140=204,'Code Fournisseur'!$C$8,IF(E140=205,'Code Fournisseur'!$C$9,IF(E140=206,'Code Fournisseur'!$C$10,IF(E140=301,'Code Fournisseur'!$C$13,IF(E140=302,'Code Fournisseur'!$C$14,IF(E140=303,'Code Fournisseur'!$C$15,IF(E140=401,'Code Fournisseur'!$C$18,IF(E140=402,'Code Fournisseur'!$C$19,IF(E140=403,'Code Fournisseur'!$C$20,IF(E140=404,'Code Fournisseur'!$C$21,IF(E140=501,'Code Fournisseur'!$C$24,IF(E140=502,'Code Fournisseur'!$C$25,IF(E140=503,'Code Fournisseur'!$C$26,IF(E140=504,'Code Fournisseur'!$C$27,IF(E140=505,'Code Fournisseur'!$C$28,IF(E140=506,'Code Fournisseur'!$C$29,IF(E140=507,'Code Fournisseur'!$C$30,IF(E140=508,'Code Fournisseur'!$C$31,IF(E140=509,'Code Fournisseur'!$C$32,IF(E140=510,'Code Fournisseur'!$C$33,IF(E140=511,'Code Fournisseur'!$C$34,IF(E140=512,'Code Fournisseur'!$C$35,"")))))))))))))))))))))))))</f>
        <v/>
      </c>
      <c r="E140" s="26"/>
      <c r="F140" s="26"/>
      <c r="G140" s="69" t="str">
        <f>IF(Tableau1[[#This Row],[Code ventilation]]=402,'Tarifs et relevés'!$G$16*Tableau1[[#This Row],[Quote part Quantités]],"")</f>
        <v/>
      </c>
      <c r="H140" s="69" t="str">
        <f>IF(Tableau1[[#This Row],[Code ventilation]]=403,'Tarifs et relevés'!$G$17*Tableau1[[#This Row],[Quote part Quantités]],"")</f>
        <v/>
      </c>
      <c r="I140" s="69" t="str">
        <f>IF(Tableau1[[#This Row],[Code ventilation]]=404,'Tarifs et relevés'!$G$18*Tableau1[[#This Row],[Quote part Quantités]],"")</f>
        <v/>
      </c>
      <c r="J140" s="70" t="str">
        <f>IF(Tableau1[[#This Row],[Code ventilation]]=401,'Tarifs et relevés'!$G$14,"")</f>
        <v/>
      </c>
      <c r="K140" s="71" t="str">
        <f>IF(ISERROR('Tarifs et relevés'!$G$15*Tableau1[[#This Row],[Gaz Citerne            en Kg]]),"",'Tarifs et relevés'!$G$15*'Tableau des dépenses'!J140)</f>
        <v/>
      </c>
      <c r="L140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40" s="68" t="str">
        <f>IF(Tableau1[[#This Row],[Code ventilation]]=202,'Tarifs et relevés'!$G$5*Tableau1[[#This Row],[Quote part Quantités]],"")</f>
        <v/>
      </c>
      <c r="N140" s="68" t="str">
        <f>IF(Tableau1[[#This Row],[Code ventilation]]=203,'Tarifs et relevés'!$G$6*Tableau1[[#This Row],[Quote part Quantités]],"")</f>
        <v/>
      </c>
      <c r="O140" s="68" t="str">
        <f>IF(Tableau1[[#This Row],[Code ventilation]]=204,'Tarifs et relevés'!$G$7*Tableau1[[#This Row],[Quote part Quantités]],"")</f>
        <v/>
      </c>
      <c r="P140" s="68" t="str">
        <f>IF(Tableau1[[#This Row],[Code ventilation]]=205,'Tarifs et relevés'!$G$8*Tableau1[[#This Row],[Quote part Quantités]],"")</f>
        <v/>
      </c>
      <c r="Q140" s="68" t="str">
        <f>IF(Tableau1[[#This Row],[Code ventilation]]=206,'Tarifs et relevés'!$G$9*Tableau1[[#This Row],[Quote part Quantités]],"")</f>
        <v/>
      </c>
      <c r="R140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40" s="68" t="str">
        <f>IF(ISERROR('Tarifs et relevés'!$N$8*'Tableau des dépenses'!R140),"",'Tarifs et relevés'!$N$8*'Tableau des dépenses'!R140)</f>
        <v/>
      </c>
      <c r="T140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40" s="63" t="str">
        <f>IF(ISERROR('Tarifs et relevés'!$N$26*Tableau1[[#This Row],[Engie        Quantité KW]]),"",'Tarifs et relevés'!$N$26*Tableau1[[#This Row],[Engie        Quantité KW]])</f>
        <v/>
      </c>
      <c r="V140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40" s="198">
        <v>3</v>
      </c>
      <c r="X140" s="64">
        <f t="shared" si="45"/>
        <v>0</v>
      </c>
      <c r="Y140" s="64">
        <f t="shared" si="46"/>
        <v>0</v>
      </c>
      <c r="Z140" s="64">
        <f t="shared" si="47"/>
        <v>0</v>
      </c>
      <c r="AA140" s="113">
        <f>SUM(Tableau1[[#This Row],[SUEZ Transport    HT]:[SUEZ Traitement                           HT]])</f>
        <v>0</v>
      </c>
      <c r="AB140" s="113" t="str">
        <f>Tableau1[[#This Row],[Sogedo     Montant HT]]</f>
        <v/>
      </c>
      <c r="AC140" s="113">
        <f>SUM(Tableau1[[#This Row],[Bouteille     30 Kg]:[Bouteille     Le Cube]],Tableau1[[#This Row],[Gaz Citerne    Montant HT]])</f>
        <v>0</v>
      </c>
      <c r="AD140" s="113" t="str">
        <f>Tableau1[[#This Row],[Engie                Montant HT]]</f>
        <v/>
      </c>
      <c r="AE140" s="113">
        <f>IF($E140=501,'Tarifs et relevés'!$N$14*'Tarifs et relevés'!$N$26,0)</f>
        <v>0</v>
      </c>
      <c r="AF140" s="113">
        <f>IF($E140=501,'Tarifs et relevés'!$N$15*'Tarifs et relevés'!$N$26,0)</f>
        <v>0</v>
      </c>
      <c r="AG140" s="113">
        <f>IF($E140=503,'Tarifs et relevés'!$N$16*'Tarifs et relevés'!$N$26,0)</f>
        <v>0</v>
      </c>
      <c r="AH140" s="113">
        <f>IF($E140=504,'Tarifs et relevés'!$N$17*'Tarifs et relevés'!$N$26,0)</f>
        <v>0</v>
      </c>
      <c r="AI140" s="113">
        <f>IF($E140=505,'Tarifs et relevés'!$N$18*'Tarifs et relevés'!$N$26,0)</f>
        <v>0</v>
      </c>
      <c r="AJ140" s="113">
        <f>IF($E140=506,'Tarifs et relevés'!$N$19*'Tarifs et relevés'!$N$26,0)</f>
        <v>0</v>
      </c>
      <c r="AK140" s="113">
        <f>IF($E140=507,'Tarifs et relevés'!$N$20*'Tarifs et relevés'!$N$26,0)</f>
        <v>0</v>
      </c>
      <c r="AL140" s="113">
        <f>IF($E140=508,'Tarifs et relevés'!$N$21*'Tarifs et relevés'!$N$26,0)</f>
        <v>0</v>
      </c>
      <c r="AM140" s="113">
        <f>IF($E140=509,'Tarifs et relevés'!$N$22*'Tarifs et relevés'!$N$26,0)</f>
        <v>0</v>
      </c>
      <c r="AN140" s="113">
        <f>IF($E140=510,'Tarifs et relevés'!$N$23*'Tarifs et relevés'!$N$26,0)</f>
        <v>0</v>
      </c>
      <c r="AO140" s="113">
        <f>IF($E140=511,'Tarifs et relevés'!$N$24*'Tarifs et relevés'!$N$26,0)</f>
        <v>0</v>
      </c>
      <c r="AP140" s="113">
        <f>IF($E140=512,'Tarifs et relevés'!$N$25*'Tarifs et relevés'!$N$26,0)</f>
        <v>0</v>
      </c>
      <c r="AQ140" s="199">
        <f>IF($E140=301,'Tarifs et relevés'!$N$5*'Tarifs et relevés'!$N$8,0)</f>
        <v>0</v>
      </c>
      <c r="AR140" s="199">
        <f>IF($E140=302,'Tarifs et relevés'!$N$6*'Tarifs et relevés'!$N$8,0)</f>
        <v>0</v>
      </c>
      <c r="AS140" s="199">
        <f>IF($E140=303,'Tarifs et relevés'!$N$7*'Tarifs et relevés'!$N$8,0)</f>
        <v>0</v>
      </c>
      <c r="AT140" s="64">
        <f t="shared" si="48"/>
        <v>0</v>
      </c>
      <c r="AU140" s="64">
        <f t="shared" si="49"/>
        <v>0</v>
      </c>
    </row>
    <row r="141" spans="1:47" ht="20.100000000000001" customHeight="1" x14ac:dyDescent="0.25">
      <c r="A141" s="28" t="str">
        <f>IF(C141=200,'Code Fournisseur'!$C$4,IF(C141=300,'Code Fournisseur'!$C$12,IF(C141=400,'Code Fournisseur'!$C$17,IF(C141=500,'Code Fournisseur'!$C$23,""))))</f>
        <v/>
      </c>
      <c r="B141" s="213"/>
      <c r="C141" s="26"/>
      <c r="D141" s="28" t="str">
        <f>IF(E141=201,'Code Fournisseur'!C143,IF(E141=202,'Code Fournisseur'!$C$6,IF(E141=203,'Code Fournisseur'!$C$7,IF(E141=204,'Code Fournisseur'!$C$8,IF(E141=205,'Code Fournisseur'!$C$9,IF(E141=206,'Code Fournisseur'!$C$10,IF(E141=301,'Code Fournisseur'!$C$13,IF(E141=302,'Code Fournisseur'!$C$14,IF(E141=303,'Code Fournisseur'!$C$15,IF(E141=401,'Code Fournisseur'!$C$18,IF(E141=402,'Code Fournisseur'!$C$19,IF(E141=403,'Code Fournisseur'!$C$20,IF(E141=404,'Code Fournisseur'!$C$21,IF(E141=501,'Code Fournisseur'!$C$24,IF(E141=502,'Code Fournisseur'!$C$25,IF(E141=503,'Code Fournisseur'!$C$26,IF(E141=504,'Code Fournisseur'!$C$27,IF(E141=505,'Code Fournisseur'!$C$28,IF(E141=506,'Code Fournisseur'!$C$29,IF(E141=507,'Code Fournisseur'!$C$30,IF(E141=508,'Code Fournisseur'!$C$31,IF(E141=509,'Code Fournisseur'!$C$32,IF(E141=510,'Code Fournisseur'!$C$33,IF(E141=511,'Code Fournisseur'!$C$34,IF(E141=512,'Code Fournisseur'!$C$35,"")))))))))))))))))))))))))</f>
        <v/>
      </c>
      <c r="E141" s="26"/>
      <c r="F141" s="26"/>
      <c r="G141" s="69" t="str">
        <f>IF(Tableau1[[#This Row],[Code ventilation]]=402,'Tarifs et relevés'!$G$16*Tableau1[[#This Row],[Quote part Quantités]],"")</f>
        <v/>
      </c>
      <c r="H141" s="69" t="str">
        <f>IF(Tableau1[[#This Row],[Code ventilation]]=403,'Tarifs et relevés'!$G$17*Tableau1[[#This Row],[Quote part Quantités]],"")</f>
        <v/>
      </c>
      <c r="I141" s="69" t="str">
        <f>IF(Tableau1[[#This Row],[Code ventilation]]=404,'Tarifs et relevés'!$G$18*Tableau1[[#This Row],[Quote part Quantités]],"")</f>
        <v/>
      </c>
      <c r="J141" s="70" t="str">
        <f>IF(Tableau1[[#This Row],[Code ventilation]]=401,'Tarifs et relevés'!$G$14,"")</f>
        <v/>
      </c>
      <c r="K141" s="71" t="str">
        <f>IF(ISERROR('Tarifs et relevés'!$G$15*Tableau1[[#This Row],[Gaz Citerne            en Kg]]),"",'Tarifs et relevés'!$G$15*'Tableau des dépenses'!J141)</f>
        <v/>
      </c>
      <c r="L141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41" s="68" t="str">
        <f>IF(Tableau1[[#This Row],[Code ventilation]]=202,'Tarifs et relevés'!$G$5*Tableau1[[#This Row],[Quote part Quantités]],"")</f>
        <v/>
      </c>
      <c r="N141" s="68" t="str">
        <f>IF(Tableau1[[#This Row],[Code ventilation]]=203,'Tarifs et relevés'!$G$6*Tableau1[[#This Row],[Quote part Quantités]],"")</f>
        <v/>
      </c>
      <c r="O141" s="68" t="str">
        <f>IF(Tableau1[[#This Row],[Code ventilation]]=204,'Tarifs et relevés'!$G$7*Tableau1[[#This Row],[Quote part Quantités]],"")</f>
        <v/>
      </c>
      <c r="P141" s="68" t="str">
        <f>IF(Tableau1[[#This Row],[Code ventilation]]=205,'Tarifs et relevés'!$G$8*Tableau1[[#This Row],[Quote part Quantités]],"")</f>
        <v/>
      </c>
      <c r="Q141" s="68" t="str">
        <f>IF(Tableau1[[#This Row],[Code ventilation]]=206,'Tarifs et relevés'!$G$9*Tableau1[[#This Row],[Quote part Quantités]],"")</f>
        <v/>
      </c>
      <c r="R141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41" s="68" t="str">
        <f>IF(ISERROR('Tarifs et relevés'!$N$8*'Tableau des dépenses'!R141),"",'Tarifs et relevés'!$N$8*'Tableau des dépenses'!R141)</f>
        <v/>
      </c>
      <c r="T141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41" s="63" t="str">
        <f>IF(ISERROR('Tarifs et relevés'!$N$26*Tableau1[[#This Row],[Engie        Quantité KW]]),"",'Tarifs et relevés'!$N$26*Tableau1[[#This Row],[Engie        Quantité KW]])</f>
        <v/>
      </c>
      <c r="V141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41" s="198">
        <v>3</v>
      </c>
      <c r="X141" s="64">
        <f t="shared" si="40"/>
        <v>0</v>
      </c>
      <c r="Y141" s="64">
        <f t="shared" si="41"/>
        <v>0</v>
      </c>
      <c r="Z141" s="64">
        <f t="shared" si="42"/>
        <v>0</v>
      </c>
      <c r="AA141" s="113">
        <f>SUM(Tableau1[[#This Row],[SUEZ Transport    HT]:[SUEZ Traitement                           HT]])</f>
        <v>0</v>
      </c>
      <c r="AB141" s="113" t="str">
        <f>Tableau1[[#This Row],[Sogedo     Montant HT]]</f>
        <v/>
      </c>
      <c r="AC141" s="113">
        <f>SUM(Tableau1[[#This Row],[Bouteille     30 Kg]:[Bouteille     Le Cube]],Tableau1[[#This Row],[Gaz Citerne    Montant HT]])</f>
        <v>0</v>
      </c>
      <c r="AD141" s="113" t="str">
        <f>Tableau1[[#This Row],[Engie                Montant HT]]</f>
        <v/>
      </c>
      <c r="AE141" s="113">
        <f>IF($E141=501,'Tarifs et relevés'!$N$14*'Tarifs et relevés'!$N$26,0)</f>
        <v>0</v>
      </c>
      <c r="AF141" s="113">
        <f>IF($E141=501,'Tarifs et relevés'!$N$15*'Tarifs et relevés'!$N$26,0)</f>
        <v>0</v>
      </c>
      <c r="AG141" s="113">
        <f>IF($E141=503,'Tarifs et relevés'!$N$16*'Tarifs et relevés'!$N$26,0)</f>
        <v>0</v>
      </c>
      <c r="AH141" s="113">
        <f>IF($E141=504,'Tarifs et relevés'!$N$17*'Tarifs et relevés'!$N$26,0)</f>
        <v>0</v>
      </c>
      <c r="AI141" s="113">
        <f>IF($E141=505,'Tarifs et relevés'!$N$18*'Tarifs et relevés'!$N$26,0)</f>
        <v>0</v>
      </c>
      <c r="AJ141" s="113">
        <f>IF($E141=506,'Tarifs et relevés'!$N$19*'Tarifs et relevés'!$N$26,0)</f>
        <v>0</v>
      </c>
      <c r="AK141" s="113">
        <f>IF($E141=507,'Tarifs et relevés'!$N$20*'Tarifs et relevés'!$N$26,0)</f>
        <v>0</v>
      </c>
      <c r="AL141" s="113">
        <f>IF($E141=508,'Tarifs et relevés'!$N$21*'Tarifs et relevés'!$N$26,0)</f>
        <v>0</v>
      </c>
      <c r="AM141" s="113">
        <f>IF($E141=509,'Tarifs et relevés'!$N$22*'Tarifs et relevés'!$N$26,0)</f>
        <v>0</v>
      </c>
      <c r="AN141" s="113">
        <f>IF($E141=510,'Tarifs et relevés'!$N$23*'Tarifs et relevés'!$N$26,0)</f>
        <v>0</v>
      </c>
      <c r="AO141" s="113">
        <f>IF($E141=511,'Tarifs et relevés'!$N$24*'Tarifs et relevés'!$N$26,0)</f>
        <v>0</v>
      </c>
      <c r="AP141" s="113">
        <f>IF($E141=512,'Tarifs et relevés'!$N$25*'Tarifs et relevés'!$N$26,0)</f>
        <v>0</v>
      </c>
      <c r="AQ141" s="199">
        <f>IF($E141=301,'Tarifs et relevés'!$N$5*'Tarifs et relevés'!$N$8,0)</f>
        <v>0</v>
      </c>
      <c r="AR141" s="199">
        <f>IF($E141=302,'Tarifs et relevés'!$N$6*'Tarifs et relevés'!$N$8,0)</f>
        <v>0</v>
      </c>
      <c r="AS141" s="199">
        <f>IF($E141=303,'Tarifs et relevés'!$N$7*'Tarifs et relevés'!$N$8,0)</f>
        <v>0</v>
      </c>
      <c r="AT141" s="195">
        <f t="shared" si="43"/>
        <v>0</v>
      </c>
      <c r="AU141" s="195">
        <f t="shared" si="44"/>
        <v>0</v>
      </c>
    </row>
    <row r="142" spans="1:47" ht="20.100000000000001" customHeight="1" thickBot="1" x14ac:dyDescent="0.3">
      <c r="A142" s="28" t="str">
        <f>IF(C142=200,'Code Fournisseur'!$C$4,IF(C142=300,'Code Fournisseur'!$C$12,IF(C142=400,'Code Fournisseur'!$C$17,IF(C142=500,'Code Fournisseur'!$C$23,""))))</f>
        <v/>
      </c>
      <c r="B142" s="213"/>
      <c r="C142" s="26"/>
      <c r="D142" s="28" t="str">
        <f>IF(E142=201,'Code Fournisseur'!C144,IF(E142=202,'Code Fournisseur'!$C$6,IF(E142=203,'Code Fournisseur'!$C$7,IF(E142=204,'Code Fournisseur'!$C$8,IF(E142=205,'Code Fournisseur'!$C$9,IF(E142=206,'Code Fournisseur'!$C$10,IF(E142=301,'Code Fournisseur'!$C$13,IF(E142=302,'Code Fournisseur'!$C$14,IF(E142=303,'Code Fournisseur'!$C$15,IF(E142=401,'Code Fournisseur'!$C$18,IF(E142=402,'Code Fournisseur'!$C$19,IF(E142=403,'Code Fournisseur'!$C$20,IF(E142=404,'Code Fournisseur'!$C$21,IF(E142=501,'Code Fournisseur'!$C$24,IF(E142=502,'Code Fournisseur'!$C$25,IF(E142=503,'Code Fournisseur'!$C$26,IF(E142=504,'Code Fournisseur'!$C$27,IF(E142=505,'Code Fournisseur'!$C$28,IF(E142=506,'Code Fournisseur'!$C$29,IF(E142=507,'Code Fournisseur'!$C$30,IF(E142=508,'Code Fournisseur'!$C$31,IF(E142=509,'Code Fournisseur'!$C$32,IF(E142=510,'Code Fournisseur'!$C$33,IF(E142=511,'Code Fournisseur'!$C$34,IF(E142=512,'Code Fournisseur'!$C$35,"")))))))))))))))))))))))))</f>
        <v/>
      </c>
      <c r="E142" s="26"/>
      <c r="F142" s="26"/>
      <c r="G142" s="69" t="str">
        <f>IF(Tableau1[[#This Row],[Code ventilation]]=402,'Tarifs et relevés'!$G$16*Tableau1[[#This Row],[Quote part Quantités]],"")</f>
        <v/>
      </c>
      <c r="H142" s="69" t="str">
        <f>IF(Tableau1[[#This Row],[Code ventilation]]=403,'Tarifs et relevés'!$G$17*Tableau1[[#This Row],[Quote part Quantités]],"")</f>
        <v/>
      </c>
      <c r="I142" s="69" t="str">
        <f>IF(Tableau1[[#This Row],[Code ventilation]]=404,'Tarifs et relevés'!$G$18*Tableau1[[#This Row],[Quote part Quantités]],"")</f>
        <v/>
      </c>
      <c r="J142" s="70" t="str">
        <f>IF(Tableau1[[#This Row],[Code ventilation]]=401,'Tarifs et relevés'!$G$14,"")</f>
        <v/>
      </c>
      <c r="K142" s="71" t="str">
        <f>IF(ISERROR('Tarifs et relevés'!$G$15*Tableau1[[#This Row],[Gaz Citerne            en Kg]]),"",'Tarifs et relevés'!$G$15*'Tableau des dépenses'!J142)</f>
        <v/>
      </c>
      <c r="L142" s="68" t="str">
        <f>IF(Tableau1[[#This Row],[Code ventilation]]=201,IF(Tableau1[[#This Row],[Quote part Quantités]]=3,'Tarifs et relevés'!$G$4,IF(Tableau1[[#This Row],[Quote part Quantités]]=2,'Tarifs et relevés'!$G$4/3*2,IF(Tableau1[[#This Row],[Quote part Quantités]]=1,'Tarifs et relevés'!$G$4/3,""))),"")</f>
        <v/>
      </c>
      <c r="M142" s="68" t="str">
        <f>IF(Tableau1[[#This Row],[Code ventilation]]=202,'Tarifs et relevés'!$G$5*Tableau1[[#This Row],[Quote part Quantités]],"")</f>
        <v/>
      </c>
      <c r="N142" s="68" t="str">
        <f>IF(Tableau1[[#This Row],[Code ventilation]]=203,'Tarifs et relevés'!$G$6*Tableau1[[#This Row],[Quote part Quantités]],"")</f>
        <v/>
      </c>
      <c r="O142" s="68" t="str">
        <f>IF(Tableau1[[#This Row],[Code ventilation]]=204,'Tarifs et relevés'!$G$7*Tableau1[[#This Row],[Quote part Quantités]],"")</f>
        <v/>
      </c>
      <c r="P142" s="68" t="str">
        <f>IF(Tableau1[[#This Row],[Code ventilation]]=205,'Tarifs et relevés'!$G$8*Tableau1[[#This Row],[Quote part Quantités]],"")</f>
        <v/>
      </c>
      <c r="Q142" s="68" t="str">
        <f>IF(Tableau1[[#This Row],[Code ventilation]]=206,'Tarifs et relevés'!$G$9*Tableau1[[#This Row],[Quote part Quantités]],"")</f>
        <v/>
      </c>
      <c r="R142" s="72" t="str">
        <f>IF(Tableau1[[#This Row],[Code ventilation]]=301,'Tarifs et relevés'!$N$5,IF(Tableau1[[#This Row],[Code ventilation]]=302,'Tarifs et relevés'!$N$6,IF(Tableau1[[#This Row],[Code ventilation]]=303,'Tarifs et relevés'!$N$7,"")))</f>
        <v/>
      </c>
      <c r="S142" s="68" t="str">
        <f>IF(ISERROR('Tarifs et relevés'!$N$8*'Tableau des dépenses'!R142),"",'Tarifs et relevés'!$N$8*'Tableau des dépenses'!R142)</f>
        <v/>
      </c>
      <c r="T142" s="73" t="str">
        <f>IF(Tableau1[[#This Row],[Code ventilation]]=501,'Tarifs et relevés'!$N$14,IF(Tableau1[[#This Row],[Code ventilation]]=502,'Tarifs et relevés'!$N$15,IF(Tableau1[[#This Row],[Code ventilation]]=503,'Tarifs et relevés'!$N$16,IF(Tableau1[[#This Row],[Code ventilation]]=504,'Tarifs et relevés'!$N$17,IF(Tableau1[[#This Row],[Code ventilation]]=505,'Tarifs et relevés'!$N$18,IF(Tableau1[[#This Row],[Code ventilation]]=506,'Tarifs et relevés'!$N$19,IF(Tableau1[[#This Row],[Code ventilation]]=507,'Tarifs et relevés'!$N$20,IF(Tableau1[[#This Row],[Code ventilation]]=508,'Tarifs et relevés'!$N$21,IF(Tableau1[[#This Row],[Code ventilation]]=509,'Tarifs et relevés'!$N$22,IF(Tableau1[[#This Row],[Code ventilation]]=510,'Tarifs et relevés'!$N$23,IF(Tableau1[[#This Row],[Code ventilation]]=511,'Tarifs et relevés'!$N$24,IF(Tableau1[[#This Row],[Code ventilation]]=512,'Tarifs et relevés'!$N$25,""))))))))))))</f>
        <v/>
      </c>
      <c r="U142" s="63" t="str">
        <f>IF(ISERROR('Tarifs et relevés'!$N$26*Tableau1[[#This Row],[Engie        Quantité KW]]),"",'Tarifs et relevés'!$N$26*Tableau1[[#This Row],[Engie        Quantité KW]])</f>
        <v/>
      </c>
      <c r="V142" s="68">
        <f>IF(ISERROR(SUM(Tableau1[[#This Row],[SUEZ Transport    HT]:[SUEZ Traitement                           HT]],Tableau1[[#This Row],[Sogedo     Montant HT]],Tableau1[[#This Row],[Engie                Montant HT]])),"",(SUM(Tableau1[[#This Row],[SUEZ Transport    HT]:[SUEZ Traitement                           HT]],Tableau1[[#This Row],[Sogedo     Montant HT]],Tableau1[[#This Row],[Engie                Montant HT]],SUM(Tableau1[[#This Row],[Bouteille     30 Kg]:[Bouteille     Le Cube]],Tableau1[[#This Row],[Gaz Citerne    Montant HT]]))))</f>
        <v>0</v>
      </c>
      <c r="W142" s="198">
        <v>3</v>
      </c>
      <c r="X142" s="64">
        <f t="shared" si="40"/>
        <v>0</v>
      </c>
      <c r="Y142" s="64">
        <f t="shared" si="41"/>
        <v>0</v>
      </c>
      <c r="Z142" s="64">
        <f t="shared" si="42"/>
        <v>0</v>
      </c>
      <c r="AA142" s="113">
        <f>SUM(Tableau1[[#This Row],[SUEZ Transport    HT]:[SUEZ Traitement                           HT]])</f>
        <v>0</v>
      </c>
      <c r="AB142" s="113" t="str">
        <f>Tableau1[[#This Row],[Sogedo     Montant HT]]</f>
        <v/>
      </c>
      <c r="AC142" s="113">
        <f>SUM(Tableau1[[#This Row],[Bouteille     30 Kg]:[Bouteille     Le Cube]],Tableau1[[#This Row],[Gaz Citerne    Montant HT]])</f>
        <v>0</v>
      </c>
      <c r="AD142" s="113" t="str">
        <f>Tableau1[[#This Row],[Engie                Montant HT]]</f>
        <v/>
      </c>
      <c r="AE142" s="113">
        <f>IF($E142=501,'Tarifs et relevés'!$N$14*'Tarifs et relevés'!$N$26,0)</f>
        <v>0</v>
      </c>
      <c r="AF142" s="113">
        <f>IF($E142=501,'Tarifs et relevés'!$N$15*'Tarifs et relevés'!$N$26,0)</f>
        <v>0</v>
      </c>
      <c r="AG142" s="113">
        <f>IF($E142=503,'Tarifs et relevés'!$N$16*'Tarifs et relevés'!$N$26,0)</f>
        <v>0</v>
      </c>
      <c r="AH142" s="113">
        <f>IF($E142=504,'Tarifs et relevés'!$N$17*'Tarifs et relevés'!$N$26,0)</f>
        <v>0</v>
      </c>
      <c r="AI142" s="113">
        <f>IF($E142=505,'Tarifs et relevés'!$N$18*'Tarifs et relevés'!$N$26,0)</f>
        <v>0</v>
      </c>
      <c r="AJ142" s="113">
        <f>IF($E142=506,'Tarifs et relevés'!$N$19*'Tarifs et relevés'!$N$26,0)</f>
        <v>0</v>
      </c>
      <c r="AK142" s="113">
        <f>IF($E142=507,'Tarifs et relevés'!$N$20*'Tarifs et relevés'!$N$26,0)</f>
        <v>0</v>
      </c>
      <c r="AL142" s="113">
        <f>IF($E142=508,'Tarifs et relevés'!$N$21*'Tarifs et relevés'!$N$26,0)</f>
        <v>0</v>
      </c>
      <c r="AM142" s="113">
        <f>IF($E142=509,'Tarifs et relevés'!$N$22*'Tarifs et relevés'!$N$26,0)</f>
        <v>0</v>
      </c>
      <c r="AN142" s="113">
        <f>IF($E142=510,'Tarifs et relevés'!$N$23*'Tarifs et relevés'!$N$26,0)</f>
        <v>0</v>
      </c>
      <c r="AO142" s="113">
        <f>IF($E142=511,'Tarifs et relevés'!$N$24*'Tarifs et relevés'!$N$26,0)</f>
        <v>0</v>
      </c>
      <c r="AP142" s="113">
        <f>IF($E142=512,'Tarifs et relevés'!$N$25*'Tarifs et relevés'!$N$26,0)</f>
        <v>0</v>
      </c>
      <c r="AQ142" s="199">
        <f>IF($E142=301,'Tarifs et relevés'!$N$5*'Tarifs et relevés'!$N$8,0)</f>
        <v>0</v>
      </c>
      <c r="AR142" s="199">
        <f>IF($E142=302,'Tarifs et relevés'!$N$6*'Tarifs et relevés'!$N$8,0)</f>
        <v>0</v>
      </c>
      <c r="AS142" s="199">
        <f>IF($E142=303,'Tarifs et relevés'!$N$7*'Tarifs et relevés'!$N$8,0)</f>
        <v>0</v>
      </c>
      <c r="AT142" s="64">
        <f t="shared" si="43"/>
        <v>0</v>
      </c>
      <c r="AU142" s="64">
        <f t="shared" si="44"/>
        <v>0</v>
      </c>
    </row>
    <row r="143" spans="1:47" ht="20.100000000000001" customHeight="1" thickBot="1" x14ac:dyDescent="0.3">
      <c r="A143" s="118"/>
      <c r="B143" s="119"/>
      <c r="C143" s="120"/>
      <c r="D143" s="118"/>
      <c r="E143" s="120"/>
      <c r="F143" s="234"/>
      <c r="G143" s="194">
        <f>SUM(G3:G142)</f>
        <v>162.5</v>
      </c>
      <c r="H143" s="194">
        <f t="shared" ref="H143:T143" si="50">SUM(H3:H142)</f>
        <v>122.5</v>
      </c>
      <c r="I143" s="194">
        <f t="shared" si="50"/>
        <v>90</v>
      </c>
      <c r="J143" s="194">
        <f t="shared" si="50"/>
        <v>1000</v>
      </c>
      <c r="K143" s="194">
        <f t="shared" si="50"/>
        <v>1000</v>
      </c>
      <c r="L143" s="194">
        <f t="shared" si="50"/>
        <v>100</v>
      </c>
      <c r="M143" s="194">
        <f t="shared" si="50"/>
        <v>225</v>
      </c>
      <c r="N143" s="194">
        <f t="shared" si="50"/>
        <v>80</v>
      </c>
      <c r="O143" s="194">
        <f t="shared" si="50"/>
        <v>200</v>
      </c>
      <c r="P143" s="194">
        <f t="shared" si="50"/>
        <v>47.25</v>
      </c>
      <c r="Q143" s="194">
        <f t="shared" si="50"/>
        <v>500</v>
      </c>
      <c r="R143" s="194">
        <f t="shared" si="50"/>
        <v>4500</v>
      </c>
      <c r="S143" s="194">
        <f t="shared" si="50"/>
        <v>4455</v>
      </c>
      <c r="T143" s="194">
        <f t="shared" si="50"/>
        <v>21000</v>
      </c>
      <c r="U143" s="121">
        <f>SUM(U3:U142)</f>
        <v>5250</v>
      </c>
      <c r="V143" s="121">
        <f>SUM(V3:V142)</f>
        <v>12232.25</v>
      </c>
      <c r="W143" s="120"/>
      <c r="X143" s="121">
        <f>SUM(X3:X142)</f>
        <v>0</v>
      </c>
      <c r="Y143" s="121">
        <f t="shared" ref="Y143:AT143" si="51">SUM(Y3:Y142)</f>
        <v>0</v>
      </c>
      <c r="Z143" s="121">
        <f t="shared" si="51"/>
        <v>2446.4499999999998</v>
      </c>
      <c r="AA143" s="121">
        <f t="shared" si="51"/>
        <v>1152.25</v>
      </c>
      <c r="AB143" s="121">
        <f t="shared" si="51"/>
        <v>4455</v>
      </c>
      <c r="AC143" s="121">
        <f t="shared" si="51"/>
        <v>1375</v>
      </c>
      <c r="AD143" s="121">
        <f t="shared" si="51"/>
        <v>5250</v>
      </c>
      <c r="AE143" s="121">
        <f t="shared" si="51"/>
        <v>125</v>
      </c>
      <c r="AF143" s="121">
        <f t="shared" si="51"/>
        <v>125</v>
      </c>
      <c r="AG143" s="121">
        <f t="shared" si="51"/>
        <v>250</v>
      </c>
      <c r="AH143" s="121">
        <f t="shared" si="51"/>
        <v>250</v>
      </c>
      <c r="AI143" s="121">
        <f t="shared" si="51"/>
        <v>625</v>
      </c>
      <c r="AJ143" s="121">
        <f t="shared" si="51"/>
        <v>375</v>
      </c>
      <c r="AK143" s="121">
        <f t="shared" si="51"/>
        <v>750</v>
      </c>
      <c r="AL143" s="121">
        <f t="shared" si="51"/>
        <v>750</v>
      </c>
      <c r="AM143" s="121">
        <f t="shared" si="51"/>
        <v>750</v>
      </c>
      <c r="AN143" s="121">
        <f t="shared" si="51"/>
        <v>250</v>
      </c>
      <c r="AO143" s="121">
        <f t="shared" si="51"/>
        <v>500</v>
      </c>
      <c r="AP143" s="121">
        <f t="shared" si="51"/>
        <v>500</v>
      </c>
      <c r="AQ143" s="121">
        <f t="shared" si="51"/>
        <v>990</v>
      </c>
      <c r="AR143" s="121">
        <f t="shared" si="51"/>
        <v>1980</v>
      </c>
      <c r="AS143" s="121">
        <f t="shared" si="51"/>
        <v>1485</v>
      </c>
      <c r="AT143" s="121">
        <f t="shared" si="51"/>
        <v>2446.4499999999998</v>
      </c>
      <c r="AU143" s="121">
        <f>SUM(AU3:AU142)</f>
        <v>14678.7</v>
      </c>
    </row>
    <row r="144" spans="1:47" ht="20.100000000000001" customHeight="1" x14ac:dyDescent="0.25">
      <c r="A144" s="3" t="s">
        <v>3</v>
      </c>
      <c r="B144" s="5" t="s">
        <v>4</v>
      </c>
    </row>
    <row r="145" spans="2:2" ht="20.100000000000001" customHeight="1" x14ac:dyDescent="0.25">
      <c r="B145" s="5" t="s">
        <v>5</v>
      </c>
    </row>
    <row r="146" spans="2:2" ht="20.100000000000001" customHeight="1" x14ac:dyDescent="0.25">
      <c r="B146" s="5" t="s">
        <v>6</v>
      </c>
    </row>
    <row r="147" spans="2:2" ht="20.100000000000001" customHeight="1" x14ac:dyDescent="0.25"/>
    <row r="148" spans="2:2" ht="20.100000000000001" customHeight="1" x14ac:dyDescent="0.25"/>
    <row r="149" spans="2:2" ht="20.100000000000001" customHeight="1" x14ac:dyDescent="0.25"/>
    <row r="150" spans="2:2" ht="20.100000000000001" customHeight="1" x14ac:dyDescent="0.25"/>
    <row r="151" spans="2:2" ht="20.100000000000001" customHeight="1" x14ac:dyDescent="0.25"/>
    <row r="152" spans="2:2" ht="20.100000000000001" customHeight="1" x14ac:dyDescent="0.25"/>
    <row r="153" spans="2:2" ht="20.100000000000001" customHeight="1" x14ac:dyDescent="0.25"/>
    <row r="154" spans="2:2" ht="20.100000000000001" customHeight="1" x14ac:dyDescent="0.25"/>
    <row r="155" spans="2:2" ht="20.100000000000001" customHeight="1" x14ac:dyDescent="0.25"/>
    <row r="156" spans="2:2" ht="20.100000000000001" customHeight="1" x14ac:dyDescent="0.25"/>
    <row r="157" spans="2:2" ht="20.100000000000001" customHeight="1" x14ac:dyDescent="0.25"/>
    <row r="158" spans="2:2" ht="20.100000000000001" customHeight="1" x14ac:dyDescent="0.25"/>
    <row r="159" spans="2:2" ht="20.100000000000001" customHeight="1" x14ac:dyDescent="0.25"/>
    <row r="160" spans="2:2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  <row r="752" ht="20.100000000000001" customHeight="1" x14ac:dyDescent="0.25"/>
    <row r="753" ht="20.100000000000001" customHeight="1" x14ac:dyDescent="0.25"/>
    <row r="754" ht="20.100000000000001" customHeight="1" x14ac:dyDescent="0.25"/>
    <row r="755" ht="20.100000000000001" customHeight="1" x14ac:dyDescent="0.25"/>
    <row r="756" ht="20.100000000000001" customHeight="1" x14ac:dyDescent="0.25"/>
    <row r="757" ht="20.100000000000001" customHeight="1" x14ac:dyDescent="0.25"/>
    <row r="758" ht="20.100000000000001" customHeight="1" x14ac:dyDescent="0.25"/>
    <row r="759" ht="20.100000000000001" customHeight="1" x14ac:dyDescent="0.25"/>
    <row r="760" ht="20.100000000000001" customHeight="1" x14ac:dyDescent="0.25"/>
    <row r="761" ht="20.100000000000001" customHeight="1" x14ac:dyDescent="0.25"/>
    <row r="762" ht="20.100000000000001" customHeight="1" x14ac:dyDescent="0.25"/>
    <row r="763" ht="20.100000000000001" customHeight="1" x14ac:dyDescent="0.25"/>
    <row r="764" ht="20.100000000000001" customHeight="1" x14ac:dyDescent="0.25"/>
    <row r="765" ht="20.100000000000001" customHeight="1" x14ac:dyDescent="0.25"/>
    <row r="766" ht="20.100000000000001" customHeight="1" x14ac:dyDescent="0.25"/>
    <row r="767" ht="20.100000000000001" customHeight="1" x14ac:dyDescent="0.25"/>
    <row r="768" ht="20.100000000000001" customHeight="1" x14ac:dyDescent="0.25"/>
    <row r="769" ht="20.100000000000001" customHeight="1" x14ac:dyDescent="0.25"/>
    <row r="770" ht="20.100000000000001" customHeight="1" x14ac:dyDescent="0.25"/>
    <row r="771" ht="20.100000000000001" customHeight="1" x14ac:dyDescent="0.25"/>
    <row r="772" ht="20.100000000000001" customHeight="1" x14ac:dyDescent="0.25"/>
    <row r="773" ht="20.100000000000001" customHeight="1" x14ac:dyDescent="0.25"/>
    <row r="774" ht="20.100000000000001" customHeight="1" x14ac:dyDescent="0.25"/>
    <row r="775" ht="20.100000000000001" customHeight="1" x14ac:dyDescent="0.25"/>
    <row r="776" ht="20.100000000000001" customHeight="1" x14ac:dyDescent="0.25"/>
    <row r="777" ht="20.100000000000001" customHeight="1" x14ac:dyDescent="0.25"/>
    <row r="778" ht="20.100000000000001" customHeight="1" x14ac:dyDescent="0.25"/>
    <row r="779" ht="20.100000000000001" customHeight="1" x14ac:dyDescent="0.25"/>
    <row r="780" ht="20.100000000000001" customHeight="1" x14ac:dyDescent="0.25"/>
    <row r="781" ht="20.100000000000001" customHeight="1" x14ac:dyDescent="0.25"/>
    <row r="782" ht="20.100000000000001" customHeight="1" x14ac:dyDescent="0.25"/>
    <row r="783" ht="20.100000000000001" customHeight="1" x14ac:dyDescent="0.25"/>
    <row r="784" ht="20.100000000000001" customHeight="1" x14ac:dyDescent="0.25"/>
    <row r="785" ht="20.100000000000001" customHeight="1" x14ac:dyDescent="0.25"/>
    <row r="786" ht="20.100000000000001" customHeight="1" x14ac:dyDescent="0.25"/>
    <row r="787" ht="20.100000000000001" customHeight="1" x14ac:dyDescent="0.25"/>
    <row r="788" ht="20.100000000000001" customHeight="1" x14ac:dyDescent="0.25"/>
    <row r="789" ht="20.100000000000001" customHeight="1" x14ac:dyDescent="0.25"/>
    <row r="790" ht="20.100000000000001" customHeight="1" x14ac:dyDescent="0.25"/>
    <row r="791" ht="20.100000000000001" customHeight="1" x14ac:dyDescent="0.25"/>
    <row r="792" ht="20.100000000000001" customHeight="1" x14ac:dyDescent="0.25"/>
    <row r="793" ht="20.100000000000001" customHeight="1" x14ac:dyDescent="0.25"/>
    <row r="794" ht="20.100000000000001" customHeight="1" x14ac:dyDescent="0.25"/>
    <row r="795" ht="20.100000000000001" customHeight="1" x14ac:dyDescent="0.25"/>
    <row r="796" ht="20.100000000000001" customHeight="1" x14ac:dyDescent="0.25"/>
    <row r="797" ht="20.100000000000001" customHeight="1" x14ac:dyDescent="0.25"/>
    <row r="798" ht="20.100000000000001" customHeight="1" x14ac:dyDescent="0.25"/>
    <row r="799" ht="20.100000000000001" customHeight="1" x14ac:dyDescent="0.25"/>
    <row r="800" ht="20.100000000000001" customHeight="1" x14ac:dyDescent="0.25"/>
    <row r="801" ht="20.100000000000001" customHeight="1" x14ac:dyDescent="0.25"/>
    <row r="802" ht="20.100000000000001" customHeight="1" x14ac:dyDescent="0.25"/>
    <row r="803" ht="20.100000000000001" customHeight="1" x14ac:dyDescent="0.25"/>
    <row r="804" ht="20.100000000000001" customHeight="1" x14ac:dyDescent="0.25"/>
    <row r="805" ht="20.100000000000001" customHeight="1" x14ac:dyDescent="0.25"/>
    <row r="806" ht="20.100000000000001" customHeight="1" x14ac:dyDescent="0.25"/>
    <row r="807" ht="20.100000000000001" customHeight="1" x14ac:dyDescent="0.25"/>
    <row r="808" ht="20.100000000000001" customHeight="1" x14ac:dyDescent="0.25"/>
    <row r="809" ht="20.100000000000001" customHeight="1" x14ac:dyDescent="0.25"/>
    <row r="810" ht="20.100000000000001" customHeight="1" x14ac:dyDescent="0.25"/>
    <row r="811" ht="20.100000000000001" customHeight="1" x14ac:dyDescent="0.25"/>
    <row r="812" ht="20.100000000000001" customHeight="1" x14ac:dyDescent="0.25"/>
    <row r="813" ht="20.100000000000001" customHeight="1" x14ac:dyDescent="0.25"/>
    <row r="814" ht="20.100000000000001" customHeight="1" x14ac:dyDescent="0.25"/>
    <row r="815" ht="20.100000000000001" customHeight="1" x14ac:dyDescent="0.25"/>
    <row r="816" ht="20.100000000000001" customHeight="1" x14ac:dyDescent="0.25"/>
    <row r="817" ht="20.100000000000001" customHeight="1" x14ac:dyDescent="0.25"/>
    <row r="818" ht="20.100000000000001" customHeight="1" x14ac:dyDescent="0.25"/>
    <row r="819" ht="20.100000000000001" customHeight="1" x14ac:dyDescent="0.25"/>
    <row r="820" ht="20.100000000000001" customHeight="1" x14ac:dyDescent="0.25"/>
    <row r="821" ht="20.100000000000001" customHeight="1" x14ac:dyDescent="0.25"/>
    <row r="822" ht="20.100000000000001" customHeight="1" x14ac:dyDescent="0.25"/>
    <row r="823" ht="20.100000000000001" customHeight="1" x14ac:dyDescent="0.25"/>
    <row r="824" ht="20.100000000000001" customHeight="1" x14ac:dyDescent="0.25"/>
    <row r="825" ht="20.100000000000001" customHeight="1" x14ac:dyDescent="0.25"/>
    <row r="826" ht="20.100000000000001" customHeight="1" x14ac:dyDescent="0.25"/>
    <row r="827" ht="20.100000000000001" customHeight="1" x14ac:dyDescent="0.25"/>
    <row r="828" ht="20.100000000000001" customHeight="1" x14ac:dyDescent="0.25"/>
    <row r="829" ht="20.100000000000001" customHeight="1" x14ac:dyDescent="0.25"/>
    <row r="830" ht="20.100000000000001" customHeight="1" x14ac:dyDescent="0.25"/>
    <row r="831" ht="20.100000000000001" customHeight="1" x14ac:dyDescent="0.25"/>
    <row r="832" ht="20.100000000000001" customHeight="1" x14ac:dyDescent="0.25"/>
    <row r="833" ht="20.100000000000001" customHeight="1" x14ac:dyDescent="0.25"/>
    <row r="834" ht="20.100000000000001" customHeight="1" x14ac:dyDescent="0.25"/>
    <row r="835" ht="20.100000000000001" customHeight="1" x14ac:dyDescent="0.25"/>
    <row r="836" ht="20.100000000000001" customHeight="1" x14ac:dyDescent="0.25"/>
    <row r="837" ht="20.100000000000001" customHeight="1" x14ac:dyDescent="0.25"/>
    <row r="838" ht="20.100000000000001" customHeight="1" x14ac:dyDescent="0.25"/>
    <row r="839" ht="20.100000000000001" customHeight="1" x14ac:dyDescent="0.25"/>
    <row r="840" ht="20.100000000000001" customHeight="1" x14ac:dyDescent="0.25"/>
    <row r="841" ht="20.100000000000001" customHeight="1" x14ac:dyDescent="0.25"/>
    <row r="842" ht="20.100000000000001" customHeight="1" x14ac:dyDescent="0.25"/>
    <row r="843" ht="20.100000000000001" customHeight="1" x14ac:dyDescent="0.25"/>
    <row r="844" ht="20.100000000000001" customHeight="1" x14ac:dyDescent="0.25"/>
    <row r="845" ht="20.100000000000001" customHeight="1" x14ac:dyDescent="0.25"/>
    <row r="846" ht="20.100000000000001" customHeight="1" x14ac:dyDescent="0.25"/>
    <row r="847" ht="20.100000000000001" customHeight="1" x14ac:dyDescent="0.25"/>
    <row r="848" ht="20.100000000000001" customHeight="1" x14ac:dyDescent="0.25"/>
    <row r="849" ht="20.100000000000001" customHeight="1" x14ac:dyDescent="0.25"/>
    <row r="850" ht="20.100000000000001" customHeight="1" x14ac:dyDescent="0.25"/>
    <row r="851" ht="20.100000000000001" customHeight="1" x14ac:dyDescent="0.25"/>
    <row r="852" ht="20.100000000000001" customHeight="1" x14ac:dyDescent="0.25"/>
    <row r="853" ht="20.100000000000001" customHeight="1" x14ac:dyDescent="0.25"/>
    <row r="854" ht="20.100000000000001" customHeight="1" x14ac:dyDescent="0.25"/>
    <row r="855" ht="20.100000000000001" customHeight="1" x14ac:dyDescent="0.25"/>
    <row r="856" ht="20.100000000000001" customHeight="1" x14ac:dyDescent="0.25"/>
    <row r="857" ht="20.100000000000001" customHeight="1" x14ac:dyDescent="0.25"/>
    <row r="858" ht="20.100000000000001" customHeight="1" x14ac:dyDescent="0.25"/>
    <row r="859" ht="20.100000000000001" customHeight="1" x14ac:dyDescent="0.25"/>
    <row r="860" ht="20.100000000000001" customHeight="1" x14ac:dyDescent="0.25"/>
    <row r="861" ht="20.100000000000001" customHeight="1" x14ac:dyDescent="0.25"/>
    <row r="862" ht="20.100000000000001" customHeight="1" x14ac:dyDescent="0.25"/>
    <row r="863" ht="20.100000000000001" customHeight="1" x14ac:dyDescent="0.25"/>
    <row r="864" ht="20.100000000000001" customHeight="1" x14ac:dyDescent="0.25"/>
    <row r="865" ht="20.100000000000001" customHeight="1" x14ac:dyDescent="0.25"/>
    <row r="866" ht="20.100000000000001" customHeight="1" x14ac:dyDescent="0.25"/>
    <row r="867" ht="20.100000000000001" customHeight="1" x14ac:dyDescent="0.25"/>
    <row r="868" ht="20.100000000000001" customHeight="1" x14ac:dyDescent="0.25"/>
    <row r="869" ht="20.100000000000001" customHeight="1" x14ac:dyDescent="0.25"/>
    <row r="870" ht="20.100000000000001" customHeight="1" x14ac:dyDescent="0.25"/>
    <row r="871" ht="20.100000000000001" customHeight="1" x14ac:dyDescent="0.25"/>
    <row r="872" ht="20.100000000000001" customHeight="1" x14ac:dyDescent="0.25"/>
    <row r="873" ht="20.100000000000001" customHeight="1" x14ac:dyDescent="0.25"/>
    <row r="874" ht="20.100000000000001" customHeight="1" x14ac:dyDescent="0.25"/>
    <row r="875" ht="20.100000000000001" customHeight="1" x14ac:dyDescent="0.25"/>
    <row r="876" ht="20.100000000000001" customHeight="1" x14ac:dyDescent="0.25"/>
    <row r="877" ht="20.100000000000001" customHeight="1" x14ac:dyDescent="0.25"/>
    <row r="878" ht="20.100000000000001" customHeight="1" x14ac:dyDescent="0.25"/>
    <row r="879" ht="20.100000000000001" customHeight="1" x14ac:dyDescent="0.25"/>
    <row r="880" ht="20.100000000000001" customHeight="1" x14ac:dyDescent="0.25"/>
    <row r="881" ht="20.100000000000001" customHeight="1" x14ac:dyDescent="0.25"/>
    <row r="882" ht="20.100000000000001" customHeight="1" x14ac:dyDescent="0.25"/>
    <row r="883" ht="20.100000000000001" customHeight="1" x14ac:dyDescent="0.25"/>
    <row r="884" ht="20.100000000000001" customHeight="1" x14ac:dyDescent="0.25"/>
    <row r="885" ht="20.100000000000001" customHeight="1" x14ac:dyDescent="0.25"/>
    <row r="886" ht="20.100000000000001" customHeight="1" x14ac:dyDescent="0.25"/>
    <row r="887" ht="20.100000000000001" customHeight="1" x14ac:dyDescent="0.25"/>
    <row r="888" ht="20.100000000000001" customHeight="1" x14ac:dyDescent="0.25"/>
    <row r="889" ht="20.100000000000001" customHeight="1" x14ac:dyDescent="0.25"/>
    <row r="890" ht="20.100000000000001" customHeight="1" x14ac:dyDescent="0.25"/>
    <row r="891" ht="20.100000000000001" customHeight="1" x14ac:dyDescent="0.25"/>
    <row r="892" ht="20.100000000000001" customHeight="1" x14ac:dyDescent="0.25"/>
    <row r="893" ht="20.100000000000001" customHeight="1" x14ac:dyDescent="0.25"/>
    <row r="894" ht="20.100000000000001" customHeight="1" x14ac:dyDescent="0.25"/>
    <row r="895" ht="20.100000000000001" customHeight="1" x14ac:dyDescent="0.25"/>
    <row r="896" ht="20.100000000000001" customHeight="1" x14ac:dyDescent="0.25"/>
    <row r="897" ht="20.100000000000001" customHeight="1" x14ac:dyDescent="0.25"/>
    <row r="898" ht="20.100000000000001" customHeight="1" x14ac:dyDescent="0.25"/>
    <row r="899" ht="20.100000000000001" customHeight="1" x14ac:dyDescent="0.25"/>
    <row r="900" ht="20.100000000000001" customHeight="1" x14ac:dyDescent="0.25"/>
    <row r="901" ht="20.100000000000001" customHeight="1" x14ac:dyDescent="0.25"/>
    <row r="902" ht="20.100000000000001" customHeight="1" x14ac:dyDescent="0.25"/>
    <row r="903" ht="20.100000000000001" customHeight="1" x14ac:dyDescent="0.25"/>
    <row r="904" ht="20.100000000000001" customHeight="1" x14ac:dyDescent="0.25"/>
    <row r="905" ht="20.100000000000001" customHeight="1" x14ac:dyDescent="0.25"/>
    <row r="906" ht="20.100000000000001" customHeight="1" x14ac:dyDescent="0.25"/>
    <row r="907" ht="20.100000000000001" customHeight="1" x14ac:dyDescent="0.25"/>
    <row r="908" ht="20.100000000000001" customHeight="1" x14ac:dyDescent="0.25"/>
    <row r="909" ht="20.100000000000001" customHeight="1" x14ac:dyDescent="0.25"/>
    <row r="910" ht="20.100000000000001" customHeight="1" x14ac:dyDescent="0.25"/>
    <row r="911" ht="20.100000000000001" customHeight="1" x14ac:dyDescent="0.25"/>
    <row r="912" ht="20.100000000000001" customHeight="1" x14ac:dyDescent="0.25"/>
    <row r="913" ht="20.100000000000001" customHeight="1" x14ac:dyDescent="0.25"/>
    <row r="914" ht="20.100000000000001" customHeight="1" x14ac:dyDescent="0.25"/>
    <row r="915" ht="20.100000000000001" customHeight="1" x14ac:dyDescent="0.25"/>
    <row r="916" ht="20.100000000000001" customHeight="1" x14ac:dyDescent="0.25"/>
    <row r="917" ht="20.100000000000001" customHeight="1" x14ac:dyDescent="0.25"/>
    <row r="918" ht="20.100000000000001" customHeight="1" x14ac:dyDescent="0.25"/>
    <row r="919" ht="20.100000000000001" customHeight="1" x14ac:dyDescent="0.25"/>
    <row r="920" ht="20.100000000000001" customHeight="1" x14ac:dyDescent="0.25"/>
    <row r="921" ht="20.100000000000001" customHeight="1" x14ac:dyDescent="0.25"/>
    <row r="922" ht="20.100000000000001" customHeight="1" x14ac:dyDescent="0.25"/>
    <row r="923" ht="20.100000000000001" customHeight="1" x14ac:dyDescent="0.25"/>
    <row r="924" ht="20.100000000000001" customHeight="1" x14ac:dyDescent="0.25"/>
    <row r="925" ht="20.100000000000001" customHeight="1" x14ac:dyDescent="0.25"/>
    <row r="926" ht="20.100000000000001" customHeight="1" x14ac:dyDescent="0.25"/>
    <row r="927" ht="20.100000000000001" customHeight="1" x14ac:dyDescent="0.25"/>
    <row r="928" ht="20.100000000000001" customHeight="1" x14ac:dyDescent="0.25"/>
    <row r="929" ht="20.100000000000001" customHeight="1" x14ac:dyDescent="0.25"/>
    <row r="930" ht="20.100000000000001" customHeight="1" x14ac:dyDescent="0.25"/>
    <row r="931" ht="20.100000000000001" customHeight="1" x14ac:dyDescent="0.25"/>
    <row r="932" ht="20.100000000000001" customHeight="1" x14ac:dyDescent="0.25"/>
    <row r="933" ht="20.100000000000001" customHeight="1" x14ac:dyDescent="0.25"/>
    <row r="934" ht="20.100000000000001" customHeight="1" x14ac:dyDescent="0.25"/>
    <row r="935" ht="20.100000000000001" customHeight="1" x14ac:dyDescent="0.25"/>
    <row r="936" ht="20.100000000000001" customHeight="1" x14ac:dyDescent="0.25"/>
    <row r="937" ht="20.100000000000001" customHeight="1" x14ac:dyDescent="0.25"/>
    <row r="938" ht="20.100000000000001" customHeight="1" x14ac:dyDescent="0.25"/>
    <row r="939" ht="20.100000000000001" customHeight="1" x14ac:dyDescent="0.25"/>
    <row r="940" ht="20.100000000000001" customHeight="1" x14ac:dyDescent="0.25"/>
    <row r="941" ht="20.100000000000001" customHeight="1" x14ac:dyDescent="0.25"/>
    <row r="942" ht="20.100000000000001" customHeight="1" x14ac:dyDescent="0.25"/>
    <row r="943" ht="20.100000000000001" customHeight="1" x14ac:dyDescent="0.25"/>
    <row r="944" ht="20.100000000000001" customHeight="1" x14ac:dyDescent="0.25"/>
    <row r="945" ht="20.100000000000001" customHeight="1" x14ac:dyDescent="0.25"/>
    <row r="946" ht="20.100000000000001" customHeight="1" x14ac:dyDescent="0.25"/>
    <row r="947" ht="20.100000000000001" customHeight="1" x14ac:dyDescent="0.25"/>
    <row r="948" ht="20.100000000000001" customHeight="1" x14ac:dyDescent="0.25"/>
    <row r="949" ht="20.100000000000001" customHeight="1" x14ac:dyDescent="0.25"/>
    <row r="950" ht="20.100000000000001" customHeight="1" x14ac:dyDescent="0.25"/>
    <row r="951" ht="20.100000000000001" customHeight="1" x14ac:dyDescent="0.25"/>
    <row r="952" ht="20.100000000000001" customHeight="1" x14ac:dyDescent="0.25"/>
    <row r="953" ht="20.100000000000001" customHeight="1" x14ac:dyDescent="0.25"/>
    <row r="954" ht="20.100000000000001" customHeight="1" x14ac:dyDescent="0.25"/>
    <row r="955" ht="20.100000000000001" customHeight="1" x14ac:dyDescent="0.25"/>
    <row r="956" ht="20.100000000000001" customHeight="1" x14ac:dyDescent="0.25"/>
    <row r="957" ht="20.100000000000001" customHeight="1" x14ac:dyDescent="0.25"/>
    <row r="958" ht="20.100000000000001" customHeight="1" x14ac:dyDescent="0.25"/>
    <row r="959" ht="20.100000000000001" customHeight="1" x14ac:dyDescent="0.25"/>
    <row r="960" ht="20.100000000000001" customHeight="1" x14ac:dyDescent="0.25"/>
    <row r="961" ht="20.100000000000001" customHeight="1" x14ac:dyDescent="0.25"/>
    <row r="962" ht="20.100000000000001" customHeight="1" x14ac:dyDescent="0.25"/>
    <row r="963" ht="20.100000000000001" customHeight="1" x14ac:dyDescent="0.25"/>
    <row r="964" ht="20.100000000000001" customHeight="1" x14ac:dyDescent="0.25"/>
    <row r="965" ht="20.100000000000001" customHeight="1" x14ac:dyDescent="0.25"/>
    <row r="966" ht="20.100000000000001" customHeight="1" x14ac:dyDescent="0.25"/>
    <row r="967" ht="20.100000000000001" customHeight="1" x14ac:dyDescent="0.25"/>
    <row r="968" ht="20.100000000000001" customHeight="1" x14ac:dyDescent="0.25"/>
    <row r="969" ht="20.100000000000001" customHeight="1" x14ac:dyDescent="0.25"/>
    <row r="970" ht="20.100000000000001" customHeight="1" x14ac:dyDescent="0.25"/>
    <row r="971" ht="20.100000000000001" customHeight="1" x14ac:dyDescent="0.25"/>
    <row r="972" ht="20.100000000000001" customHeight="1" x14ac:dyDescent="0.25"/>
    <row r="973" ht="20.100000000000001" customHeight="1" x14ac:dyDescent="0.25"/>
    <row r="974" ht="20.100000000000001" customHeight="1" x14ac:dyDescent="0.25"/>
    <row r="975" ht="20.100000000000001" customHeight="1" x14ac:dyDescent="0.25"/>
    <row r="976" ht="20.100000000000001" customHeight="1" x14ac:dyDescent="0.25"/>
    <row r="977" ht="20.100000000000001" customHeight="1" x14ac:dyDescent="0.25"/>
    <row r="978" ht="20.100000000000001" customHeight="1" x14ac:dyDescent="0.25"/>
    <row r="979" ht="20.100000000000001" customHeight="1" x14ac:dyDescent="0.25"/>
    <row r="980" ht="20.100000000000001" customHeight="1" x14ac:dyDescent="0.25"/>
    <row r="981" ht="20.100000000000001" customHeight="1" x14ac:dyDescent="0.25"/>
    <row r="982" ht="20.100000000000001" customHeight="1" x14ac:dyDescent="0.25"/>
    <row r="983" ht="20.100000000000001" customHeight="1" x14ac:dyDescent="0.25"/>
    <row r="984" ht="20.100000000000001" customHeight="1" x14ac:dyDescent="0.25"/>
    <row r="985" ht="20.100000000000001" customHeight="1" x14ac:dyDescent="0.25"/>
    <row r="986" ht="20.100000000000001" customHeight="1" x14ac:dyDescent="0.25"/>
    <row r="987" ht="20.100000000000001" customHeight="1" x14ac:dyDescent="0.25"/>
    <row r="988" ht="20.100000000000001" customHeight="1" x14ac:dyDescent="0.25"/>
    <row r="989" ht="20.100000000000001" customHeight="1" x14ac:dyDescent="0.25"/>
    <row r="990" ht="20.100000000000001" customHeight="1" x14ac:dyDescent="0.25"/>
    <row r="991" ht="20.100000000000001" customHeight="1" x14ac:dyDescent="0.25"/>
    <row r="992" ht="20.100000000000001" customHeight="1" x14ac:dyDescent="0.25"/>
    <row r="993" ht="20.100000000000001" customHeight="1" x14ac:dyDescent="0.25"/>
    <row r="994" ht="20.100000000000001" customHeight="1" x14ac:dyDescent="0.25"/>
    <row r="995" ht="20.100000000000001" customHeight="1" x14ac:dyDescent="0.25"/>
    <row r="996" ht="20.100000000000001" customHeight="1" x14ac:dyDescent="0.25"/>
    <row r="997" ht="20.100000000000001" customHeight="1" x14ac:dyDescent="0.25"/>
    <row r="998" ht="20.100000000000001" customHeight="1" x14ac:dyDescent="0.25"/>
    <row r="999" ht="20.100000000000001" customHeight="1" x14ac:dyDescent="0.25"/>
    <row r="1000" ht="20.100000000000001" customHeight="1" x14ac:dyDescent="0.25"/>
    <row r="1001" ht="20.100000000000001" customHeight="1" x14ac:dyDescent="0.25"/>
    <row r="1002" ht="20.100000000000001" customHeight="1" x14ac:dyDescent="0.25"/>
    <row r="1003" ht="20.100000000000001" customHeight="1" x14ac:dyDescent="0.25"/>
    <row r="1004" ht="20.100000000000001" customHeight="1" x14ac:dyDescent="0.25"/>
    <row r="1005" ht="20.100000000000001" customHeight="1" x14ac:dyDescent="0.25"/>
    <row r="1006" ht="20.100000000000001" customHeight="1" x14ac:dyDescent="0.25"/>
    <row r="1007" ht="20.100000000000001" customHeight="1" x14ac:dyDescent="0.25"/>
    <row r="1008" ht="20.100000000000001" customHeight="1" x14ac:dyDescent="0.25"/>
    <row r="1009" ht="20.100000000000001" customHeight="1" x14ac:dyDescent="0.25"/>
    <row r="1010" ht="20.100000000000001" customHeight="1" x14ac:dyDescent="0.25"/>
    <row r="1011" ht="20.100000000000001" customHeight="1" x14ac:dyDescent="0.25"/>
    <row r="1012" ht="20.100000000000001" customHeight="1" x14ac:dyDescent="0.25"/>
    <row r="1013" ht="20.100000000000001" customHeight="1" x14ac:dyDescent="0.25"/>
    <row r="1014" ht="20.100000000000001" customHeight="1" x14ac:dyDescent="0.25"/>
    <row r="1015" ht="20.100000000000001" customHeight="1" x14ac:dyDescent="0.25"/>
    <row r="1016" ht="20.100000000000001" customHeight="1" x14ac:dyDescent="0.25"/>
    <row r="1017" ht="20.100000000000001" customHeight="1" x14ac:dyDescent="0.25"/>
    <row r="1018" ht="20.100000000000001" customHeight="1" x14ac:dyDescent="0.25"/>
    <row r="1019" ht="20.100000000000001" customHeight="1" x14ac:dyDescent="0.25"/>
    <row r="1020" ht="20.100000000000001" customHeight="1" x14ac:dyDescent="0.25"/>
    <row r="1021" ht="20.100000000000001" customHeight="1" x14ac:dyDescent="0.25"/>
    <row r="1022" ht="20.100000000000001" customHeight="1" x14ac:dyDescent="0.25"/>
    <row r="1023" ht="20.100000000000001" customHeight="1" x14ac:dyDescent="0.25"/>
    <row r="1024" ht="20.100000000000001" customHeight="1" x14ac:dyDescent="0.25"/>
    <row r="1025" ht="20.100000000000001" customHeight="1" x14ac:dyDescent="0.25"/>
    <row r="1026" ht="20.100000000000001" customHeight="1" x14ac:dyDescent="0.25"/>
    <row r="1027" ht="20.100000000000001" customHeight="1" x14ac:dyDescent="0.25"/>
    <row r="1028" ht="20.100000000000001" customHeight="1" x14ac:dyDescent="0.25"/>
    <row r="1029" ht="20.100000000000001" customHeight="1" x14ac:dyDescent="0.25"/>
    <row r="1030" ht="20.100000000000001" customHeight="1" x14ac:dyDescent="0.25"/>
    <row r="1031" ht="20.100000000000001" customHeight="1" x14ac:dyDescent="0.25"/>
    <row r="1032" ht="20.100000000000001" customHeight="1" x14ac:dyDescent="0.25"/>
    <row r="1033" ht="20.100000000000001" customHeight="1" x14ac:dyDescent="0.25"/>
    <row r="1034" ht="20.100000000000001" customHeight="1" x14ac:dyDescent="0.25"/>
    <row r="1035" ht="20.100000000000001" customHeight="1" x14ac:dyDescent="0.25"/>
    <row r="1036" ht="20.100000000000001" customHeight="1" x14ac:dyDescent="0.25"/>
    <row r="1037" ht="20.100000000000001" customHeight="1" x14ac:dyDescent="0.25"/>
    <row r="1038" ht="20.100000000000001" customHeight="1" x14ac:dyDescent="0.25"/>
    <row r="1039" ht="20.100000000000001" customHeight="1" x14ac:dyDescent="0.25"/>
    <row r="1040" ht="20.100000000000001" customHeight="1" x14ac:dyDescent="0.25"/>
    <row r="1041" ht="20.100000000000001" customHeight="1" x14ac:dyDescent="0.25"/>
    <row r="1042" ht="20.100000000000001" customHeight="1" x14ac:dyDescent="0.25"/>
    <row r="1043" ht="20.100000000000001" customHeight="1" x14ac:dyDescent="0.25"/>
    <row r="1044" ht="20.100000000000001" customHeight="1" x14ac:dyDescent="0.25"/>
    <row r="1045" ht="20.100000000000001" customHeight="1" x14ac:dyDescent="0.25"/>
    <row r="1046" ht="20.100000000000001" customHeight="1" x14ac:dyDescent="0.25"/>
    <row r="1047" ht="20.100000000000001" customHeight="1" x14ac:dyDescent="0.25"/>
    <row r="1048" ht="20.100000000000001" customHeight="1" x14ac:dyDescent="0.25"/>
    <row r="1049" ht="20.100000000000001" customHeight="1" x14ac:dyDescent="0.25"/>
    <row r="1050" ht="20.100000000000001" customHeight="1" x14ac:dyDescent="0.25"/>
    <row r="1051" ht="20.100000000000001" customHeight="1" x14ac:dyDescent="0.25"/>
    <row r="1052" ht="20.100000000000001" customHeight="1" x14ac:dyDescent="0.25"/>
    <row r="1053" ht="20.100000000000001" customHeight="1" x14ac:dyDescent="0.25"/>
    <row r="1054" ht="20.100000000000001" customHeight="1" x14ac:dyDescent="0.25"/>
    <row r="1055" ht="20.100000000000001" customHeight="1" x14ac:dyDescent="0.25"/>
    <row r="1056" ht="20.100000000000001" customHeight="1" x14ac:dyDescent="0.25"/>
    <row r="1057" ht="20.100000000000001" customHeight="1" x14ac:dyDescent="0.25"/>
    <row r="1058" ht="20.100000000000001" customHeight="1" x14ac:dyDescent="0.25"/>
    <row r="1059" ht="20.100000000000001" customHeight="1" x14ac:dyDescent="0.25"/>
    <row r="1060" ht="20.100000000000001" customHeight="1" x14ac:dyDescent="0.25"/>
    <row r="1061" ht="20.100000000000001" customHeight="1" x14ac:dyDescent="0.25"/>
    <row r="1062" ht="20.100000000000001" customHeight="1" x14ac:dyDescent="0.25"/>
    <row r="1063" ht="20.100000000000001" customHeight="1" x14ac:dyDescent="0.25"/>
    <row r="1064" ht="20.100000000000001" customHeight="1" x14ac:dyDescent="0.25"/>
    <row r="1065" ht="20.100000000000001" customHeight="1" x14ac:dyDescent="0.25"/>
    <row r="1066" ht="20.100000000000001" customHeight="1" x14ac:dyDescent="0.25"/>
    <row r="1067" ht="20.100000000000001" customHeight="1" x14ac:dyDescent="0.25"/>
    <row r="1068" ht="20.100000000000001" customHeight="1" x14ac:dyDescent="0.25"/>
    <row r="1069" ht="20.100000000000001" customHeight="1" x14ac:dyDescent="0.25"/>
    <row r="1070" ht="20.100000000000001" customHeight="1" x14ac:dyDescent="0.25"/>
    <row r="1071" ht="20.100000000000001" customHeight="1" x14ac:dyDescent="0.25"/>
    <row r="1072" ht="20.100000000000001" customHeight="1" x14ac:dyDescent="0.25"/>
    <row r="1073" ht="20.100000000000001" customHeight="1" x14ac:dyDescent="0.25"/>
    <row r="1074" ht="20.100000000000001" customHeight="1" x14ac:dyDescent="0.25"/>
    <row r="1075" ht="20.100000000000001" customHeight="1" x14ac:dyDescent="0.25"/>
    <row r="1076" ht="20.100000000000001" customHeight="1" x14ac:dyDescent="0.25"/>
    <row r="1077" ht="20.100000000000001" customHeight="1" x14ac:dyDescent="0.25"/>
    <row r="1078" ht="20.100000000000001" customHeight="1" x14ac:dyDescent="0.25"/>
    <row r="1079" ht="20.100000000000001" customHeight="1" x14ac:dyDescent="0.25"/>
    <row r="1080" ht="20.100000000000001" customHeight="1" x14ac:dyDescent="0.25"/>
    <row r="1081" ht="20.100000000000001" customHeight="1" x14ac:dyDescent="0.25"/>
    <row r="1082" ht="20.100000000000001" customHeight="1" x14ac:dyDescent="0.25"/>
    <row r="1083" ht="20.100000000000001" customHeight="1" x14ac:dyDescent="0.25"/>
    <row r="1084" ht="20.100000000000001" customHeight="1" x14ac:dyDescent="0.25"/>
    <row r="1085" ht="20.100000000000001" customHeight="1" x14ac:dyDescent="0.25"/>
    <row r="1086" ht="20.100000000000001" customHeight="1" x14ac:dyDescent="0.25"/>
    <row r="1087" ht="20.100000000000001" customHeight="1" x14ac:dyDescent="0.25"/>
    <row r="1088" ht="20.100000000000001" customHeight="1" x14ac:dyDescent="0.25"/>
    <row r="1089" ht="20.100000000000001" customHeight="1" x14ac:dyDescent="0.25"/>
    <row r="1090" ht="20.100000000000001" customHeight="1" x14ac:dyDescent="0.25"/>
    <row r="1091" ht="20.100000000000001" customHeight="1" x14ac:dyDescent="0.25"/>
    <row r="1092" ht="20.100000000000001" customHeight="1" x14ac:dyDescent="0.25"/>
    <row r="1093" ht="20.100000000000001" customHeight="1" x14ac:dyDescent="0.25"/>
    <row r="1094" ht="20.100000000000001" customHeight="1" x14ac:dyDescent="0.25"/>
    <row r="1095" ht="20.100000000000001" customHeight="1" x14ac:dyDescent="0.25"/>
    <row r="1096" ht="20.100000000000001" customHeight="1" x14ac:dyDescent="0.25"/>
    <row r="1097" ht="20.100000000000001" customHeight="1" x14ac:dyDescent="0.25"/>
    <row r="1098" ht="20.100000000000001" customHeight="1" x14ac:dyDescent="0.25"/>
    <row r="1099" ht="20.100000000000001" customHeight="1" x14ac:dyDescent="0.25"/>
    <row r="1100" ht="20.100000000000001" customHeight="1" x14ac:dyDescent="0.25"/>
    <row r="1101" ht="20.100000000000001" customHeight="1" x14ac:dyDescent="0.25"/>
    <row r="1102" ht="20.100000000000001" customHeight="1" x14ac:dyDescent="0.25"/>
    <row r="1103" ht="20.100000000000001" customHeight="1" x14ac:dyDescent="0.25"/>
    <row r="1104" ht="20.100000000000001" customHeight="1" x14ac:dyDescent="0.25"/>
    <row r="1105" ht="20.100000000000001" customHeight="1" x14ac:dyDescent="0.25"/>
    <row r="1106" ht="20.100000000000001" customHeight="1" x14ac:dyDescent="0.25"/>
    <row r="1107" ht="20.100000000000001" customHeight="1" x14ac:dyDescent="0.25"/>
    <row r="1108" ht="20.100000000000001" customHeight="1" x14ac:dyDescent="0.25"/>
    <row r="1109" ht="20.100000000000001" customHeight="1" x14ac:dyDescent="0.25"/>
    <row r="1110" ht="20.100000000000001" customHeight="1" x14ac:dyDescent="0.25"/>
    <row r="1111" ht="20.100000000000001" customHeight="1" x14ac:dyDescent="0.25"/>
    <row r="1112" ht="20.100000000000001" customHeight="1" x14ac:dyDescent="0.25"/>
    <row r="1113" ht="20.100000000000001" customHeight="1" x14ac:dyDescent="0.25"/>
    <row r="1114" ht="20.100000000000001" customHeight="1" x14ac:dyDescent="0.25"/>
    <row r="1115" ht="20.100000000000001" customHeight="1" x14ac:dyDescent="0.25"/>
    <row r="1116" ht="20.100000000000001" customHeight="1" x14ac:dyDescent="0.25"/>
    <row r="1117" ht="20.100000000000001" customHeight="1" x14ac:dyDescent="0.25"/>
    <row r="1118" ht="20.100000000000001" customHeight="1" x14ac:dyDescent="0.25"/>
    <row r="1119" ht="20.100000000000001" customHeight="1" x14ac:dyDescent="0.25"/>
    <row r="1120" ht="20.100000000000001" customHeight="1" x14ac:dyDescent="0.25"/>
    <row r="1121" ht="20.100000000000001" customHeight="1" x14ac:dyDescent="0.25"/>
    <row r="1122" ht="20.100000000000001" customHeight="1" x14ac:dyDescent="0.25"/>
    <row r="1123" ht="20.100000000000001" customHeight="1" x14ac:dyDescent="0.25"/>
    <row r="1124" ht="20.100000000000001" customHeight="1" x14ac:dyDescent="0.25"/>
    <row r="1125" ht="20.100000000000001" customHeight="1" x14ac:dyDescent="0.25"/>
    <row r="1126" ht="20.100000000000001" customHeight="1" x14ac:dyDescent="0.25"/>
    <row r="1127" ht="20.100000000000001" customHeight="1" x14ac:dyDescent="0.25"/>
    <row r="1128" ht="20.100000000000001" customHeight="1" x14ac:dyDescent="0.25"/>
    <row r="1129" ht="20.100000000000001" customHeight="1" x14ac:dyDescent="0.25"/>
    <row r="1130" ht="20.100000000000001" customHeight="1" x14ac:dyDescent="0.25"/>
    <row r="1131" ht="20.100000000000001" customHeight="1" x14ac:dyDescent="0.25"/>
    <row r="1132" ht="20.100000000000001" customHeight="1" x14ac:dyDescent="0.25"/>
    <row r="1133" ht="20.100000000000001" customHeight="1" x14ac:dyDescent="0.25"/>
    <row r="1134" ht="20.100000000000001" customHeight="1" x14ac:dyDescent="0.25"/>
    <row r="1135" ht="20.100000000000001" customHeight="1" x14ac:dyDescent="0.25"/>
    <row r="1136" ht="20.100000000000001" customHeight="1" x14ac:dyDescent="0.25"/>
    <row r="1137" ht="20.100000000000001" customHeight="1" x14ac:dyDescent="0.25"/>
    <row r="1138" ht="20.100000000000001" customHeight="1" x14ac:dyDescent="0.25"/>
    <row r="1139" ht="20.100000000000001" customHeight="1" x14ac:dyDescent="0.25"/>
    <row r="1140" ht="20.100000000000001" customHeight="1" x14ac:dyDescent="0.25"/>
    <row r="1141" ht="20.100000000000001" customHeight="1" x14ac:dyDescent="0.25"/>
    <row r="1142" ht="20.100000000000001" customHeight="1" x14ac:dyDescent="0.25"/>
    <row r="1143" ht="20.100000000000001" customHeight="1" x14ac:dyDescent="0.25"/>
    <row r="1144" ht="20.100000000000001" customHeight="1" x14ac:dyDescent="0.25"/>
    <row r="1145" ht="20.100000000000001" customHeight="1" x14ac:dyDescent="0.25"/>
    <row r="1146" ht="20.100000000000001" customHeight="1" x14ac:dyDescent="0.25"/>
    <row r="1147" ht="20.100000000000001" customHeight="1" x14ac:dyDescent="0.25"/>
    <row r="1148" ht="20.100000000000001" customHeight="1" x14ac:dyDescent="0.25"/>
    <row r="1149" ht="20.100000000000001" customHeight="1" x14ac:dyDescent="0.25"/>
    <row r="1150" ht="20.100000000000001" customHeight="1" x14ac:dyDescent="0.25"/>
    <row r="1151" ht="20.100000000000001" customHeight="1" x14ac:dyDescent="0.25"/>
    <row r="1152" ht="20.100000000000001" customHeight="1" x14ac:dyDescent="0.25"/>
    <row r="1153" ht="20.100000000000001" customHeight="1" x14ac:dyDescent="0.25"/>
    <row r="1154" ht="20.100000000000001" customHeight="1" x14ac:dyDescent="0.25"/>
    <row r="1155" ht="20.100000000000001" customHeight="1" x14ac:dyDescent="0.25"/>
    <row r="1156" ht="20.100000000000001" customHeight="1" x14ac:dyDescent="0.25"/>
    <row r="1157" ht="20.100000000000001" customHeight="1" x14ac:dyDescent="0.25"/>
    <row r="1158" ht="20.100000000000001" customHeight="1" x14ac:dyDescent="0.25"/>
    <row r="1159" ht="20.100000000000001" customHeight="1" x14ac:dyDescent="0.25"/>
    <row r="1160" ht="20.100000000000001" customHeight="1" x14ac:dyDescent="0.25"/>
    <row r="1161" ht="20.100000000000001" customHeight="1" x14ac:dyDescent="0.25"/>
    <row r="1162" ht="20.100000000000001" customHeight="1" x14ac:dyDescent="0.25"/>
    <row r="1163" ht="20.100000000000001" customHeight="1" x14ac:dyDescent="0.25"/>
    <row r="1164" ht="20.100000000000001" customHeight="1" x14ac:dyDescent="0.25"/>
    <row r="1165" ht="20.100000000000001" customHeight="1" x14ac:dyDescent="0.25"/>
    <row r="1166" ht="20.100000000000001" customHeight="1" x14ac:dyDescent="0.25"/>
    <row r="1167" ht="20.100000000000001" customHeight="1" x14ac:dyDescent="0.25"/>
    <row r="1168" ht="20.100000000000001" customHeight="1" x14ac:dyDescent="0.25"/>
    <row r="1169" ht="20.100000000000001" customHeight="1" x14ac:dyDescent="0.25"/>
    <row r="1170" ht="20.100000000000001" customHeight="1" x14ac:dyDescent="0.25"/>
    <row r="1171" ht="20.100000000000001" customHeight="1" x14ac:dyDescent="0.25"/>
    <row r="1172" ht="20.100000000000001" customHeight="1" x14ac:dyDescent="0.25"/>
    <row r="1173" ht="20.100000000000001" customHeight="1" x14ac:dyDescent="0.25"/>
    <row r="1174" ht="20.100000000000001" customHeight="1" x14ac:dyDescent="0.25"/>
    <row r="1175" ht="20.100000000000001" customHeight="1" x14ac:dyDescent="0.25"/>
    <row r="1176" ht="20.100000000000001" customHeight="1" x14ac:dyDescent="0.25"/>
    <row r="1177" ht="20.100000000000001" customHeight="1" x14ac:dyDescent="0.25"/>
    <row r="1178" ht="20.100000000000001" customHeight="1" x14ac:dyDescent="0.25"/>
    <row r="1179" ht="20.100000000000001" customHeight="1" x14ac:dyDescent="0.25"/>
    <row r="1180" ht="20.100000000000001" customHeight="1" x14ac:dyDescent="0.25"/>
    <row r="1181" ht="20.100000000000001" customHeight="1" x14ac:dyDescent="0.25"/>
    <row r="1182" ht="20.100000000000001" customHeight="1" x14ac:dyDescent="0.25"/>
    <row r="1183" ht="20.100000000000001" customHeight="1" x14ac:dyDescent="0.25"/>
    <row r="1184" ht="20.100000000000001" customHeight="1" x14ac:dyDescent="0.25"/>
    <row r="1185" ht="20.100000000000001" customHeight="1" x14ac:dyDescent="0.25"/>
    <row r="1186" ht="20.100000000000001" customHeight="1" x14ac:dyDescent="0.25"/>
    <row r="1187" ht="20.100000000000001" customHeight="1" x14ac:dyDescent="0.25"/>
    <row r="1188" ht="20.100000000000001" customHeight="1" x14ac:dyDescent="0.25"/>
    <row r="1189" ht="20.100000000000001" customHeight="1" x14ac:dyDescent="0.25"/>
    <row r="1190" ht="20.100000000000001" customHeight="1" x14ac:dyDescent="0.25"/>
    <row r="1191" ht="20.100000000000001" customHeight="1" x14ac:dyDescent="0.25"/>
    <row r="1192" ht="20.100000000000001" customHeight="1" x14ac:dyDescent="0.25"/>
    <row r="1193" ht="20.100000000000001" customHeight="1" x14ac:dyDescent="0.25"/>
    <row r="1194" ht="20.100000000000001" customHeight="1" x14ac:dyDescent="0.25"/>
    <row r="1195" ht="20.100000000000001" customHeight="1" x14ac:dyDescent="0.25"/>
    <row r="1196" ht="20.100000000000001" customHeight="1" x14ac:dyDescent="0.25"/>
    <row r="1197" ht="20.100000000000001" customHeight="1" x14ac:dyDescent="0.25"/>
    <row r="1198" ht="20.100000000000001" customHeight="1" x14ac:dyDescent="0.25"/>
    <row r="1199" ht="20.100000000000001" customHeight="1" x14ac:dyDescent="0.25"/>
    <row r="1200" ht="20.100000000000001" customHeight="1" x14ac:dyDescent="0.25"/>
    <row r="1201" ht="20.100000000000001" customHeight="1" x14ac:dyDescent="0.25"/>
    <row r="1202" ht="20.100000000000001" customHeight="1" x14ac:dyDescent="0.25"/>
    <row r="1203" ht="20.100000000000001" customHeight="1" x14ac:dyDescent="0.25"/>
    <row r="1204" ht="20.100000000000001" customHeight="1" x14ac:dyDescent="0.25"/>
    <row r="1205" ht="20.100000000000001" customHeight="1" x14ac:dyDescent="0.25"/>
    <row r="1206" ht="20.100000000000001" customHeight="1" x14ac:dyDescent="0.25"/>
    <row r="1207" ht="20.100000000000001" customHeight="1" x14ac:dyDescent="0.25"/>
    <row r="1208" ht="20.100000000000001" customHeight="1" x14ac:dyDescent="0.25"/>
    <row r="1209" ht="20.100000000000001" customHeight="1" x14ac:dyDescent="0.25"/>
    <row r="1210" ht="20.100000000000001" customHeight="1" x14ac:dyDescent="0.25"/>
    <row r="1211" ht="20.100000000000001" customHeight="1" x14ac:dyDescent="0.25"/>
    <row r="1212" ht="20.100000000000001" customHeight="1" x14ac:dyDescent="0.25"/>
    <row r="1213" ht="20.100000000000001" customHeight="1" x14ac:dyDescent="0.25"/>
    <row r="1214" ht="20.100000000000001" customHeight="1" x14ac:dyDescent="0.25"/>
    <row r="1215" ht="20.100000000000001" customHeight="1" x14ac:dyDescent="0.25"/>
    <row r="1216" ht="20.100000000000001" customHeight="1" x14ac:dyDescent="0.25"/>
    <row r="1217" ht="20.100000000000001" customHeight="1" x14ac:dyDescent="0.25"/>
    <row r="1218" ht="20.100000000000001" customHeight="1" x14ac:dyDescent="0.25"/>
    <row r="1219" ht="20.100000000000001" customHeight="1" x14ac:dyDescent="0.25"/>
    <row r="1220" ht="20.100000000000001" customHeight="1" x14ac:dyDescent="0.25"/>
    <row r="1221" ht="20.100000000000001" customHeight="1" x14ac:dyDescent="0.25"/>
    <row r="1222" ht="20.100000000000001" customHeight="1" x14ac:dyDescent="0.25"/>
    <row r="1223" ht="20.100000000000001" customHeight="1" x14ac:dyDescent="0.25"/>
    <row r="1224" ht="20.100000000000001" customHeight="1" x14ac:dyDescent="0.25"/>
    <row r="1225" ht="20.100000000000001" customHeight="1" x14ac:dyDescent="0.25"/>
    <row r="1226" ht="20.100000000000001" customHeight="1" x14ac:dyDescent="0.25"/>
    <row r="1227" ht="20.100000000000001" customHeight="1" x14ac:dyDescent="0.25"/>
    <row r="1228" ht="20.100000000000001" customHeight="1" x14ac:dyDescent="0.25"/>
    <row r="1229" ht="20.100000000000001" customHeight="1" x14ac:dyDescent="0.25"/>
    <row r="1230" ht="20.100000000000001" customHeight="1" x14ac:dyDescent="0.25"/>
    <row r="1231" ht="20.100000000000001" customHeight="1" x14ac:dyDescent="0.25"/>
    <row r="1232" ht="20.100000000000001" customHeight="1" x14ac:dyDescent="0.25"/>
    <row r="1233" ht="20.100000000000001" customHeight="1" x14ac:dyDescent="0.25"/>
    <row r="1234" ht="20.100000000000001" customHeight="1" x14ac:dyDescent="0.25"/>
    <row r="1235" ht="20.100000000000001" customHeight="1" x14ac:dyDescent="0.25"/>
    <row r="1236" ht="20.100000000000001" customHeight="1" x14ac:dyDescent="0.25"/>
    <row r="1237" ht="20.100000000000001" customHeight="1" x14ac:dyDescent="0.25"/>
    <row r="1238" ht="20.100000000000001" customHeight="1" x14ac:dyDescent="0.25"/>
    <row r="1239" ht="20.100000000000001" customHeight="1" x14ac:dyDescent="0.25"/>
    <row r="1240" ht="20.100000000000001" customHeight="1" x14ac:dyDescent="0.25"/>
    <row r="1241" ht="20.100000000000001" customHeight="1" x14ac:dyDescent="0.25"/>
    <row r="1242" ht="20.100000000000001" customHeight="1" x14ac:dyDescent="0.25"/>
    <row r="1243" ht="20.100000000000001" customHeight="1" x14ac:dyDescent="0.25"/>
    <row r="1244" ht="20.100000000000001" customHeight="1" x14ac:dyDescent="0.25"/>
    <row r="1245" ht="20.100000000000001" customHeight="1" x14ac:dyDescent="0.25"/>
    <row r="1246" ht="20.100000000000001" customHeight="1" x14ac:dyDescent="0.25"/>
    <row r="1247" ht="20.100000000000001" customHeight="1" x14ac:dyDescent="0.25"/>
    <row r="1248" ht="20.100000000000001" customHeight="1" x14ac:dyDescent="0.25"/>
    <row r="1249" ht="20.100000000000001" customHeight="1" x14ac:dyDescent="0.25"/>
    <row r="1250" ht="20.100000000000001" customHeight="1" x14ac:dyDescent="0.25"/>
    <row r="1251" ht="20.100000000000001" customHeight="1" x14ac:dyDescent="0.25"/>
    <row r="1252" ht="20.100000000000001" customHeight="1" x14ac:dyDescent="0.25"/>
    <row r="1253" ht="20.100000000000001" customHeight="1" x14ac:dyDescent="0.25"/>
    <row r="1254" ht="20.100000000000001" customHeight="1" x14ac:dyDescent="0.25"/>
    <row r="1255" ht="20.100000000000001" customHeight="1" x14ac:dyDescent="0.25"/>
    <row r="1256" ht="20.100000000000001" customHeight="1" x14ac:dyDescent="0.25"/>
    <row r="1257" ht="20.100000000000001" customHeight="1" x14ac:dyDescent="0.25"/>
    <row r="1258" ht="20.100000000000001" customHeight="1" x14ac:dyDescent="0.25"/>
    <row r="1259" ht="20.100000000000001" customHeight="1" x14ac:dyDescent="0.25"/>
    <row r="1260" ht="20.100000000000001" customHeight="1" x14ac:dyDescent="0.25"/>
    <row r="1261" ht="20.100000000000001" customHeight="1" x14ac:dyDescent="0.25"/>
    <row r="1262" ht="20.100000000000001" customHeight="1" x14ac:dyDescent="0.25"/>
    <row r="1263" ht="20.100000000000001" customHeight="1" x14ac:dyDescent="0.25"/>
    <row r="1264" ht="20.100000000000001" customHeight="1" x14ac:dyDescent="0.25"/>
    <row r="1265" ht="20.100000000000001" customHeight="1" x14ac:dyDescent="0.25"/>
    <row r="1266" ht="20.100000000000001" customHeight="1" x14ac:dyDescent="0.25"/>
    <row r="1267" ht="20.100000000000001" customHeight="1" x14ac:dyDescent="0.25"/>
    <row r="1268" ht="20.100000000000001" customHeight="1" x14ac:dyDescent="0.25"/>
    <row r="1269" ht="20.100000000000001" customHeight="1" x14ac:dyDescent="0.25"/>
    <row r="1270" ht="20.100000000000001" customHeight="1" x14ac:dyDescent="0.25"/>
    <row r="1271" ht="20.100000000000001" customHeight="1" x14ac:dyDescent="0.25"/>
    <row r="1272" ht="20.100000000000001" customHeight="1" x14ac:dyDescent="0.25"/>
    <row r="1273" ht="20.100000000000001" customHeight="1" x14ac:dyDescent="0.25"/>
    <row r="1274" ht="20.100000000000001" customHeight="1" x14ac:dyDescent="0.25"/>
    <row r="1275" ht="20.100000000000001" customHeight="1" x14ac:dyDescent="0.25"/>
    <row r="1276" ht="20.100000000000001" customHeight="1" x14ac:dyDescent="0.25"/>
    <row r="1277" ht="20.100000000000001" customHeight="1" x14ac:dyDescent="0.25"/>
    <row r="1278" ht="20.100000000000001" customHeight="1" x14ac:dyDescent="0.25"/>
    <row r="1279" ht="20.100000000000001" customHeight="1" x14ac:dyDescent="0.25"/>
    <row r="1280" ht="20.100000000000001" customHeight="1" x14ac:dyDescent="0.25"/>
    <row r="1281" ht="20.100000000000001" customHeight="1" x14ac:dyDescent="0.25"/>
    <row r="1282" ht="20.100000000000001" customHeight="1" x14ac:dyDescent="0.25"/>
    <row r="1283" ht="20.100000000000001" customHeight="1" x14ac:dyDescent="0.25"/>
    <row r="1284" ht="20.100000000000001" customHeight="1" x14ac:dyDescent="0.25"/>
    <row r="1285" ht="20.100000000000001" customHeight="1" x14ac:dyDescent="0.25"/>
    <row r="1286" ht="20.100000000000001" customHeight="1" x14ac:dyDescent="0.25"/>
    <row r="1287" ht="20.100000000000001" customHeight="1" x14ac:dyDescent="0.25"/>
    <row r="1288" ht="20.100000000000001" customHeight="1" x14ac:dyDescent="0.25"/>
    <row r="1289" ht="20.100000000000001" customHeight="1" x14ac:dyDescent="0.25"/>
    <row r="1290" ht="20.100000000000001" customHeight="1" x14ac:dyDescent="0.25"/>
    <row r="1291" ht="20.100000000000001" customHeight="1" x14ac:dyDescent="0.25"/>
    <row r="1292" ht="20.100000000000001" customHeight="1" x14ac:dyDescent="0.25"/>
    <row r="1293" ht="20.100000000000001" customHeight="1" x14ac:dyDescent="0.25"/>
    <row r="1294" ht="20.100000000000001" customHeight="1" x14ac:dyDescent="0.25"/>
    <row r="1295" ht="20.100000000000001" customHeight="1" x14ac:dyDescent="0.25"/>
    <row r="1296" ht="20.100000000000001" customHeight="1" x14ac:dyDescent="0.25"/>
    <row r="1297" ht="20.100000000000001" customHeight="1" x14ac:dyDescent="0.25"/>
    <row r="1298" ht="20.100000000000001" customHeight="1" x14ac:dyDescent="0.25"/>
    <row r="1299" ht="20.100000000000001" customHeight="1" x14ac:dyDescent="0.25"/>
    <row r="1300" ht="20.100000000000001" customHeight="1" x14ac:dyDescent="0.25"/>
    <row r="1301" ht="20.100000000000001" customHeight="1" x14ac:dyDescent="0.25"/>
    <row r="1302" ht="20.100000000000001" customHeight="1" x14ac:dyDescent="0.25"/>
    <row r="1303" ht="20.100000000000001" customHeight="1" x14ac:dyDescent="0.25"/>
    <row r="1304" ht="20.100000000000001" customHeight="1" x14ac:dyDescent="0.25"/>
    <row r="1305" ht="20.100000000000001" customHeight="1" x14ac:dyDescent="0.25"/>
    <row r="1306" ht="20.100000000000001" customHeight="1" x14ac:dyDescent="0.25"/>
    <row r="1307" ht="20.100000000000001" customHeight="1" x14ac:dyDescent="0.25"/>
    <row r="1308" ht="20.100000000000001" customHeight="1" x14ac:dyDescent="0.25"/>
    <row r="1309" ht="20.100000000000001" customHeight="1" x14ac:dyDescent="0.25"/>
    <row r="1310" ht="20.100000000000001" customHeight="1" x14ac:dyDescent="0.25"/>
    <row r="1311" ht="20.100000000000001" customHeight="1" x14ac:dyDescent="0.25"/>
    <row r="1312" ht="20.100000000000001" customHeight="1" x14ac:dyDescent="0.25"/>
    <row r="1313" ht="20.100000000000001" customHeight="1" x14ac:dyDescent="0.25"/>
    <row r="1314" ht="20.100000000000001" customHeight="1" x14ac:dyDescent="0.25"/>
    <row r="1315" ht="20.100000000000001" customHeight="1" x14ac:dyDescent="0.25"/>
    <row r="1316" ht="20.100000000000001" customHeight="1" x14ac:dyDescent="0.25"/>
    <row r="1317" ht="20.100000000000001" customHeight="1" x14ac:dyDescent="0.25"/>
    <row r="1318" ht="20.100000000000001" customHeight="1" x14ac:dyDescent="0.25"/>
    <row r="1319" ht="20.100000000000001" customHeight="1" x14ac:dyDescent="0.25"/>
    <row r="1320" ht="20.100000000000001" customHeight="1" x14ac:dyDescent="0.25"/>
    <row r="1321" ht="20.100000000000001" customHeight="1" x14ac:dyDescent="0.25"/>
    <row r="1322" ht="20.100000000000001" customHeight="1" x14ac:dyDescent="0.25"/>
    <row r="1323" ht="20.100000000000001" customHeight="1" x14ac:dyDescent="0.25"/>
    <row r="1324" ht="20.100000000000001" customHeight="1" x14ac:dyDescent="0.25"/>
    <row r="1325" ht="20.100000000000001" customHeight="1" x14ac:dyDescent="0.25"/>
    <row r="1326" ht="20.100000000000001" customHeight="1" x14ac:dyDescent="0.25"/>
    <row r="1327" ht="20.100000000000001" customHeight="1" x14ac:dyDescent="0.25"/>
    <row r="1328" ht="20.100000000000001" customHeight="1" x14ac:dyDescent="0.25"/>
    <row r="1329" ht="20.100000000000001" customHeight="1" x14ac:dyDescent="0.25"/>
    <row r="1330" ht="20.100000000000001" customHeight="1" x14ac:dyDescent="0.25"/>
    <row r="1331" ht="20.100000000000001" customHeight="1" x14ac:dyDescent="0.25"/>
    <row r="1332" ht="20.100000000000001" customHeight="1" x14ac:dyDescent="0.25"/>
    <row r="1333" ht="20.100000000000001" customHeight="1" x14ac:dyDescent="0.25"/>
    <row r="1334" ht="20.100000000000001" customHeight="1" x14ac:dyDescent="0.25"/>
    <row r="1335" ht="20.100000000000001" customHeight="1" x14ac:dyDescent="0.25"/>
    <row r="1336" ht="20.100000000000001" customHeight="1" x14ac:dyDescent="0.25"/>
    <row r="1337" ht="20.100000000000001" customHeight="1" x14ac:dyDescent="0.25"/>
    <row r="1338" ht="20.100000000000001" customHeight="1" x14ac:dyDescent="0.25"/>
    <row r="1339" ht="20.100000000000001" customHeight="1" x14ac:dyDescent="0.25"/>
    <row r="1340" ht="20.100000000000001" customHeight="1" x14ac:dyDescent="0.25"/>
    <row r="1341" ht="20.100000000000001" customHeight="1" x14ac:dyDescent="0.25"/>
    <row r="1342" ht="20.100000000000001" customHeight="1" x14ac:dyDescent="0.25"/>
    <row r="1343" ht="20.100000000000001" customHeight="1" x14ac:dyDescent="0.25"/>
    <row r="1344" ht="20.100000000000001" customHeight="1" x14ac:dyDescent="0.25"/>
    <row r="1345" ht="20.100000000000001" customHeight="1" x14ac:dyDescent="0.25"/>
    <row r="1346" ht="20.100000000000001" customHeight="1" x14ac:dyDescent="0.25"/>
    <row r="1347" ht="20.100000000000001" customHeight="1" x14ac:dyDescent="0.25"/>
    <row r="1348" ht="20.100000000000001" customHeight="1" x14ac:dyDescent="0.25"/>
    <row r="1349" ht="20.100000000000001" customHeight="1" x14ac:dyDescent="0.25"/>
    <row r="1350" ht="20.100000000000001" customHeight="1" x14ac:dyDescent="0.25"/>
    <row r="1351" ht="20.100000000000001" customHeight="1" x14ac:dyDescent="0.25"/>
    <row r="1352" ht="20.100000000000001" customHeight="1" x14ac:dyDescent="0.25"/>
    <row r="1353" ht="20.100000000000001" customHeight="1" x14ac:dyDescent="0.25"/>
    <row r="1354" ht="20.100000000000001" customHeight="1" x14ac:dyDescent="0.25"/>
    <row r="1355" ht="20.100000000000001" customHeight="1" x14ac:dyDescent="0.25"/>
    <row r="1356" ht="20.100000000000001" customHeight="1" x14ac:dyDescent="0.25"/>
    <row r="1357" ht="20.100000000000001" customHeight="1" x14ac:dyDescent="0.25"/>
    <row r="1358" ht="20.100000000000001" customHeight="1" x14ac:dyDescent="0.25"/>
    <row r="1359" ht="20.100000000000001" customHeight="1" x14ac:dyDescent="0.25"/>
    <row r="1360" ht="20.100000000000001" customHeight="1" x14ac:dyDescent="0.25"/>
    <row r="1361" ht="20.100000000000001" customHeight="1" x14ac:dyDescent="0.25"/>
    <row r="1362" ht="20.100000000000001" customHeight="1" x14ac:dyDescent="0.25"/>
    <row r="1363" ht="20.100000000000001" customHeight="1" x14ac:dyDescent="0.25"/>
    <row r="1364" ht="20.100000000000001" customHeight="1" x14ac:dyDescent="0.25"/>
    <row r="1365" ht="20.100000000000001" customHeight="1" x14ac:dyDescent="0.25"/>
    <row r="1366" ht="20.100000000000001" customHeight="1" x14ac:dyDescent="0.25"/>
    <row r="1367" ht="20.100000000000001" customHeight="1" x14ac:dyDescent="0.25"/>
    <row r="1368" ht="20.100000000000001" customHeight="1" x14ac:dyDescent="0.25"/>
    <row r="1369" ht="20.100000000000001" customHeight="1" x14ac:dyDescent="0.25"/>
    <row r="1370" ht="20.100000000000001" customHeight="1" x14ac:dyDescent="0.25"/>
    <row r="1371" ht="20.100000000000001" customHeight="1" x14ac:dyDescent="0.25"/>
    <row r="1372" ht="20.100000000000001" customHeight="1" x14ac:dyDescent="0.25"/>
    <row r="1373" ht="20.100000000000001" customHeight="1" x14ac:dyDescent="0.25"/>
    <row r="1374" ht="20.100000000000001" customHeight="1" x14ac:dyDescent="0.25"/>
    <row r="1375" ht="20.100000000000001" customHeight="1" x14ac:dyDescent="0.25"/>
    <row r="1376" ht="20.100000000000001" customHeight="1" x14ac:dyDescent="0.25"/>
    <row r="1377" ht="20.100000000000001" customHeight="1" x14ac:dyDescent="0.25"/>
    <row r="1378" ht="20.100000000000001" customHeight="1" x14ac:dyDescent="0.25"/>
    <row r="1379" ht="20.100000000000001" customHeight="1" x14ac:dyDescent="0.25"/>
    <row r="1380" ht="20.100000000000001" customHeight="1" x14ac:dyDescent="0.25"/>
    <row r="1381" ht="20.100000000000001" customHeight="1" x14ac:dyDescent="0.25"/>
    <row r="1382" ht="20.100000000000001" customHeight="1" x14ac:dyDescent="0.25"/>
    <row r="1383" ht="20.100000000000001" customHeight="1" x14ac:dyDescent="0.25"/>
    <row r="1384" ht="20.100000000000001" customHeight="1" x14ac:dyDescent="0.25"/>
    <row r="1385" ht="20.100000000000001" customHeight="1" x14ac:dyDescent="0.25"/>
    <row r="1386" ht="20.100000000000001" customHeight="1" x14ac:dyDescent="0.25"/>
    <row r="1387" ht="20.100000000000001" customHeight="1" x14ac:dyDescent="0.25"/>
    <row r="1388" ht="20.100000000000001" customHeight="1" x14ac:dyDescent="0.25"/>
    <row r="1389" ht="20.100000000000001" customHeight="1" x14ac:dyDescent="0.25"/>
    <row r="1390" ht="20.100000000000001" customHeight="1" x14ac:dyDescent="0.25"/>
    <row r="1391" ht="20.100000000000001" customHeight="1" x14ac:dyDescent="0.25"/>
    <row r="1392" ht="20.100000000000001" customHeight="1" x14ac:dyDescent="0.25"/>
    <row r="1393" ht="20.100000000000001" customHeight="1" x14ac:dyDescent="0.25"/>
    <row r="1394" ht="20.100000000000001" customHeight="1" x14ac:dyDescent="0.25"/>
    <row r="1395" ht="20.100000000000001" customHeight="1" x14ac:dyDescent="0.25"/>
    <row r="1396" ht="20.100000000000001" customHeight="1" x14ac:dyDescent="0.25"/>
    <row r="1397" ht="20.100000000000001" customHeight="1" x14ac:dyDescent="0.25"/>
    <row r="1398" ht="20.100000000000001" customHeight="1" x14ac:dyDescent="0.25"/>
    <row r="1399" ht="20.100000000000001" customHeight="1" x14ac:dyDescent="0.25"/>
    <row r="1400" ht="20.100000000000001" customHeight="1" x14ac:dyDescent="0.25"/>
    <row r="1401" ht="20.100000000000001" customHeight="1" x14ac:dyDescent="0.25"/>
    <row r="1402" ht="20.100000000000001" customHeight="1" x14ac:dyDescent="0.25"/>
    <row r="1403" ht="20.100000000000001" customHeight="1" x14ac:dyDescent="0.25"/>
    <row r="1404" ht="20.100000000000001" customHeight="1" x14ac:dyDescent="0.25"/>
    <row r="1405" ht="20.100000000000001" customHeight="1" x14ac:dyDescent="0.25"/>
    <row r="1406" ht="20.100000000000001" customHeight="1" x14ac:dyDescent="0.25"/>
    <row r="1407" ht="20.100000000000001" customHeight="1" x14ac:dyDescent="0.25"/>
    <row r="1408" ht="20.100000000000001" customHeight="1" x14ac:dyDescent="0.25"/>
    <row r="1409" ht="20.100000000000001" customHeight="1" x14ac:dyDescent="0.25"/>
    <row r="1410" ht="20.100000000000001" customHeight="1" x14ac:dyDescent="0.25"/>
    <row r="1411" ht="20.100000000000001" customHeight="1" x14ac:dyDescent="0.25"/>
    <row r="1412" ht="20.100000000000001" customHeight="1" x14ac:dyDescent="0.25"/>
    <row r="1413" ht="20.100000000000001" customHeight="1" x14ac:dyDescent="0.25"/>
    <row r="1414" ht="20.100000000000001" customHeight="1" x14ac:dyDescent="0.25"/>
    <row r="1415" ht="20.100000000000001" customHeight="1" x14ac:dyDescent="0.25"/>
    <row r="1416" ht="20.100000000000001" customHeight="1" x14ac:dyDescent="0.25"/>
    <row r="1417" ht="20.100000000000001" customHeight="1" x14ac:dyDescent="0.25"/>
    <row r="1418" ht="20.100000000000001" customHeight="1" x14ac:dyDescent="0.25"/>
    <row r="1419" ht="20.100000000000001" customHeight="1" x14ac:dyDescent="0.25"/>
    <row r="1420" ht="20.100000000000001" customHeight="1" x14ac:dyDescent="0.25"/>
    <row r="1421" ht="20.100000000000001" customHeight="1" x14ac:dyDescent="0.25"/>
    <row r="1422" ht="20.100000000000001" customHeight="1" x14ac:dyDescent="0.25"/>
    <row r="1423" ht="20.100000000000001" customHeight="1" x14ac:dyDescent="0.25"/>
    <row r="1424" ht="20.100000000000001" customHeight="1" x14ac:dyDescent="0.25"/>
    <row r="1425" ht="20.100000000000001" customHeight="1" x14ac:dyDescent="0.25"/>
    <row r="1426" ht="20.100000000000001" customHeight="1" x14ac:dyDescent="0.25"/>
    <row r="1427" ht="20.100000000000001" customHeight="1" x14ac:dyDescent="0.25"/>
    <row r="1428" ht="20.100000000000001" customHeight="1" x14ac:dyDescent="0.25"/>
    <row r="1429" ht="20.100000000000001" customHeight="1" x14ac:dyDescent="0.25"/>
    <row r="1430" ht="20.100000000000001" customHeight="1" x14ac:dyDescent="0.25"/>
    <row r="1431" ht="20.100000000000001" customHeight="1" x14ac:dyDescent="0.25"/>
    <row r="1432" ht="20.100000000000001" customHeight="1" x14ac:dyDescent="0.25"/>
    <row r="1433" ht="20.100000000000001" customHeight="1" x14ac:dyDescent="0.25"/>
    <row r="1434" ht="20.100000000000001" customHeight="1" x14ac:dyDescent="0.25"/>
    <row r="1435" ht="20.100000000000001" customHeight="1" x14ac:dyDescent="0.25"/>
    <row r="1436" ht="20.100000000000001" customHeight="1" x14ac:dyDescent="0.25"/>
    <row r="1437" ht="20.100000000000001" customHeight="1" x14ac:dyDescent="0.25"/>
    <row r="1438" ht="20.100000000000001" customHeight="1" x14ac:dyDescent="0.25"/>
    <row r="1439" ht="20.100000000000001" customHeight="1" x14ac:dyDescent="0.25"/>
    <row r="1440" ht="20.100000000000001" customHeight="1" x14ac:dyDescent="0.25"/>
    <row r="1441" ht="20.100000000000001" customHeight="1" x14ac:dyDescent="0.25"/>
    <row r="1442" ht="20.100000000000001" customHeight="1" x14ac:dyDescent="0.25"/>
    <row r="1443" ht="20.100000000000001" customHeight="1" x14ac:dyDescent="0.25"/>
    <row r="1444" ht="20.100000000000001" customHeight="1" x14ac:dyDescent="0.25"/>
    <row r="1445" ht="20.100000000000001" customHeight="1" x14ac:dyDescent="0.25"/>
    <row r="1446" ht="20.100000000000001" customHeight="1" x14ac:dyDescent="0.25"/>
    <row r="1447" ht="20.100000000000001" customHeight="1" x14ac:dyDescent="0.25"/>
    <row r="1448" ht="20.100000000000001" customHeight="1" x14ac:dyDescent="0.25"/>
    <row r="1449" ht="20.100000000000001" customHeight="1" x14ac:dyDescent="0.25"/>
    <row r="1450" ht="20.100000000000001" customHeight="1" x14ac:dyDescent="0.25"/>
    <row r="1451" ht="20.100000000000001" customHeight="1" x14ac:dyDescent="0.25"/>
    <row r="1452" ht="20.100000000000001" customHeight="1" x14ac:dyDescent="0.25"/>
    <row r="1453" ht="20.100000000000001" customHeight="1" x14ac:dyDescent="0.25"/>
    <row r="1454" ht="20.100000000000001" customHeight="1" x14ac:dyDescent="0.25"/>
    <row r="1455" ht="20.100000000000001" customHeight="1" x14ac:dyDescent="0.25"/>
    <row r="1456" ht="20.100000000000001" customHeight="1" x14ac:dyDescent="0.25"/>
    <row r="1457" ht="20.100000000000001" customHeight="1" x14ac:dyDescent="0.25"/>
    <row r="1458" ht="20.100000000000001" customHeight="1" x14ac:dyDescent="0.25"/>
    <row r="1459" ht="20.100000000000001" customHeight="1" x14ac:dyDescent="0.25"/>
    <row r="1460" ht="20.100000000000001" customHeight="1" x14ac:dyDescent="0.25"/>
    <row r="1461" ht="20.100000000000001" customHeight="1" x14ac:dyDescent="0.25"/>
    <row r="1462" ht="20.100000000000001" customHeight="1" x14ac:dyDescent="0.25"/>
    <row r="1463" ht="20.100000000000001" customHeight="1" x14ac:dyDescent="0.25"/>
    <row r="1464" ht="20.100000000000001" customHeight="1" x14ac:dyDescent="0.25"/>
    <row r="1465" ht="20.100000000000001" customHeight="1" x14ac:dyDescent="0.25"/>
    <row r="1466" ht="20.100000000000001" customHeight="1" x14ac:dyDescent="0.25"/>
    <row r="1467" ht="20.100000000000001" customHeight="1" x14ac:dyDescent="0.25"/>
    <row r="1468" ht="20.100000000000001" customHeight="1" x14ac:dyDescent="0.25"/>
    <row r="1469" ht="20.100000000000001" customHeight="1" x14ac:dyDescent="0.25"/>
    <row r="1470" ht="20.100000000000001" customHeight="1" x14ac:dyDescent="0.25"/>
    <row r="1471" ht="20.100000000000001" customHeight="1" x14ac:dyDescent="0.25"/>
    <row r="1472" ht="20.100000000000001" customHeight="1" x14ac:dyDescent="0.25"/>
    <row r="1473" ht="20.100000000000001" customHeight="1" x14ac:dyDescent="0.25"/>
    <row r="1474" ht="20.100000000000001" customHeight="1" x14ac:dyDescent="0.25"/>
    <row r="1475" ht="20.100000000000001" customHeight="1" x14ac:dyDescent="0.25"/>
    <row r="1476" ht="20.100000000000001" customHeight="1" x14ac:dyDescent="0.25"/>
    <row r="1477" ht="20.100000000000001" customHeight="1" x14ac:dyDescent="0.25"/>
    <row r="1478" ht="20.100000000000001" customHeight="1" x14ac:dyDescent="0.25"/>
    <row r="1479" ht="20.100000000000001" customHeight="1" x14ac:dyDescent="0.25"/>
    <row r="1480" ht="20.100000000000001" customHeight="1" x14ac:dyDescent="0.25"/>
    <row r="1481" ht="20.100000000000001" customHeight="1" x14ac:dyDescent="0.25"/>
    <row r="1482" ht="20.100000000000001" customHeight="1" x14ac:dyDescent="0.25"/>
  </sheetData>
  <sheetProtection insertRows="0" selectLockedCells="1" autoFilter="0"/>
  <printOptions horizontalCentered="1"/>
  <pageMargins left="0" right="0" top="1.3779527559055118" bottom="0.19685039370078741" header="0.31496062992125984" footer="0.31496062992125984"/>
  <pageSetup paperSize="9" orientation="landscape" horizontalDpi="4294967293" verticalDpi="0" r:id="rId1"/>
  <headerFooter>
    <oddHeader>&amp;L&amp;G</oddHeader>
  </headerFooter>
  <legacyDrawingHF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B1:AB8"/>
  <sheetViews>
    <sheetView workbookViewId="0">
      <selection activeCell="F7" sqref="F7"/>
    </sheetView>
  </sheetViews>
  <sheetFormatPr baseColWidth="10" defaultRowHeight="15" x14ac:dyDescent="0.25"/>
  <cols>
    <col min="1" max="1" width="16.28515625" customWidth="1"/>
    <col min="2" max="2" width="11.7109375" style="1" customWidth="1"/>
    <col min="3" max="3" width="33.85546875" style="20" customWidth="1"/>
    <col min="4" max="4" width="17.140625" style="1" customWidth="1"/>
    <col min="5" max="5" width="11.7109375" style="1" customWidth="1"/>
    <col min="6" max="10" width="11.7109375" style="2" customWidth="1"/>
    <col min="11" max="14" width="11.7109375" customWidth="1"/>
  </cols>
  <sheetData>
    <row r="1" spans="2:28" ht="11.25" customHeight="1" thickBot="1" x14ac:dyDescent="0.3"/>
    <row r="2" spans="2:28" ht="21" customHeight="1" thickBot="1" x14ac:dyDescent="0.3">
      <c r="B2" s="257" t="s">
        <v>100</v>
      </c>
      <c r="C2" s="258"/>
      <c r="D2" s="259"/>
    </row>
    <row r="3" spans="2:28" ht="11.25" customHeight="1" thickBot="1" x14ac:dyDescent="0.3"/>
    <row r="4" spans="2:28" ht="84.95" customHeight="1" x14ac:dyDescent="0.25">
      <c r="B4" s="205">
        <f>'Code Fournisseur'!$B$5</f>
        <v>201</v>
      </c>
      <c r="C4" s="103"/>
      <c r="D4" s="209">
        <f>'Tableau des dépenses'!AA143</f>
        <v>1152.25</v>
      </c>
    </row>
    <row r="5" spans="2:28" s="11" customFormat="1" ht="84.95" customHeight="1" x14ac:dyDescent="0.25">
      <c r="B5" s="206">
        <f>'Code Fournisseur'!$B$6</f>
        <v>202</v>
      </c>
      <c r="C5" s="104"/>
      <c r="D5" s="210">
        <f>'Tableau des dépenses'!AB143</f>
        <v>4455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</row>
    <row r="6" spans="2:28" s="9" customFormat="1" ht="84.95" customHeight="1" x14ac:dyDescent="0.25">
      <c r="B6" s="207">
        <f>'Code Fournisseur'!$B$7</f>
        <v>203</v>
      </c>
      <c r="C6" s="105"/>
      <c r="D6" s="211">
        <f>'Tableau des dépenses'!AC143</f>
        <v>1375</v>
      </c>
      <c r="E6" s="19"/>
      <c r="F6" s="8"/>
      <c r="G6" s="8"/>
      <c r="H6" s="8"/>
      <c r="I6" s="8"/>
      <c r="J6" s="8"/>
    </row>
    <row r="7" spans="2:28" ht="84.95" customHeight="1" thickBot="1" x14ac:dyDescent="0.3">
      <c r="B7" s="208">
        <f>'Code Fournisseur'!$B$7</f>
        <v>203</v>
      </c>
      <c r="C7" s="106"/>
      <c r="D7" s="212">
        <f>'Tableau des dépenses'!AD143</f>
        <v>5250</v>
      </c>
      <c r="E7" s="4"/>
    </row>
    <row r="8" spans="2:28" x14ac:dyDescent="0.25">
      <c r="E8" s="14"/>
      <c r="F8" s="15"/>
      <c r="G8" s="15"/>
      <c r="H8" s="15"/>
      <c r="I8" s="15"/>
      <c r="J8" s="15"/>
    </row>
  </sheetData>
  <sheetProtection selectLockedCells="1"/>
  <mergeCells count="1">
    <mergeCell ref="B2:D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B1:AB32"/>
  <sheetViews>
    <sheetView workbookViewId="0">
      <selection activeCell="L4" sqref="L4:L6"/>
    </sheetView>
  </sheetViews>
  <sheetFormatPr baseColWidth="10" defaultRowHeight="15" x14ac:dyDescent="0.25"/>
  <cols>
    <col min="1" max="1" width="1.42578125" customWidth="1"/>
    <col min="2" max="2" width="7.140625" style="1" customWidth="1"/>
    <col min="3" max="3" width="35.7109375" style="20" customWidth="1"/>
    <col min="4" max="4" width="12.7109375" style="1" customWidth="1"/>
    <col min="5" max="5" width="5.7109375" style="1" customWidth="1"/>
    <col min="6" max="6" width="11.7109375" style="2" customWidth="1"/>
    <col min="7" max="7" width="35.7109375" style="2" customWidth="1"/>
    <col min="8" max="8" width="12.7109375" style="2" customWidth="1"/>
    <col min="9" max="10" width="11.7109375" style="2" customWidth="1"/>
    <col min="11" max="11" width="35.7109375" customWidth="1"/>
    <col min="12" max="14" width="11.7109375" customWidth="1"/>
  </cols>
  <sheetData>
    <row r="1" spans="2:28" ht="11.25" customHeight="1" thickBot="1" x14ac:dyDescent="0.3"/>
    <row r="2" spans="2:28" ht="21" customHeight="1" thickBot="1" x14ac:dyDescent="0.3">
      <c r="B2" s="257" t="s">
        <v>14</v>
      </c>
      <c r="C2" s="258"/>
      <c r="D2" s="258"/>
      <c r="E2" s="258"/>
      <c r="F2" s="258"/>
      <c r="G2" s="258"/>
      <c r="H2" s="258"/>
      <c r="I2" s="258"/>
      <c r="J2" s="258"/>
      <c r="K2" s="258"/>
      <c r="L2" s="259"/>
    </row>
    <row r="3" spans="2:28" ht="70.5" customHeight="1" thickBot="1" x14ac:dyDescent="0.3"/>
    <row r="4" spans="2:28" ht="20.100000000000001" customHeight="1" x14ac:dyDescent="0.25">
      <c r="B4" s="137">
        <f>'Code Fournisseur'!$B$5</f>
        <v>201</v>
      </c>
      <c r="C4" s="138" t="str">
        <f>'Code Fournisseur'!$C$5</f>
        <v>Transport</v>
      </c>
      <c r="D4" s="139">
        <f>'Tableau des dépenses'!L143</f>
        <v>100</v>
      </c>
      <c r="F4" s="149">
        <f>'Code Fournisseur'!$B$24</f>
        <v>501</v>
      </c>
      <c r="G4" s="150" t="str">
        <f>'Code Fournisseur'!$C$24</f>
        <v>Relevé Janvier</v>
      </c>
      <c r="H4" s="151">
        <f>'Tableau des dépenses'!AE143</f>
        <v>125</v>
      </c>
      <c r="J4" s="143">
        <f>'Code Fournisseur'!$B$13</f>
        <v>301</v>
      </c>
      <c r="K4" s="144" t="str">
        <f>'Code Fournisseur'!$C$13</f>
        <v xml:space="preserve">Relevé 01 </v>
      </c>
      <c r="L4" s="145">
        <f>'Tableau des dépenses'!AQ143</f>
        <v>990</v>
      </c>
    </row>
    <row r="5" spans="2:28" s="11" customFormat="1" ht="20.100000000000001" customHeight="1" x14ac:dyDescent="0.25">
      <c r="B5" s="6">
        <f>'Code Fournisseur'!$B$6</f>
        <v>202</v>
      </c>
      <c r="C5" s="21" t="str">
        <f>'Code Fournisseur'!$C$6</f>
        <v>Poubelle 770 litres</v>
      </c>
      <c r="D5" s="22">
        <f>'Tableau des dépenses'!M143</f>
        <v>225</v>
      </c>
      <c r="E5" s="10"/>
      <c r="F5" s="107">
        <f>'Code Fournisseur'!$B$25</f>
        <v>502</v>
      </c>
      <c r="G5" s="108" t="str">
        <f>'Code Fournisseur'!$C$25</f>
        <v>Relevé Février</v>
      </c>
      <c r="H5" s="109">
        <f>'Tableau des dépenses'!AF143</f>
        <v>125</v>
      </c>
      <c r="I5" s="10"/>
      <c r="J5" s="6">
        <f>'Code Fournisseur'!$B$14</f>
        <v>302</v>
      </c>
      <c r="K5" s="21" t="str">
        <f>'Code Fournisseur'!$C$14</f>
        <v>Relevé intermédiare</v>
      </c>
      <c r="L5" s="22">
        <f>'Tableau des dépenses'!AR143</f>
        <v>1980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</row>
    <row r="6" spans="2:28" s="9" customFormat="1" ht="20.100000000000001" customHeight="1" thickBot="1" x14ac:dyDescent="0.3">
      <c r="B6" s="140">
        <f>'Code Fournisseur'!$B$7</f>
        <v>203</v>
      </c>
      <c r="C6" s="141" t="str">
        <f>'Code Fournisseur'!$C$7</f>
        <v>Poubelle 240 litres</v>
      </c>
      <c r="D6" s="142">
        <f>'Tableau des dépenses'!N143</f>
        <v>80</v>
      </c>
      <c r="E6" s="19"/>
      <c r="F6" s="152">
        <f>'Code Fournisseur'!$B$26</f>
        <v>503</v>
      </c>
      <c r="G6" s="153" t="str">
        <f>'Code Fournisseur'!$C$26</f>
        <v>Relevé Mars</v>
      </c>
      <c r="H6" s="154">
        <f>'Tableau des dépenses'!AG143</f>
        <v>250</v>
      </c>
      <c r="I6" s="8"/>
      <c r="J6" s="146">
        <f>'Code Fournisseur'!$B$15</f>
        <v>303</v>
      </c>
      <c r="K6" s="147" t="str">
        <f>'Code Fournisseur'!$C$15</f>
        <v>Relevé 03</v>
      </c>
      <c r="L6" s="148">
        <f>'Tarifs et relevés'!N7</f>
        <v>1500</v>
      </c>
    </row>
    <row r="7" spans="2:28" ht="20.100000000000001" customHeight="1" x14ac:dyDescent="0.25">
      <c r="B7" s="6">
        <f>'Code Fournisseur'!$B$8</f>
        <v>204</v>
      </c>
      <c r="C7" s="21" t="str">
        <f>'Code Fournisseur'!$C$8</f>
        <v>Transport Benne cartons</v>
      </c>
      <c r="D7" s="22">
        <f>'Tableau des dépenses'!O143</f>
        <v>200</v>
      </c>
      <c r="E7" s="4"/>
      <c r="F7" s="107">
        <f>'Code Fournisseur'!$B$27</f>
        <v>504</v>
      </c>
      <c r="G7" s="108" t="str">
        <f>'Code Fournisseur'!$C$27</f>
        <v>Relevé Avril</v>
      </c>
      <c r="H7" s="109">
        <f>'Tableau des dépenses'!AH143</f>
        <v>250</v>
      </c>
    </row>
    <row r="8" spans="2:28" ht="20.100000000000001" customHeight="1" x14ac:dyDescent="0.25">
      <c r="B8" s="140">
        <f>'Code Fournisseur'!$B$9</f>
        <v>205</v>
      </c>
      <c r="C8" s="141" t="str">
        <f>'Code Fournisseur'!$C$9</f>
        <v>Tarif à la tonne / carton</v>
      </c>
      <c r="D8" s="142">
        <f>'Tableau des dépenses'!P143</f>
        <v>47.25</v>
      </c>
      <c r="E8" s="4"/>
      <c r="F8" s="152">
        <f>'Code Fournisseur'!$B$28</f>
        <v>505</v>
      </c>
      <c r="G8" s="153" t="str">
        <f>'Code Fournisseur'!$C$28</f>
        <v>Relevé Mai</v>
      </c>
      <c r="H8" s="154">
        <f>'Tableau des dépenses'!AI143</f>
        <v>625</v>
      </c>
    </row>
    <row r="9" spans="2:28" ht="20.100000000000001" customHeight="1" thickBot="1" x14ac:dyDescent="0.3">
      <c r="B9" s="23">
        <f>'Code Fournisseur'!$B$10</f>
        <v>206</v>
      </c>
      <c r="C9" s="24" t="str">
        <f>'Code Fournisseur'!$C$10</f>
        <v>Traitement</v>
      </c>
      <c r="D9" s="25">
        <f>'Tableau des dépenses'!Q143</f>
        <v>500</v>
      </c>
      <c r="E9" s="4"/>
      <c r="F9" s="107">
        <f>'Code Fournisseur'!$B$29</f>
        <v>506</v>
      </c>
      <c r="G9" s="108" t="str">
        <f>'Code Fournisseur'!$C$29</f>
        <v>Relevé Juin</v>
      </c>
      <c r="H9" s="109">
        <f>'Tableau des dépenses'!AJ143</f>
        <v>375</v>
      </c>
    </row>
    <row r="10" spans="2:28" ht="20.100000000000001" customHeight="1" x14ac:dyDescent="0.25">
      <c r="B10" s="128"/>
      <c r="C10" s="129"/>
      <c r="D10" s="130"/>
      <c r="E10" s="4"/>
      <c r="F10" s="152">
        <f>'Code Fournisseur'!$B$30</f>
        <v>507</v>
      </c>
      <c r="G10" s="153" t="str">
        <f>'Code Fournisseur'!$C$30</f>
        <v>Relevé Juillet</v>
      </c>
      <c r="H10" s="154">
        <f>'Tableau des dépenses'!AK143</f>
        <v>750</v>
      </c>
    </row>
    <row r="11" spans="2:28" ht="20.100000000000001" customHeight="1" thickBot="1" x14ac:dyDescent="0.3">
      <c r="E11" s="4"/>
      <c r="F11" s="107">
        <f>'Code Fournisseur'!$B$31</f>
        <v>508</v>
      </c>
      <c r="G11" s="108" t="str">
        <f>'Code Fournisseur'!$C$31</f>
        <v>Relevé Août</v>
      </c>
      <c r="H11" s="109">
        <f>'Tableau des dépenses'!AL143</f>
        <v>750</v>
      </c>
    </row>
    <row r="12" spans="2:28" ht="20.100000000000001" customHeight="1" x14ac:dyDescent="0.25">
      <c r="F12" s="152">
        <f>'Code Fournisseur'!$B$32</f>
        <v>509</v>
      </c>
      <c r="G12" s="153" t="str">
        <f>'Code Fournisseur'!$C$32</f>
        <v>Relevé Septembre</v>
      </c>
      <c r="H12" s="154">
        <f>'Tableau des dépenses'!AM143</f>
        <v>750</v>
      </c>
      <c r="J12" s="131">
        <f>'Code Fournisseur'!$B$18</f>
        <v>401</v>
      </c>
      <c r="K12" s="132" t="str">
        <f>'Code Fournisseur'!$C$18</f>
        <v>Citerne</v>
      </c>
      <c r="L12" s="133">
        <f>'Tableau des dépenses'!K143</f>
        <v>1000</v>
      </c>
    </row>
    <row r="13" spans="2:28" ht="20.100000000000001" customHeight="1" x14ac:dyDescent="0.25">
      <c r="F13" s="107">
        <f>'Code Fournisseur'!$B$33</f>
        <v>510</v>
      </c>
      <c r="G13" s="108" t="str">
        <f>'Code Fournisseur'!$C$33</f>
        <v>Relevé Octobre</v>
      </c>
      <c r="H13" s="109">
        <f>'Tableau des dépenses'!AO143</f>
        <v>500</v>
      </c>
      <c r="J13" s="107">
        <f>'Code Fournisseur'!$B$19</f>
        <v>402</v>
      </c>
      <c r="K13" s="108" t="str">
        <f>'Code Fournisseur'!$C$19</f>
        <v>Bouteilles 30 Kg</v>
      </c>
      <c r="L13" s="109">
        <f>'Tableau des dépenses'!G143</f>
        <v>162.5</v>
      </c>
    </row>
    <row r="14" spans="2:28" s="112" customFormat="1" ht="20.100000000000001" customHeight="1" x14ac:dyDescent="0.25">
      <c r="B14" s="125"/>
      <c r="C14" s="126"/>
      <c r="D14" s="127"/>
      <c r="E14" s="110"/>
      <c r="F14" s="152">
        <f>'Code Fournisseur'!$B$34</f>
        <v>511</v>
      </c>
      <c r="G14" s="153" t="str">
        <f>'Code Fournisseur'!$C$34</f>
        <v>Relevé Novembre</v>
      </c>
      <c r="H14" s="154">
        <f>'Tableau des dépenses'!AO143</f>
        <v>500</v>
      </c>
      <c r="I14" s="111"/>
      <c r="J14" s="134">
        <f>'Code Fournisseur'!$B$20</f>
        <v>403</v>
      </c>
      <c r="K14" s="135" t="str">
        <f>'Code Fournisseur'!$C$20</f>
        <v>Bouteilles 13 Kg</v>
      </c>
      <c r="L14" s="136">
        <f>'Tableau des dépenses'!H143</f>
        <v>122.5</v>
      </c>
    </row>
    <row r="15" spans="2:28" ht="20.100000000000001" customHeight="1" thickBot="1" x14ac:dyDescent="0.3">
      <c r="F15" s="122">
        <f>'Code Fournisseur'!$B$35</f>
        <v>512</v>
      </c>
      <c r="G15" s="123" t="str">
        <f>'Code Fournisseur'!$C$35</f>
        <v>Relevé Décembre</v>
      </c>
      <c r="H15" s="124">
        <f>'Tableau des dépenses'!AP143</f>
        <v>500</v>
      </c>
      <c r="J15" s="122">
        <f>'Code Fournisseur'!$B$21</f>
        <v>404</v>
      </c>
      <c r="K15" s="123" t="str">
        <f>'Code Fournisseur'!$C$21</f>
        <v>Le Cube</v>
      </c>
      <c r="L15" s="124">
        <f>'Tableau des dépenses'!I143</f>
        <v>90</v>
      </c>
    </row>
    <row r="16" spans="2:28" ht="20.100000000000001" customHeight="1" x14ac:dyDescent="0.25"/>
    <row r="17" spans="2:10" ht="20.100000000000001" customHeight="1" x14ac:dyDescent="0.25"/>
    <row r="18" spans="2:10" ht="20.100000000000001" customHeight="1" x14ac:dyDescent="0.25"/>
    <row r="19" spans="2:10" s="112" customFormat="1" ht="20.100000000000001" customHeight="1" x14ac:dyDescent="0.25">
      <c r="B19" s="125"/>
      <c r="C19" s="126"/>
      <c r="D19" s="127"/>
      <c r="E19" s="110"/>
      <c r="F19" s="111"/>
      <c r="G19" s="111"/>
      <c r="H19" s="111"/>
      <c r="I19" s="111"/>
      <c r="J19" s="111"/>
    </row>
    <row r="20" spans="2:10" s="112" customFormat="1" ht="20.100000000000001" customHeight="1" x14ac:dyDescent="0.25">
      <c r="E20" s="110"/>
      <c r="F20" s="111"/>
      <c r="G20" s="111"/>
      <c r="H20" s="111"/>
      <c r="I20" s="111"/>
      <c r="J20" s="111"/>
    </row>
    <row r="21" spans="2:10" ht="20.100000000000001" customHeight="1" x14ac:dyDescent="0.25"/>
    <row r="22" spans="2:10" ht="20.100000000000001" customHeight="1" x14ac:dyDescent="0.25">
      <c r="E22" s="14"/>
      <c r="F22" s="15"/>
      <c r="G22" s="15"/>
      <c r="H22" s="15"/>
      <c r="I22" s="15"/>
      <c r="J22" s="15"/>
    </row>
    <row r="23" spans="2:10" ht="20.100000000000001" customHeight="1" x14ac:dyDescent="0.25"/>
    <row r="24" spans="2:10" ht="20.100000000000001" customHeight="1" x14ac:dyDescent="0.25">
      <c r="E24" s="14"/>
      <c r="F24" s="15"/>
      <c r="G24" s="15"/>
      <c r="H24" s="15"/>
      <c r="I24" s="15"/>
      <c r="J24" s="15"/>
    </row>
    <row r="25" spans="2:10" ht="20.100000000000001" customHeight="1" x14ac:dyDescent="0.25"/>
    <row r="26" spans="2:10" ht="20.100000000000001" customHeight="1" x14ac:dyDescent="0.25">
      <c r="E26" s="16"/>
      <c r="F26" s="16"/>
      <c r="G26" s="17"/>
      <c r="H26" s="15"/>
      <c r="I26" s="15"/>
      <c r="J26" s="15"/>
    </row>
    <row r="27" spans="2:10" ht="20.100000000000001" customHeight="1" x14ac:dyDescent="0.25"/>
    <row r="28" spans="2:10" ht="20.100000000000001" customHeight="1" x14ac:dyDescent="0.25">
      <c r="E28" s="16"/>
      <c r="F28" s="16"/>
      <c r="G28" s="17"/>
      <c r="H28" s="15"/>
      <c r="I28" s="15"/>
      <c r="J28" s="15"/>
    </row>
    <row r="29" spans="2:10" ht="20.100000000000001" customHeight="1" x14ac:dyDescent="0.25"/>
    <row r="30" spans="2:10" ht="20.100000000000001" customHeight="1" x14ac:dyDescent="0.25">
      <c r="E30" s="18"/>
      <c r="F30" s="18"/>
      <c r="G30" s="18"/>
      <c r="H30" s="15"/>
      <c r="I30" s="15"/>
      <c r="J30" s="15"/>
    </row>
    <row r="31" spans="2:10" ht="20.100000000000001" customHeight="1" x14ac:dyDescent="0.25"/>
    <row r="32" spans="2:10" x14ac:dyDescent="0.25">
      <c r="D32" s="110"/>
      <c r="E32" s="14"/>
      <c r="F32" s="15"/>
      <c r="G32" s="15"/>
      <c r="H32" s="15"/>
      <c r="I32" s="15"/>
      <c r="J32" s="15"/>
    </row>
  </sheetData>
  <sheetProtection selectLockedCells="1"/>
  <mergeCells count="1">
    <mergeCell ref="B2:L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5</vt:i4>
      </vt:variant>
    </vt:vector>
  </HeadingPairs>
  <TitlesOfParts>
    <vt:vector size="11" baseType="lpstr">
      <vt:lpstr>Calcul TVA</vt:lpstr>
      <vt:lpstr>Code Fournisseur</vt:lpstr>
      <vt:lpstr>Tarifs et relevés</vt:lpstr>
      <vt:lpstr>Tableau des dépenses</vt:lpstr>
      <vt:lpstr>Récap Dépenses Fournisseur</vt:lpstr>
      <vt:lpstr>Récap Dépenses par poste</vt:lpstr>
      <vt:lpstr>Graphique Fournisseurs</vt:lpstr>
      <vt:lpstr>Graphique SUEZ</vt:lpstr>
      <vt:lpstr>Graphique PRIMAGAZ</vt:lpstr>
      <vt:lpstr>Graphique ENGIE</vt:lpstr>
      <vt:lpstr>Graphique Sogedo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.</dc:creator>
  <cp:lastModifiedBy>Jack .</cp:lastModifiedBy>
  <cp:lastPrinted>2018-03-16T07:00:45Z</cp:lastPrinted>
  <dcterms:created xsi:type="dcterms:W3CDTF">2018-01-22T11:42:24Z</dcterms:created>
  <dcterms:modified xsi:type="dcterms:W3CDTF">2018-03-16T08:20:56Z</dcterms:modified>
</cp:coreProperties>
</file>