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comments2.xml" ContentType="application/vnd.openxmlformats-officedocument.spreadsheetml.comments+xml"/>
  <Override PartName="/xl/drawings/drawing3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3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saveExternalLinkValues="0" codeName="ThisWorkbook"/>
  <mc:AlternateContent xmlns:mc="http://schemas.openxmlformats.org/markup-compatibility/2006">
    <mc:Choice Requires="x15">
      <x15ac:absPath xmlns:x15ac="http://schemas.microsoft.com/office/spreadsheetml/2010/11/ac" url="H:\Budgets\A revoir\"/>
    </mc:Choice>
  </mc:AlternateContent>
  <bookViews>
    <workbookView xWindow="0" yWindow="0" windowWidth="28800" windowHeight="11775" tabRatio="944" firstSheet="1" activeTab="1"/>
  </bookViews>
  <sheets>
    <sheet name="Donnees" sheetId="2" r:id="rId1"/>
    <sheet name="Accueil" sheetId="1" r:id="rId2"/>
    <sheet name="Nomenclature" sheetId="16" r:id="rId3"/>
    <sheet name="Saisie_Mensuelle" sheetId="15" r:id="rId4"/>
    <sheet name="Etats_Mensuels" sheetId="20" r:id="rId5"/>
    <sheet name="Recapitulation" sheetId="34" r:id="rId6"/>
    <sheet name="Janvier" sheetId="18" r:id="rId7"/>
    <sheet name="Fevrier" sheetId="32" r:id="rId8"/>
    <sheet name="Mars" sheetId="40" r:id="rId9"/>
    <sheet name="Avril" sheetId="30" r:id="rId10"/>
    <sheet name="Mai" sheetId="29" r:id="rId11"/>
    <sheet name="Juin" sheetId="28" r:id="rId12"/>
    <sheet name="Juillet" sheetId="27" r:id="rId13"/>
    <sheet name="Aout" sheetId="26" r:id="rId14"/>
    <sheet name="Septembre" sheetId="25" r:id="rId15"/>
    <sheet name="Octobre" sheetId="24" r:id="rId16"/>
    <sheet name="Novembre" sheetId="23" r:id="rId17"/>
    <sheet name="Decembre" sheetId="22" r:id="rId18"/>
    <sheet name="Saisie_Janvier" sheetId="59" r:id="rId19"/>
    <sheet name="Saisie_Février" sheetId="60" r:id="rId20"/>
    <sheet name="Saisie_Mars" sheetId="58" r:id="rId21"/>
    <sheet name="Saisie_Avril" sheetId="11" r:id="rId22"/>
    <sheet name="Saisie_Mai" sheetId="10" r:id="rId23"/>
    <sheet name="Saisie_Juin" sheetId="9" r:id="rId24"/>
    <sheet name="Saisie_Juillet" sheetId="8" r:id="rId25"/>
    <sheet name="Saisie_Août" sheetId="7" r:id="rId26"/>
    <sheet name="Saisie_Septembre" sheetId="6" r:id="rId27"/>
    <sheet name="Saisie_Octobre" sheetId="5" r:id="rId28"/>
    <sheet name="Saisie_Novembre" sheetId="4" r:id="rId29"/>
    <sheet name="Saisie_Décembre" sheetId="3" r:id="rId30"/>
    <sheet name="Simulateur_Pret" sheetId="39" r:id="rId31"/>
    <sheet name="Graphique" sheetId="38" r:id="rId32"/>
    <sheet name="Modes_Paiement" sheetId="35" r:id="rId33"/>
  </sheets>
  <definedNames>
    <definedName name="_xlnm._FilterDatabase" localSheetId="6" hidden="1">Janvier!$A$33:$D$36</definedName>
    <definedName name="_xlnm._FilterDatabase" localSheetId="2" hidden="1">Nomenclature!$A$1:$A$16</definedName>
    <definedName name="Annee">Donnees!$I$11</definedName>
    <definedName name="Credits_Aout">Saisie_Août!$D$4:$D$127</definedName>
    <definedName name="Credits_Avril">Saisie_Avril!$D$4:$D$127</definedName>
    <definedName name="Credits_Decembre">Saisie_Décembre!$D$4:$D$127</definedName>
    <definedName name="Credits_Fevrier">Saisie_Février!$D$4:$D$128</definedName>
    <definedName name="Credits_Janvier">Saisie_Janvier!$D$4:$D$128</definedName>
    <definedName name="Credits_Juillet">Saisie_Juillet!$D$4:$D$127</definedName>
    <definedName name="Credits_Juin">Saisie_Juin!$D$4:$D$127</definedName>
    <definedName name="Credits_Mai">Saisie_Mai!$D$4:$D$127</definedName>
    <definedName name="Credits_Mars">Saisie_Mars!$D$4:$D$127</definedName>
    <definedName name="Credits_Novembre">Saisie_Novembre!$D$4:$D$126</definedName>
    <definedName name="Credits_Octobre">Saisie_Octobre!$D$4:$D$127</definedName>
    <definedName name="Credits_Septembre">Saisie_Septembre!$D$4:$D$127</definedName>
    <definedName name="Debits_Aout">Saisie_Août!$C$4:$C$127</definedName>
    <definedName name="Debits_Avril">Saisie_Avril!$C$4:$C$127</definedName>
    <definedName name="Debits_Decembre">Saisie_Décembre!$C$4:$C$127</definedName>
    <definedName name="Debits_Fevrier">Saisie_Février!$C$4:$C$128</definedName>
    <definedName name="Debits_Janvier">Saisie_Janvier!$C$4:$C$128</definedName>
    <definedName name="Debits_Juillet">Saisie_Juillet!$C$4:$C$127</definedName>
    <definedName name="Debits_Juin">Saisie_Juin!$C$4:$C$127</definedName>
    <definedName name="Debits_Mai">Saisie_Mai!$C$4:$C$127</definedName>
    <definedName name="Debits_Mars">Saisie_Mars!$C$4:$C$127</definedName>
    <definedName name="Debits_Novembre">Saisie_Novembre!$C$4:$C$126</definedName>
    <definedName name="Debits_Octobre">Saisie_Octobre!$C$4:$C$127</definedName>
    <definedName name="Debits_Septembre">Saisie_Septembre!$C$4:$C$127</definedName>
    <definedName name="Différé">Simulateur_Pret!$G$13</definedName>
    <definedName name="FraisF">Simulateur_Pret!$C$12</definedName>
    <definedName name="FraisV">Simulateur_Pret!$C$13</definedName>
    <definedName name="Intitulé_Cptes_Tresorerie">Recapitulation!$A$155:$A$160</definedName>
    <definedName name="Modes_paiement">Nomenclature!$C$1:$C$9</definedName>
    <definedName name="Modes_Paiement_Aout">Saisie_Août!$B$4:$B$127</definedName>
    <definedName name="Modes_Paiement_Avril">Saisie_Avril!$B$4:$B$127</definedName>
    <definedName name="Modes_Paiement_Decembre">Saisie_Décembre!$B$4:$B$127</definedName>
    <definedName name="Modes_Paiement_Fevrier">Saisie_Février!$B$4:$B$128</definedName>
    <definedName name="Modes_Paiement_Janvier">Saisie_Janvier!$B$4:$B$128</definedName>
    <definedName name="Modes_Paiement_Juillet">Saisie_Juillet!$B$4:$B$127</definedName>
    <definedName name="Modes_Paiement_Juin">Saisie_Juin!$B$4:$B$127</definedName>
    <definedName name="Modes_Paiement_Mai">Saisie_Mai!$B$4:$B$127</definedName>
    <definedName name="Modes_paiement_Mars">Saisie_Mars!$B$4:$B$127</definedName>
    <definedName name="Modes_Paiement_Novembre">Saisie_Novembre!$B$4:$B$126</definedName>
    <definedName name="Modes_Paiement_Octobre">Saisie_Octobre!$B$4:$B$127</definedName>
    <definedName name="Modes_Paiement_Septembre">Saisie_Septembre!$B$4:$B$127</definedName>
    <definedName name="Mois">Nomenclature!$E$1:$E$12</definedName>
    <definedName name="Mois1">Donnees!$F$14</definedName>
    <definedName name="Mois10">Donnees!$I$17</definedName>
    <definedName name="Mois11">Donnees!$I$18</definedName>
    <definedName name="Mois12">Donnees!$I$19</definedName>
    <definedName name="Mois2">Donnees!$F$15</definedName>
    <definedName name="Mois3">Donnees!$F$16</definedName>
    <definedName name="Mois4">Donnees!$F$17</definedName>
    <definedName name="Mois5">Donnees!$F$18</definedName>
    <definedName name="Mois6">Donnees!$F$19</definedName>
    <definedName name="Mois7">Donnees!$I$14</definedName>
    <definedName name="Mois8">Donnees!$I$15</definedName>
    <definedName name="Mois9">Donnees!$I$16</definedName>
    <definedName name="Moyens_Paiement">Nomenclature!$C$1:$C$9</definedName>
    <definedName name="MtEch" localSheetId="30">Simulateur_Pret!$G$6</definedName>
    <definedName name="MtEmprunt">Simulateur_Pret!$C$5</definedName>
    <definedName name="NbDeci">2</definedName>
    <definedName name="NbEch">Simulateur_Pret!$G$11</definedName>
    <definedName name="NbEchAn">Simulateur_Pret!$G$10</definedName>
    <definedName name="Nbr_Mois_Traite">Donnees!$F$22</definedName>
    <definedName name="Nomenclature">Nomenclature!$A$1:$A$107</definedName>
    <definedName name="Recap_Comptes">Recapitulation!$A$155:$M$160</definedName>
    <definedName name="redits_Juin">Saisie_Juin!$D$4:$D$127</definedName>
    <definedName name="Solde_Initial_CC_BNP">Accueil!$J$29</definedName>
    <definedName name="Solde_Initial_CEL">Accueil!$J$30</definedName>
    <definedName name="Solde_Initial_LDD">Accueil!$J$31</definedName>
    <definedName name="TxPer">Simulateur_Pret!$G$8</definedName>
  </definedNames>
  <calcPr calcId="162913"/>
</workbook>
</file>

<file path=xl/calcChain.xml><?xml version="1.0" encoding="utf-8"?>
<calcChain xmlns="http://schemas.openxmlformats.org/spreadsheetml/2006/main">
  <c r="E129" i="60" l="1"/>
  <c r="E128" i="60"/>
  <c r="E127" i="60"/>
  <c r="E126" i="60"/>
  <c r="E125" i="60"/>
  <c r="E124" i="60"/>
  <c r="E123" i="60"/>
  <c r="E122" i="60"/>
  <c r="E121" i="60"/>
  <c r="E120" i="60"/>
  <c r="E119" i="60"/>
  <c r="E118" i="60"/>
  <c r="E117" i="60"/>
  <c r="E116" i="60"/>
  <c r="E115" i="60"/>
  <c r="E114" i="60"/>
  <c r="E113" i="60"/>
  <c r="E112" i="60"/>
  <c r="E111" i="60"/>
  <c r="E110" i="60"/>
  <c r="E109" i="60"/>
  <c r="E108" i="60"/>
  <c r="E107" i="60"/>
  <c r="E106" i="60"/>
  <c r="E105" i="60"/>
  <c r="E104" i="60"/>
  <c r="E103" i="60"/>
  <c r="E102" i="60"/>
  <c r="E101" i="60"/>
  <c r="E100" i="60"/>
  <c r="E99" i="60"/>
  <c r="E98" i="60"/>
  <c r="E97" i="60"/>
  <c r="E96" i="60"/>
  <c r="E95" i="60"/>
  <c r="E94" i="60"/>
  <c r="E93" i="60"/>
  <c r="E92" i="60"/>
  <c r="E91" i="60"/>
  <c r="E90" i="60"/>
  <c r="E89" i="60"/>
  <c r="E88" i="60"/>
  <c r="E87" i="60"/>
  <c r="E86" i="60"/>
  <c r="E85" i="60"/>
  <c r="E84" i="60"/>
  <c r="E83" i="60"/>
  <c r="E82" i="60"/>
  <c r="E81" i="60"/>
  <c r="E80" i="60"/>
  <c r="E79" i="60"/>
  <c r="E78" i="60"/>
  <c r="E77" i="60"/>
  <c r="E76" i="60"/>
  <c r="E75" i="60"/>
  <c r="E74" i="60"/>
  <c r="E73" i="60"/>
  <c r="E72" i="60"/>
  <c r="E71" i="60"/>
  <c r="E70" i="60"/>
  <c r="E69" i="60"/>
  <c r="E68" i="60"/>
  <c r="E67" i="60"/>
  <c r="E66" i="60"/>
  <c r="E65" i="60"/>
  <c r="E64" i="60"/>
  <c r="E63" i="60"/>
  <c r="E62" i="60"/>
  <c r="E61" i="60"/>
  <c r="E60" i="60"/>
  <c r="E59" i="60"/>
  <c r="E58" i="60"/>
  <c r="E57" i="60"/>
  <c r="E56" i="60"/>
  <c r="E55" i="60"/>
  <c r="E54" i="60"/>
  <c r="E53" i="60"/>
  <c r="E52" i="60"/>
  <c r="E51" i="60"/>
  <c r="E50" i="60"/>
  <c r="E49" i="60"/>
  <c r="E48" i="60"/>
  <c r="E47" i="60"/>
  <c r="E46" i="60"/>
  <c r="E45" i="60"/>
  <c r="E44" i="60"/>
  <c r="E43" i="60"/>
  <c r="E42" i="60"/>
  <c r="E41" i="60"/>
  <c r="E40" i="60"/>
  <c r="E39" i="60"/>
  <c r="E38" i="60"/>
  <c r="E37" i="60"/>
  <c r="E36" i="60"/>
  <c r="E35" i="60"/>
  <c r="E34" i="60"/>
  <c r="E33" i="60"/>
  <c r="E32" i="60"/>
  <c r="E31" i="60"/>
  <c r="E30" i="60"/>
  <c r="E29" i="60"/>
  <c r="E28" i="60"/>
  <c r="E27" i="60"/>
  <c r="E26" i="60"/>
  <c r="E25" i="60"/>
  <c r="E24" i="60"/>
  <c r="E23" i="60"/>
  <c r="E22" i="60"/>
  <c r="E21" i="60"/>
  <c r="E20" i="60"/>
  <c r="E19" i="60"/>
  <c r="E18" i="60"/>
  <c r="E17" i="60"/>
  <c r="E16" i="60"/>
  <c r="E15" i="60"/>
  <c r="E14" i="60"/>
  <c r="E13" i="60"/>
  <c r="E12" i="60"/>
  <c r="E11" i="60"/>
  <c r="E10" i="60"/>
  <c r="E9" i="60"/>
  <c r="E8" i="60"/>
  <c r="E7" i="60"/>
  <c r="E6" i="60"/>
  <c r="E5" i="60"/>
  <c r="E4" i="60"/>
  <c r="E4" i="59" l="1"/>
  <c r="E5" i="59" s="1"/>
  <c r="E6" i="59" s="1"/>
  <c r="E7" i="59" s="1"/>
  <c r="E8" i="59" s="1"/>
  <c r="E9" i="59" s="1"/>
  <c r="E10" i="59" s="1"/>
  <c r="E11" i="59" s="1"/>
  <c r="E12" i="59" s="1"/>
  <c r="E13" i="59" s="1"/>
  <c r="E14" i="59" s="1"/>
  <c r="E15" i="59" s="1"/>
  <c r="E16" i="59" s="1"/>
  <c r="E17" i="59" s="1"/>
  <c r="E18" i="59" s="1"/>
  <c r="E19" i="59" s="1"/>
  <c r="E20" i="59" s="1"/>
  <c r="E21" i="59" s="1"/>
  <c r="E22" i="59" s="1"/>
  <c r="E23" i="59" s="1"/>
  <c r="E24" i="59" s="1"/>
  <c r="E25" i="59" s="1"/>
  <c r="E26" i="59" s="1"/>
  <c r="E27" i="59" s="1"/>
  <c r="E28" i="59" s="1"/>
  <c r="E29" i="59" s="1"/>
  <c r="E30" i="59" s="1"/>
  <c r="E31" i="59" s="1"/>
  <c r="E32" i="59" s="1"/>
  <c r="E33" i="59" s="1"/>
  <c r="E34" i="59" s="1"/>
  <c r="E35" i="59" s="1"/>
  <c r="E36" i="59" s="1"/>
  <c r="E37" i="59" s="1"/>
  <c r="E38" i="59" s="1"/>
  <c r="E39" i="59" s="1"/>
  <c r="E40" i="59" s="1"/>
  <c r="E41" i="59" s="1"/>
  <c r="E42" i="59" s="1"/>
  <c r="E43" i="59" s="1"/>
  <c r="E44" i="59" s="1"/>
  <c r="E45" i="59" s="1"/>
  <c r="E46" i="59" s="1"/>
  <c r="E47" i="59" s="1"/>
  <c r="E48" i="59" s="1"/>
  <c r="E49" i="59" s="1"/>
  <c r="E50" i="59" s="1"/>
  <c r="E51" i="59" s="1"/>
  <c r="E52" i="59" s="1"/>
  <c r="E53" i="59" s="1"/>
  <c r="E54" i="59" s="1"/>
  <c r="E55" i="59" s="1"/>
  <c r="E56" i="59" s="1"/>
  <c r="E57" i="59" s="1"/>
  <c r="E58" i="59" s="1"/>
  <c r="E59" i="59" s="1"/>
  <c r="E60" i="59" s="1"/>
  <c r="E61" i="59" s="1"/>
  <c r="E62" i="59" s="1"/>
  <c r="E63" i="59" s="1"/>
  <c r="E64" i="59" s="1"/>
  <c r="E65" i="59" s="1"/>
  <c r="E66" i="59" s="1"/>
  <c r="E67" i="59" s="1"/>
  <c r="E68" i="59" s="1"/>
  <c r="E69" i="59" s="1"/>
  <c r="E70" i="59" s="1"/>
  <c r="E71" i="59" s="1"/>
  <c r="E72" i="59" s="1"/>
  <c r="E73" i="59" s="1"/>
  <c r="E74" i="59" s="1"/>
  <c r="E75" i="59" s="1"/>
  <c r="E76" i="59" s="1"/>
  <c r="E77" i="59" s="1"/>
  <c r="E78" i="59" s="1"/>
  <c r="E79" i="59" s="1"/>
  <c r="E80" i="59" s="1"/>
  <c r="E81" i="59" s="1"/>
  <c r="E82" i="59" s="1"/>
  <c r="E83" i="59" s="1"/>
  <c r="E84" i="59" s="1"/>
  <c r="E85" i="59" s="1"/>
  <c r="E86" i="59" s="1"/>
  <c r="E87" i="59" s="1"/>
  <c r="E88" i="59" s="1"/>
  <c r="E89" i="59" s="1"/>
  <c r="E90" i="59" s="1"/>
  <c r="E91" i="59" s="1"/>
  <c r="E92" i="59" s="1"/>
  <c r="E93" i="59" s="1"/>
  <c r="E94" i="59" s="1"/>
  <c r="E95" i="59" s="1"/>
  <c r="E96" i="59" s="1"/>
  <c r="E97" i="59" s="1"/>
  <c r="E98" i="59" s="1"/>
  <c r="E99" i="59" s="1"/>
  <c r="E100" i="59" s="1"/>
  <c r="E101" i="59" s="1"/>
  <c r="E102" i="59" s="1"/>
  <c r="E103" i="59" s="1"/>
  <c r="E104" i="59" s="1"/>
  <c r="E105" i="59" s="1"/>
  <c r="E106" i="59" s="1"/>
  <c r="E107" i="59" s="1"/>
  <c r="E108" i="59" s="1"/>
  <c r="E109" i="59" s="1"/>
  <c r="E110" i="59" s="1"/>
  <c r="E111" i="59" s="1"/>
  <c r="E112" i="59" s="1"/>
  <c r="E113" i="59" s="1"/>
  <c r="E114" i="59" s="1"/>
  <c r="E115" i="59" s="1"/>
  <c r="E116" i="59" s="1"/>
  <c r="E117" i="59" s="1"/>
  <c r="E118" i="59" s="1"/>
  <c r="E119" i="59" s="1"/>
  <c r="E120" i="59" s="1"/>
  <c r="E121" i="59" s="1"/>
  <c r="E122" i="59" s="1"/>
  <c r="E123" i="59" s="1"/>
  <c r="E124" i="59" s="1"/>
  <c r="E125" i="59" s="1"/>
  <c r="E126" i="59" s="1"/>
  <c r="E127" i="59" s="1"/>
  <c r="E128" i="59" s="1"/>
  <c r="C74" i="18" l="1"/>
  <c r="C75" i="18"/>
  <c r="C76" i="18"/>
  <c r="C77" i="18"/>
  <c r="C73" i="18"/>
  <c r="L19" i="40" l="1"/>
  <c r="L13" i="18"/>
  <c r="L15" i="18"/>
  <c r="F1" i="18" l="1"/>
  <c r="H9" i="2" l="1"/>
  <c r="N151" i="34" l="1"/>
  <c r="K83" i="18" l="1"/>
  <c r="J67" i="35"/>
  <c r="K67" i="35"/>
  <c r="F67" i="35"/>
  <c r="G67" i="35"/>
  <c r="B67" i="35"/>
  <c r="B74" i="35" s="1"/>
  <c r="C67" i="35"/>
  <c r="B53" i="35"/>
  <c r="C53" i="35"/>
  <c r="F53" i="35"/>
  <c r="G53" i="35"/>
  <c r="J53" i="35"/>
  <c r="K53" i="35"/>
  <c r="B39" i="35"/>
  <c r="C39" i="35"/>
  <c r="F39" i="35"/>
  <c r="G39" i="35"/>
  <c r="J39" i="35"/>
  <c r="K39" i="35"/>
  <c r="J25" i="35"/>
  <c r="K25" i="35"/>
  <c r="F25" i="35"/>
  <c r="G25" i="35"/>
  <c r="B25" i="35"/>
  <c r="C25" i="35"/>
  <c r="K61" i="32"/>
  <c r="F69" i="8"/>
  <c r="K73" i="35"/>
  <c r="J73" i="35"/>
  <c r="G73" i="35"/>
  <c r="F73" i="35"/>
  <c r="C73" i="35"/>
  <c r="B73" i="35"/>
  <c r="K72" i="35"/>
  <c r="J72" i="35"/>
  <c r="G72" i="35"/>
  <c r="F72" i="35"/>
  <c r="C72" i="35"/>
  <c r="B72" i="35"/>
  <c r="K71" i="35"/>
  <c r="J71" i="35"/>
  <c r="G71" i="35"/>
  <c r="F71" i="35"/>
  <c r="C71" i="35"/>
  <c r="B71" i="35"/>
  <c r="K70" i="35"/>
  <c r="J70" i="35"/>
  <c r="G70" i="35"/>
  <c r="F70" i="35"/>
  <c r="C70" i="35"/>
  <c r="B70" i="35"/>
  <c r="K69" i="35"/>
  <c r="J69" i="35"/>
  <c r="G69" i="35"/>
  <c r="F69" i="35"/>
  <c r="C69" i="35"/>
  <c r="B69" i="35"/>
  <c r="K68" i="35"/>
  <c r="J68" i="35"/>
  <c r="G68" i="35"/>
  <c r="F68" i="35"/>
  <c r="C68" i="35"/>
  <c r="B68" i="35"/>
  <c r="K66" i="35"/>
  <c r="J66" i="35"/>
  <c r="G66" i="35"/>
  <c r="F66" i="35"/>
  <c r="C66" i="35"/>
  <c r="B66" i="35"/>
  <c r="K65" i="35"/>
  <c r="J65" i="35"/>
  <c r="G65" i="35"/>
  <c r="G74" i="35" s="1"/>
  <c r="F65" i="35"/>
  <c r="C65" i="35"/>
  <c r="B65" i="35"/>
  <c r="I62" i="35"/>
  <c r="E62" i="35"/>
  <c r="A62" i="35"/>
  <c r="K59" i="35"/>
  <c r="J59" i="35"/>
  <c r="G59" i="35"/>
  <c r="F59" i="35"/>
  <c r="C59" i="35"/>
  <c r="B59" i="35"/>
  <c r="K58" i="35"/>
  <c r="J58" i="35"/>
  <c r="G58" i="35"/>
  <c r="F58" i="35"/>
  <c r="C58" i="35"/>
  <c r="B58" i="35"/>
  <c r="K57" i="35"/>
  <c r="J57" i="35"/>
  <c r="G57" i="35"/>
  <c r="F57" i="35"/>
  <c r="C57" i="35"/>
  <c r="B57" i="35"/>
  <c r="K56" i="35"/>
  <c r="J56" i="35"/>
  <c r="G56" i="35"/>
  <c r="F56" i="35"/>
  <c r="C56" i="35"/>
  <c r="B56" i="35"/>
  <c r="K55" i="35"/>
  <c r="J55" i="35"/>
  <c r="G55" i="35"/>
  <c r="F55" i="35"/>
  <c r="C55" i="35"/>
  <c r="B55" i="35"/>
  <c r="K54" i="35"/>
  <c r="J54" i="35"/>
  <c r="G54" i="35"/>
  <c r="F54" i="35"/>
  <c r="C54" i="35"/>
  <c r="B54" i="35"/>
  <c r="K52" i="35"/>
  <c r="J52" i="35"/>
  <c r="G52" i="35"/>
  <c r="F52" i="35"/>
  <c r="C52" i="35"/>
  <c r="B52" i="35"/>
  <c r="K51" i="35"/>
  <c r="K60" i="35" s="1"/>
  <c r="J51" i="35"/>
  <c r="G51" i="35"/>
  <c r="F51" i="35"/>
  <c r="C51" i="35"/>
  <c r="B51" i="35"/>
  <c r="I48" i="35"/>
  <c r="E48" i="35"/>
  <c r="A48" i="35"/>
  <c r="K45" i="35"/>
  <c r="J45" i="35"/>
  <c r="G45" i="35"/>
  <c r="F45" i="35"/>
  <c r="C45" i="35"/>
  <c r="B45" i="35"/>
  <c r="K44" i="35"/>
  <c r="J44" i="35"/>
  <c r="G44" i="35"/>
  <c r="F44" i="35"/>
  <c r="C44" i="35"/>
  <c r="B44" i="35"/>
  <c r="K43" i="35"/>
  <c r="J43" i="35"/>
  <c r="G43" i="35"/>
  <c r="F43" i="35"/>
  <c r="C43" i="35"/>
  <c r="B43" i="35"/>
  <c r="K42" i="35"/>
  <c r="J42" i="35"/>
  <c r="G42" i="35"/>
  <c r="F42" i="35"/>
  <c r="C42" i="35"/>
  <c r="B42" i="35"/>
  <c r="K41" i="35"/>
  <c r="J41" i="35"/>
  <c r="G41" i="35"/>
  <c r="F41" i="35"/>
  <c r="C41" i="35"/>
  <c r="B41" i="35"/>
  <c r="K40" i="35"/>
  <c r="J40" i="35"/>
  <c r="G40" i="35"/>
  <c r="F40" i="35"/>
  <c r="C40" i="35"/>
  <c r="B40" i="35"/>
  <c r="K38" i="35"/>
  <c r="J38" i="35"/>
  <c r="G38" i="35"/>
  <c r="F38" i="35"/>
  <c r="C38" i="35"/>
  <c r="B38" i="35"/>
  <c r="K37" i="35"/>
  <c r="J37" i="35"/>
  <c r="G37" i="35"/>
  <c r="G46" i="35" s="1"/>
  <c r="F37" i="35"/>
  <c r="C37" i="35"/>
  <c r="B37" i="35"/>
  <c r="I34" i="35"/>
  <c r="E34" i="35"/>
  <c r="A34" i="35"/>
  <c r="K31" i="35"/>
  <c r="J31" i="35"/>
  <c r="G31" i="35"/>
  <c r="F31" i="35"/>
  <c r="C31" i="35"/>
  <c r="B31" i="35"/>
  <c r="K30" i="35"/>
  <c r="J30" i="35"/>
  <c r="G30" i="35"/>
  <c r="F30" i="35"/>
  <c r="C30" i="35"/>
  <c r="B30" i="35"/>
  <c r="K29" i="35"/>
  <c r="J29" i="35"/>
  <c r="G29" i="35"/>
  <c r="F29" i="35"/>
  <c r="C29" i="35"/>
  <c r="B29" i="35"/>
  <c r="K28" i="35"/>
  <c r="J28" i="35"/>
  <c r="G28" i="35"/>
  <c r="F28" i="35"/>
  <c r="C28" i="35"/>
  <c r="B28" i="35"/>
  <c r="K27" i="35"/>
  <c r="J27" i="35"/>
  <c r="G27" i="35"/>
  <c r="F27" i="35"/>
  <c r="C27" i="35"/>
  <c r="B27" i="35"/>
  <c r="K26" i="35"/>
  <c r="J26" i="35"/>
  <c r="G26" i="35"/>
  <c r="F26" i="35"/>
  <c r="C26" i="35"/>
  <c r="B26" i="35"/>
  <c r="K24" i="35"/>
  <c r="J24" i="35"/>
  <c r="G24" i="35"/>
  <c r="F24" i="35"/>
  <c r="C24" i="35"/>
  <c r="B24" i="35"/>
  <c r="K23" i="35"/>
  <c r="J23" i="35"/>
  <c r="G23" i="35"/>
  <c r="F23" i="35"/>
  <c r="C23" i="35"/>
  <c r="B23" i="35"/>
  <c r="I20" i="35"/>
  <c r="E20" i="35"/>
  <c r="A20" i="35"/>
  <c r="D128" i="3"/>
  <c r="C128" i="3"/>
  <c r="E4" i="3"/>
  <c r="E5" i="3" s="1"/>
  <c r="E6" i="3" s="1"/>
  <c r="E7" i="3" s="1"/>
  <c r="E8" i="3" s="1"/>
  <c r="E9" i="3" s="1"/>
  <c r="E10" i="3" s="1"/>
  <c r="E11" i="3" s="1"/>
  <c r="E12" i="3" s="1"/>
  <c r="E13" i="3" s="1"/>
  <c r="E14" i="3" s="1"/>
  <c r="E15" i="3" s="1"/>
  <c r="E16" i="3" s="1"/>
  <c r="E17" i="3" s="1"/>
  <c r="E18" i="3" s="1"/>
  <c r="E19" i="3" s="1"/>
  <c r="E20" i="3" s="1"/>
  <c r="E21" i="3" s="1"/>
  <c r="E22" i="3" s="1"/>
  <c r="E23" i="3" s="1"/>
  <c r="E24" i="3" s="1"/>
  <c r="E25" i="3" s="1"/>
  <c r="E26" i="3" s="1"/>
  <c r="E27" i="3" s="1"/>
  <c r="E28" i="3" s="1"/>
  <c r="E29" i="3" s="1"/>
  <c r="E30" i="3" s="1"/>
  <c r="E31" i="3" s="1"/>
  <c r="E32" i="3" s="1"/>
  <c r="E33" i="3" s="1"/>
  <c r="E34" i="3" s="1"/>
  <c r="E35" i="3" s="1"/>
  <c r="E36" i="3" s="1"/>
  <c r="E37" i="3" s="1"/>
  <c r="E38" i="3" s="1"/>
  <c r="E39" i="3" s="1"/>
  <c r="E40" i="3" s="1"/>
  <c r="E41" i="3" s="1"/>
  <c r="E42" i="3" s="1"/>
  <c r="E43" i="3" s="1"/>
  <c r="E44" i="3" s="1"/>
  <c r="E45" i="3" s="1"/>
  <c r="E46" i="3" s="1"/>
  <c r="E47" i="3" s="1"/>
  <c r="E48" i="3" s="1"/>
  <c r="E49" i="3" s="1"/>
  <c r="E50" i="3" s="1"/>
  <c r="E51" i="3" s="1"/>
  <c r="E52" i="3" s="1"/>
  <c r="E53" i="3" s="1"/>
  <c r="E54" i="3" s="1"/>
  <c r="E55" i="3" s="1"/>
  <c r="E56" i="3" s="1"/>
  <c r="E57" i="3" s="1"/>
  <c r="E58" i="3" s="1"/>
  <c r="E59" i="3" s="1"/>
  <c r="E60" i="3" s="1"/>
  <c r="E61" i="3" s="1"/>
  <c r="E62" i="3" s="1"/>
  <c r="E63" i="3" s="1"/>
  <c r="E64" i="3" s="1"/>
  <c r="E65" i="3" s="1"/>
  <c r="E66" i="3" s="1"/>
  <c r="E67" i="3" s="1"/>
  <c r="E68" i="3" s="1"/>
  <c r="E69" i="3" s="1"/>
  <c r="E70" i="3" s="1"/>
  <c r="E71" i="3" s="1"/>
  <c r="E72" i="3" s="1"/>
  <c r="E73" i="3" s="1"/>
  <c r="E74" i="3" s="1"/>
  <c r="E75" i="3" s="1"/>
  <c r="E76" i="3" s="1"/>
  <c r="E77" i="3" s="1"/>
  <c r="E78" i="3" s="1"/>
  <c r="E79" i="3" s="1"/>
  <c r="E80" i="3" s="1"/>
  <c r="E81" i="3" s="1"/>
  <c r="E82" i="3" s="1"/>
  <c r="E83" i="3" s="1"/>
  <c r="E84" i="3" s="1"/>
  <c r="E85" i="3" s="1"/>
  <c r="E86" i="3" s="1"/>
  <c r="E87" i="3" s="1"/>
  <c r="E88" i="3" s="1"/>
  <c r="E89" i="3" s="1"/>
  <c r="E90" i="3" s="1"/>
  <c r="E91" i="3" s="1"/>
  <c r="E92" i="3" s="1"/>
  <c r="E93" i="3" s="1"/>
  <c r="E94" i="3" s="1"/>
  <c r="E95" i="3" s="1"/>
  <c r="E96" i="3" s="1"/>
  <c r="E97" i="3" s="1"/>
  <c r="E98" i="3" s="1"/>
  <c r="E99" i="3" s="1"/>
  <c r="E100" i="3" s="1"/>
  <c r="E101" i="3" s="1"/>
  <c r="E102" i="3" s="1"/>
  <c r="E103" i="3" s="1"/>
  <c r="E104" i="3" s="1"/>
  <c r="E105" i="3" s="1"/>
  <c r="E106" i="3" s="1"/>
  <c r="E107" i="3" s="1"/>
  <c r="E108" i="3" s="1"/>
  <c r="E109" i="3" s="1"/>
  <c r="E110" i="3" s="1"/>
  <c r="E111" i="3" s="1"/>
  <c r="E112" i="3" s="1"/>
  <c r="E113" i="3" s="1"/>
  <c r="E114" i="3" s="1"/>
  <c r="E115" i="3" s="1"/>
  <c r="E116" i="3" s="1"/>
  <c r="E117" i="3" s="1"/>
  <c r="E118" i="3" s="1"/>
  <c r="E119" i="3" s="1"/>
  <c r="E120" i="3" s="1"/>
  <c r="E121" i="3" s="1"/>
  <c r="E122" i="3" s="1"/>
  <c r="E123" i="3" s="1"/>
  <c r="E124" i="3" s="1"/>
  <c r="E125" i="3" s="1"/>
  <c r="E126" i="3" s="1"/>
  <c r="E127" i="3" s="1"/>
  <c r="A2" i="3"/>
  <c r="E4" i="4"/>
  <c r="E5" i="4"/>
  <c r="E6" i="4"/>
  <c r="E7" i="4" s="1"/>
  <c r="E8" i="4" s="1"/>
  <c r="E9" i="4" s="1"/>
  <c r="E10" i="4" s="1"/>
  <c r="E11" i="4" s="1"/>
  <c r="E12" i="4"/>
  <c r="E13" i="4" s="1"/>
  <c r="E14" i="4" s="1"/>
  <c r="E15" i="4" s="1"/>
  <c r="E16" i="4" s="1"/>
  <c r="E17" i="4" s="1"/>
  <c r="E18" i="4"/>
  <c r="E19" i="4" s="1"/>
  <c r="E20" i="4" s="1"/>
  <c r="E21" i="4" s="1"/>
  <c r="E22" i="4" s="1"/>
  <c r="E23" i="4" s="1"/>
  <c r="E24" i="4" s="1"/>
  <c r="E25" i="4" s="1"/>
  <c r="E26" i="4" s="1"/>
  <c r="E27" i="4" s="1"/>
  <c r="E28" i="4" s="1"/>
  <c r="E29" i="4" s="1"/>
  <c r="E30" i="4" s="1"/>
  <c r="E31" i="4" s="1"/>
  <c r="E32" i="4" s="1"/>
  <c r="E33" i="4" s="1"/>
  <c r="E34" i="4" s="1"/>
  <c r="E35" i="4" s="1"/>
  <c r="E36" i="4" s="1"/>
  <c r="E37" i="4" s="1"/>
  <c r="E38" i="4" s="1"/>
  <c r="E39" i="4" s="1"/>
  <c r="E40" i="4" s="1"/>
  <c r="E41" i="4" s="1"/>
  <c r="E42" i="4" s="1"/>
  <c r="E43" i="4" s="1"/>
  <c r="E44" i="4" s="1"/>
  <c r="E45" i="4" s="1"/>
  <c r="E46" i="4" s="1"/>
  <c r="E47" i="4" s="1"/>
  <c r="E48" i="4" s="1"/>
  <c r="E49" i="4" s="1"/>
  <c r="E50" i="4" s="1"/>
  <c r="E51" i="4" s="1"/>
  <c r="E52" i="4" s="1"/>
  <c r="E53" i="4" s="1"/>
  <c r="E54" i="4" s="1"/>
  <c r="E55" i="4" s="1"/>
  <c r="E56" i="4" s="1"/>
  <c r="E57" i="4" s="1"/>
  <c r="E58" i="4" s="1"/>
  <c r="E59" i="4" s="1"/>
  <c r="E60" i="4" s="1"/>
  <c r="E61" i="4" s="1"/>
  <c r="E62" i="4" s="1"/>
  <c r="E63" i="4" s="1"/>
  <c r="E64" i="4" s="1"/>
  <c r="E65" i="4" s="1"/>
  <c r="E66" i="4" s="1"/>
  <c r="E67" i="4" s="1"/>
  <c r="E68" i="4" s="1"/>
  <c r="E69" i="4" s="1"/>
  <c r="E70" i="4" s="1"/>
  <c r="E71" i="4" s="1"/>
  <c r="E72" i="4" s="1"/>
  <c r="E73" i="4" s="1"/>
  <c r="E74" i="4" s="1"/>
  <c r="E75" i="4" s="1"/>
  <c r="E76" i="4" s="1"/>
  <c r="E77" i="4" s="1"/>
  <c r="E78" i="4" s="1"/>
  <c r="E79" i="4" s="1"/>
  <c r="E80" i="4" s="1"/>
  <c r="E81" i="4" s="1"/>
  <c r="E82" i="4" s="1"/>
  <c r="E83" i="4" s="1"/>
  <c r="E84" i="4" s="1"/>
  <c r="E85" i="4" s="1"/>
  <c r="E86" i="4" s="1"/>
  <c r="E87" i="4" s="1"/>
  <c r="E88" i="4" s="1"/>
  <c r="E89" i="4" s="1"/>
  <c r="E90" i="4" s="1"/>
  <c r="E91" i="4" s="1"/>
  <c r="E92" i="4" s="1"/>
  <c r="E93" i="4" s="1"/>
  <c r="E94" i="4" s="1"/>
  <c r="E95" i="4" s="1"/>
  <c r="E96" i="4" s="1"/>
  <c r="E97" i="4" s="1"/>
  <c r="E98" i="4" s="1"/>
  <c r="E99" i="4" s="1"/>
  <c r="E100" i="4" s="1"/>
  <c r="E101" i="4" s="1"/>
  <c r="E102" i="4" s="1"/>
  <c r="E103" i="4" s="1"/>
  <c r="E104" i="4" s="1"/>
  <c r="E105" i="4" s="1"/>
  <c r="E106" i="4" s="1"/>
  <c r="E107" i="4" s="1"/>
  <c r="E108" i="4" s="1"/>
  <c r="E109" i="4" s="1"/>
  <c r="E110" i="4" s="1"/>
  <c r="E111" i="4" s="1"/>
  <c r="E112" i="4" s="1"/>
  <c r="E113" i="4" s="1"/>
  <c r="E114" i="4" s="1"/>
  <c r="E115" i="4" s="1"/>
  <c r="E116" i="4" s="1"/>
  <c r="E117" i="4" s="1"/>
  <c r="E118" i="4" s="1"/>
  <c r="E119" i="4" s="1"/>
  <c r="E120" i="4" s="1"/>
  <c r="E121" i="4" s="1"/>
  <c r="E122" i="4" s="1"/>
  <c r="E123" i="4" s="1"/>
  <c r="E124" i="4" s="1"/>
  <c r="E125" i="4" s="1"/>
  <c r="E126" i="4" s="1"/>
  <c r="A2" i="4"/>
  <c r="D128" i="5"/>
  <c r="C128" i="5"/>
  <c r="E4" i="5"/>
  <c r="E5" i="5" s="1"/>
  <c r="E6" i="5" s="1"/>
  <c r="E7" i="5"/>
  <c r="E8" i="5" s="1"/>
  <c r="E9" i="5" s="1"/>
  <c r="E10" i="5" s="1"/>
  <c r="E11" i="5" s="1"/>
  <c r="E12" i="5" s="1"/>
  <c r="E13" i="5"/>
  <c r="E14" i="5" s="1"/>
  <c r="E15" i="5" s="1"/>
  <c r="E16" i="5" s="1"/>
  <c r="E17" i="5" s="1"/>
  <c r="E18" i="5" s="1"/>
  <c r="E19" i="5"/>
  <c r="E20" i="5" s="1"/>
  <c r="E21" i="5" s="1"/>
  <c r="E22" i="5" s="1"/>
  <c r="E23" i="5" s="1"/>
  <c r="E24" i="5" s="1"/>
  <c r="E25" i="5" s="1"/>
  <c r="E26" i="5" s="1"/>
  <c r="E27" i="5" s="1"/>
  <c r="E28" i="5" s="1"/>
  <c r="E29" i="5" s="1"/>
  <c r="E30" i="5" s="1"/>
  <c r="E31" i="5" s="1"/>
  <c r="E32" i="5" s="1"/>
  <c r="E33" i="5" s="1"/>
  <c r="E34" i="5" s="1"/>
  <c r="E35" i="5" s="1"/>
  <c r="E36" i="5" s="1"/>
  <c r="E37" i="5" s="1"/>
  <c r="E38" i="5" s="1"/>
  <c r="E39" i="5" s="1"/>
  <c r="E40" i="5" s="1"/>
  <c r="E41" i="5" s="1"/>
  <c r="E42" i="5" s="1"/>
  <c r="E43" i="5" s="1"/>
  <c r="E44" i="5" s="1"/>
  <c r="E45" i="5" s="1"/>
  <c r="E46" i="5" s="1"/>
  <c r="E47" i="5" s="1"/>
  <c r="E48" i="5" s="1"/>
  <c r="E49" i="5" s="1"/>
  <c r="E50" i="5" s="1"/>
  <c r="E51" i="5" s="1"/>
  <c r="E52" i="5" s="1"/>
  <c r="E53" i="5" s="1"/>
  <c r="E54" i="5" s="1"/>
  <c r="E55" i="5" s="1"/>
  <c r="E56" i="5" s="1"/>
  <c r="E57" i="5" s="1"/>
  <c r="E58" i="5" s="1"/>
  <c r="E59" i="5" s="1"/>
  <c r="E60" i="5" s="1"/>
  <c r="E61" i="5" s="1"/>
  <c r="E62" i="5" s="1"/>
  <c r="E63" i="5" s="1"/>
  <c r="E64" i="5" s="1"/>
  <c r="E65" i="5" s="1"/>
  <c r="E66" i="5" s="1"/>
  <c r="E67" i="5" s="1"/>
  <c r="E68" i="5" s="1"/>
  <c r="E69" i="5" s="1"/>
  <c r="E70" i="5" s="1"/>
  <c r="E71" i="5" s="1"/>
  <c r="E72" i="5" s="1"/>
  <c r="E73" i="5" s="1"/>
  <c r="E74" i="5" s="1"/>
  <c r="E75" i="5" s="1"/>
  <c r="E76" i="5" s="1"/>
  <c r="E77" i="5" s="1"/>
  <c r="E78" i="5" s="1"/>
  <c r="E79" i="5" s="1"/>
  <c r="E80" i="5" s="1"/>
  <c r="E81" i="5" s="1"/>
  <c r="E82" i="5" s="1"/>
  <c r="E83" i="5" s="1"/>
  <c r="E84" i="5" s="1"/>
  <c r="E85" i="5" s="1"/>
  <c r="E86" i="5" s="1"/>
  <c r="E87" i="5" s="1"/>
  <c r="E88" i="5" s="1"/>
  <c r="E89" i="5" s="1"/>
  <c r="E90" i="5" s="1"/>
  <c r="E91" i="5" s="1"/>
  <c r="E92" i="5" s="1"/>
  <c r="E93" i="5" s="1"/>
  <c r="E94" i="5" s="1"/>
  <c r="E95" i="5" s="1"/>
  <c r="E96" i="5" s="1"/>
  <c r="E97" i="5" s="1"/>
  <c r="E98" i="5" s="1"/>
  <c r="E99" i="5" s="1"/>
  <c r="E100" i="5" s="1"/>
  <c r="E101" i="5" s="1"/>
  <c r="E102" i="5" s="1"/>
  <c r="E103" i="5" s="1"/>
  <c r="E104" i="5" s="1"/>
  <c r="E105" i="5" s="1"/>
  <c r="E106" i="5" s="1"/>
  <c r="E107" i="5" s="1"/>
  <c r="E108" i="5" s="1"/>
  <c r="E109" i="5" s="1"/>
  <c r="E110" i="5" s="1"/>
  <c r="E111" i="5" s="1"/>
  <c r="E112" i="5" s="1"/>
  <c r="E113" i="5" s="1"/>
  <c r="E114" i="5" s="1"/>
  <c r="E115" i="5" s="1"/>
  <c r="E116" i="5" s="1"/>
  <c r="E117" i="5" s="1"/>
  <c r="E118" i="5" s="1"/>
  <c r="E119" i="5" s="1"/>
  <c r="E120" i="5" s="1"/>
  <c r="E121" i="5" s="1"/>
  <c r="E122" i="5" s="1"/>
  <c r="E123" i="5" s="1"/>
  <c r="E124" i="5" s="1"/>
  <c r="E125" i="5" s="1"/>
  <c r="E126" i="5" s="1"/>
  <c r="E127" i="5" s="1"/>
  <c r="A2" i="5"/>
  <c r="D128" i="6"/>
  <c r="C128" i="6"/>
  <c r="E4" i="6"/>
  <c r="E5" i="6"/>
  <c r="E6" i="6"/>
  <c r="E7" i="6" s="1"/>
  <c r="E8" i="6" s="1"/>
  <c r="E9" i="6" s="1"/>
  <c r="E10" i="6" s="1"/>
  <c r="E11" i="6" s="1"/>
  <c r="E12" i="6" s="1"/>
  <c r="E13" i="6" s="1"/>
  <c r="E14" i="6" s="1"/>
  <c r="E15" i="6" s="1"/>
  <c r="E16" i="6" s="1"/>
  <c r="E17" i="6" s="1"/>
  <c r="E18" i="6" s="1"/>
  <c r="E19" i="6" s="1"/>
  <c r="E20" i="6" s="1"/>
  <c r="E21" i="6" s="1"/>
  <c r="E22" i="6" s="1"/>
  <c r="E23" i="6" s="1"/>
  <c r="E24" i="6" s="1"/>
  <c r="E25" i="6" s="1"/>
  <c r="E26" i="6" s="1"/>
  <c r="E27" i="6" s="1"/>
  <c r="E28" i="6" s="1"/>
  <c r="E29" i="6" s="1"/>
  <c r="E30" i="6" s="1"/>
  <c r="E31" i="6" s="1"/>
  <c r="E32" i="6" s="1"/>
  <c r="E33" i="6" s="1"/>
  <c r="E34" i="6" s="1"/>
  <c r="E35" i="6" s="1"/>
  <c r="E36" i="6" s="1"/>
  <c r="E37" i="6" s="1"/>
  <c r="E38" i="6" s="1"/>
  <c r="E39" i="6" s="1"/>
  <c r="E40" i="6" s="1"/>
  <c r="E41" i="6" s="1"/>
  <c r="E42" i="6" s="1"/>
  <c r="E43" i="6" s="1"/>
  <c r="E44" i="6" s="1"/>
  <c r="E45" i="6" s="1"/>
  <c r="E46" i="6" s="1"/>
  <c r="E47" i="6" s="1"/>
  <c r="E48" i="6" s="1"/>
  <c r="E49" i="6" s="1"/>
  <c r="E50" i="6" s="1"/>
  <c r="E51" i="6" s="1"/>
  <c r="E52" i="6" s="1"/>
  <c r="E53" i="6" s="1"/>
  <c r="E54" i="6" s="1"/>
  <c r="E55" i="6" s="1"/>
  <c r="E56" i="6" s="1"/>
  <c r="E57" i="6" s="1"/>
  <c r="E58" i="6" s="1"/>
  <c r="E59" i="6" s="1"/>
  <c r="E60" i="6" s="1"/>
  <c r="E61" i="6" s="1"/>
  <c r="E62" i="6" s="1"/>
  <c r="E63" i="6" s="1"/>
  <c r="E64" i="6" s="1"/>
  <c r="E65" i="6" s="1"/>
  <c r="E66" i="6" s="1"/>
  <c r="E67" i="6" s="1"/>
  <c r="E68" i="6" s="1"/>
  <c r="E69" i="6" s="1"/>
  <c r="E70" i="6" s="1"/>
  <c r="E71" i="6" s="1"/>
  <c r="E72" i="6" s="1"/>
  <c r="E73" i="6" s="1"/>
  <c r="E74" i="6" s="1"/>
  <c r="E75" i="6" s="1"/>
  <c r="E76" i="6" s="1"/>
  <c r="E77" i="6" s="1"/>
  <c r="E78" i="6" s="1"/>
  <c r="E79" i="6" s="1"/>
  <c r="E80" i="6" s="1"/>
  <c r="E81" i="6" s="1"/>
  <c r="E82" i="6" s="1"/>
  <c r="E83" i="6" s="1"/>
  <c r="E84" i="6" s="1"/>
  <c r="E85" i="6" s="1"/>
  <c r="E86" i="6" s="1"/>
  <c r="E87" i="6" s="1"/>
  <c r="E88" i="6" s="1"/>
  <c r="E89" i="6" s="1"/>
  <c r="E90" i="6" s="1"/>
  <c r="E91" i="6" s="1"/>
  <c r="E92" i="6" s="1"/>
  <c r="E93" i="6" s="1"/>
  <c r="E94" i="6" s="1"/>
  <c r="E95" i="6" s="1"/>
  <c r="E96" i="6" s="1"/>
  <c r="E97" i="6" s="1"/>
  <c r="E98" i="6" s="1"/>
  <c r="E99" i="6" s="1"/>
  <c r="E100" i="6" s="1"/>
  <c r="E101" i="6" s="1"/>
  <c r="E102" i="6" s="1"/>
  <c r="E103" i="6" s="1"/>
  <c r="E104" i="6" s="1"/>
  <c r="E105" i="6" s="1"/>
  <c r="E106" i="6" s="1"/>
  <c r="E107" i="6" s="1"/>
  <c r="E108" i="6" s="1"/>
  <c r="E109" i="6" s="1"/>
  <c r="E110" i="6" s="1"/>
  <c r="E111" i="6" s="1"/>
  <c r="E112" i="6" s="1"/>
  <c r="E113" i="6" s="1"/>
  <c r="E114" i="6" s="1"/>
  <c r="E115" i="6" s="1"/>
  <c r="E116" i="6" s="1"/>
  <c r="E117" i="6" s="1"/>
  <c r="E118" i="6" s="1"/>
  <c r="E119" i="6" s="1"/>
  <c r="E120" i="6" s="1"/>
  <c r="E121" i="6" s="1"/>
  <c r="E122" i="6" s="1"/>
  <c r="E123" i="6" s="1"/>
  <c r="E124" i="6" s="1"/>
  <c r="E125" i="6" s="1"/>
  <c r="E126" i="6" s="1"/>
  <c r="E127" i="6" s="1"/>
  <c r="A2" i="6"/>
  <c r="D128" i="7"/>
  <c r="E128" i="7" s="1"/>
  <c r="C128" i="7"/>
  <c r="E4" i="7"/>
  <c r="E5" i="7" s="1"/>
  <c r="E6" i="7" s="1"/>
  <c r="E7" i="7" s="1"/>
  <c r="E8" i="7" s="1"/>
  <c r="E9" i="7" s="1"/>
  <c r="E10" i="7" s="1"/>
  <c r="E11" i="7" s="1"/>
  <c r="E12" i="7" s="1"/>
  <c r="E13" i="7" s="1"/>
  <c r="E14" i="7" s="1"/>
  <c r="E15" i="7" s="1"/>
  <c r="E16" i="7" s="1"/>
  <c r="E17" i="7" s="1"/>
  <c r="E18" i="7" s="1"/>
  <c r="E19" i="7" s="1"/>
  <c r="E20" i="7" s="1"/>
  <c r="E21" i="7" s="1"/>
  <c r="E22" i="7" s="1"/>
  <c r="E23" i="7" s="1"/>
  <c r="E24" i="7" s="1"/>
  <c r="E25" i="7" s="1"/>
  <c r="E26" i="7" s="1"/>
  <c r="E27" i="7" s="1"/>
  <c r="E28" i="7" s="1"/>
  <c r="E29" i="7" s="1"/>
  <c r="E30" i="7" s="1"/>
  <c r="E31" i="7" s="1"/>
  <c r="E32" i="7" s="1"/>
  <c r="E33" i="7" s="1"/>
  <c r="E34" i="7" s="1"/>
  <c r="E35" i="7" s="1"/>
  <c r="E36" i="7" s="1"/>
  <c r="E37" i="7" s="1"/>
  <c r="E38" i="7" s="1"/>
  <c r="E39" i="7" s="1"/>
  <c r="E40" i="7" s="1"/>
  <c r="E41" i="7" s="1"/>
  <c r="E42" i="7" s="1"/>
  <c r="E43" i="7" s="1"/>
  <c r="E44" i="7" s="1"/>
  <c r="E45" i="7" s="1"/>
  <c r="E46" i="7" s="1"/>
  <c r="E47" i="7" s="1"/>
  <c r="E48" i="7" s="1"/>
  <c r="E49" i="7" s="1"/>
  <c r="E50" i="7" s="1"/>
  <c r="E51" i="7" s="1"/>
  <c r="E52" i="7" s="1"/>
  <c r="E53" i="7" s="1"/>
  <c r="E54" i="7" s="1"/>
  <c r="E55" i="7" s="1"/>
  <c r="E56" i="7" s="1"/>
  <c r="E57" i="7" s="1"/>
  <c r="E58" i="7" s="1"/>
  <c r="E59" i="7" s="1"/>
  <c r="E60" i="7" s="1"/>
  <c r="E61" i="7" s="1"/>
  <c r="E62" i="7" s="1"/>
  <c r="E63" i="7" s="1"/>
  <c r="E64" i="7" s="1"/>
  <c r="E65" i="7" s="1"/>
  <c r="E66" i="7" s="1"/>
  <c r="E67" i="7" s="1"/>
  <c r="E68" i="7" s="1"/>
  <c r="E69" i="7" s="1"/>
  <c r="E70" i="7" s="1"/>
  <c r="E71" i="7" s="1"/>
  <c r="E72" i="7" s="1"/>
  <c r="E73" i="7" s="1"/>
  <c r="E74" i="7" s="1"/>
  <c r="E75" i="7" s="1"/>
  <c r="E76" i="7" s="1"/>
  <c r="E77" i="7" s="1"/>
  <c r="E78" i="7" s="1"/>
  <c r="E79" i="7" s="1"/>
  <c r="E80" i="7" s="1"/>
  <c r="E81" i="7" s="1"/>
  <c r="E82" i="7" s="1"/>
  <c r="E83" i="7" s="1"/>
  <c r="E84" i="7" s="1"/>
  <c r="E85" i="7" s="1"/>
  <c r="E86" i="7" s="1"/>
  <c r="E87" i="7" s="1"/>
  <c r="E88" i="7" s="1"/>
  <c r="E89" i="7" s="1"/>
  <c r="E90" i="7" s="1"/>
  <c r="E91" i="7" s="1"/>
  <c r="E92" i="7" s="1"/>
  <c r="E93" i="7" s="1"/>
  <c r="E94" i="7" s="1"/>
  <c r="E95" i="7" s="1"/>
  <c r="E96" i="7" s="1"/>
  <c r="E97" i="7" s="1"/>
  <c r="E98" i="7" s="1"/>
  <c r="E99" i="7" s="1"/>
  <c r="E100" i="7" s="1"/>
  <c r="E101" i="7" s="1"/>
  <c r="E102" i="7" s="1"/>
  <c r="E103" i="7" s="1"/>
  <c r="E104" i="7" s="1"/>
  <c r="E105" i="7" s="1"/>
  <c r="E106" i="7" s="1"/>
  <c r="E107" i="7" s="1"/>
  <c r="E108" i="7" s="1"/>
  <c r="E109" i="7" s="1"/>
  <c r="E110" i="7" s="1"/>
  <c r="E111" i="7" s="1"/>
  <c r="E112" i="7" s="1"/>
  <c r="E113" i="7" s="1"/>
  <c r="E114" i="7" s="1"/>
  <c r="E115" i="7" s="1"/>
  <c r="E116" i="7" s="1"/>
  <c r="E117" i="7" s="1"/>
  <c r="E118" i="7" s="1"/>
  <c r="E119" i="7" s="1"/>
  <c r="E120" i="7" s="1"/>
  <c r="E121" i="7" s="1"/>
  <c r="E122" i="7" s="1"/>
  <c r="E123" i="7" s="1"/>
  <c r="E124" i="7" s="1"/>
  <c r="E125" i="7" s="1"/>
  <c r="E126" i="7" s="1"/>
  <c r="E127" i="7" s="1"/>
  <c r="A2" i="7"/>
  <c r="D128" i="8"/>
  <c r="C128" i="8"/>
  <c r="E4" i="8"/>
  <c r="E5" i="8" s="1"/>
  <c r="E6" i="8"/>
  <c r="E7" i="8"/>
  <c r="E8" i="8" s="1"/>
  <c r="E9" i="8" s="1"/>
  <c r="E10" i="8" s="1"/>
  <c r="E11" i="8" s="1"/>
  <c r="E12" i="8" s="1"/>
  <c r="E13" i="8" s="1"/>
  <c r="E14" i="8" s="1"/>
  <c r="E15" i="8" s="1"/>
  <c r="E16" i="8" s="1"/>
  <c r="E17" i="8" s="1"/>
  <c r="E18" i="8" s="1"/>
  <c r="E19" i="8" s="1"/>
  <c r="E20" i="8" s="1"/>
  <c r="E21" i="8" s="1"/>
  <c r="E22" i="8" s="1"/>
  <c r="E23" i="8" s="1"/>
  <c r="E24" i="8" s="1"/>
  <c r="E25" i="8" s="1"/>
  <c r="E26" i="8" s="1"/>
  <c r="E27" i="8" s="1"/>
  <c r="E28" i="8" s="1"/>
  <c r="E29" i="8" s="1"/>
  <c r="E30" i="8" s="1"/>
  <c r="E31" i="8" s="1"/>
  <c r="E32" i="8" s="1"/>
  <c r="E33" i="8" s="1"/>
  <c r="E34" i="8" s="1"/>
  <c r="E35" i="8" s="1"/>
  <c r="E36" i="8" s="1"/>
  <c r="E37" i="8" s="1"/>
  <c r="E38" i="8" s="1"/>
  <c r="E39" i="8" s="1"/>
  <c r="E40" i="8" s="1"/>
  <c r="E41" i="8" s="1"/>
  <c r="E42" i="8" s="1"/>
  <c r="E43" i="8" s="1"/>
  <c r="E44" i="8" s="1"/>
  <c r="E45" i="8" s="1"/>
  <c r="E46" i="8" s="1"/>
  <c r="E47" i="8" s="1"/>
  <c r="E48" i="8" s="1"/>
  <c r="E49" i="8" s="1"/>
  <c r="E50" i="8" s="1"/>
  <c r="E51" i="8" s="1"/>
  <c r="E52" i="8" s="1"/>
  <c r="E53" i="8" s="1"/>
  <c r="E54" i="8" s="1"/>
  <c r="E55" i="8" s="1"/>
  <c r="E56" i="8" s="1"/>
  <c r="E57" i="8" s="1"/>
  <c r="E58" i="8" s="1"/>
  <c r="E59" i="8" s="1"/>
  <c r="E60" i="8" s="1"/>
  <c r="E61" i="8" s="1"/>
  <c r="E62" i="8" s="1"/>
  <c r="E63" i="8" s="1"/>
  <c r="E64" i="8" s="1"/>
  <c r="E65" i="8" s="1"/>
  <c r="E66" i="8" s="1"/>
  <c r="E67" i="8" s="1"/>
  <c r="E68" i="8" s="1"/>
  <c r="E69" i="8" s="1"/>
  <c r="E70" i="8" s="1"/>
  <c r="E71" i="8" s="1"/>
  <c r="E72" i="8" s="1"/>
  <c r="E73" i="8" s="1"/>
  <c r="E74" i="8" s="1"/>
  <c r="E75" i="8" s="1"/>
  <c r="E76" i="8" s="1"/>
  <c r="E77" i="8" s="1"/>
  <c r="E78" i="8" s="1"/>
  <c r="E79" i="8" s="1"/>
  <c r="E80" i="8" s="1"/>
  <c r="E81" i="8" s="1"/>
  <c r="E82" i="8" s="1"/>
  <c r="E83" i="8" s="1"/>
  <c r="E84" i="8" s="1"/>
  <c r="E85" i="8" s="1"/>
  <c r="E86" i="8" s="1"/>
  <c r="E87" i="8" s="1"/>
  <c r="E88" i="8" s="1"/>
  <c r="E89" i="8" s="1"/>
  <c r="E90" i="8" s="1"/>
  <c r="E91" i="8" s="1"/>
  <c r="E92" i="8" s="1"/>
  <c r="E93" i="8" s="1"/>
  <c r="E94" i="8" s="1"/>
  <c r="E95" i="8" s="1"/>
  <c r="E96" i="8" s="1"/>
  <c r="E97" i="8" s="1"/>
  <c r="E98" i="8" s="1"/>
  <c r="E99" i="8" s="1"/>
  <c r="E100" i="8" s="1"/>
  <c r="E101" i="8" s="1"/>
  <c r="E102" i="8" s="1"/>
  <c r="E103" i="8" s="1"/>
  <c r="E104" i="8" s="1"/>
  <c r="E105" i="8" s="1"/>
  <c r="E106" i="8" s="1"/>
  <c r="E107" i="8" s="1"/>
  <c r="E108" i="8" s="1"/>
  <c r="E109" i="8" s="1"/>
  <c r="E110" i="8" s="1"/>
  <c r="E111" i="8" s="1"/>
  <c r="E112" i="8" s="1"/>
  <c r="E113" i="8" s="1"/>
  <c r="E114" i="8" s="1"/>
  <c r="E115" i="8" s="1"/>
  <c r="E116" i="8" s="1"/>
  <c r="E117" i="8" s="1"/>
  <c r="E118" i="8" s="1"/>
  <c r="E119" i="8" s="1"/>
  <c r="E120" i="8" s="1"/>
  <c r="E121" i="8" s="1"/>
  <c r="E122" i="8" s="1"/>
  <c r="E123" i="8" s="1"/>
  <c r="E124" i="8" s="1"/>
  <c r="E125" i="8" s="1"/>
  <c r="E126" i="8" s="1"/>
  <c r="E127" i="8" s="1"/>
  <c r="A2" i="8"/>
  <c r="D128" i="9"/>
  <c r="E128" i="9" s="1"/>
  <c r="C128" i="9"/>
  <c r="E4" i="9"/>
  <c r="E5" i="9" s="1"/>
  <c r="E6" i="9" s="1"/>
  <c r="E7" i="9" s="1"/>
  <c r="E8" i="9" s="1"/>
  <c r="E9" i="9" s="1"/>
  <c r="E10" i="9" s="1"/>
  <c r="E11" i="9" s="1"/>
  <c r="E12" i="9" s="1"/>
  <c r="E13" i="9" s="1"/>
  <c r="E14" i="9" s="1"/>
  <c r="E15" i="9" s="1"/>
  <c r="E16" i="9" s="1"/>
  <c r="E17" i="9" s="1"/>
  <c r="E18" i="9" s="1"/>
  <c r="E19" i="9" s="1"/>
  <c r="E20" i="9" s="1"/>
  <c r="E21" i="9" s="1"/>
  <c r="E22" i="9" s="1"/>
  <c r="E23" i="9" s="1"/>
  <c r="E24" i="9" s="1"/>
  <c r="E25" i="9" s="1"/>
  <c r="E26" i="9" s="1"/>
  <c r="E27" i="9" s="1"/>
  <c r="E28" i="9" s="1"/>
  <c r="E29" i="9" s="1"/>
  <c r="E30" i="9" s="1"/>
  <c r="E31" i="9" s="1"/>
  <c r="E32" i="9" s="1"/>
  <c r="E33" i="9" s="1"/>
  <c r="E34" i="9" s="1"/>
  <c r="E35" i="9" s="1"/>
  <c r="E36" i="9" s="1"/>
  <c r="E37" i="9" s="1"/>
  <c r="E38" i="9" s="1"/>
  <c r="E39" i="9" s="1"/>
  <c r="E40" i="9" s="1"/>
  <c r="E41" i="9" s="1"/>
  <c r="E42" i="9" s="1"/>
  <c r="E43" i="9" s="1"/>
  <c r="E44" i="9" s="1"/>
  <c r="E45" i="9" s="1"/>
  <c r="E46" i="9" s="1"/>
  <c r="E47" i="9" s="1"/>
  <c r="E48" i="9" s="1"/>
  <c r="E49" i="9" s="1"/>
  <c r="E50" i="9" s="1"/>
  <c r="E51" i="9" s="1"/>
  <c r="E52" i="9" s="1"/>
  <c r="E53" i="9" s="1"/>
  <c r="E54" i="9" s="1"/>
  <c r="E55" i="9" s="1"/>
  <c r="E56" i="9" s="1"/>
  <c r="E57" i="9" s="1"/>
  <c r="E58" i="9" s="1"/>
  <c r="E59" i="9" s="1"/>
  <c r="E60" i="9" s="1"/>
  <c r="E61" i="9" s="1"/>
  <c r="E62" i="9" s="1"/>
  <c r="E63" i="9" s="1"/>
  <c r="E64" i="9" s="1"/>
  <c r="E65" i="9" s="1"/>
  <c r="E66" i="9" s="1"/>
  <c r="E67" i="9" s="1"/>
  <c r="E68" i="9" s="1"/>
  <c r="E69" i="9" s="1"/>
  <c r="E70" i="9" s="1"/>
  <c r="E71" i="9" s="1"/>
  <c r="E72" i="9" s="1"/>
  <c r="E73" i="9" s="1"/>
  <c r="E74" i="9" s="1"/>
  <c r="E75" i="9" s="1"/>
  <c r="E76" i="9" s="1"/>
  <c r="E77" i="9" s="1"/>
  <c r="E78" i="9" s="1"/>
  <c r="E79" i="9" s="1"/>
  <c r="E80" i="9" s="1"/>
  <c r="E81" i="9" s="1"/>
  <c r="E82" i="9" s="1"/>
  <c r="E83" i="9" s="1"/>
  <c r="E84" i="9" s="1"/>
  <c r="E85" i="9" s="1"/>
  <c r="E86" i="9" s="1"/>
  <c r="E87" i="9" s="1"/>
  <c r="E88" i="9" s="1"/>
  <c r="E89" i="9" s="1"/>
  <c r="E90" i="9" s="1"/>
  <c r="E91" i="9" s="1"/>
  <c r="E92" i="9" s="1"/>
  <c r="E93" i="9" s="1"/>
  <c r="E94" i="9" s="1"/>
  <c r="E95" i="9" s="1"/>
  <c r="E96" i="9" s="1"/>
  <c r="E97" i="9" s="1"/>
  <c r="E98" i="9" s="1"/>
  <c r="E99" i="9" s="1"/>
  <c r="E100" i="9" s="1"/>
  <c r="E101" i="9" s="1"/>
  <c r="E102" i="9" s="1"/>
  <c r="E103" i="9" s="1"/>
  <c r="E104" i="9" s="1"/>
  <c r="E105" i="9" s="1"/>
  <c r="E106" i="9" s="1"/>
  <c r="E107" i="9" s="1"/>
  <c r="E108" i="9" s="1"/>
  <c r="E109" i="9" s="1"/>
  <c r="E110" i="9" s="1"/>
  <c r="E111" i="9" s="1"/>
  <c r="E112" i="9" s="1"/>
  <c r="E113" i="9" s="1"/>
  <c r="E114" i="9" s="1"/>
  <c r="E115" i="9" s="1"/>
  <c r="E116" i="9" s="1"/>
  <c r="E117" i="9" s="1"/>
  <c r="E118" i="9" s="1"/>
  <c r="E119" i="9" s="1"/>
  <c r="E120" i="9" s="1"/>
  <c r="E121" i="9" s="1"/>
  <c r="E122" i="9" s="1"/>
  <c r="E123" i="9" s="1"/>
  <c r="E124" i="9" s="1"/>
  <c r="E125" i="9" s="1"/>
  <c r="E126" i="9" s="1"/>
  <c r="E127" i="9" s="1"/>
  <c r="A2" i="9"/>
  <c r="D128" i="10"/>
  <c r="C128" i="10"/>
  <c r="E4" i="10"/>
  <c r="E5" i="10" s="1"/>
  <c r="E6" i="10" s="1"/>
  <c r="E7" i="10" s="1"/>
  <c r="E8" i="10" s="1"/>
  <c r="E9" i="10" s="1"/>
  <c r="E10" i="10" s="1"/>
  <c r="E11" i="10" s="1"/>
  <c r="E12" i="10" s="1"/>
  <c r="E13" i="10" s="1"/>
  <c r="E14" i="10" s="1"/>
  <c r="E15" i="10" s="1"/>
  <c r="E16" i="10" s="1"/>
  <c r="E17" i="10" s="1"/>
  <c r="E18" i="10" s="1"/>
  <c r="E19" i="10" s="1"/>
  <c r="E20" i="10" s="1"/>
  <c r="E21" i="10" s="1"/>
  <c r="E22" i="10" s="1"/>
  <c r="E23" i="10" s="1"/>
  <c r="E24" i="10" s="1"/>
  <c r="E25" i="10" s="1"/>
  <c r="E26" i="10" s="1"/>
  <c r="E27" i="10" s="1"/>
  <c r="E28" i="10" s="1"/>
  <c r="E29" i="10" s="1"/>
  <c r="E30" i="10" s="1"/>
  <c r="E31" i="10" s="1"/>
  <c r="E32" i="10" s="1"/>
  <c r="E33" i="10" s="1"/>
  <c r="E34" i="10" s="1"/>
  <c r="E35" i="10" s="1"/>
  <c r="E36" i="10" s="1"/>
  <c r="E37" i="10" s="1"/>
  <c r="E38" i="10" s="1"/>
  <c r="E39" i="10" s="1"/>
  <c r="E40" i="10" s="1"/>
  <c r="E41" i="10" s="1"/>
  <c r="E42" i="10" s="1"/>
  <c r="E43" i="10" s="1"/>
  <c r="E44" i="10" s="1"/>
  <c r="E45" i="10" s="1"/>
  <c r="E46" i="10" s="1"/>
  <c r="E47" i="10" s="1"/>
  <c r="E48" i="10" s="1"/>
  <c r="E49" i="10" s="1"/>
  <c r="E50" i="10" s="1"/>
  <c r="E51" i="10" s="1"/>
  <c r="E52" i="10" s="1"/>
  <c r="E53" i="10" s="1"/>
  <c r="E54" i="10" s="1"/>
  <c r="E55" i="10" s="1"/>
  <c r="E56" i="10" s="1"/>
  <c r="E57" i="10" s="1"/>
  <c r="E58" i="10" s="1"/>
  <c r="E59" i="10" s="1"/>
  <c r="E60" i="10" s="1"/>
  <c r="E61" i="10" s="1"/>
  <c r="E62" i="10" s="1"/>
  <c r="E63" i="10" s="1"/>
  <c r="E64" i="10" s="1"/>
  <c r="E65" i="10" s="1"/>
  <c r="E66" i="10" s="1"/>
  <c r="E67" i="10" s="1"/>
  <c r="E68" i="10" s="1"/>
  <c r="E69" i="10" s="1"/>
  <c r="E70" i="10" s="1"/>
  <c r="E71" i="10" s="1"/>
  <c r="E72" i="10" s="1"/>
  <c r="E73" i="10" s="1"/>
  <c r="E74" i="10" s="1"/>
  <c r="E75" i="10" s="1"/>
  <c r="E76" i="10" s="1"/>
  <c r="E77" i="10" s="1"/>
  <c r="E78" i="10" s="1"/>
  <c r="E79" i="10" s="1"/>
  <c r="E80" i="10" s="1"/>
  <c r="E81" i="10" s="1"/>
  <c r="E82" i="10" s="1"/>
  <c r="E83" i="10" s="1"/>
  <c r="E84" i="10" s="1"/>
  <c r="E85" i="10" s="1"/>
  <c r="E86" i="10" s="1"/>
  <c r="E87" i="10" s="1"/>
  <c r="E88" i="10" s="1"/>
  <c r="E89" i="10" s="1"/>
  <c r="E90" i="10" s="1"/>
  <c r="E91" i="10" s="1"/>
  <c r="E92" i="10" s="1"/>
  <c r="E93" i="10" s="1"/>
  <c r="E94" i="10" s="1"/>
  <c r="E95" i="10" s="1"/>
  <c r="E96" i="10" s="1"/>
  <c r="E97" i="10" s="1"/>
  <c r="E98" i="10" s="1"/>
  <c r="E99" i="10" s="1"/>
  <c r="E100" i="10" s="1"/>
  <c r="E101" i="10" s="1"/>
  <c r="E102" i="10" s="1"/>
  <c r="E103" i="10" s="1"/>
  <c r="E104" i="10" s="1"/>
  <c r="E105" i="10" s="1"/>
  <c r="E106" i="10" s="1"/>
  <c r="E107" i="10" s="1"/>
  <c r="E108" i="10" s="1"/>
  <c r="E109" i="10" s="1"/>
  <c r="E110" i="10" s="1"/>
  <c r="E111" i="10" s="1"/>
  <c r="E112" i="10" s="1"/>
  <c r="E113" i="10" s="1"/>
  <c r="E114" i="10" s="1"/>
  <c r="E115" i="10" s="1"/>
  <c r="E116" i="10" s="1"/>
  <c r="E117" i="10" s="1"/>
  <c r="E118" i="10" s="1"/>
  <c r="E119" i="10" s="1"/>
  <c r="E120" i="10" s="1"/>
  <c r="E121" i="10" s="1"/>
  <c r="E122" i="10" s="1"/>
  <c r="E123" i="10" s="1"/>
  <c r="E124" i="10" s="1"/>
  <c r="E125" i="10" s="1"/>
  <c r="E126" i="10" s="1"/>
  <c r="E127" i="10" s="1"/>
  <c r="A2" i="10"/>
  <c r="D128" i="11"/>
  <c r="E128" i="11"/>
  <c r="C128" i="11"/>
  <c r="E4" i="11"/>
  <c r="E5" i="11" s="1"/>
  <c r="E6" i="11" s="1"/>
  <c r="E7" i="11" s="1"/>
  <c r="E8" i="11" s="1"/>
  <c r="E9" i="11" s="1"/>
  <c r="E10" i="11" s="1"/>
  <c r="E11" i="11" s="1"/>
  <c r="E12" i="11" s="1"/>
  <c r="E13" i="11" s="1"/>
  <c r="E14" i="11" s="1"/>
  <c r="E15" i="11" s="1"/>
  <c r="E16" i="11" s="1"/>
  <c r="E17" i="11" s="1"/>
  <c r="E18" i="11" s="1"/>
  <c r="E19" i="11" s="1"/>
  <c r="E20" i="11" s="1"/>
  <c r="E21" i="11" s="1"/>
  <c r="E22" i="11" s="1"/>
  <c r="E23" i="11" s="1"/>
  <c r="E24" i="11" s="1"/>
  <c r="E25" i="11" s="1"/>
  <c r="E26" i="11" s="1"/>
  <c r="E27" i="11" s="1"/>
  <c r="E28" i="11" s="1"/>
  <c r="E29" i="11" s="1"/>
  <c r="E30" i="11" s="1"/>
  <c r="E31" i="11" s="1"/>
  <c r="E32" i="11" s="1"/>
  <c r="E33" i="11" s="1"/>
  <c r="E34" i="11" s="1"/>
  <c r="E35" i="11" s="1"/>
  <c r="E36" i="11" s="1"/>
  <c r="E37" i="11" s="1"/>
  <c r="E38" i="11" s="1"/>
  <c r="E39" i="11" s="1"/>
  <c r="E40" i="11" s="1"/>
  <c r="E41" i="11" s="1"/>
  <c r="E42" i="11" s="1"/>
  <c r="E43" i="11" s="1"/>
  <c r="E44" i="11" s="1"/>
  <c r="E45" i="11" s="1"/>
  <c r="E46" i="11" s="1"/>
  <c r="E47" i="11" s="1"/>
  <c r="E48" i="11" s="1"/>
  <c r="E49" i="11" s="1"/>
  <c r="E50" i="11" s="1"/>
  <c r="E51" i="11" s="1"/>
  <c r="E52" i="11" s="1"/>
  <c r="E53" i="11" s="1"/>
  <c r="E54" i="11" s="1"/>
  <c r="E55" i="11" s="1"/>
  <c r="E56" i="11" s="1"/>
  <c r="E57" i="11" s="1"/>
  <c r="E58" i="11" s="1"/>
  <c r="E59" i="11" s="1"/>
  <c r="E60" i="11" s="1"/>
  <c r="E61" i="11" s="1"/>
  <c r="E62" i="11" s="1"/>
  <c r="E63" i="11" s="1"/>
  <c r="E64" i="11" s="1"/>
  <c r="E65" i="11" s="1"/>
  <c r="E66" i="11" s="1"/>
  <c r="E67" i="11" s="1"/>
  <c r="E68" i="11" s="1"/>
  <c r="E69" i="11" s="1"/>
  <c r="E70" i="11" s="1"/>
  <c r="E71" i="11" s="1"/>
  <c r="E72" i="11" s="1"/>
  <c r="E73" i="11" s="1"/>
  <c r="E74" i="11" s="1"/>
  <c r="E75" i="11" s="1"/>
  <c r="E76" i="11" s="1"/>
  <c r="E77" i="11" s="1"/>
  <c r="E78" i="11" s="1"/>
  <c r="E79" i="11" s="1"/>
  <c r="E80" i="11" s="1"/>
  <c r="E81" i="11" s="1"/>
  <c r="E82" i="11" s="1"/>
  <c r="E83" i="11" s="1"/>
  <c r="E84" i="11" s="1"/>
  <c r="E85" i="11" s="1"/>
  <c r="E86" i="11" s="1"/>
  <c r="E87" i="11" s="1"/>
  <c r="E88" i="11" s="1"/>
  <c r="E89" i="11" s="1"/>
  <c r="E90" i="11" s="1"/>
  <c r="E91" i="11" s="1"/>
  <c r="E92" i="11" s="1"/>
  <c r="E93" i="11" s="1"/>
  <c r="E94" i="11" s="1"/>
  <c r="E95" i="11" s="1"/>
  <c r="E96" i="11" s="1"/>
  <c r="E97" i="11" s="1"/>
  <c r="E98" i="11" s="1"/>
  <c r="E99" i="11" s="1"/>
  <c r="E100" i="11" s="1"/>
  <c r="E101" i="11" s="1"/>
  <c r="E102" i="11" s="1"/>
  <c r="E103" i="11" s="1"/>
  <c r="E104" i="11" s="1"/>
  <c r="E105" i="11" s="1"/>
  <c r="E106" i="11" s="1"/>
  <c r="E107" i="11" s="1"/>
  <c r="E108" i="11" s="1"/>
  <c r="E109" i="11" s="1"/>
  <c r="E110" i="11" s="1"/>
  <c r="E111" i="11" s="1"/>
  <c r="E112" i="11" s="1"/>
  <c r="E113" i="11" s="1"/>
  <c r="E114" i="11" s="1"/>
  <c r="E115" i="11" s="1"/>
  <c r="E116" i="11" s="1"/>
  <c r="E117" i="11" s="1"/>
  <c r="E118" i="11" s="1"/>
  <c r="E119" i="11" s="1"/>
  <c r="E120" i="11" s="1"/>
  <c r="E121" i="11" s="1"/>
  <c r="E122" i="11" s="1"/>
  <c r="E123" i="11" s="1"/>
  <c r="E124" i="11" s="1"/>
  <c r="E125" i="11" s="1"/>
  <c r="E126" i="11" s="1"/>
  <c r="E127" i="11" s="1"/>
  <c r="A2" i="11"/>
  <c r="D128" i="58"/>
  <c r="E128" i="58" s="1"/>
  <c r="C128" i="58"/>
  <c r="E4" i="58"/>
  <c r="E5" i="58" s="1"/>
  <c r="E6" i="58" s="1"/>
  <c r="E7" i="58" s="1"/>
  <c r="E8" i="58" s="1"/>
  <c r="E9" i="58" s="1"/>
  <c r="E10" i="58" s="1"/>
  <c r="E11" i="58" s="1"/>
  <c r="E12" i="58" s="1"/>
  <c r="E13" i="58" s="1"/>
  <c r="E14" i="58" s="1"/>
  <c r="E15" i="58" s="1"/>
  <c r="E16" i="58" s="1"/>
  <c r="E17" i="58" s="1"/>
  <c r="E18" i="58" s="1"/>
  <c r="E19" i="58" s="1"/>
  <c r="E20" i="58" s="1"/>
  <c r="E21" i="58" s="1"/>
  <c r="E22" i="58" s="1"/>
  <c r="E23" i="58" s="1"/>
  <c r="E24" i="58" s="1"/>
  <c r="E25" i="58" s="1"/>
  <c r="E26" i="58" s="1"/>
  <c r="E27" i="58" s="1"/>
  <c r="E28" i="58" s="1"/>
  <c r="E29" i="58" s="1"/>
  <c r="E30" i="58" s="1"/>
  <c r="E31" i="58" s="1"/>
  <c r="E32" i="58" s="1"/>
  <c r="E33" i="58" s="1"/>
  <c r="E34" i="58" s="1"/>
  <c r="E35" i="58" s="1"/>
  <c r="E36" i="58" s="1"/>
  <c r="E37" i="58" s="1"/>
  <c r="E38" i="58" s="1"/>
  <c r="E39" i="58" s="1"/>
  <c r="E40" i="58" s="1"/>
  <c r="E41" i="58" s="1"/>
  <c r="E42" i="58" s="1"/>
  <c r="E43" i="58" s="1"/>
  <c r="E44" i="58" s="1"/>
  <c r="E45" i="58" s="1"/>
  <c r="E46" i="58" s="1"/>
  <c r="E47" i="58" s="1"/>
  <c r="E48" i="58" s="1"/>
  <c r="E49" i="58" s="1"/>
  <c r="E50" i="58" s="1"/>
  <c r="E51" i="58" s="1"/>
  <c r="E52" i="58" s="1"/>
  <c r="E53" i="58" s="1"/>
  <c r="E54" i="58" s="1"/>
  <c r="E55" i="58" s="1"/>
  <c r="E56" i="58" s="1"/>
  <c r="E57" i="58" s="1"/>
  <c r="E58" i="58" s="1"/>
  <c r="E59" i="58" s="1"/>
  <c r="E60" i="58" s="1"/>
  <c r="E61" i="58" s="1"/>
  <c r="E62" i="58" s="1"/>
  <c r="E63" i="58" s="1"/>
  <c r="E64" i="58" s="1"/>
  <c r="E65" i="58" s="1"/>
  <c r="E66" i="58" s="1"/>
  <c r="E67" i="58" s="1"/>
  <c r="E68" i="58" s="1"/>
  <c r="E69" i="58" s="1"/>
  <c r="E70" i="58" s="1"/>
  <c r="E71" i="58" s="1"/>
  <c r="E72" i="58" s="1"/>
  <c r="E73" i="58" s="1"/>
  <c r="E74" i="58" s="1"/>
  <c r="E75" i="58" s="1"/>
  <c r="E76" i="58" s="1"/>
  <c r="E77" i="58" s="1"/>
  <c r="E78" i="58" s="1"/>
  <c r="E79" i="58" s="1"/>
  <c r="E80" i="58" s="1"/>
  <c r="E81" i="58" s="1"/>
  <c r="E82" i="58" s="1"/>
  <c r="E83" i="58" s="1"/>
  <c r="E84" i="58" s="1"/>
  <c r="E85" i="58" s="1"/>
  <c r="E86" i="58" s="1"/>
  <c r="E87" i="58" s="1"/>
  <c r="E88" i="58" s="1"/>
  <c r="E89" i="58" s="1"/>
  <c r="E90" i="58" s="1"/>
  <c r="E91" i="58" s="1"/>
  <c r="E92" i="58" s="1"/>
  <c r="E93" i="58" s="1"/>
  <c r="E94" i="58" s="1"/>
  <c r="E95" i="58" s="1"/>
  <c r="E96" i="58" s="1"/>
  <c r="E97" i="58" s="1"/>
  <c r="E98" i="58" s="1"/>
  <c r="E99" i="58" s="1"/>
  <c r="E100" i="58" s="1"/>
  <c r="E101" i="58" s="1"/>
  <c r="E102" i="58" s="1"/>
  <c r="E103" i="58" s="1"/>
  <c r="E104" i="58" s="1"/>
  <c r="E105" i="58" s="1"/>
  <c r="E106" i="58" s="1"/>
  <c r="E107" i="58" s="1"/>
  <c r="E108" i="58" s="1"/>
  <c r="E109" i="58" s="1"/>
  <c r="E110" i="58" s="1"/>
  <c r="E111" i="58" s="1"/>
  <c r="E112" i="58" s="1"/>
  <c r="E113" i="58" s="1"/>
  <c r="E114" i="58" s="1"/>
  <c r="E115" i="58" s="1"/>
  <c r="E116" i="58" s="1"/>
  <c r="E117" i="58" s="1"/>
  <c r="E118" i="58" s="1"/>
  <c r="E119" i="58" s="1"/>
  <c r="E120" i="58" s="1"/>
  <c r="E121" i="58" s="1"/>
  <c r="E122" i="58" s="1"/>
  <c r="E123" i="58" s="1"/>
  <c r="E124" i="58" s="1"/>
  <c r="E125" i="58" s="1"/>
  <c r="E126" i="58" s="1"/>
  <c r="E127" i="58" s="1"/>
  <c r="A2" i="58"/>
  <c r="D129" i="60"/>
  <c r="C129" i="60"/>
  <c r="A2" i="60"/>
  <c r="D129" i="59"/>
  <c r="C129" i="59"/>
  <c r="A2" i="59"/>
  <c r="G79" i="22"/>
  <c r="H78" i="22"/>
  <c r="B78" i="22"/>
  <c r="H77" i="22"/>
  <c r="C75" i="22"/>
  <c r="H76" i="22"/>
  <c r="M145" i="34" s="1"/>
  <c r="C74" i="22"/>
  <c r="C73" i="22"/>
  <c r="M70" i="34" s="1"/>
  <c r="G74" i="22"/>
  <c r="C77" i="22"/>
  <c r="H73" i="22"/>
  <c r="C76" i="22"/>
  <c r="H72" i="22"/>
  <c r="H71" i="22"/>
  <c r="B71" i="22"/>
  <c r="H70" i="22"/>
  <c r="C70" i="22"/>
  <c r="H69" i="22"/>
  <c r="C69" i="22"/>
  <c r="D69" i="22" s="1"/>
  <c r="H68" i="22"/>
  <c r="C68" i="22"/>
  <c r="H67" i="22"/>
  <c r="H66" i="22"/>
  <c r="B66" i="22"/>
  <c r="H65" i="22"/>
  <c r="C61" i="22"/>
  <c r="H64" i="22"/>
  <c r="M133" i="34" s="1"/>
  <c r="C65" i="22"/>
  <c r="C64" i="22"/>
  <c r="G62" i="22"/>
  <c r="C63" i="22"/>
  <c r="M60" i="34" s="1"/>
  <c r="H61" i="22"/>
  <c r="M130" i="34" s="1"/>
  <c r="C62" i="22"/>
  <c r="M59" i="34" s="1"/>
  <c r="H60" i="22"/>
  <c r="H59" i="22"/>
  <c r="B59" i="22"/>
  <c r="H58" i="22"/>
  <c r="C45" i="22"/>
  <c r="H57" i="22"/>
  <c r="C58" i="22"/>
  <c r="H56" i="22"/>
  <c r="C57" i="22"/>
  <c r="H55" i="22"/>
  <c r="C56" i="22"/>
  <c r="H54" i="22"/>
  <c r="C55" i="22"/>
  <c r="H53" i="22"/>
  <c r="M122" i="34" s="1"/>
  <c r="C54" i="22"/>
  <c r="C53" i="22"/>
  <c r="G51" i="22"/>
  <c r="C52" i="22"/>
  <c r="H50" i="22"/>
  <c r="C51" i="22"/>
  <c r="H49" i="22"/>
  <c r="C50" i="22"/>
  <c r="C49" i="22"/>
  <c r="G47" i="22"/>
  <c r="C48" i="22"/>
  <c r="H46" i="22"/>
  <c r="C47" i="22"/>
  <c r="D47" i="22" s="1"/>
  <c r="H45" i="22"/>
  <c r="C46" i="22"/>
  <c r="H44" i="22"/>
  <c r="H43" i="22"/>
  <c r="B43" i="22"/>
  <c r="H42" i="22"/>
  <c r="I42" i="22" s="1"/>
  <c r="C42" i="22"/>
  <c r="H41" i="22"/>
  <c r="C41" i="22"/>
  <c r="H40" i="22"/>
  <c r="C40" i="22"/>
  <c r="C39" i="22"/>
  <c r="M36" i="34" s="1"/>
  <c r="G38" i="22"/>
  <c r="H37" i="22"/>
  <c r="B37" i="22"/>
  <c r="H36" i="22"/>
  <c r="C33" i="22"/>
  <c r="H35" i="22"/>
  <c r="M104" i="34" s="1"/>
  <c r="C36" i="22"/>
  <c r="M33" i="34" s="1"/>
  <c r="C34" i="22"/>
  <c r="G33" i="22"/>
  <c r="C35" i="22"/>
  <c r="H32" i="22"/>
  <c r="M101" i="34" s="1"/>
  <c r="H31" i="22"/>
  <c r="B31" i="22"/>
  <c r="L30" i="22"/>
  <c r="H30" i="22"/>
  <c r="C28" i="22"/>
  <c r="M25" i="34" s="1"/>
  <c r="L29" i="22"/>
  <c r="H29" i="22"/>
  <c r="M98" i="34" s="1"/>
  <c r="C30" i="22"/>
  <c r="M27" i="34" s="1"/>
  <c r="C29" i="22"/>
  <c r="G27" i="22"/>
  <c r="H26" i="22"/>
  <c r="L25" i="22"/>
  <c r="H25" i="22"/>
  <c r="L24" i="22"/>
  <c r="H24" i="22"/>
  <c r="M93" i="34" s="1"/>
  <c r="H23" i="22"/>
  <c r="M92" i="34" s="1"/>
  <c r="B23" i="22"/>
  <c r="L9" i="22" s="1"/>
  <c r="C22" i="22"/>
  <c r="D22" i="22" s="1"/>
  <c r="G21" i="22"/>
  <c r="C21" i="22"/>
  <c r="L20" i="22"/>
  <c r="H20" i="22"/>
  <c r="I20" i="22" s="1"/>
  <c r="C20" i="22"/>
  <c r="D20" i="22" s="1"/>
  <c r="L19" i="22"/>
  <c r="H19" i="22"/>
  <c r="I19" i="22" s="1"/>
  <c r="C19" i="22"/>
  <c r="H18" i="22"/>
  <c r="M87" i="34" s="1"/>
  <c r="C18" i="22"/>
  <c r="D18" i="22" s="1"/>
  <c r="H17" i="22"/>
  <c r="C17" i="22"/>
  <c r="D17" i="22" s="1"/>
  <c r="H16" i="22"/>
  <c r="M85" i="34" s="1"/>
  <c r="C16" i="22"/>
  <c r="D16" i="22" s="1"/>
  <c r="L15" i="22"/>
  <c r="H15" i="22"/>
  <c r="I15" i="22" s="1"/>
  <c r="C15" i="22"/>
  <c r="L14" i="22"/>
  <c r="H14" i="22"/>
  <c r="M83" i="34" s="1"/>
  <c r="C14" i="22"/>
  <c r="D14" i="22" s="1"/>
  <c r="C13" i="22"/>
  <c r="G12" i="22"/>
  <c r="C12" i="22"/>
  <c r="H11" i="22"/>
  <c r="I11" i="22" s="1"/>
  <c r="C11" i="22"/>
  <c r="D11" i="22" s="1"/>
  <c r="H10" i="22"/>
  <c r="C10" i="22"/>
  <c r="D10" i="22" s="1"/>
  <c r="H9" i="22"/>
  <c r="C9" i="22"/>
  <c r="H8" i="22"/>
  <c r="M77" i="34" s="1"/>
  <c r="C8" i="22"/>
  <c r="D8" i="22" s="1"/>
  <c r="C7" i="22"/>
  <c r="F2" i="22"/>
  <c r="F1" i="22"/>
  <c r="G79" i="23"/>
  <c r="H78" i="23"/>
  <c r="I78" i="23" s="1"/>
  <c r="B78" i="23"/>
  <c r="H77" i="23"/>
  <c r="L146" i="34" s="1"/>
  <c r="C75" i="23"/>
  <c r="D75" i="23" s="1"/>
  <c r="H76" i="23"/>
  <c r="L145" i="34" s="1"/>
  <c r="C74" i="23"/>
  <c r="L71" i="34" s="1"/>
  <c r="C73" i="23"/>
  <c r="D73" i="23" s="1"/>
  <c r="G74" i="23"/>
  <c r="C77" i="23"/>
  <c r="L74" i="34" s="1"/>
  <c r="H73" i="23"/>
  <c r="C76" i="23"/>
  <c r="M24" i="23" s="1"/>
  <c r="H72" i="23"/>
  <c r="I72" i="23" s="1"/>
  <c r="H71" i="23"/>
  <c r="I71" i="23" s="1"/>
  <c r="B71" i="23"/>
  <c r="H70" i="23"/>
  <c r="I70" i="23" s="1"/>
  <c r="C70" i="23"/>
  <c r="D70" i="23" s="1"/>
  <c r="H69" i="23"/>
  <c r="L138" i="34" s="1"/>
  <c r="C69" i="23"/>
  <c r="L66" i="34" s="1"/>
  <c r="H68" i="23"/>
  <c r="I68" i="23" s="1"/>
  <c r="C68" i="23"/>
  <c r="D68" i="23" s="1"/>
  <c r="H67" i="23"/>
  <c r="I67" i="23" s="1"/>
  <c r="H66" i="23"/>
  <c r="I66" i="23" s="1"/>
  <c r="B66" i="23"/>
  <c r="H65" i="23"/>
  <c r="L134" i="34" s="1"/>
  <c r="C61" i="23"/>
  <c r="D61" i="23" s="1"/>
  <c r="H64" i="23"/>
  <c r="I64" i="23" s="1"/>
  <c r="C65" i="23"/>
  <c r="D65" i="23" s="1"/>
  <c r="C64" i="23"/>
  <c r="D64" i="23" s="1"/>
  <c r="G62" i="23"/>
  <c r="C63" i="23"/>
  <c r="D63" i="23" s="1"/>
  <c r="H61" i="23"/>
  <c r="I61" i="23" s="1"/>
  <c r="C62" i="23"/>
  <c r="D62" i="23" s="1"/>
  <c r="H60" i="23"/>
  <c r="I60" i="23" s="1"/>
  <c r="H59" i="23"/>
  <c r="I59" i="23" s="1"/>
  <c r="B59" i="23"/>
  <c r="H58" i="23"/>
  <c r="I58" i="23" s="1"/>
  <c r="C45" i="23"/>
  <c r="D45" i="23" s="1"/>
  <c r="H57" i="23"/>
  <c r="I57" i="23" s="1"/>
  <c r="C58" i="23"/>
  <c r="L55" i="34" s="1"/>
  <c r="H56" i="23"/>
  <c r="I56" i="23" s="1"/>
  <c r="C57" i="23"/>
  <c r="D57" i="23" s="1"/>
  <c r="H55" i="23"/>
  <c r="I55" i="23" s="1"/>
  <c r="C56" i="23"/>
  <c r="D56" i="23" s="1"/>
  <c r="H54" i="23"/>
  <c r="I54" i="23" s="1"/>
  <c r="C55" i="23"/>
  <c r="D55" i="23" s="1"/>
  <c r="H53" i="23"/>
  <c r="L122" i="34" s="1"/>
  <c r="C54" i="23"/>
  <c r="D54" i="23" s="1"/>
  <c r="C53" i="23"/>
  <c r="L49" i="34" s="1"/>
  <c r="G51" i="23"/>
  <c r="C52" i="23"/>
  <c r="L48" i="34" s="1"/>
  <c r="H50" i="23"/>
  <c r="C51" i="23"/>
  <c r="L47" i="34" s="1"/>
  <c r="H49" i="23"/>
  <c r="I49" i="23" s="1"/>
  <c r="C50" i="23"/>
  <c r="D50" i="23" s="1"/>
  <c r="C49" i="23"/>
  <c r="D49" i="23" s="1"/>
  <c r="G47" i="23"/>
  <c r="C48" i="23"/>
  <c r="L51" i="34" s="1"/>
  <c r="H46" i="23"/>
  <c r="L115" i="34" s="1"/>
  <c r="C47" i="23"/>
  <c r="D47" i="23" s="1"/>
  <c r="H45" i="23"/>
  <c r="L114" i="34" s="1"/>
  <c r="C46" i="23"/>
  <c r="L43" i="34" s="1"/>
  <c r="H44" i="23"/>
  <c r="L113" i="34" s="1"/>
  <c r="H43" i="23"/>
  <c r="I43" i="23" s="1"/>
  <c r="B43" i="23"/>
  <c r="H42" i="23"/>
  <c r="I42" i="23" s="1"/>
  <c r="C42" i="23"/>
  <c r="L39" i="34" s="1"/>
  <c r="H41" i="23"/>
  <c r="I41" i="23" s="1"/>
  <c r="C41" i="23"/>
  <c r="L38" i="34" s="1"/>
  <c r="H40" i="23"/>
  <c r="I40" i="23" s="1"/>
  <c r="C40" i="23"/>
  <c r="D40" i="23" s="1"/>
  <c r="C39" i="23"/>
  <c r="L36" i="34" s="1"/>
  <c r="G38" i="23"/>
  <c r="H37" i="23"/>
  <c r="B37" i="23"/>
  <c r="H36" i="23"/>
  <c r="I36" i="23" s="1"/>
  <c r="C33" i="23"/>
  <c r="D33" i="23" s="1"/>
  <c r="H35" i="23"/>
  <c r="L104" i="34" s="1"/>
  <c r="C36" i="23"/>
  <c r="L33" i="34" s="1"/>
  <c r="C34" i="23"/>
  <c r="G33" i="23"/>
  <c r="C35" i="23"/>
  <c r="D35" i="23" s="1"/>
  <c r="H32" i="23"/>
  <c r="L101" i="34" s="1"/>
  <c r="H31" i="23"/>
  <c r="I31" i="23" s="1"/>
  <c r="B31" i="23"/>
  <c r="L30" i="23"/>
  <c r="H30" i="23"/>
  <c r="L99" i="34" s="1"/>
  <c r="C28" i="23"/>
  <c r="L25" i="34" s="1"/>
  <c r="L29" i="23"/>
  <c r="H29" i="23"/>
  <c r="I29" i="23" s="1"/>
  <c r="C30" i="23"/>
  <c r="L27" i="34" s="1"/>
  <c r="C29" i="23"/>
  <c r="L26" i="34" s="1"/>
  <c r="G27" i="23"/>
  <c r="H26" i="23"/>
  <c r="I26" i="23" s="1"/>
  <c r="L25" i="23"/>
  <c r="H25" i="23"/>
  <c r="I25" i="23" s="1"/>
  <c r="L24" i="23"/>
  <c r="H24" i="23"/>
  <c r="L93" i="34" s="1"/>
  <c r="H23" i="23"/>
  <c r="L92" i="34" s="1"/>
  <c r="B23" i="23"/>
  <c r="L9" i="23" s="1"/>
  <c r="C22" i="23"/>
  <c r="G21" i="23"/>
  <c r="C21" i="23"/>
  <c r="D21" i="23" s="1"/>
  <c r="L20" i="23"/>
  <c r="H20" i="23"/>
  <c r="I20" i="23" s="1"/>
  <c r="C20" i="23"/>
  <c r="D20" i="23" s="1"/>
  <c r="L19" i="23"/>
  <c r="H19" i="23"/>
  <c r="I19" i="23" s="1"/>
  <c r="C19" i="23"/>
  <c r="D19" i="23" s="1"/>
  <c r="H18" i="23"/>
  <c r="L87" i="34" s="1"/>
  <c r="C18" i="23"/>
  <c r="D18" i="23" s="1"/>
  <c r="H17" i="23"/>
  <c r="I17" i="23" s="1"/>
  <c r="C17" i="23"/>
  <c r="L16" i="34" s="1"/>
  <c r="H16" i="23"/>
  <c r="I16" i="23" s="1"/>
  <c r="C16" i="23"/>
  <c r="L15" i="34" s="1"/>
  <c r="L15" i="23"/>
  <c r="H15" i="23"/>
  <c r="L84" i="34" s="1"/>
  <c r="C15" i="23"/>
  <c r="D15" i="23" s="1"/>
  <c r="L14" i="23"/>
  <c r="H14" i="23"/>
  <c r="L83" i="34" s="1"/>
  <c r="C14" i="23"/>
  <c r="L13" i="34" s="1"/>
  <c r="C13" i="23"/>
  <c r="L12" i="34" s="1"/>
  <c r="G12" i="23"/>
  <c r="C12" i="23"/>
  <c r="L11" i="34" s="1"/>
  <c r="H11" i="23"/>
  <c r="L80" i="34" s="1"/>
  <c r="C11" i="23"/>
  <c r="L10" i="34" s="1"/>
  <c r="H10" i="23"/>
  <c r="I10" i="23" s="1"/>
  <c r="C10" i="23"/>
  <c r="L9" i="34" s="1"/>
  <c r="H9" i="23"/>
  <c r="L78" i="34" s="1"/>
  <c r="C9" i="23"/>
  <c r="L8" i="34" s="1"/>
  <c r="H8" i="23"/>
  <c r="I8" i="23" s="1"/>
  <c r="C8" i="23"/>
  <c r="L7" i="34" s="1"/>
  <c r="C7" i="23"/>
  <c r="D7" i="23" s="1"/>
  <c r="F2" i="23"/>
  <c r="F1" i="23"/>
  <c r="G79" i="24"/>
  <c r="H78" i="24"/>
  <c r="B78" i="24"/>
  <c r="H77" i="24"/>
  <c r="C75" i="24"/>
  <c r="H76" i="24"/>
  <c r="H79" i="24" s="1"/>
  <c r="C74" i="24"/>
  <c r="C73" i="24"/>
  <c r="K70" i="34" s="1"/>
  <c r="G74" i="24"/>
  <c r="C77" i="24"/>
  <c r="D77" i="24" s="1"/>
  <c r="H73" i="24"/>
  <c r="K142" i="34" s="1"/>
  <c r="C76" i="24"/>
  <c r="M24" i="24" s="1"/>
  <c r="H72" i="24"/>
  <c r="H71" i="24"/>
  <c r="B71" i="24"/>
  <c r="H70" i="24"/>
  <c r="C70" i="24"/>
  <c r="H69" i="24"/>
  <c r="C69" i="24"/>
  <c r="H68" i="24"/>
  <c r="K137" i="34" s="1"/>
  <c r="C68" i="24"/>
  <c r="K65" i="34"/>
  <c r="H67" i="24"/>
  <c r="H66" i="24"/>
  <c r="I66" i="24" s="1"/>
  <c r="B66" i="24"/>
  <c r="H65" i="24"/>
  <c r="C61" i="24"/>
  <c r="H64" i="24"/>
  <c r="C65" i="24"/>
  <c r="C64" i="24"/>
  <c r="G62" i="24"/>
  <c r="C63" i="24"/>
  <c r="H61" i="24"/>
  <c r="C62" i="24"/>
  <c r="H60" i="24"/>
  <c r="H59" i="24"/>
  <c r="K128" i="34" s="1"/>
  <c r="B59" i="24"/>
  <c r="H58" i="24"/>
  <c r="C45" i="24"/>
  <c r="H57" i="24"/>
  <c r="C58" i="24"/>
  <c r="H56" i="24"/>
  <c r="C57" i="24"/>
  <c r="K54" i="34" s="1"/>
  <c r="H55" i="24"/>
  <c r="C56" i="24"/>
  <c r="K53" i="34" s="1"/>
  <c r="H54" i="24"/>
  <c r="K123" i="34" s="1"/>
  <c r="C55" i="24"/>
  <c r="H53" i="24"/>
  <c r="K122" i="34" s="1"/>
  <c r="C54" i="24"/>
  <c r="K50" i="34" s="1"/>
  <c r="C53" i="24"/>
  <c r="G51" i="24"/>
  <c r="C52" i="24"/>
  <c r="H50" i="24"/>
  <c r="C51" i="24"/>
  <c r="K47" i="34" s="1"/>
  <c r="H49" i="24"/>
  <c r="C50" i="24"/>
  <c r="C49" i="24"/>
  <c r="K45" i="34" s="1"/>
  <c r="G47" i="24"/>
  <c r="C48" i="24"/>
  <c r="K51" i="34" s="1"/>
  <c r="H46" i="24"/>
  <c r="I46" i="24" s="1"/>
  <c r="C47" i="24"/>
  <c r="H45" i="24"/>
  <c r="C46" i="24"/>
  <c r="H44" i="24"/>
  <c r="H43" i="24"/>
  <c r="B43" i="24"/>
  <c r="H42" i="24"/>
  <c r="C42" i="24"/>
  <c r="H41" i="24"/>
  <c r="C41" i="24"/>
  <c r="H40" i="24"/>
  <c r="C40" i="24"/>
  <c r="C39" i="24"/>
  <c r="G38" i="24"/>
  <c r="H37" i="24"/>
  <c r="B37" i="24"/>
  <c r="H36" i="24"/>
  <c r="K105" i="34" s="1"/>
  <c r="C33" i="24"/>
  <c r="D33" i="24" s="1"/>
  <c r="H35" i="24"/>
  <c r="K104" i="34" s="1"/>
  <c r="C36" i="24"/>
  <c r="C34" i="24"/>
  <c r="K31" i="34" s="1"/>
  <c r="G33" i="24"/>
  <c r="C35" i="24"/>
  <c r="H32" i="24"/>
  <c r="I32" i="24" s="1"/>
  <c r="H31" i="24"/>
  <c r="B31" i="24"/>
  <c r="A31" i="24"/>
  <c r="L30" i="24"/>
  <c r="H30" i="24"/>
  <c r="K99" i="34" s="1"/>
  <c r="C28" i="24"/>
  <c r="K25" i="34" s="1"/>
  <c r="K28" i="34" s="1"/>
  <c r="L29" i="24"/>
  <c r="H29" i="24"/>
  <c r="K98" i="34" s="1"/>
  <c r="C30" i="24"/>
  <c r="K27" i="34"/>
  <c r="C29" i="24"/>
  <c r="G27" i="24"/>
  <c r="H26" i="24"/>
  <c r="L25" i="24"/>
  <c r="H25" i="24"/>
  <c r="K94" i="34" s="1"/>
  <c r="L24" i="24"/>
  <c r="H24" i="24"/>
  <c r="H23" i="24"/>
  <c r="I23" i="24" s="1"/>
  <c r="B23" i="24"/>
  <c r="L9" i="24" s="1"/>
  <c r="C22" i="24"/>
  <c r="D22" i="24" s="1"/>
  <c r="G21" i="24"/>
  <c r="C21" i="24"/>
  <c r="K20" i="34" s="1"/>
  <c r="L20" i="24"/>
  <c r="H20" i="24"/>
  <c r="C20" i="24"/>
  <c r="L19" i="24"/>
  <c r="H19" i="24"/>
  <c r="C19" i="24"/>
  <c r="H18" i="24"/>
  <c r="C18" i="24"/>
  <c r="K17" i="34" s="1"/>
  <c r="H17" i="24"/>
  <c r="I17" i="24" s="1"/>
  <c r="C17" i="24"/>
  <c r="H16" i="24"/>
  <c r="K85" i="34" s="1"/>
  <c r="C16" i="24"/>
  <c r="L15" i="24"/>
  <c r="H15" i="24"/>
  <c r="C15" i="24"/>
  <c r="L14" i="24"/>
  <c r="H14" i="24"/>
  <c r="I14" i="24" s="1"/>
  <c r="C14" i="24"/>
  <c r="K13" i="34" s="1"/>
  <c r="C13" i="24"/>
  <c r="K12" i="34" s="1"/>
  <c r="G12" i="24"/>
  <c r="C12" i="24"/>
  <c r="H11" i="24"/>
  <c r="C11" i="24"/>
  <c r="D11" i="24" s="1"/>
  <c r="H10" i="24"/>
  <c r="K79" i="34" s="1"/>
  <c r="C10" i="24"/>
  <c r="H9" i="24"/>
  <c r="C9" i="24"/>
  <c r="H8" i="24"/>
  <c r="K77" i="34"/>
  <c r="C8" i="24"/>
  <c r="C7" i="24"/>
  <c r="F2" i="24"/>
  <c r="F1" i="24"/>
  <c r="G79" i="25"/>
  <c r="H78" i="25"/>
  <c r="I78" i="25" s="1"/>
  <c r="B78" i="25"/>
  <c r="H77" i="25"/>
  <c r="J146" i="34" s="1"/>
  <c r="C75" i="25"/>
  <c r="H76" i="25"/>
  <c r="J145" i="34" s="1"/>
  <c r="C74" i="25"/>
  <c r="J71" i="34" s="1"/>
  <c r="C73" i="25"/>
  <c r="J70" i="34" s="1"/>
  <c r="G74" i="25"/>
  <c r="C77" i="25"/>
  <c r="D77" i="25" s="1"/>
  <c r="H73" i="25"/>
  <c r="C76" i="25"/>
  <c r="D76" i="25" s="1"/>
  <c r="H72" i="25"/>
  <c r="H71" i="25"/>
  <c r="I71" i="25" s="1"/>
  <c r="B71" i="25"/>
  <c r="H70" i="25"/>
  <c r="C70" i="25"/>
  <c r="H69" i="25"/>
  <c r="I69" i="25" s="1"/>
  <c r="C69" i="25"/>
  <c r="H68" i="25"/>
  <c r="I68" i="25" s="1"/>
  <c r="C68" i="25"/>
  <c r="H67" i="25"/>
  <c r="H66" i="25"/>
  <c r="J135" i="34" s="1"/>
  <c r="B66" i="25"/>
  <c r="H65" i="25"/>
  <c r="C61" i="25"/>
  <c r="D61" i="25" s="1"/>
  <c r="H64" i="25"/>
  <c r="C65" i="25"/>
  <c r="J62" i="34" s="1"/>
  <c r="C64" i="25"/>
  <c r="G62" i="25"/>
  <c r="C63" i="25"/>
  <c r="H61" i="25"/>
  <c r="I61" i="25" s="1"/>
  <c r="C62" i="25"/>
  <c r="H60" i="25"/>
  <c r="H59" i="25"/>
  <c r="B59" i="25"/>
  <c r="H58" i="25"/>
  <c r="C45" i="25"/>
  <c r="J42" i="34" s="1"/>
  <c r="H57" i="25"/>
  <c r="J126" i="34" s="1"/>
  <c r="C58" i="25"/>
  <c r="H56" i="25"/>
  <c r="C57" i="25"/>
  <c r="H55" i="25"/>
  <c r="J124" i="34" s="1"/>
  <c r="C56" i="25"/>
  <c r="H54" i="25"/>
  <c r="I54" i="25" s="1"/>
  <c r="C55" i="25"/>
  <c r="J52" i="34" s="1"/>
  <c r="H53" i="25"/>
  <c r="J122" i="34" s="1"/>
  <c r="C54" i="25"/>
  <c r="J50" i="34" s="1"/>
  <c r="C53" i="25"/>
  <c r="G51" i="25"/>
  <c r="C52" i="25"/>
  <c r="J48" i="34" s="1"/>
  <c r="H50" i="25"/>
  <c r="I50" i="25" s="1"/>
  <c r="C51" i="25"/>
  <c r="D51" i="25" s="1"/>
  <c r="H49" i="25"/>
  <c r="I49" i="25" s="1"/>
  <c r="C50" i="25"/>
  <c r="C49" i="25"/>
  <c r="G47" i="25"/>
  <c r="C48" i="25"/>
  <c r="J51" i="34" s="1"/>
  <c r="H46" i="25"/>
  <c r="I46" i="25" s="1"/>
  <c r="C47" i="25"/>
  <c r="D47" i="25" s="1"/>
  <c r="H45" i="25"/>
  <c r="J114" i="34" s="1"/>
  <c r="C46" i="25"/>
  <c r="J43" i="34" s="1"/>
  <c r="H44" i="25"/>
  <c r="H43" i="25"/>
  <c r="B43" i="25"/>
  <c r="H42" i="25"/>
  <c r="I42" i="25" s="1"/>
  <c r="C42" i="25"/>
  <c r="D42" i="25" s="1"/>
  <c r="H41" i="25"/>
  <c r="J110" i="34" s="1"/>
  <c r="C41" i="25"/>
  <c r="J38" i="34" s="1"/>
  <c r="H40" i="25"/>
  <c r="J109" i="34" s="1"/>
  <c r="C40" i="25"/>
  <c r="C39" i="25"/>
  <c r="D39" i="25" s="1"/>
  <c r="G38" i="25"/>
  <c r="H37" i="25"/>
  <c r="B37" i="25"/>
  <c r="H36" i="25"/>
  <c r="I36" i="25" s="1"/>
  <c r="C33" i="25"/>
  <c r="H35" i="25"/>
  <c r="J104" i="34" s="1"/>
  <c r="C36" i="25"/>
  <c r="C34" i="25"/>
  <c r="D34" i="25" s="1"/>
  <c r="G33" i="25"/>
  <c r="C35" i="25"/>
  <c r="J32" i="34" s="1"/>
  <c r="H32" i="25"/>
  <c r="H31" i="25"/>
  <c r="B31" i="25"/>
  <c r="L30" i="25"/>
  <c r="H30" i="25"/>
  <c r="C28" i="25"/>
  <c r="D28" i="25" s="1"/>
  <c r="L29" i="25"/>
  <c r="H29" i="25"/>
  <c r="J98" i="34" s="1"/>
  <c r="C30" i="25"/>
  <c r="C29" i="25"/>
  <c r="G27" i="25"/>
  <c r="H26" i="25"/>
  <c r="J95" i="34" s="1"/>
  <c r="L25" i="25"/>
  <c r="H25" i="25"/>
  <c r="L24" i="25"/>
  <c r="H24" i="25"/>
  <c r="J93" i="34" s="1"/>
  <c r="H23" i="25"/>
  <c r="J92" i="34" s="1"/>
  <c r="B23" i="25"/>
  <c r="L9" i="25" s="1"/>
  <c r="C22" i="25"/>
  <c r="D22" i="25" s="1"/>
  <c r="G21" i="25"/>
  <c r="C21" i="25"/>
  <c r="L20" i="25"/>
  <c r="H20" i="25"/>
  <c r="C20" i="25"/>
  <c r="L19" i="25"/>
  <c r="H19" i="25"/>
  <c r="J88" i="34" s="1"/>
  <c r="C19" i="25"/>
  <c r="D19" i="25" s="1"/>
  <c r="H18" i="25"/>
  <c r="C18" i="25"/>
  <c r="H17" i="25"/>
  <c r="C17" i="25"/>
  <c r="H16" i="25"/>
  <c r="C16" i="25"/>
  <c r="L15" i="25"/>
  <c r="H15" i="25"/>
  <c r="C15" i="25"/>
  <c r="J14" i="34" s="1"/>
  <c r="L14" i="25"/>
  <c r="H14" i="25"/>
  <c r="C14" i="25"/>
  <c r="C13" i="25"/>
  <c r="J12" i="34" s="1"/>
  <c r="G12" i="25"/>
  <c r="C12" i="25"/>
  <c r="J11" i="34" s="1"/>
  <c r="H11" i="25"/>
  <c r="I11" i="25" s="1"/>
  <c r="C11" i="25"/>
  <c r="J10" i="34" s="1"/>
  <c r="H10" i="25"/>
  <c r="I10" i="25" s="1"/>
  <c r="C10" i="25"/>
  <c r="D10" i="25" s="1"/>
  <c r="H9" i="25"/>
  <c r="J78" i="34"/>
  <c r="C9" i="25"/>
  <c r="J8" i="34" s="1"/>
  <c r="H8" i="25"/>
  <c r="J77" i="34" s="1"/>
  <c r="C8" i="25"/>
  <c r="M15" i="25" s="1"/>
  <c r="C7" i="25"/>
  <c r="J6" i="34" s="1"/>
  <c r="F2" i="25"/>
  <c r="F1" i="25"/>
  <c r="G79" i="26"/>
  <c r="H78" i="26"/>
  <c r="B78" i="26"/>
  <c r="H77" i="26"/>
  <c r="I77" i="26" s="1"/>
  <c r="C75" i="26"/>
  <c r="I72" i="34" s="1"/>
  <c r="H76" i="26"/>
  <c r="C74" i="26"/>
  <c r="C73" i="26"/>
  <c r="I70" i="34" s="1"/>
  <c r="G74" i="26"/>
  <c r="C77" i="26"/>
  <c r="D77" i="26" s="1"/>
  <c r="H73" i="26"/>
  <c r="I73" i="26" s="1"/>
  <c r="C76" i="26"/>
  <c r="I73" i="34" s="1"/>
  <c r="H72" i="26"/>
  <c r="H71" i="26"/>
  <c r="I71" i="26" s="1"/>
  <c r="B71" i="26"/>
  <c r="H70" i="26"/>
  <c r="I70" i="26" s="1"/>
  <c r="C70" i="26"/>
  <c r="H69" i="26"/>
  <c r="C69" i="26"/>
  <c r="I66" i="34" s="1"/>
  <c r="H68" i="26"/>
  <c r="C68" i="26"/>
  <c r="I65" i="34" s="1"/>
  <c r="H67" i="26"/>
  <c r="I136" i="34" s="1"/>
  <c r="H66" i="26"/>
  <c r="B66" i="26"/>
  <c r="H65" i="26"/>
  <c r="I134" i="34" s="1"/>
  <c r="C61" i="26"/>
  <c r="H64" i="26"/>
  <c r="I133" i="34" s="1"/>
  <c r="C65" i="26"/>
  <c r="D65" i="26" s="1"/>
  <c r="C64" i="26"/>
  <c r="G62" i="26"/>
  <c r="C63" i="26"/>
  <c r="H61" i="26"/>
  <c r="C62" i="26"/>
  <c r="I59" i="34" s="1"/>
  <c r="H60" i="26"/>
  <c r="I60" i="26" s="1"/>
  <c r="H59" i="26"/>
  <c r="B59" i="26"/>
  <c r="H58" i="26"/>
  <c r="C45" i="26"/>
  <c r="H57" i="26"/>
  <c r="I57" i="26" s="1"/>
  <c r="C58" i="26"/>
  <c r="H56" i="26"/>
  <c r="C57" i="26"/>
  <c r="D57" i="26" s="1"/>
  <c r="H55" i="26"/>
  <c r="C56" i="26"/>
  <c r="H54" i="26"/>
  <c r="I123" i="34" s="1"/>
  <c r="C55" i="26"/>
  <c r="H53" i="26"/>
  <c r="I122" i="34" s="1"/>
  <c r="C54" i="26"/>
  <c r="C53" i="26"/>
  <c r="D53" i="26" s="1"/>
  <c r="G51" i="26"/>
  <c r="C52" i="26"/>
  <c r="D52" i="26" s="1"/>
  <c r="H50" i="26"/>
  <c r="C51" i="26"/>
  <c r="H49" i="26"/>
  <c r="I118" i="34" s="1"/>
  <c r="C50" i="26"/>
  <c r="C49" i="26"/>
  <c r="D49" i="26" s="1"/>
  <c r="G47" i="26"/>
  <c r="C48" i="26"/>
  <c r="D48" i="26" s="1"/>
  <c r="H46" i="26"/>
  <c r="C47" i="26"/>
  <c r="H45" i="26"/>
  <c r="C46" i="26"/>
  <c r="I43" i="34" s="1"/>
  <c r="H44" i="26"/>
  <c r="I44" i="26" s="1"/>
  <c r="H43" i="26"/>
  <c r="B43" i="26"/>
  <c r="H42" i="26"/>
  <c r="C42" i="26"/>
  <c r="H41" i="26"/>
  <c r="I110" i="34" s="1"/>
  <c r="C41" i="26"/>
  <c r="H40" i="26"/>
  <c r="C40" i="26"/>
  <c r="C39" i="26"/>
  <c r="I36" i="34" s="1"/>
  <c r="G38" i="26"/>
  <c r="H37" i="26"/>
  <c r="B37" i="26"/>
  <c r="H36" i="26"/>
  <c r="C33" i="26"/>
  <c r="D33" i="26" s="1"/>
  <c r="H35" i="26"/>
  <c r="I104" i="34" s="1"/>
  <c r="C36" i="26"/>
  <c r="D36" i="26" s="1"/>
  <c r="C34" i="26"/>
  <c r="I31" i="34" s="1"/>
  <c r="G33" i="26"/>
  <c r="C35" i="26"/>
  <c r="I32" i="34" s="1"/>
  <c r="H32" i="26"/>
  <c r="H31" i="26"/>
  <c r="B31" i="26"/>
  <c r="L30" i="26"/>
  <c r="H30" i="26"/>
  <c r="I30" i="26" s="1"/>
  <c r="C28" i="26"/>
  <c r="L29" i="26"/>
  <c r="H29" i="26"/>
  <c r="I98" i="34" s="1"/>
  <c r="C30" i="26"/>
  <c r="C31" i="26" s="1"/>
  <c r="C29" i="26"/>
  <c r="I26" i="34" s="1"/>
  <c r="G27" i="26"/>
  <c r="H26" i="26"/>
  <c r="L25" i="26"/>
  <c r="H25" i="26"/>
  <c r="I25" i="26" s="1"/>
  <c r="L24" i="26"/>
  <c r="H24" i="26"/>
  <c r="H23" i="26"/>
  <c r="B23" i="26"/>
  <c r="L9" i="26" s="1"/>
  <c r="C22" i="26"/>
  <c r="D22" i="26" s="1"/>
  <c r="G21" i="26"/>
  <c r="C21" i="26"/>
  <c r="I20" i="34" s="1"/>
  <c r="L20" i="26"/>
  <c r="H20" i="26"/>
  <c r="C20" i="26"/>
  <c r="L19" i="26"/>
  <c r="H19" i="26"/>
  <c r="I88" i="34" s="1"/>
  <c r="C19" i="26"/>
  <c r="H18" i="26"/>
  <c r="I87" i="34" s="1"/>
  <c r="C18" i="26"/>
  <c r="I17" i="34" s="1"/>
  <c r="H17" i="26"/>
  <c r="C17" i="26"/>
  <c r="D17" i="26" s="1"/>
  <c r="H16" i="26"/>
  <c r="C16" i="26"/>
  <c r="L15" i="26"/>
  <c r="H15" i="26"/>
  <c r="C15" i="26"/>
  <c r="I14" i="34" s="1"/>
  <c r="L14" i="26"/>
  <c r="H14" i="26"/>
  <c r="I83" i="34" s="1"/>
  <c r="C14" i="26"/>
  <c r="C13" i="26"/>
  <c r="G12" i="26"/>
  <c r="C12" i="26"/>
  <c r="M25" i="26" s="1"/>
  <c r="H11" i="26"/>
  <c r="C11" i="26"/>
  <c r="I10" i="34" s="1"/>
  <c r="H10" i="26"/>
  <c r="I10" i="26" s="1"/>
  <c r="C10" i="26"/>
  <c r="I9" i="34" s="1"/>
  <c r="H9" i="26"/>
  <c r="C9" i="26"/>
  <c r="H8" i="26"/>
  <c r="I77" i="34" s="1"/>
  <c r="C8" i="26"/>
  <c r="C7" i="26"/>
  <c r="F2" i="26"/>
  <c r="F1" i="26"/>
  <c r="G79" i="27"/>
  <c r="H78" i="27"/>
  <c r="B78" i="27"/>
  <c r="H77" i="27"/>
  <c r="H146" i="34" s="1"/>
  <c r="C75" i="27"/>
  <c r="H72" i="34" s="1"/>
  <c r="H76" i="27"/>
  <c r="H145" i="34" s="1"/>
  <c r="C74" i="27"/>
  <c r="C73" i="27"/>
  <c r="H70" i="34"/>
  <c r="G74" i="27"/>
  <c r="C77" i="27"/>
  <c r="D77" i="27" s="1"/>
  <c r="H73" i="27"/>
  <c r="H142" i="34"/>
  <c r="C76" i="27"/>
  <c r="H73" i="34" s="1"/>
  <c r="H72" i="27"/>
  <c r="H71" i="27"/>
  <c r="H140" i="34" s="1"/>
  <c r="B71" i="27"/>
  <c r="H70" i="27"/>
  <c r="H139" i="34"/>
  <c r="C70" i="27"/>
  <c r="H67" i="34" s="1"/>
  <c r="H69" i="27"/>
  <c r="H138" i="34" s="1"/>
  <c r="C69" i="27"/>
  <c r="H66" i="34" s="1"/>
  <c r="H68" i="34" s="1"/>
  <c r="H68" i="27"/>
  <c r="H137" i="34" s="1"/>
  <c r="C68" i="27"/>
  <c r="H65" i="34"/>
  <c r="H67" i="27"/>
  <c r="H136" i="34" s="1"/>
  <c r="H66" i="27"/>
  <c r="H135" i="34" s="1"/>
  <c r="B66" i="27"/>
  <c r="H65" i="27"/>
  <c r="H134" i="34" s="1"/>
  <c r="C61" i="27"/>
  <c r="C66" i="27" s="1"/>
  <c r="H64" i="27"/>
  <c r="H133" i="34" s="1"/>
  <c r="C65" i="27"/>
  <c r="H62" i="34" s="1"/>
  <c r="C64" i="27"/>
  <c r="D64" i="27" s="1"/>
  <c r="G62" i="27"/>
  <c r="C63" i="27"/>
  <c r="H60" i="34"/>
  <c r="H61" i="27"/>
  <c r="H130" i="34" s="1"/>
  <c r="C62" i="27"/>
  <c r="H59" i="34" s="1"/>
  <c r="H60" i="27"/>
  <c r="H129" i="34"/>
  <c r="H59" i="27"/>
  <c r="H128" i="34" s="1"/>
  <c r="B59" i="27"/>
  <c r="H58" i="27"/>
  <c r="H127" i="34" s="1"/>
  <c r="C45" i="27"/>
  <c r="H42" i="34" s="1"/>
  <c r="H57" i="27"/>
  <c r="I57" i="27" s="1"/>
  <c r="C58" i="27"/>
  <c r="H55" i="34" s="1"/>
  <c r="H56" i="27"/>
  <c r="H125" i="34"/>
  <c r="C57" i="27"/>
  <c r="H54" i="34" s="1"/>
  <c r="H55" i="27"/>
  <c r="H124" i="34"/>
  <c r="C56" i="27"/>
  <c r="H53" i="34" s="1"/>
  <c r="H54" i="27"/>
  <c r="H123" i="34" s="1"/>
  <c r="C55" i="27"/>
  <c r="H52" i="34" s="1"/>
  <c r="H53" i="27"/>
  <c r="H122" i="34"/>
  <c r="C54" i="27"/>
  <c r="H50" i="34" s="1"/>
  <c r="C53" i="27"/>
  <c r="H49" i="34" s="1"/>
  <c r="G51" i="27"/>
  <c r="C52" i="27"/>
  <c r="D52" i="27" s="1"/>
  <c r="H50" i="27"/>
  <c r="H119" i="34"/>
  <c r="C51" i="27"/>
  <c r="H47" i="34" s="1"/>
  <c r="H49" i="27"/>
  <c r="C50" i="27"/>
  <c r="H46" i="34"/>
  <c r="C49" i="27"/>
  <c r="H45" i="34" s="1"/>
  <c r="G47" i="27"/>
  <c r="C48" i="27"/>
  <c r="H51" i="34" s="1"/>
  <c r="H46" i="27"/>
  <c r="H115" i="34" s="1"/>
  <c r="C47" i="27"/>
  <c r="H44" i="34" s="1"/>
  <c r="H45" i="27"/>
  <c r="H114" i="34" s="1"/>
  <c r="C46" i="27"/>
  <c r="H43" i="34" s="1"/>
  <c r="H44" i="27"/>
  <c r="H113" i="34"/>
  <c r="H43" i="27"/>
  <c r="H112" i="34" s="1"/>
  <c r="B43" i="27"/>
  <c r="H42" i="27"/>
  <c r="C42" i="27"/>
  <c r="D42" i="27" s="1"/>
  <c r="H41" i="27"/>
  <c r="H110" i="34"/>
  <c r="C41" i="27"/>
  <c r="H38" i="34" s="1"/>
  <c r="H40" i="27"/>
  <c r="I40" i="27" s="1"/>
  <c r="C40" i="27"/>
  <c r="H37" i="34" s="1"/>
  <c r="C39" i="27"/>
  <c r="H36" i="34" s="1"/>
  <c r="G38" i="27"/>
  <c r="H37" i="27"/>
  <c r="H106" i="34" s="1"/>
  <c r="B37" i="27"/>
  <c r="H36" i="27"/>
  <c r="C33" i="27"/>
  <c r="H35" i="27"/>
  <c r="H104" i="34" s="1"/>
  <c r="C36" i="27"/>
  <c r="H33" i="34" s="1"/>
  <c r="C34" i="27"/>
  <c r="D34" i="27" s="1"/>
  <c r="G33" i="27"/>
  <c r="C35" i="27"/>
  <c r="H32" i="34" s="1"/>
  <c r="H32" i="27"/>
  <c r="H101" i="34" s="1"/>
  <c r="H31" i="27"/>
  <c r="H100" i="34" s="1"/>
  <c r="B31" i="27"/>
  <c r="L30" i="27"/>
  <c r="H30" i="27"/>
  <c r="H99" i="34"/>
  <c r="C28" i="27"/>
  <c r="H25" i="34" s="1"/>
  <c r="L29" i="27"/>
  <c r="H29" i="27"/>
  <c r="H98" i="34" s="1"/>
  <c r="C30" i="27"/>
  <c r="D30" i="27" s="1"/>
  <c r="C29" i="27"/>
  <c r="H26" i="34" s="1"/>
  <c r="G27" i="27"/>
  <c r="H26" i="27"/>
  <c r="H95" i="34"/>
  <c r="L25" i="27"/>
  <c r="H25" i="27"/>
  <c r="L24" i="27"/>
  <c r="H24" i="27"/>
  <c r="H93" i="34" s="1"/>
  <c r="H23" i="27"/>
  <c r="B23" i="27"/>
  <c r="L9" i="27" s="1"/>
  <c r="C22" i="27"/>
  <c r="H21" i="34" s="1"/>
  <c r="G21" i="27"/>
  <c r="C21" i="27"/>
  <c r="H20" i="34" s="1"/>
  <c r="L20" i="27"/>
  <c r="H20" i="27"/>
  <c r="H89" i="34" s="1"/>
  <c r="C20" i="27"/>
  <c r="L19" i="27"/>
  <c r="H19" i="27"/>
  <c r="H88" i="34"/>
  <c r="C19" i="27"/>
  <c r="H18" i="27"/>
  <c r="H87" i="34" s="1"/>
  <c r="C18" i="27"/>
  <c r="H17" i="27"/>
  <c r="H86" i="34" s="1"/>
  <c r="C17" i="27"/>
  <c r="H16" i="27"/>
  <c r="H85" i="34" s="1"/>
  <c r="C16" i="27"/>
  <c r="H15" i="34" s="1"/>
  <c r="L15" i="27"/>
  <c r="H15" i="27"/>
  <c r="I15" i="27" s="1"/>
  <c r="C15" i="27"/>
  <c r="D15" i="27" s="1"/>
  <c r="L14" i="27"/>
  <c r="H14" i="27"/>
  <c r="H83" i="34"/>
  <c r="C14" i="27"/>
  <c r="D14" i="27" s="1"/>
  <c r="C13" i="27"/>
  <c r="M30" i="27" s="1"/>
  <c r="G12" i="27"/>
  <c r="C12" i="27"/>
  <c r="D12" i="27" s="1"/>
  <c r="H11" i="27"/>
  <c r="H80" i="34"/>
  <c r="C11" i="27"/>
  <c r="M20" i="27" s="1"/>
  <c r="H10" i="27"/>
  <c r="H79" i="34" s="1"/>
  <c r="C10" i="27"/>
  <c r="H9" i="27"/>
  <c r="H78" i="34" s="1"/>
  <c r="C9" i="27"/>
  <c r="H8" i="27"/>
  <c r="H77" i="34" s="1"/>
  <c r="C8" i="27"/>
  <c r="C7" i="27"/>
  <c r="D7" i="27" s="1"/>
  <c r="F2" i="27"/>
  <c r="F1" i="27"/>
  <c r="G79" i="28"/>
  <c r="H78" i="28"/>
  <c r="B78" i="28"/>
  <c r="H77" i="28"/>
  <c r="C75" i="28"/>
  <c r="G72" i="34" s="1"/>
  <c r="H76" i="28"/>
  <c r="C74" i="28"/>
  <c r="G71" i="34" s="1"/>
  <c r="C73" i="28"/>
  <c r="G70" i="34" s="1"/>
  <c r="G74" i="28"/>
  <c r="C77" i="28"/>
  <c r="M29" i="28" s="1"/>
  <c r="H73" i="28"/>
  <c r="I73" i="28" s="1"/>
  <c r="C76" i="28"/>
  <c r="H72" i="28"/>
  <c r="G141" i="34" s="1"/>
  <c r="H71" i="28"/>
  <c r="B71" i="28"/>
  <c r="H70" i="28"/>
  <c r="I70" i="28" s="1"/>
  <c r="C70" i="28"/>
  <c r="G67" i="34" s="1"/>
  <c r="H69" i="28"/>
  <c r="G138" i="34" s="1"/>
  <c r="C69" i="28"/>
  <c r="H68" i="28"/>
  <c r="G137" i="34" s="1"/>
  <c r="C68" i="28"/>
  <c r="D68" i="28" s="1"/>
  <c r="H67" i="28"/>
  <c r="H66" i="28"/>
  <c r="G135" i="34" s="1"/>
  <c r="B66" i="28"/>
  <c r="H65" i="28"/>
  <c r="G134" i="34" s="1"/>
  <c r="C61" i="28"/>
  <c r="H64" i="28"/>
  <c r="G133" i="34" s="1"/>
  <c r="C65" i="28"/>
  <c r="C64" i="28"/>
  <c r="G62" i="28"/>
  <c r="C63" i="28"/>
  <c r="D63" i="28" s="1"/>
  <c r="H61" i="28"/>
  <c r="C62" i="28"/>
  <c r="D62" i="28" s="1"/>
  <c r="H60" i="28"/>
  <c r="H59" i="28"/>
  <c r="B59" i="28"/>
  <c r="H58" i="28"/>
  <c r="I58" i="28" s="1"/>
  <c r="C45" i="28"/>
  <c r="D45" i="28" s="1"/>
  <c r="H57" i="28"/>
  <c r="C58" i="28"/>
  <c r="H56" i="28"/>
  <c r="C57" i="28"/>
  <c r="D57" i="28" s="1"/>
  <c r="H55" i="28"/>
  <c r="C56" i="28"/>
  <c r="H54" i="28"/>
  <c r="I54" i="28" s="1"/>
  <c r="C55" i="28"/>
  <c r="H53" i="28"/>
  <c r="C54" i="28"/>
  <c r="G50" i="34" s="1"/>
  <c r="C53" i="28"/>
  <c r="G51" i="28"/>
  <c r="C52" i="28"/>
  <c r="G48" i="34" s="1"/>
  <c r="H50" i="28"/>
  <c r="G119" i="34" s="1"/>
  <c r="C51" i="28"/>
  <c r="G47" i="34" s="1"/>
  <c r="H49" i="28"/>
  <c r="G118" i="34" s="1"/>
  <c r="C50" i="28"/>
  <c r="C49" i="28"/>
  <c r="G47" i="28"/>
  <c r="C48" i="28"/>
  <c r="H46" i="28"/>
  <c r="I46" i="28" s="1"/>
  <c r="C47" i="28"/>
  <c r="H45" i="28"/>
  <c r="C46" i="28"/>
  <c r="G43" i="34" s="1"/>
  <c r="H44" i="28"/>
  <c r="I44" i="28" s="1"/>
  <c r="H43" i="28"/>
  <c r="I43" i="28" s="1"/>
  <c r="B43" i="28"/>
  <c r="H42" i="28"/>
  <c r="I42" i="28" s="1"/>
  <c r="C42" i="28"/>
  <c r="H41" i="28"/>
  <c r="C41" i="28"/>
  <c r="D41" i="28" s="1"/>
  <c r="H40" i="28"/>
  <c r="G109" i="34" s="1"/>
  <c r="C40" i="28"/>
  <c r="C39" i="28"/>
  <c r="G36" i="34"/>
  <c r="G38" i="28"/>
  <c r="H37" i="28"/>
  <c r="G106" i="34" s="1"/>
  <c r="B37" i="28"/>
  <c r="H36" i="28"/>
  <c r="C33" i="28"/>
  <c r="H35" i="28"/>
  <c r="G104" i="34" s="1"/>
  <c r="C36" i="28"/>
  <c r="G33" i="34" s="1"/>
  <c r="C34" i="28"/>
  <c r="G33" i="28"/>
  <c r="C35" i="28"/>
  <c r="G32" i="34" s="1"/>
  <c r="H32" i="28"/>
  <c r="H31" i="28"/>
  <c r="B31" i="28"/>
  <c r="L30" i="28"/>
  <c r="H30" i="28"/>
  <c r="G99" i="34" s="1"/>
  <c r="C28" i="28"/>
  <c r="L29" i="28"/>
  <c r="H29" i="28"/>
  <c r="C30" i="28"/>
  <c r="C29" i="28"/>
  <c r="D29" i="28" s="1"/>
  <c r="G27" i="28"/>
  <c r="H26" i="28"/>
  <c r="L25" i="28"/>
  <c r="H25" i="28"/>
  <c r="L24" i="28"/>
  <c r="H24" i="28"/>
  <c r="G93" i="34" s="1"/>
  <c r="H23" i="28"/>
  <c r="G92" i="34" s="1"/>
  <c r="B23" i="28"/>
  <c r="L9" i="28" s="1"/>
  <c r="C22" i="28"/>
  <c r="G21" i="28"/>
  <c r="C21" i="28"/>
  <c r="D21" i="28" s="1"/>
  <c r="L20" i="28"/>
  <c r="H20" i="28"/>
  <c r="C20" i="28"/>
  <c r="D20" i="28" s="1"/>
  <c r="L19" i="28"/>
  <c r="H19" i="28"/>
  <c r="C19" i="28"/>
  <c r="G18" i="34" s="1"/>
  <c r="H18" i="28"/>
  <c r="G87" i="34" s="1"/>
  <c r="C18" i="28"/>
  <c r="D18" i="28" s="1"/>
  <c r="H17" i="28"/>
  <c r="I17" i="28" s="1"/>
  <c r="C17" i="28"/>
  <c r="D17" i="28" s="1"/>
  <c r="H16" i="28"/>
  <c r="I16" i="28" s="1"/>
  <c r="C16" i="28"/>
  <c r="D16" i="28" s="1"/>
  <c r="L15" i="28"/>
  <c r="H15" i="28"/>
  <c r="C15" i="28"/>
  <c r="D15" i="28" s="1"/>
  <c r="L14" i="28"/>
  <c r="H14" i="28"/>
  <c r="I14" i="28" s="1"/>
  <c r="C14" i="28"/>
  <c r="C13" i="28"/>
  <c r="G12" i="28"/>
  <c r="C12" i="28"/>
  <c r="H11" i="28"/>
  <c r="C11" i="28"/>
  <c r="H10" i="28"/>
  <c r="G79" i="34" s="1"/>
  <c r="C10" i="28"/>
  <c r="H9" i="28"/>
  <c r="I9" i="28" s="1"/>
  <c r="C9" i="28"/>
  <c r="G8" i="34" s="1"/>
  <c r="H8" i="28"/>
  <c r="G77" i="34"/>
  <c r="C8" i="28"/>
  <c r="M15" i="28" s="1"/>
  <c r="C7" i="28"/>
  <c r="F2" i="28"/>
  <c r="F1" i="28"/>
  <c r="G79" i="29"/>
  <c r="H78" i="29"/>
  <c r="B78" i="29"/>
  <c r="H77" i="29"/>
  <c r="C75" i="29"/>
  <c r="F72" i="34" s="1"/>
  <c r="H76" i="29"/>
  <c r="I76" i="29" s="1"/>
  <c r="C74" i="29"/>
  <c r="F71" i="34"/>
  <c r="C73" i="29"/>
  <c r="F70" i="34" s="1"/>
  <c r="G74" i="29"/>
  <c r="C77" i="29"/>
  <c r="H73" i="29"/>
  <c r="C76" i="29"/>
  <c r="M24" i="29" s="1"/>
  <c r="H72" i="29"/>
  <c r="H71" i="29"/>
  <c r="I71" i="29" s="1"/>
  <c r="B71" i="29"/>
  <c r="H70" i="29"/>
  <c r="C70" i="29"/>
  <c r="H69" i="29"/>
  <c r="C69" i="29"/>
  <c r="H68" i="29"/>
  <c r="I68" i="29" s="1"/>
  <c r="C68" i="29"/>
  <c r="F65" i="34" s="1"/>
  <c r="H67" i="29"/>
  <c r="H66" i="29"/>
  <c r="B66" i="29"/>
  <c r="H65" i="29"/>
  <c r="C61" i="29"/>
  <c r="H64" i="29"/>
  <c r="F133" i="34" s="1"/>
  <c r="C65" i="29"/>
  <c r="C64" i="29"/>
  <c r="G62" i="29"/>
  <c r="C63" i="29"/>
  <c r="H61" i="29"/>
  <c r="F130" i="34" s="1"/>
  <c r="C62" i="29"/>
  <c r="D62" i="29" s="1"/>
  <c r="H60" i="29"/>
  <c r="H59" i="29"/>
  <c r="B59" i="29"/>
  <c r="H58" i="29"/>
  <c r="C45" i="29"/>
  <c r="D45" i="29" s="1"/>
  <c r="H57" i="29"/>
  <c r="F126" i="34" s="1"/>
  <c r="C58" i="29"/>
  <c r="F55" i="34" s="1"/>
  <c r="H56" i="29"/>
  <c r="C57" i="29"/>
  <c r="H55" i="29"/>
  <c r="F124" i="34" s="1"/>
  <c r="C56" i="29"/>
  <c r="F53" i="34" s="1"/>
  <c r="H54" i="29"/>
  <c r="C55" i="29"/>
  <c r="H53" i="29"/>
  <c r="I53" i="29" s="1"/>
  <c r="C54" i="29"/>
  <c r="C53" i="29"/>
  <c r="G51" i="29"/>
  <c r="C52" i="29"/>
  <c r="F48" i="34" s="1"/>
  <c r="H50" i="29"/>
  <c r="C51" i="29"/>
  <c r="H49" i="29"/>
  <c r="F118" i="34"/>
  <c r="C50" i="29"/>
  <c r="F46" i="34" s="1"/>
  <c r="C49" i="29"/>
  <c r="D49" i="29" s="1"/>
  <c r="G47" i="29"/>
  <c r="C48" i="29"/>
  <c r="H46" i="29"/>
  <c r="C47" i="29"/>
  <c r="H45" i="29"/>
  <c r="I45" i="29" s="1"/>
  <c r="C46" i="29"/>
  <c r="H44" i="29"/>
  <c r="H43" i="29"/>
  <c r="B43" i="29"/>
  <c r="H42" i="29"/>
  <c r="C42" i="29"/>
  <c r="F39" i="34" s="1"/>
  <c r="H41" i="29"/>
  <c r="C41" i="29"/>
  <c r="H40" i="29"/>
  <c r="F109" i="34" s="1"/>
  <c r="C40" i="29"/>
  <c r="F37" i="34"/>
  <c r="C39" i="29"/>
  <c r="C43" i="29" s="1"/>
  <c r="G38" i="29"/>
  <c r="H37" i="29"/>
  <c r="I37" i="29" s="1"/>
  <c r="B37" i="29"/>
  <c r="H36" i="29"/>
  <c r="C33" i="29"/>
  <c r="H35" i="29"/>
  <c r="H38" i="29" s="1"/>
  <c r="C36" i="29"/>
  <c r="C34" i="29"/>
  <c r="D34" i="29" s="1"/>
  <c r="G33" i="29"/>
  <c r="C35" i="29"/>
  <c r="H32" i="29"/>
  <c r="I32" i="29" s="1"/>
  <c r="H31" i="29"/>
  <c r="B31" i="29"/>
  <c r="L30" i="29"/>
  <c r="H30" i="29"/>
  <c r="C28" i="29"/>
  <c r="D28" i="29" s="1"/>
  <c r="L29" i="29"/>
  <c r="H29" i="29"/>
  <c r="F98" i="34" s="1"/>
  <c r="C30" i="29"/>
  <c r="F27" i="34" s="1"/>
  <c r="C29" i="29"/>
  <c r="F26" i="34" s="1"/>
  <c r="G27" i="29"/>
  <c r="H26" i="29"/>
  <c r="F95" i="34" s="1"/>
  <c r="L25" i="29"/>
  <c r="H25" i="29"/>
  <c r="I25" i="29" s="1"/>
  <c r="L24" i="29"/>
  <c r="H24" i="29"/>
  <c r="H23" i="29"/>
  <c r="I23" i="29" s="1"/>
  <c r="B23" i="29"/>
  <c r="L9" i="29" s="1"/>
  <c r="C22" i="29"/>
  <c r="G21" i="29"/>
  <c r="C21" i="29"/>
  <c r="D21" i="29" s="1"/>
  <c r="L20" i="29"/>
  <c r="H20" i="29"/>
  <c r="F89" i="34" s="1"/>
  <c r="C20" i="29"/>
  <c r="L19" i="29"/>
  <c r="H19" i="29"/>
  <c r="C19" i="29"/>
  <c r="F18" i="34" s="1"/>
  <c r="H18" i="29"/>
  <c r="F87" i="34" s="1"/>
  <c r="C18" i="29"/>
  <c r="D18" i="29" s="1"/>
  <c r="H17" i="29"/>
  <c r="I17" i="29" s="1"/>
  <c r="C17" i="29"/>
  <c r="H16" i="29"/>
  <c r="I16" i="29" s="1"/>
  <c r="C16" i="29"/>
  <c r="F15" i="34" s="1"/>
  <c r="L15" i="29"/>
  <c r="H15" i="29"/>
  <c r="F84" i="34" s="1"/>
  <c r="C15" i="29"/>
  <c r="F14" i="34" s="1"/>
  <c r="L14" i="29"/>
  <c r="H14" i="29"/>
  <c r="I14" i="29" s="1"/>
  <c r="C14" i="29"/>
  <c r="F13" i="34" s="1"/>
  <c r="C13" i="29"/>
  <c r="G12" i="29"/>
  <c r="C12" i="29"/>
  <c r="F11" i="34" s="1"/>
  <c r="H11" i="29"/>
  <c r="C11" i="29"/>
  <c r="F10" i="34" s="1"/>
  <c r="H10" i="29"/>
  <c r="I10" i="29" s="1"/>
  <c r="C10" i="29"/>
  <c r="H9" i="29"/>
  <c r="C9" i="29"/>
  <c r="F8" i="34" s="1"/>
  <c r="H8" i="29"/>
  <c r="F77" i="34" s="1"/>
  <c r="C8" i="29"/>
  <c r="C7" i="29"/>
  <c r="F6" i="34" s="1"/>
  <c r="F2" i="29"/>
  <c r="F1" i="29"/>
  <c r="G79" i="30"/>
  <c r="H78" i="30"/>
  <c r="E147" i="34" s="1"/>
  <c r="B78" i="30"/>
  <c r="H77" i="30"/>
  <c r="C75" i="30"/>
  <c r="E72" i="34" s="1"/>
  <c r="H76" i="30"/>
  <c r="E145" i="34" s="1"/>
  <c r="C74" i="30"/>
  <c r="M14" i="30" s="1"/>
  <c r="C73" i="30"/>
  <c r="E70" i="34" s="1"/>
  <c r="G74" i="30"/>
  <c r="C77" i="30"/>
  <c r="E74" i="34" s="1"/>
  <c r="H73" i="30"/>
  <c r="I73" i="30" s="1"/>
  <c r="C76" i="30"/>
  <c r="M24" i="30" s="1"/>
  <c r="H72" i="30"/>
  <c r="H71" i="30"/>
  <c r="B71" i="30"/>
  <c r="H70" i="30"/>
  <c r="C70" i="30"/>
  <c r="H69" i="30"/>
  <c r="E138" i="34" s="1"/>
  <c r="C69" i="30"/>
  <c r="H68" i="30"/>
  <c r="C68" i="30"/>
  <c r="C71" i="30" s="1"/>
  <c r="H67" i="30"/>
  <c r="E136" i="34" s="1"/>
  <c r="H66" i="30"/>
  <c r="I66" i="30" s="1"/>
  <c r="B66" i="30"/>
  <c r="H65" i="30"/>
  <c r="C61" i="30"/>
  <c r="H64" i="30"/>
  <c r="E133" i="34" s="1"/>
  <c r="C65" i="30"/>
  <c r="C64" i="30"/>
  <c r="G62" i="30"/>
  <c r="C63" i="30"/>
  <c r="D63" i="30" s="1"/>
  <c r="H61" i="30"/>
  <c r="C62" i="30"/>
  <c r="E59" i="34" s="1"/>
  <c r="H60" i="30"/>
  <c r="E129" i="34" s="1"/>
  <c r="H59" i="30"/>
  <c r="E128" i="34" s="1"/>
  <c r="B59" i="30"/>
  <c r="H58" i="30"/>
  <c r="C45" i="30"/>
  <c r="E42" i="34" s="1"/>
  <c r="H57" i="30"/>
  <c r="E126" i="34" s="1"/>
  <c r="C58" i="30"/>
  <c r="H56" i="30"/>
  <c r="C57" i="30"/>
  <c r="E54" i="34" s="1"/>
  <c r="H55" i="30"/>
  <c r="I55" i="30" s="1"/>
  <c r="C56" i="30"/>
  <c r="D56" i="30" s="1"/>
  <c r="H54" i="30"/>
  <c r="C55" i="30"/>
  <c r="D55" i="30" s="1"/>
  <c r="H53" i="30"/>
  <c r="E122" i="34" s="1"/>
  <c r="C54" i="30"/>
  <c r="E50" i="34" s="1"/>
  <c r="C53" i="30"/>
  <c r="G51" i="30"/>
  <c r="C52" i="30"/>
  <c r="H50" i="30"/>
  <c r="C51" i="30"/>
  <c r="E47" i="34" s="1"/>
  <c r="H49" i="30"/>
  <c r="E118" i="34" s="1"/>
  <c r="C50" i="30"/>
  <c r="C49" i="30"/>
  <c r="G47" i="30"/>
  <c r="C48" i="30"/>
  <c r="D48" i="30" s="1"/>
  <c r="H46" i="30"/>
  <c r="E115" i="34" s="1"/>
  <c r="C47" i="30"/>
  <c r="E44" i="34" s="1"/>
  <c r="H45" i="30"/>
  <c r="C46" i="30"/>
  <c r="E43" i="34" s="1"/>
  <c r="H44" i="30"/>
  <c r="H43" i="30"/>
  <c r="B43" i="30"/>
  <c r="H42" i="30"/>
  <c r="I42" i="30" s="1"/>
  <c r="C42" i="30"/>
  <c r="H41" i="30"/>
  <c r="C41" i="30"/>
  <c r="E38" i="34" s="1"/>
  <c r="H40" i="30"/>
  <c r="I40" i="30" s="1"/>
  <c r="C40" i="30"/>
  <c r="E37" i="34" s="1"/>
  <c r="C39" i="30"/>
  <c r="G38" i="30"/>
  <c r="H37" i="30"/>
  <c r="B37" i="30"/>
  <c r="H36" i="30"/>
  <c r="C33" i="30"/>
  <c r="D33" i="30" s="1"/>
  <c r="H35" i="30"/>
  <c r="E104" i="34" s="1"/>
  <c r="C36" i="30"/>
  <c r="D36" i="30" s="1"/>
  <c r="C34" i="30"/>
  <c r="G33" i="30"/>
  <c r="C35" i="30"/>
  <c r="D35" i="30" s="1"/>
  <c r="H32" i="30"/>
  <c r="E101" i="34" s="1"/>
  <c r="H31" i="30"/>
  <c r="E100" i="34" s="1"/>
  <c r="B31" i="30"/>
  <c r="L30" i="30"/>
  <c r="H30" i="30"/>
  <c r="C28" i="30"/>
  <c r="D28" i="30" s="1"/>
  <c r="L29" i="30"/>
  <c r="H29" i="30"/>
  <c r="I29" i="30" s="1"/>
  <c r="C30" i="30"/>
  <c r="E27" i="34" s="1"/>
  <c r="C29" i="30"/>
  <c r="D29" i="30" s="1"/>
  <c r="G27" i="30"/>
  <c r="H26" i="30"/>
  <c r="L25" i="30"/>
  <c r="H25" i="30"/>
  <c r="E94" i="34" s="1"/>
  <c r="L24" i="30"/>
  <c r="H24" i="30"/>
  <c r="E93" i="34" s="1"/>
  <c r="H23" i="30"/>
  <c r="E92" i="34" s="1"/>
  <c r="B23" i="30"/>
  <c r="L9" i="30" s="1"/>
  <c r="C22" i="30"/>
  <c r="E21" i="34" s="1"/>
  <c r="G21" i="30"/>
  <c r="C21" i="30"/>
  <c r="E20" i="34" s="1"/>
  <c r="L20" i="30"/>
  <c r="H20" i="30"/>
  <c r="I20" i="30" s="1"/>
  <c r="C20" i="30"/>
  <c r="L19" i="30"/>
  <c r="H19" i="30"/>
  <c r="C19" i="30"/>
  <c r="D19" i="30" s="1"/>
  <c r="H18" i="30"/>
  <c r="C18" i="30"/>
  <c r="H17" i="30"/>
  <c r="C17" i="30"/>
  <c r="E16" i="34" s="1"/>
  <c r="H16" i="30"/>
  <c r="C16" i="30"/>
  <c r="D16" i="30" s="1"/>
  <c r="L15" i="30"/>
  <c r="H15" i="30"/>
  <c r="E84" i="34" s="1"/>
  <c r="C15" i="30"/>
  <c r="L14" i="30"/>
  <c r="H14" i="30"/>
  <c r="C14" i="30"/>
  <c r="E13" i="34" s="1"/>
  <c r="C13" i="30"/>
  <c r="M30" i="30" s="1"/>
  <c r="G12" i="30"/>
  <c r="C12" i="30"/>
  <c r="E11" i="34" s="1"/>
  <c r="H11" i="30"/>
  <c r="E80" i="34" s="1"/>
  <c r="C11" i="30"/>
  <c r="E10" i="34" s="1"/>
  <c r="H10" i="30"/>
  <c r="E79" i="34" s="1"/>
  <c r="C10" i="30"/>
  <c r="E9" i="34" s="1"/>
  <c r="H9" i="30"/>
  <c r="I9" i="30" s="1"/>
  <c r="C9" i="30"/>
  <c r="E8" i="34" s="1"/>
  <c r="H8" i="30"/>
  <c r="E77" i="34" s="1"/>
  <c r="C8" i="30"/>
  <c r="C7" i="30"/>
  <c r="D7" i="30" s="1"/>
  <c r="F2" i="30"/>
  <c r="F1" i="30"/>
  <c r="G79" i="40"/>
  <c r="H78" i="40"/>
  <c r="I78" i="40" s="1"/>
  <c r="B78" i="40"/>
  <c r="H77" i="40"/>
  <c r="C77" i="40"/>
  <c r="H76" i="40"/>
  <c r="I76" i="40" s="1"/>
  <c r="C76" i="40"/>
  <c r="C75" i="40"/>
  <c r="D72" i="34" s="1"/>
  <c r="G74" i="40"/>
  <c r="C74" i="40"/>
  <c r="H73" i="40"/>
  <c r="D142" i="34" s="1"/>
  <c r="C73" i="40"/>
  <c r="D70" i="34" s="1"/>
  <c r="H72" i="40"/>
  <c r="I72" i="40" s="1"/>
  <c r="H71" i="40"/>
  <c r="B71" i="40"/>
  <c r="H70" i="40"/>
  <c r="C70" i="40"/>
  <c r="H69" i="40"/>
  <c r="C69" i="40"/>
  <c r="D69" i="40" s="1"/>
  <c r="H68" i="40"/>
  <c r="I68" i="40" s="1"/>
  <c r="C68" i="40"/>
  <c r="H67" i="40"/>
  <c r="D136" i="34" s="1"/>
  <c r="H66" i="40"/>
  <c r="B66" i="40"/>
  <c r="H65" i="40"/>
  <c r="D134" i="34" s="1"/>
  <c r="C65" i="40"/>
  <c r="H64" i="40"/>
  <c r="C64" i="40"/>
  <c r="C63" i="40"/>
  <c r="G62" i="40"/>
  <c r="C62" i="40"/>
  <c r="H61" i="40"/>
  <c r="D130" i="34" s="1"/>
  <c r="C61" i="40"/>
  <c r="D58" i="34" s="1"/>
  <c r="H60" i="40"/>
  <c r="D129" i="34" s="1"/>
  <c r="H59" i="40"/>
  <c r="B59" i="40"/>
  <c r="H58" i="40"/>
  <c r="D127" i="34" s="1"/>
  <c r="C58" i="40"/>
  <c r="D58" i="40" s="1"/>
  <c r="H57" i="40"/>
  <c r="C57" i="40"/>
  <c r="H56" i="40"/>
  <c r="C56" i="40"/>
  <c r="D53" i="34" s="1"/>
  <c r="H55" i="40"/>
  <c r="I55" i="40" s="1"/>
  <c r="C55" i="40"/>
  <c r="H54" i="40"/>
  <c r="D123" i="34" s="1"/>
  <c r="C54" i="40"/>
  <c r="D50" i="34" s="1"/>
  <c r="H53" i="40"/>
  <c r="C53" i="40"/>
  <c r="D49" i="34" s="1"/>
  <c r="C52" i="40"/>
  <c r="D52" i="40" s="1"/>
  <c r="G51" i="40"/>
  <c r="C51" i="40"/>
  <c r="H50" i="40"/>
  <c r="D119" i="34" s="1"/>
  <c r="C50" i="40"/>
  <c r="H49" i="40"/>
  <c r="D118" i="34" s="1"/>
  <c r="C49" i="40"/>
  <c r="C48" i="40"/>
  <c r="G47" i="40"/>
  <c r="C47" i="40"/>
  <c r="H46" i="40"/>
  <c r="C46" i="40"/>
  <c r="D46" i="40" s="1"/>
  <c r="H45" i="40"/>
  <c r="C45" i="40"/>
  <c r="H44" i="40"/>
  <c r="H43" i="40"/>
  <c r="B43" i="40"/>
  <c r="H42" i="40"/>
  <c r="I42" i="40" s="1"/>
  <c r="C42" i="40"/>
  <c r="H41" i="40"/>
  <c r="D110" i="34" s="1"/>
  <c r="C41" i="40"/>
  <c r="H40" i="40"/>
  <c r="D109" i="34" s="1"/>
  <c r="C40" i="40"/>
  <c r="D40" i="40" s="1"/>
  <c r="C39" i="40"/>
  <c r="G38" i="40"/>
  <c r="H37" i="40"/>
  <c r="B37" i="40"/>
  <c r="H36" i="40"/>
  <c r="D105" i="34"/>
  <c r="C36" i="40"/>
  <c r="H35" i="40"/>
  <c r="D104" i="34" s="1"/>
  <c r="C35" i="40"/>
  <c r="D35" i="40" s="1"/>
  <c r="C34" i="40"/>
  <c r="D31" i="34" s="1"/>
  <c r="G33" i="40"/>
  <c r="C33" i="40"/>
  <c r="D30" i="34" s="1"/>
  <c r="H32" i="40"/>
  <c r="D101" i="34" s="1"/>
  <c r="H31" i="40"/>
  <c r="B31" i="40"/>
  <c r="L30" i="40"/>
  <c r="H30" i="40"/>
  <c r="D99" i="34" s="1"/>
  <c r="C30" i="40"/>
  <c r="D27" i="34" s="1"/>
  <c r="L29" i="40"/>
  <c r="H29" i="40"/>
  <c r="D98" i="34" s="1"/>
  <c r="C29" i="40"/>
  <c r="C31" i="40" s="1"/>
  <c r="C28" i="40"/>
  <c r="D25" i="34" s="1"/>
  <c r="G27" i="40"/>
  <c r="H26" i="40"/>
  <c r="D95" i="34" s="1"/>
  <c r="L25" i="40"/>
  <c r="H25" i="40"/>
  <c r="D94" i="34"/>
  <c r="L24" i="40"/>
  <c r="H24" i="40"/>
  <c r="D93" i="34" s="1"/>
  <c r="H23" i="40"/>
  <c r="B23" i="40"/>
  <c r="L9" i="40" s="1"/>
  <c r="C22" i="40"/>
  <c r="D21" i="34" s="1"/>
  <c r="G21" i="40"/>
  <c r="C21" i="40"/>
  <c r="D20" i="34" s="1"/>
  <c r="L20" i="40"/>
  <c r="H20" i="40"/>
  <c r="I20" i="40" s="1"/>
  <c r="C20" i="40"/>
  <c r="H19" i="40"/>
  <c r="C19" i="40"/>
  <c r="D19" i="40" s="1"/>
  <c r="H18" i="40"/>
  <c r="D87" i="34" s="1"/>
  <c r="C18" i="40"/>
  <c r="H17" i="40"/>
  <c r="C17" i="40"/>
  <c r="H16" i="40"/>
  <c r="C16" i="40"/>
  <c r="L15" i="40"/>
  <c r="H15" i="40"/>
  <c r="C15" i="40"/>
  <c r="L14" i="40"/>
  <c r="H14" i="40"/>
  <c r="D83" i="34" s="1"/>
  <c r="C14" i="40"/>
  <c r="D13" i="34" s="1"/>
  <c r="C13" i="40"/>
  <c r="G12" i="40"/>
  <c r="C12" i="40"/>
  <c r="H11" i="40"/>
  <c r="D80" i="34" s="1"/>
  <c r="C11" i="40"/>
  <c r="H10" i="40"/>
  <c r="C10" i="40"/>
  <c r="H9" i="40"/>
  <c r="D78" i="34" s="1"/>
  <c r="C9" i="40"/>
  <c r="D9" i="40" s="1"/>
  <c r="H8" i="40"/>
  <c r="C8" i="40"/>
  <c r="C7" i="40"/>
  <c r="D6" i="34" s="1"/>
  <c r="F2" i="40"/>
  <c r="F1" i="40"/>
  <c r="G79" i="32"/>
  <c r="H78" i="32"/>
  <c r="C147" i="34" s="1"/>
  <c r="B78" i="32"/>
  <c r="H77" i="32"/>
  <c r="C146" i="34" s="1"/>
  <c r="C77" i="32"/>
  <c r="C74" i="34" s="1"/>
  <c r="H76" i="32"/>
  <c r="C145" i="34" s="1"/>
  <c r="C76" i="32"/>
  <c r="M24" i="32" s="1"/>
  <c r="C75" i="32"/>
  <c r="G74" i="32"/>
  <c r="C74" i="32"/>
  <c r="C71" i="34" s="1"/>
  <c r="H73" i="32"/>
  <c r="C142" i="34" s="1"/>
  <c r="C73" i="32"/>
  <c r="C70" i="34" s="1"/>
  <c r="H72" i="32"/>
  <c r="C141" i="34" s="1"/>
  <c r="H71" i="32"/>
  <c r="I71" i="32" s="1"/>
  <c r="B71" i="32"/>
  <c r="H70" i="32"/>
  <c r="C139" i="34" s="1"/>
  <c r="C70" i="32"/>
  <c r="D70" i="32" s="1"/>
  <c r="H69" i="32"/>
  <c r="C138" i="34" s="1"/>
  <c r="C69" i="32"/>
  <c r="C66" i="34" s="1"/>
  <c r="H68" i="32"/>
  <c r="C137" i="34" s="1"/>
  <c r="C68" i="32"/>
  <c r="C65" i="34" s="1"/>
  <c r="H67" i="32"/>
  <c r="I67" i="32" s="1"/>
  <c r="H66" i="32"/>
  <c r="B66" i="32"/>
  <c r="H65" i="32"/>
  <c r="I65" i="32" s="1"/>
  <c r="C65" i="32"/>
  <c r="C62" i="34" s="1"/>
  <c r="H64" i="32"/>
  <c r="C133" i="34" s="1"/>
  <c r="C64" i="32"/>
  <c r="C63" i="32"/>
  <c r="D63" i="32" s="1"/>
  <c r="G62" i="32"/>
  <c r="C62" i="32"/>
  <c r="D62" i="32" s="1"/>
  <c r="H61" i="32"/>
  <c r="C130" i="34" s="1"/>
  <c r="C61" i="32"/>
  <c r="C58" i="34" s="1"/>
  <c r="H60" i="32"/>
  <c r="C129" i="34" s="1"/>
  <c r="H59" i="32"/>
  <c r="I59" i="32" s="1"/>
  <c r="B59" i="32"/>
  <c r="H58" i="32"/>
  <c r="C127" i="34" s="1"/>
  <c r="C58" i="32"/>
  <c r="C55" i="34" s="1"/>
  <c r="H57" i="32"/>
  <c r="C126" i="34" s="1"/>
  <c r="C57" i="32"/>
  <c r="D57" i="32" s="1"/>
  <c r="H56" i="32"/>
  <c r="I56" i="32" s="1"/>
  <c r="C56" i="32"/>
  <c r="C53" i="34" s="1"/>
  <c r="H55" i="32"/>
  <c r="I55" i="32" s="1"/>
  <c r="C55" i="32"/>
  <c r="D55" i="32" s="1"/>
  <c r="H54" i="32"/>
  <c r="C123" i="34" s="1"/>
  <c r="C54" i="32"/>
  <c r="C50" i="34" s="1"/>
  <c r="H53" i="32"/>
  <c r="C122" i="34" s="1"/>
  <c r="C53" i="32"/>
  <c r="C49" i="34" s="1"/>
  <c r="C52" i="32"/>
  <c r="D52" i="32" s="1"/>
  <c r="G51" i="32"/>
  <c r="C51" i="32"/>
  <c r="D51" i="32" s="1"/>
  <c r="H50" i="32"/>
  <c r="I50" i="32" s="1"/>
  <c r="C50" i="32"/>
  <c r="D50" i="32" s="1"/>
  <c r="H49" i="32"/>
  <c r="C118" i="34" s="1"/>
  <c r="C49" i="32"/>
  <c r="C45" i="34" s="1"/>
  <c r="C48" i="32"/>
  <c r="C51" i="34" s="1"/>
  <c r="G47" i="32"/>
  <c r="C47" i="32"/>
  <c r="C44" i="34" s="1"/>
  <c r="H46" i="32"/>
  <c r="C115" i="34" s="1"/>
  <c r="C46" i="32"/>
  <c r="C43" i="34" s="1"/>
  <c r="H45" i="32"/>
  <c r="I45" i="32" s="1"/>
  <c r="C45" i="32"/>
  <c r="D45" i="32" s="1"/>
  <c r="H44" i="32"/>
  <c r="I44" i="32" s="1"/>
  <c r="H43" i="32"/>
  <c r="C112" i="34" s="1"/>
  <c r="B43" i="32"/>
  <c r="H42" i="32"/>
  <c r="C111" i="34" s="1"/>
  <c r="C42" i="32"/>
  <c r="D42" i="32" s="1"/>
  <c r="H41" i="32"/>
  <c r="I41" i="32" s="1"/>
  <c r="C41" i="32"/>
  <c r="C38" i="34" s="1"/>
  <c r="H40" i="32"/>
  <c r="I40" i="32" s="1"/>
  <c r="C40" i="32"/>
  <c r="C37" i="34" s="1"/>
  <c r="C39" i="32"/>
  <c r="C36" i="34" s="1"/>
  <c r="G38" i="32"/>
  <c r="H37" i="32"/>
  <c r="C106" i="34" s="1"/>
  <c r="B37" i="32"/>
  <c r="H36" i="32"/>
  <c r="C105" i="34" s="1"/>
  <c r="C36" i="32"/>
  <c r="D36" i="32" s="1"/>
  <c r="H35" i="32"/>
  <c r="C104" i="34" s="1"/>
  <c r="C35" i="32"/>
  <c r="D35" i="32" s="1"/>
  <c r="C34" i="32"/>
  <c r="C31" i="34" s="1"/>
  <c r="G33" i="32"/>
  <c r="C33" i="32"/>
  <c r="C30" i="34" s="1"/>
  <c r="H32" i="32"/>
  <c r="C101" i="34" s="1"/>
  <c r="H31" i="32"/>
  <c r="C100" i="34" s="1"/>
  <c r="B31" i="32"/>
  <c r="L30" i="32"/>
  <c r="H30" i="32"/>
  <c r="C99" i="34" s="1"/>
  <c r="C30" i="32"/>
  <c r="L29" i="32"/>
  <c r="H29" i="32"/>
  <c r="C98" i="34" s="1"/>
  <c r="C29" i="32"/>
  <c r="C26" i="34" s="1"/>
  <c r="C28" i="32"/>
  <c r="C25" i="34" s="1"/>
  <c r="G27" i="32"/>
  <c r="H26" i="32"/>
  <c r="I26" i="32" s="1"/>
  <c r="L25" i="32"/>
  <c r="H25" i="32"/>
  <c r="I25" i="32" s="1"/>
  <c r="L24" i="32"/>
  <c r="H24" i="32"/>
  <c r="I24" i="32" s="1"/>
  <c r="H23" i="32"/>
  <c r="C92" i="34" s="1"/>
  <c r="B23" i="32"/>
  <c r="L9" i="32" s="1"/>
  <c r="C22" i="32"/>
  <c r="G21" i="32"/>
  <c r="C21" i="32"/>
  <c r="L20" i="32"/>
  <c r="H20" i="32"/>
  <c r="I20" i="32" s="1"/>
  <c r="C20" i="32"/>
  <c r="D20" i="32" s="1"/>
  <c r="L19" i="32"/>
  <c r="H19" i="32"/>
  <c r="I19" i="32" s="1"/>
  <c r="C19" i="32"/>
  <c r="D19" i="32" s="1"/>
  <c r="H18" i="32"/>
  <c r="C87" i="34" s="1"/>
  <c r="C18" i="32"/>
  <c r="C17" i="34" s="1"/>
  <c r="H17" i="32"/>
  <c r="I17" i="32" s="1"/>
  <c r="C17" i="32"/>
  <c r="D17" i="32" s="1"/>
  <c r="H16" i="32"/>
  <c r="I16" i="32" s="1"/>
  <c r="C16" i="32"/>
  <c r="L15" i="32"/>
  <c r="H15" i="32"/>
  <c r="C84" i="34" s="1"/>
  <c r="C15" i="32"/>
  <c r="C14" i="34" s="1"/>
  <c r="L14" i="32"/>
  <c r="H14" i="32"/>
  <c r="C83" i="34" s="1"/>
  <c r="C14" i="32"/>
  <c r="D14" i="32" s="1"/>
  <c r="C13" i="32"/>
  <c r="M30" i="32" s="1"/>
  <c r="N30" i="32" s="1"/>
  <c r="G12" i="32"/>
  <c r="C12" i="32"/>
  <c r="C11" i="34" s="1"/>
  <c r="H11" i="32"/>
  <c r="C80" i="34" s="1"/>
  <c r="C11" i="32"/>
  <c r="M20" i="32" s="1"/>
  <c r="N20" i="32" s="1"/>
  <c r="H10" i="32"/>
  <c r="I10" i="32" s="1"/>
  <c r="C10" i="32"/>
  <c r="H9" i="32"/>
  <c r="C78" i="34" s="1"/>
  <c r="C9" i="32"/>
  <c r="H8" i="32"/>
  <c r="C77" i="34" s="1"/>
  <c r="C8" i="32"/>
  <c r="C7" i="34" s="1"/>
  <c r="C7" i="32"/>
  <c r="F2" i="32"/>
  <c r="F1" i="32"/>
  <c r="G79" i="18"/>
  <c r="H78" i="18"/>
  <c r="B147" i="34" s="1"/>
  <c r="B78" i="18"/>
  <c r="H77" i="18"/>
  <c r="B146" i="34" s="1"/>
  <c r="M29" i="18"/>
  <c r="H76" i="18"/>
  <c r="I76" i="18" s="1"/>
  <c r="D76" i="18"/>
  <c r="M19" i="18"/>
  <c r="G74" i="18"/>
  <c r="H73" i="18"/>
  <c r="B142" i="34" s="1"/>
  <c r="B70" i="34"/>
  <c r="H72" i="18"/>
  <c r="B141" i="34" s="1"/>
  <c r="H71" i="18"/>
  <c r="I71" i="18" s="1"/>
  <c r="B71" i="18"/>
  <c r="H70" i="18"/>
  <c r="I70" i="18" s="1"/>
  <c r="C70" i="18"/>
  <c r="D70" i="18" s="1"/>
  <c r="H69" i="18"/>
  <c r="I69" i="18" s="1"/>
  <c r="C69" i="18"/>
  <c r="B66" i="34" s="1"/>
  <c r="H68" i="18"/>
  <c r="B137" i="34" s="1"/>
  <c r="C68" i="18"/>
  <c r="D68" i="18" s="1"/>
  <c r="H67" i="18"/>
  <c r="I67" i="18" s="1"/>
  <c r="H66" i="18"/>
  <c r="I66" i="18" s="1"/>
  <c r="B66" i="18"/>
  <c r="H65" i="18"/>
  <c r="B134" i="34" s="1"/>
  <c r="C65" i="18"/>
  <c r="D65" i="18" s="1"/>
  <c r="H64" i="18"/>
  <c r="B133" i="34" s="1"/>
  <c r="C64" i="18"/>
  <c r="B61" i="34" s="1"/>
  <c r="C63" i="18"/>
  <c r="D63" i="18" s="1"/>
  <c r="G62" i="18"/>
  <c r="C62" i="18"/>
  <c r="B59" i="34" s="1"/>
  <c r="H61" i="18"/>
  <c r="B130" i="34" s="1"/>
  <c r="C61" i="18"/>
  <c r="B58" i="34" s="1"/>
  <c r="H60" i="18"/>
  <c r="B129" i="34" s="1"/>
  <c r="H59" i="18"/>
  <c r="B128" i="34" s="1"/>
  <c r="B59" i="18"/>
  <c r="H58" i="18"/>
  <c r="I58" i="18" s="1"/>
  <c r="C58" i="18"/>
  <c r="H57" i="18"/>
  <c r="B126" i="34" s="1"/>
  <c r="C57" i="18"/>
  <c r="B54" i="34" s="1"/>
  <c r="H56" i="18"/>
  <c r="I56" i="18" s="1"/>
  <c r="C56" i="18"/>
  <c r="H55" i="18"/>
  <c r="B124" i="34" s="1"/>
  <c r="C55" i="18"/>
  <c r="H54" i="18"/>
  <c r="B123" i="34" s="1"/>
  <c r="C54" i="18"/>
  <c r="H53" i="18"/>
  <c r="I53" i="18" s="1"/>
  <c r="C53" i="18"/>
  <c r="B50" i="34" s="1"/>
  <c r="C52" i="18"/>
  <c r="G51" i="18"/>
  <c r="C51" i="18"/>
  <c r="B48" i="34" s="1"/>
  <c r="H50" i="18"/>
  <c r="B119" i="34" s="1"/>
  <c r="C50" i="18"/>
  <c r="H49" i="18"/>
  <c r="B118" i="34" s="1"/>
  <c r="C49" i="18"/>
  <c r="C48" i="18"/>
  <c r="G47" i="18"/>
  <c r="C47" i="18"/>
  <c r="H46" i="18"/>
  <c r="B115" i="34" s="1"/>
  <c r="C46" i="18"/>
  <c r="B43" i="34" s="1"/>
  <c r="H45" i="18"/>
  <c r="B114" i="34" s="1"/>
  <c r="C45" i="18"/>
  <c r="B42" i="34" s="1"/>
  <c r="H44" i="18"/>
  <c r="B113" i="34" s="1"/>
  <c r="H43" i="18"/>
  <c r="I43" i="18" s="1"/>
  <c r="B43" i="18"/>
  <c r="H42" i="18"/>
  <c r="B111" i="34" s="1"/>
  <c r="C42" i="18"/>
  <c r="D42" i="18" s="1"/>
  <c r="H41" i="18"/>
  <c r="I41" i="18" s="1"/>
  <c r="C41" i="18"/>
  <c r="D41" i="18" s="1"/>
  <c r="H40" i="18"/>
  <c r="B109" i="34" s="1"/>
  <c r="C40" i="18"/>
  <c r="B37" i="34" s="1"/>
  <c r="C39" i="18"/>
  <c r="B36" i="34" s="1"/>
  <c r="G38" i="18"/>
  <c r="H37" i="18"/>
  <c r="B106" i="34" s="1"/>
  <c r="B37" i="18"/>
  <c r="H36" i="18"/>
  <c r="I36" i="18" s="1"/>
  <c r="C36" i="18"/>
  <c r="D36" i="18" s="1"/>
  <c r="H35" i="18"/>
  <c r="B104" i="34" s="1"/>
  <c r="C35" i="18"/>
  <c r="B32" i="34" s="1"/>
  <c r="C34" i="18"/>
  <c r="D34" i="18" s="1"/>
  <c r="G33" i="18"/>
  <c r="C33" i="18"/>
  <c r="D33" i="18" s="1"/>
  <c r="H32" i="18"/>
  <c r="I32" i="18" s="1"/>
  <c r="H31" i="18"/>
  <c r="B100" i="34" s="1"/>
  <c r="B31" i="18"/>
  <c r="L30" i="18"/>
  <c r="H30" i="18"/>
  <c r="I30" i="18" s="1"/>
  <c r="C30" i="18"/>
  <c r="D30" i="18" s="1"/>
  <c r="L29" i="18"/>
  <c r="H29" i="18"/>
  <c r="B98" i="34" s="1"/>
  <c r="C29" i="18"/>
  <c r="B26" i="34" s="1"/>
  <c r="L28" i="18"/>
  <c r="M28" i="18" s="1"/>
  <c r="N28" i="18" s="1"/>
  <c r="C28" i="18"/>
  <c r="D28" i="18" s="1"/>
  <c r="H26" i="18"/>
  <c r="I26" i="18" s="1"/>
  <c r="L25" i="18"/>
  <c r="L26" i="18" s="1"/>
  <c r="L23" i="32" s="1"/>
  <c r="H25" i="18"/>
  <c r="I25" i="18" s="1"/>
  <c r="L24" i="18"/>
  <c r="H24" i="18"/>
  <c r="L23" i="18"/>
  <c r="M23" i="18" s="1"/>
  <c r="N23" i="18" s="1"/>
  <c r="H23" i="18"/>
  <c r="I23" i="18" s="1"/>
  <c r="B23" i="18"/>
  <c r="L9" i="18" s="1"/>
  <c r="C22" i="18"/>
  <c r="B21" i="34" s="1"/>
  <c r="G21" i="18"/>
  <c r="C21" i="18"/>
  <c r="D21" i="18" s="1"/>
  <c r="L20" i="18"/>
  <c r="H20" i="18"/>
  <c r="I20" i="18" s="1"/>
  <c r="C20" i="18"/>
  <c r="B19" i="34" s="1"/>
  <c r="L19" i="18"/>
  <c r="H19" i="18"/>
  <c r="I19" i="18" s="1"/>
  <c r="C19" i="18"/>
  <c r="D19" i="18" s="1"/>
  <c r="L18" i="18"/>
  <c r="H18" i="18"/>
  <c r="I18" i="18" s="1"/>
  <c r="C18" i="18"/>
  <c r="B17" i="34" s="1"/>
  <c r="H17" i="18"/>
  <c r="I17" i="18" s="1"/>
  <c r="C17" i="18"/>
  <c r="B16" i="34" s="1"/>
  <c r="H16" i="18"/>
  <c r="I16" i="18" s="1"/>
  <c r="C16" i="18"/>
  <c r="H15" i="18"/>
  <c r="I15" i="18" s="1"/>
  <c r="C15" i="18"/>
  <c r="L14" i="18"/>
  <c r="H14" i="18"/>
  <c r="I14" i="18" s="1"/>
  <c r="C14" i="18"/>
  <c r="C13" i="18"/>
  <c r="D13" i="18" s="1"/>
  <c r="G12" i="18"/>
  <c r="G27" i="18" s="1"/>
  <c r="C12" i="18"/>
  <c r="M25" i="18" s="1"/>
  <c r="H11" i="18"/>
  <c r="B80" i="34" s="1"/>
  <c r="C11" i="18"/>
  <c r="D11" i="18" s="1"/>
  <c r="H10" i="18"/>
  <c r="B79" i="34" s="1"/>
  <c r="C10" i="18"/>
  <c r="B9" i="34" s="1"/>
  <c r="H9" i="18"/>
  <c r="I9" i="18" s="1"/>
  <c r="C9" i="18"/>
  <c r="B8" i="34" s="1"/>
  <c r="L8" i="18"/>
  <c r="H8" i="18"/>
  <c r="B77" i="34" s="1"/>
  <c r="C8" i="18"/>
  <c r="B7" i="34" s="1"/>
  <c r="C7" i="18"/>
  <c r="F2" i="18"/>
  <c r="M4" i="34"/>
  <c r="L4" i="34"/>
  <c r="K4" i="34"/>
  <c r="J4" i="34"/>
  <c r="I4" i="34"/>
  <c r="H4" i="34"/>
  <c r="G4" i="34"/>
  <c r="F4" i="34"/>
  <c r="E4" i="34"/>
  <c r="D4" i="34"/>
  <c r="C4" i="34"/>
  <c r="B4" i="34"/>
  <c r="C24" i="39"/>
  <c r="B24" i="39"/>
  <c r="C19" i="39"/>
  <c r="G13" i="39"/>
  <c r="G12" i="39"/>
  <c r="G11" i="39"/>
  <c r="G8" i="39"/>
  <c r="D24" i="39" s="1"/>
  <c r="J33" i="1"/>
  <c r="J35" i="1" s="1"/>
  <c r="H8" i="2"/>
  <c r="H7" i="2"/>
  <c r="H6" i="2"/>
  <c r="E128" i="5"/>
  <c r="D57" i="30"/>
  <c r="I19" i="26"/>
  <c r="G38" i="34"/>
  <c r="I31" i="26"/>
  <c r="I100" i="34"/>
  <c r="I36" i="28"/>
  <c r="I26" i="24"/>
  <c r="K95" i="34"/>
  <c r="D47" i="40"/>
  <c r="D44" i="34"/>
  <c r="E78" i="34"/>
  <c r="I54" i="22"/>
  <c r="M123" i="34"/>
  <c r="I56" i="25"/>
  <c r="J125" i="34"/>
  <c r="I65" i="25"/>
  <c r="J134" i="34"/>
  <c r="F92" i="34"/>
  <c r="I77" i="40"/>
  <c r="D146" i="34"/>
  <c r="M20" i="40"/>
  <c r="D37" i="34"/>
  <c r="I69" i="40"/>
  <c r="D138" i="34"/>
  <c r="I73" i="40"/>
  <c r="I45" i="30"/>
  <c r="E114" i="34"/>
  <c r="I58" i="30"/>
  <c r="E127" i="34"/>
  <c r="D64" i="30"/>
  <c r="E61" i="34"/>
  <c r="I71" i="30"/>
  <c r="E140" i="34"/>
  <c r="I20" i="29"/>
  <c r="I24" i="29"/>
  <c r="F93" i="34"/>
  <c r="I50" i="29"/>
  <c r="F119" i="34"/>
  <c r="I25" i="28"/>
  <c r="G94" i="34"/>
  <c r="I60" i="28"/>
  <c r="G129" i="34"/>
  <c r="I78" i="28"/>
  <c r="G147" i="34"/>
  <c r="I14" i="26"/>
  <c r="I17" i="26"/>
  <c r="I86" i="34"/>
  <c r="I20" i="26"/>
  <c r="I89" i="34"/>
  <c r="I46" i="26"/>
  <c r="I115" i="34"/>
  <c r="I55" i="26"/>
  <c r="I124" i="34"/>
  <c r="I59" i="26"/>
  <c r="I128" i="34"/>
  <c r="I32" i="25"/>
  <c r="J101" i="34"/>
  <c r="J119" i="34"/>
  <c r="I58" i="25"/>
  <c r="J127" i="34"/>
  <c r="I70" i="25"/>
  <c r="J139" i="34"/>
  <c r="I25" i="24"/>
  <c r="I31" i="24"/>
  <c r="K100" i="34"/>
  <c r="D41" i="24"/>
  <c r="K38" i="34"/>
  <c r="I65" i="24"/>
  <c r="K134" i="34"/>
  <c r="D70" i="24"/>
  <c r="K67" i="34"/>
  <c r="I30" i="22"/>
  <c r="M99" i="34"/>
  <c r="D40" i="22"/>
  <c r="M37" i="34"/>
  <c r="I44" i="22"/>
  <c r="M113" i="34"/>
  <c r="I70" i="22"/>
  <c r="M139" i="34"/>
  <c r="I56" i="40"/>
  <c r="D125" i="34"/>
  <c r="D65" i="40"/>
  <c r="D62" i="34"/>
  <c r="D48" i="40"/>
  <c r="D51" i="34"/>
  <c r="D71" i="34"/>
  <c r="M14" i="40"/>
  <c r="I14" i="30"/>
  <c r="E83" i="34"/>
  <c r="I41" i="30"/>
  <c r="E110" i="34"/>
  <c r="I50" i="30"/>
  <c r="E119" i="34"/>
  <c r="D65" i="30"/>
  <c r="E62" i="34"/>
  <c r="I72" i="30"/>
  <c r="E141" i="34"/>
  <c r="M19" i="30"/>
  <c r="N19" i="30" s="1"/>
  <c r="I46" i="29"/>
  <c r="F115" i="34"/>
  <c r="I72" i="29"/>
  <c r="F141" i="34"/>
  <c r="M20" i="28"/>
  <c r="I56" i="28"/>
  <c r="G125" i="34"/>
  <c r="I65" i="28"/>
  <c r="I37" i="26"/>
  <c r="I106" i="34"/>
  <c r="I42" i="26"/>
  <c r="I111" i="34"/>
  <c r="I69" i="26"/>
  <c r="I138" i="34"/>
  <c r="I16" i="25"/>
  <c r="J85" i="34"/>
  <c r="I24" i="25"/>
  <c r="J39" i="34"/>
  <c r="I67" i="25"/>
  <c r="J136" i="34"/>
  <c r="I41" i="24"/>
  <c r="K110" i="34"/>
  <c r="I61" i="24"/>
  <c r="K130" i="34"/>
  <c r="I70" i="24"/>
  <c r="K139" i="34"/>
  <c r="M25" i="22"/>
  <c r="I26" i="22"/>
  <c r="M95" i="34"/>
  <c r="I40" i="22"/>
  <c r="M109" i="34"/>
  <c r="I57" i="22"/>
  <c r="M126" i="34"/>
  <c r="I66" i="22"/>
  <c r="M135" i="34"/>
  <c r="I19" i="40"/>
  <c r="D88" i="34"/>
  <c r="D36" i="40"/>
  <c r="D33" i="34"/>
  <c r="D49" i="40"/>
  <c r="D45" i="34"/>
  <c r="I53" i="40"/>
  <c r="D122" i="34"/>
  <c r="I57" i="40"/>
  <c r="D126" i="34"/>
  <c r="M20" i="30"/>
  <c r="I17" i="30"/>
  <c r="E86" i="34"/>
  <c r="I37" i="30"/>
  <c r="E106" i="34"/>
  <c r="D42" i="30"/>
  <c r="E39" i="34"/>
  <c r="I68" i="30"/>
  <c r="E137" i="34"/>
  <c r="E73" i="34"/>
  <c r="I77" i="30"/>
  <c r="E146" i="34"/>
  <c r="F94" i="34"/>
  <c r="F36" i="34"/>
  <c r="I42" i="29"/>
  <c r="F111" i="34"/>
  <c r="I59" i="29"/>
  <c r="F128" i="34"/>
  <c r="I64" i="29"/>
  <c r="I11" i="28"/>
  <c r="G80" i="34"/>
  <c r="I15" i="28"/>
  <c r="G84" i="34"/>
  <c r="I26" i="28"/>
  <c r="G95" i="34"/>
  <c r="D40" i="28"/>
  <c r="G37" i="34"/>
  <c r="G112" i="34"/>
  <c r="I61" i="28"/>
  <c r="G130" i="34"/>
  <c r="D15" i="26"/>
  <c r="I18" i="26"/>
  <c r="I99" i="34"/>
  <c r="I56" i="26"/>
  <c r="I125" i="34"/>
  <c r="D70" i="26"/>
  <c r="I67" i="34"/>
  <c r="M29" i="26"/>
  <c r="I78" i="26"/>
  <c r="I147" i="34"/>
  <c r="I37" i="25"/>
  <c r="J106" i="34"/>
  <c r="D68" i="25"/>
  <c r="J65" i="34"/>
  <c r="I76" i="25"/>
  <c r="I11" i="24"/>
  <c r="K80" i="34"/>
  <c r="I18" i="24"/>
  <c r="K87" i="34"/>
  <c r="D42" i="24"/>
  <c r="K39" i="34"/>
  <c r="I57" i="24"/>
  <c r="K126" i="34"/>
  <c r="M14" i="24"/>
  <c r="K71" i="34"/>
  <c r="M21" i="34"/>
  <c r="D41" i="22"/>
  <c r="M38" i="34"/>
  <c r="I45" i="22"/>
  <c r="M114" i="34"/>
  <c r="I67" i="22"/>
  <c r="M136" i="34"/>
  <c r="I71" i="22"/>
  <c r="M140" i="34"/>
  <c r="I45" i="40"/>
  <c r="D114" i="34"/>
  <c r="D54" i="40"/>
  <c r="I70" i="40"/>
  <c r="D139" i="34"/>
  <c r="D147" i="34"/>
  <c r="D61" i="30"/>
  <c r="E58" i="34"/>
  <c r="D69" i="30"/>
  <c r="E66" i="34"/>
  <c r="I30" i="29"/>
  <c r="F99" i="34"/>
  <c r="I56" i="29"/>
  <c r="F125" i="34"/>
  <c r="I60" i="29"/>
  <c r="F129" i="34"/>
  <c r="D69" i="29"/>
  <c r="F66" i="34"/>
  <c r="I73" i="29"/>
  <c r="F142" i="34"/>
  <c r="G113" i="34"/>
  <c r="I53" i="28"/>
  <c r="G122" i="34"/>
  <c r="I11" i="26"/>
  <c r="I80" i="34"/>
  <c r="I26" i="26"/>
  <c r="I95" i="34"/>
  <c r="I43" i="26"/>
  <c r="I112" i="34"/>
  <c r="I61" i="26"/>
  <c r="I130" i="34"/>
  <c r="I14" i="25"/>
  <c r="J83" i="34"/>
  <c r="I17" i="25"/>
  <c r="J86" i="34"/>
  <c r="I25" i="25"/>
  <c r="J94" i="34"/>
  <c r="I64" i="25"/>
  <c r="J133" i="34"/>
  <c r="I72" i="25"/>
  <c r="J141" i="34"/>
  <c r="D8" i="24"/>
  <c r="I30" i="24"/>
  <c r="I37" i="24"/>
  <c r="K106" i="34"/>
  <c r="I42" i="24"/>
  <c r="K111" i="34"/>
  <c r="I45" i="24"/>
  <c r="K114" i="34"/>
  <c r="I49" i="24"/>
  <c r="K118" i="34"/>
  <c r="K120" i="34" s="1"/>
  <c r="I67" i="24"/>
  <c r="K136" i="34"/>
  <c r="I71" i="24"/>
  <c r="K140" i="34"/>
  <c r="I9" i="22"/>
  <c r="M78" i="34"/>
  <c r="M12" i="34"/>
  <c r="M15" i="34"/>
  <c r="I36" i="22"/>
  <c r="M105" i="34"/>
  <c r="I41" i="22"/>
  <c r="M110" i="34"/>
  <c r="I50" i="22"/>
  <c r="M119" i="34"/>
  <c r="D68" i="22"/>
  <c r="M65" i="34"/>
  <c r="I43" i="40"/>
  <c r="D112" i="34"/>
  <c r="D12" i="34"/>
  <c r="I16" i="40"/>
  <c r="D85" i="34"/>
  <c r="D42" i="40"/>
  <c r="D39" i="34"/>
  <c r="D50" i="40"/>
  <c r="D46" i="34"/>
  <c r="I26" i="30"/>
  <c r="E95" i="34"/>
  <c r="D34" i="30"/>
  <c r="E31" i="34"/>
  <c r="D53" i="30"/>
  <c r="E49" i="34"/>
  <c r="I56" i="30"/>
  <c r="E125" i="34"/>
  <c r="I65" i="30"/>
  <c r="E134" i="34"/>
  <c r="D19" i="29"/>
  <c r="D40" i="29"/>
  <c r="I43" i="29"/>
  <c r="F112" i="34"/>
  <c r="I65" i="29"/>
  <c r="F134" i="34"/>
  <c r="I69" i="29"/>
  <c r="I19" i="28"/>
  <c r="G88" i="34"/>
  <c r="I31" i="28"/>
  <c r="G100" i="34"/>
  <c r="I67" i="28"/>
  <c r="G136" i="34"/>
  <c r="I71" i="28"/>
  <c r="G140" i="34"/>
  <c r="H10" i="34"/>
  <c r="I21" i="34"/>
  <c r="D40" i="26"/>
  <c r="I37" i="34"/>
  <c r="I126" i="34"/>
  <c r="I66" i="26"/>
  <c r="I135" i="34"/>
  <c r="J79" i="34"/>
  <c r="I60" i="25"/>
  <c r="J129" i="34"/>
  <c r="I77" i="25"/>
  <c r="I19" i="24"/>
  <c r="K88" i="34"/>
  <c r="I58" i="24"/>
  <c r="K127" i="34"/>
  <c r="I72" i="24"/>
  <c r="K141" i="34"/>
  <c r="M19" i="24"/>
  <c r="K72" i="34"/>
  <c r="D42" i="22"/>
  <c r="M39" i="34"/>
  <c r="I46" i="22"/>
  <c r="M115" i="34"/>
  <c r="I68" i="22"/>
  <c r="M137" i="34"/>
  <c r="I37" i="40"/>
  <c r="D106" i="34"/>
  <c r="I46" i="40"/>
  <c r="D115" i="34"/>
  <c r="D55" i="40"/>
  <c r="D52" i="34"/>
  <c r="I71" i="40"/>
  <c r="D140" i="34"/>
  <c r="D73" i="34"/>
  <c r="M24" i="40"/>
  <c r="I43" i="30"/>
  <c r="E112" i="34"/>
  <c r="D49" i="30"/>
  <c r="E45" i="34"/>
  <c r="D54" i="30"/>
  <c r="D58" i="30"/>
  <c r="E55" i="34"/>
  <c r="I61" i="30"/>
  <c r="E130" i="34"/>
  <c r="D70" i="30"/>
  <c r="E67" i="34"/>
  <c r="D16" i="29"/>
  <c r="I44" i="29"/>
  <c r="F113" i="34"/>
  <c r="I57" i="29"/>
  <c r="D70" i="29"/>
  <c r="F67" i="34"/>
  <c r="I78" i="29"/>
  <c r="F147" i="34"/>
  <c r="I32" i="28"/>
  <c r="G101" i="34"/>
  <c r="I45" i="28"/>
  <c r="G114" i="34"/>
  <c r="G127" i="34"/>
  <c r="D9" i="26"/>
  <c r="I8" i="34"/>
  <c r="I109" i="34"/>
  <c r="M14" i="26"/>
  <c r="I71" i="34"/>
  <c r="D11" i="25"/>
  <c r="M20" i="25"/>
  <c r="D40" i="25"/>
  <c r="J37" i="34"/>
  <c r="I44" i="25"/>
  <c r="J113" i="34"/>
  <c r="D9" i="24"/>
  <c r="K8" i="34"/>
  <c r="M30" i="24"/>
  <c r="N30" i="24" s="1"/>
  <c r="I16" i="24"/>
  <c r="D39" i="24"/>
  <c r="K36" i="34"/>
  <c r="I43" i="24"/>
  <c r="K112" i="34"/>
  <c r="K115" i="34"/>
  <c r="I50" i="24"/>
  <c r="K119" i="34"/>
  <c r="I68" i="24"/>
  <c r="I77" i="24"/>
  <c r="K146" i="34"/>
  <c r="I14" i="22"/>
  <c r="I24" i="22"/>
  <c r="I37" i="22"/>
  <c r="M106" i="34"/>
  <c r="I59" i="22"/>
  <c r="M128" i="34"/>
  <c r="M66" i="34"/>
  <c r="I73" i="22"/>
  <c r="M142" i="34"/>
  <c r="I77" i="22"/>
  <c r="M146" i="34"/>
  <c r="I17" i="40"/>
  <c r="D86" i="34"/>
  <c r="D51" i="40"/>
  <c r="D47" i="34"/>
  <c r="D64" i="40"/>
  <c r="D61" i="34"/>
  <c r="D137" i="34"/>
  <c r="I19" i="30"/>
  <c r="E88" i="34"/>
  <c r="E26" i="34"/>
  <c r="D50" i="30"/>
  <c r="E46" i="34"/>
  <c r="I57" i="30"/>
  <c r="I70" i="30"/>
  <c r="E139" i="34"/>
  <c r="I9" i="29"/>
  <c r="F78" i="34"/>
  <c r="M30" i="29"/>
  <c r="N30" i="29" s="1"/>
  <c r="I31" i="29"/>
  <c r="F100" i="34"/>
  <c r="I36" i="29"/>
  <c r="F105" i="34"/>
  <c r="I66" i="29"/>
  <c r="F135" i="34"/>
  <c r="I70" i="29"/>
  <c r="F139" i="34"/>
  <c r="G19" i="34"/>
  <c r="I29" i="28"/>
  <c r="G98" i="34"/>
  <c r="I41" i="28"/>
  <c r="G110" i="34"/>
  <c r="I68" i="28"/>
  <c r="M24" i="28"/>
  <c r="N24" i="28" s="1"/>
  <c r="G73" i="34"/>
  <c r="I77" i="28"/>
  <c r="G146" i="34"/>
  <c r="I9" i="26"/>
  <c r="I78" i="34"/>
  <c r="M30" i="26"/>
  <c r="N30" i="26" s="1"/>
  <c r="I16" i="26"/>
  <c r="I85" i="34"/>
  <c r="I23" i="26"/>
  <c r="I92" i="34"/>
  <c r="D41" i="26"/>
  <c r="I38" i="34"/>
  <c r="I45" i="26"/>
  <c r="I114" i="34"/>
  <c r="I58" i="26"/>
  <c r="I127" i="34"/>
  <c r="I76" i="26"/>
  <c r="I145" i="34"/>
  <c r="I15" i="25"/>
  <c r="J84" i="34"/>
  <c r="J18" i="34"/>
  <c r="J21" i="34"/>
  <c r="J118" i="34"/>
  <c r="J147" i="34"/>
  <c r="I24" i="24"/>
  <c r="K93" i="34"/>
  <c r="I55" i="24"/>
  <c r="K124" i="34"/>
  <c r="D69" i="24"/>
  <c r="K66" i="34"/>
  <c r="I73" i="24"/>
  <c r="I10" i="22"/>
  <c r="M79" i="34"/>
  <c r="I17" i="22"/>
  <c r="M86" i="34"/>
  <c r="I60" i="22"/>
  <c r="M129" i="34"/>
  <c r="I69" i="22"/>
  <c r="M138" i="34"/>
  <c r="D39" i="40"/>
  <c r="D36" i="34"/>
  <c r="D45" i="30"/>
  <c r="D14" i="29"/>
  <c r="F101" i="34"/>
  <c r="D41" i="29"/>
  <c r="F38" i="34"/>
  <c r="I58" i="29"/>
  <c r="F127" i="34"/>
  <c r="I67" i="29"/>
  <c r="F136" i="34"/>
  <c r="I20" i="28"/>
  <c r="G89" i="34"/>
  <c r="I37" i="28"/>
  <c r="D42" i="28"/>
  <c r="G39" i="34"/>
  <c r="I55" i="28"/>
  <c r="G124" i="34"/>
  <c r="I59" i="28"/>
  <c r="G128" i="34"/>
  <c r="D69" i="28"/>
  <c r="G66" i="34"/>
  <c r="I16" i="34"/>
  <c r="D20" i="26"/>
  <c r="I19" i="34"/>
  <c r="I24" i="26"/>
  <c r="I93" i="34"/>
  <c r="I32" i="26"/>
  <c r="I101" i="34"/>
  <c r="I36" i="26"/>
  <c r="I105" i="34"/>
  <c r="I50" i="26"/>
  <c r="I119" i="34"/>
  <c r="I68" i="26"/>
  <c r="I137" i="34"/>
  <c r="I72" i="26"/>
  <c r="I141" i="34"/>
  <c r="I31" i="25"/>
  <c r="J100" i="34"/>
  <c r="J123" i="34"/>
  <c r="K83" i="34"/>
  <c r="I40" i="24"/>
  <c r="K109" i="34"/>
  <c r="I60" i="24"/>
  <c r="K129" i="34"/>
  <c r="I78" i="24"/>
  <c r="K147" i="34"/>
  <c r="M17" i="34"/>
  <c r="I43" i="22"/>
  <c r="M112" i="34"/>
  <c r="I56" i="22"/>
  <c r="M125" i="34"/>
  <c r="D70" i="22"/>
  <c r="M67" i="34"/>
  <c r="I78" i="22"/>
  <c r="M147" i="34"/>
  <c r="M73" i="34"/>
  <c r="M24" i="22"/>
  <c r="N24" i="22" s="1"/>
  <c r="M72" i="34"/>
  <c r="M19" i="22"/>
  <c r="M74" i="34"/>
  <c r="M29" i="22"/>
  <c r="N29" i="22" s="1"/>
  <c r="D64" i="22"/>
  <c r="M61" i="34"/>
  <c r="D65" i="22"/>
  <c r="M62" i="34"/>
  <c r="D61" i="22"/>
  <c r="M58" i="34"/>
  <c r="D63" i="22"/>
  <c r="D51" i="22"/>
  <c r="M47" i="34"/>
  <c r="D45" i="22"/>
  <c r="M42" i="34"/>
  <c r="D52" i="22"/>
  <c r="M48" i="34"/>
  <c r="D56" i="22"/>
  <c r="M53" i="34"/>
  <c r="D48" i="22"/>
  <c r="M51" i="34"/>
  <c r="D53" i="22"/>
  <c r="M49" i="34"/>
  <c r="D57" i="22"/>
  <c r="M54" i="34"/>
  <c r="D49" i="22"/>
  <c r="M45" i="34"/>
  <c r="D50" i="22"/>
  <c r="M46" i="34"/>
  <c r="D58" i="22"/>
  <c r="M55" i="34"/>
  <c r="D46" i="22"/>
  <c r="M43" i="34"/>
  <c r="D55" i="22"/>
  <c r="M52" i="34"/>
  <c r="D33" i="22"/>
  <c r="M30" i="34"/>
  <c r="D35" i="22"/>
  <c r="M32" i="34"/>
  <c r="D34" i="22"/>
  <c r="M31" i="34"/>
  <c r="D29" i="22"/>
  <c r="M26" i="34"/>
  <c r="D28" i="22"/>
  <c r="D61" i="24"/>
  <c r="K58" i="34"/>
  <c r="D62" i="24"/>
  <c r="K59" i="34"/>
  <c r="D63" i="24"/>
  <c r="K60" i="34"/>
  <c r="D56" i="24"/>
  <c r="D47" i="24"/>
  <c r="K44" i="34"/>
  <c r="D52" i="24"/>
  <c r="K48" i="34"/>
  <c r="D57" i="24"/>
  <c r="D53" i="24"/>
  <c r="K49" i="34"/>
  <c r="D50" i="24"/>
  <c r="K46" i="34"/>
  <c r="D54" i="24"/>
  <c r="D58" i="24"/>
  <c r="K55" i="34"/>
  <c r="D46" i="24"/>
  <c r="K43" i="34"/>
  <c r="D55" i="24"/>
  <c r="K52" i="34"/>
  <c r="D45" i="24"/>
  <c r="K42" i="34"/>
  <c r="D36" i="24"/>
  <c r="K33" i="34"/>
  <c r="D35" i="24"/>
  <c r="K32" i="34"/>
  <c r="D34" i="24"/>
  <c r="D29" i="24"/>
  <c r="K26" i="34"/>
  <c r="D63" i="25"/>
  <c r="J59" i="34"/>
  <c r="J60" i="34"/>
  <c r="D65" i="25"/>
  <c r="D50" i="25"/>
  <c r="J46" i="34"/>
  <c r="D52" i="25"/>
  <c r="D56" i="25"/>
  <c r="J53" i="34"/>
  <c r="D48" i="25"/>
  <c r="D57" i="25"/>
  <c r="J54" i="34"/>
  <c r="D53" i="25"/>
  <c r="J49" i="34"/>
  <c r="D36" i="25"/>
  <c r="J33" i="34"/>
  <c r="D33" i="25"/>
  <c r="J30" i="34"/>
  <c r="D30" i="25"/>
  <c r="J27" i="34"/>
  <c r="D63" i="26"/>
  <c r="I60" i="34"/>
  <c r="D64" i="26"/>
  <c r="I61" i="34"/>
  <c r="D61" i="26"/>
  <c r="I58" i="34"/>
  <c r="D50" i="26"/>
  <c r="I46" i="34"/>
  <c r="D55" i="26"/>
  <c r="I52" i="34"/>
  <c r="D47" i="26"/>
  <c r="I44" i="34"/>
  <c r="D51" i="26"/>
  <c r="I47" i="34"/>
  <c r="D54" i="26"/>
  <c r="I50" i="34"/>
  <c r="D58" i="26"/>
  <c r="I55" i="34"/>
  <c r="D28" i="26"/>
  <c r="I25" i="34"/>
  <c r="D65" i="28"/>
  <c r="G62" i="34"/>
  <c r="G59" i="34"/>
  <c r="D61" i="28"/>
  <c r="G58" i="34"/>
  <c r="G60" i="34"/>
  <c r="D64" i="28"/>
  <c r="G61" i="34"/>
  <c r="D48" i="28"/>
  <c r="G51" i="34"/>
  <c r="D47" i="28"/>
  <c r="G44" i="34"/>
  <c r="D56" i="28"/>
  <c r="G53" i="34"/>
  <c r="D53" i="28"/>
  <c r="G49" i="34"/>
  <c r="G54" i="34"/>
  <c r="D58" i="28"/>
  <c r="G55" i="34"/>
  <c r="D49" i="28"/>
  <c r="G45" i="34"/>
  <c r="D50" i="28"/>
  <c r="G46" i="34"/>
  <c r="D52" i="28"/>
  <c r="D55" i="28"/>
  <c r="G52" i="34"/>
  <c r="D33" i="28"/>
  <c r="G30" i="34"/>
  <c r="D28" i="28"/>
  <c r="G25" i="34"/>
  <c r="D65" i="29"/>
  <c r="F62" i="34"/>
  <c r="D64" i="29"/>
  <c r="F61" i="34"/>
  <c r="D63" i="29"/>
  <c r="F60" i="34"/>
  <c r="D51" i="29"/>
  <c r="F47" i="34"/>
  <c r="D52" i="29"/>
  <c r="D47" i="29"/>
  <c r="F44" i="34"/>
  <c r="D48" i="29"/>
  <c r="F51" i="34"/>
  <c r="D57" i="29"/>
  <c r="F54" i="34"/>
  <c r="D53" i="29"/>
  <c r="F49" i="34"/>
  <c r="D56" i="29"/>
  <c r="D54" i="29"/>
  <c r="F50" i="34"/>
  <c r="D58" i="29"/>
  <c r="D55" i="29"/>
  <c r="F52" i="34"/>
  <c r="F42" i="34"/>
  <c r="D35" i="29"/>
  <c r="F32" i="34"/>
  <c r="D33" i="29"/>
  <c r="F30" i="34"/>
  <c r="F25" i="34"/>
  <c r="D30" i="30"/>
  <c r="M14" i="25"/>
  <c r="M19" i="26"/>
  <c r="N19" i="26" s="1"/>
  <c r="M24" i="26"/>
  <c r="M24" i="27"/>
  <c r="M29" i="27"/>
  <c r="M19" i="27"/>
  <c r="M14" i="28"/>
  <c r="M14" i="29"/>
  <c r="M19" i="29"/>
  <c r="M29" i="30"/>
  <c r="N29" i="30" s="1"/>
  <c r="I46" i="30"/>
  <c r="I69" i="28"/>
  <c r="I57" i="25"/>
  <c r="I16" i="22"/>
  <c r="I54" i="40"/>
  <c r="I32" i="22"/>
  <c r="I60" i="30"/>
  <c r="D40" i="30"/>
  <c r="I78" i="30"/>
  <c r="I53" i="30"/>
  <c r="I24" i="30"/>
  <c r="D51" i="30"/>
  <c r="D36" i="22"/>
  <c r="I61" i="22"/>
  <c r="D41" i="25"/>
  <c r="I61" i="40"/>
  <c r="D61" i="40"/>
  <c r="E128" i="3"/>
  <c r="F74" i="35"/>
  <c r="D77" i="22"/>
  <c r="F24" i="39"/>
  <c r="E127" i="4"/>
  <c r="J74" i="35"/>
  <c r="D73" i="22"/>
  <c r="K74" i="35"/>
  <c r="E128" i="6"/>
  <c r="I8" i="24"/>
  <c r="D30" i="24"/>
  <c r="C74" i="35"/>
  <c r="D75" i="24"/>
  <c r="D71" i="24"/>
  <c r="D74" i="26"/>
  <c r="E128" i="8"/>
  <c r="I19" i="27"/>
  <c r="I54" i="27"/>
  <c r="I37" i="27"/>
  <c r="I46" i="27"/>
  <c r="I50" i="27"/>
  <c r="D56" i="27"/>
  <c r="I58" i="27"/>
  <c r="I70" i="27"/>
  <c r="I18" i="27"/>
  <c r="D45" i="27"/>
  <c r="D48" i="27"/>
  <c r="I55" i="27"/>
  <c r="I67" i="27"/>
  <c r="I20" i="27"/>
  <c r="D47" i="27"/>
  <c r="D21" i="27"/>
  <c r="D16" i="27"/>
  <c r="D28" i="27"/>
  <c r="D39" i="27"/>
  <c r="I43" i="27"/>
  <c r="D57" i="27"/>
  <c r="I59" i="27"/>
  <c r="D65" i="27"/>
  <c r="I24" i="27"/>
  <c r="D51" i="27"/>
  <c r="I9" i="27"/>
  <c r="I16" i="27"/>
  <c r="I30" i="27"/>
  <c r="D36" i="27"/>
  <c r="D40" i="27"/>
  <c r="D53" i="27"/>
  <c r="I60" i="27"/>
  <c r="I64" i="27"/>
  <c r="I68" i="27"/>
  <c r="B60" i="35"/>
  <c r="I32" i="27"/>
  <c r="D22" i="27"/>
  <c r="I26" i="27"/>
  <c r="I35" i="27"/>
  <c r="I44" i="27"/>
  <c r="D49" i="27"/>
  <c r="D54" i="27"/>
  <c r="D69" i="27"/>
  <c r="D71" i="27" s="1"/>
  <c r="I11" i="27"/>
  <c r="I17" i="27"/>
  <c r="D33" i="27"/>
  <c r="D41" i="27"/>
  <c r="D50" i="27"/>
  <c r="D58" i="27"/>
  <c r="I61" i="27"/>
  <c r="I69" i="27"/>
  <c r="I73" i="27"/>
  <c r="I66" i="27"/>
  <c r="I10" i="27"/>
  <c r="I31" i="27"/>
  <c r="I41" i="27"/>
  <c r="I45" i="27"/>
  <c r="D55" i="27"/>
  <c r="D63" i="27"/>
  <c r="D70" i="27"/>
  <c r="D76" i="28"/>
  <c r="D73" i="28"/>
  <c r="E128" i="10"/>
  <c r="D73" i="30"/>
  <c r="D75" i="30"/>
  <c r="D56" i="40"/>
  <c r="I19" i="25"/>
  <c r="C71" i="27"/>
  <c r="I32" i="30"/>
  <c r="D70" i="28"/>
  <c r="I66" i="28"/>
  <c r="I56" i="27"/>
  <c r="D55" i="25"/>
  <c r="I67" i="30"/>
  <c r="I18" i="22"/>
  <c r="D30" i="29"/>
  <c r="I50" i="28"/>
  <c r="I72" i="28"/>
  <c r="I54" i="24"/>
  <c r="I15" i="29"/>
  <c r="C31" i="24"/>
  <c r="B72" i="34"/>
  <c r="D75" i="18"/>
  <c r="D30" i="40"/>
  <c r="D34" i="40"/>
  <c r="I18" i="40"/>
  <c r="I25" i="40"/>
  <c r="D53" i="40"/>
  <c r="I55" i="29"/>
  <c r="I14" i="40"/>
  <c r="I50" i="40"/>
  <c r="I41" i="40"/>
  <c r="D29" i="40"/>
  <c r="I32" i="40"/>
  <c r="I36" i="40"/>
  <c r="I24" i="40"/>
  <c r="I14" i="27"/>
  <c r="D76" i="40"/>
  <c r="D75" i="27"/>
  <c r="I35" i="29"/>
  <c r="D74" i="29"/>
  <c r="D29" i="26"/>
  <c r="C78" i="22"/>
  <c r="D76" i="22"/>
  <c r="D75" i="22"/>
  <c r="C43" i="28"/>
  <c r="D39" i="28"/>
  <c r="D62" i="40"/>
  <c r="D75" i="26"/>
  <c r="D68" i="27"/>
  <c r="I23" i="22"/>
  <c r="C71" i="24"/>
  <c r="D74" i="24"/>
  <c r="D77" i="30"/>
  <c r="D33" i="40"/>
  <c r="I49" i="40"/>
  <c r="H51" i="40"/>
  <c r="I64" i="30"/>
  <c r="I40" i="29"/>
  <c r="I77" i="32"/>
  <c r="I9" i="40"/>
  <c r="I30" i="40"/>
  <c r="I16" i="30"/>
  <c r="I18" i="29"/>
  <c r="I35" i="28"/>
  <c r="I67" i="40"/>
  <c r="I58" i="40"/>
  <c r="D68" i="40"/>
  <c r="I59" i="30"/>
  <c r="D73" i="40"/>
  <c r="C71" i="29"/>
  <c r="D68" i="29"/>
  <c r="I23" i="28"/>
  <c r="I35" i="40"/>
  <c r="H38" i="40"/>
  <c r="D11" i="30"/>
  <c r="D62" i="30"/>
  <c r="I8" i="29"/>
  <c r="D75" i="29"/>
  <c r="D46" i="28"/>
  <c r="D74" i="28"/>
  <c r="D29" i="27"/>
  <c r="D35" i="27"/>
  <c r="I29" i="40"/>
  <c r="D74" i="40"/>
  <c r="D29" i="29"/>
  <c r="D35" i="28"/>
  <c r="I76" i="28"/>
  <c r="I79" i="28" s="1"/>
  <c r="I40" i="40"/>
  <c r="H47" i="40"/>
  <c r="H51" i="29"/>
  <c r="I49" i="29"/>
  <c r="I51" i="29" s="1"/>
  <c r="I8" i="27"/>
  <c r="H12" i="27"/>
  <c r="H47" i="27"/>
  <c r="I53" i="27"/>
  <c r="D28" i="40"/>
  <c r="I64" i="40"/>
  <c r="H33" i="28"/>
  <c r="I30" i="28"/>
  <c r="I49" i="28"/>
  <c r="H51" i="28"/>
  <c r="D62" i="26"/>
  <c r="D77" i="32"/>
  <c r="C78" i="30"/>
  <c r="I29" i="29"/>
  <c r="I8" i="28"/>
  <c r="I64" i="28"/>
  <c r="C66" i="28"/>
  <c r="C71" i="28"/>
  <c r="H38" i="27"/>
  <c r="D46" i="27"/>
  <c r="I76" i="27"/>
  <c r="H27" i="26"/>
  <c r="D11" i="27"/>
  <c r="D11" i="26"/>
  <c r="D46" i="26"/>
  <c r="H51" i="26"/>
  <c r="I49" i="26"/>
  <c r="C78" i="28"/>
  <c r="I65" i="27"/>
  <c r="I53" i="26"/>
  <c r="D62" i="27"/>
  <c r="D73" i="27"/>
  <c r="I65" i="26"/>
  <c r="I9" i="25"/>
  <c r="I23" i="25"/>
  <c r="C43" i="26"/>
  <c r="D39" i="26"/>
  <c r="D76" i="27"/>
  <c r="D10" i="26"/>
  <c r="H33" i="27"/>
  <c r="I29" i="27"/>
  <c r="I8" i="26"/>
  <c r="D35" i="26"/>
  <c r="D35" i="25"/>
  <c r="D74" i="25"/>
  <c r="I53" i="25"/>
  <c r="H21" i="24"/>
  <c r="D76" i="26"/>
  <c r="H79" i="26"/>
  <c r="D29" i="25"/>
  <c r="I35" i="25"/>
  <c r="I40" i="25"/>
  <c r="D46" i="25"/>
  <c r="H51" i="25"/>
  <c r="H38" i="24"/>
  <c r="H51" i="24"/>
  <c r="D68" i="24"/>
  <c r="I35" i="24"/>
  <c r="D62" i="25"/>
  <c r="D73" i="24"/>
  <c r="H38" i="26"/>
  <c r="D73" i="25"/>
  <c r="D13" i="24"/>
  <c r="I35" i="26"/>
  <c r="D30" i="22"/>
  <c r="C31" i="22"/>
  <c r="H38" i="22"/>
  <c r="C66" i="22"/>
  <c r="D62" i="22"/>
  <c r="I76" i="22"/>
  <c r="H79" i="22"/>
  <c r="H47" i="22"/>
  <c r="H62" i="22"/>
  <c r="C37" i="22"/>
  <c r="I64" i="22"/>
  <c r="H74" i="22"/>
  <c r="C59" i="22"/>
  <c r="I53" i="22"/>
  <c r="C71" i="22"/>
  <c r="K32" i="35"/>
  <c r="J60" i="35"/>
  <c r="K46" i="35"/>
  <c r="C60" i="35"/>
  <c r="D71" i="22"/>
  <c r="E24" i="39"/>
  <c r="H92" i="34"/>
  <c r="I23" i="27"/>
  <c r="H27" i="27"/>
  <c r="H147" i="34"/>
  <c r="I78" i="27"/>
  <c r="D49" i="25"/>
  <c r="J45" i="34"/>
  <c r="D54" i="25"/>
  <c r="F80" i="34"/>
  <c r="I11" i="29"/>
  <c r="F138" i="34"/>
  <c r="M29" i="29"/>
  <c r="D77" i="29"/>
  <c r="F74" i="34"/>
  <c r="G105" i="34"/>
  <c r="H38" i="28"/>
  <c r="D65" i="34"/>
  <c r="D141" i="34"/>
  <c r="K133" i="34"/>
  <c r="H62" i="24"/>
  <c r="I64" i="24"/>
  <c r="G60" i="35"/>
  <c r="D73" i="32" l="1"/>
  <c r="D69" i="32"/>
  <c r="D71" i="32" s="1"/>
  <c r="I66" i="40"/>
  <c r="D135" i="34"/>
  <c r="D74" i="34"/>
  <c r="M29" i="40"/>
  <c r="D70" i="25"/>
  <c r="J67" i="34"/>
  <c r="K84" i="34"/>
  <c r="I15" i="24"/>
  <c r="I31" i="22"/>
  <c r="M100" i="34"/>
  <c r="M50" i="34"/>
  <c r="D54" i="22"/>
  <c r="I23" i="30"/>
  <c r="I71" i="27"/>
  <c r="D28" i="24"/>
  <c r="K30" i="34"/>
  <c r="I18" i="28"/>
  <c r="D57" i="40"/>
  <c r="D54" i="34"/>
  <c r="H94" i="34"/>
  <c r="I25" i="27"/>
  <c r="I43" i="25"/>
  <c r="J112" i="34"/>
  <c r="D58" i="25"/>
  <c r="J55" i="34"/>
  <c r="D63" i="40"/>
  <c r="D60" i="34"/>
  <c r="I59" i="25"/>
  <c r="J128" i="34"/>
  <c r="M19" i="25"/>
  <c r="N19" i="25" s="1"/>
  <c r="J72" i="34"/>
  <c r="I20" i="24"/>
  <c r="K89" i="34"/>
  <c r="C43" i="24"/>
  <c r="K37" i="34"/>
  <c r="I49" i="22"/>
  <c r="M118" i="34"/>
  <c r="I33" i="27"/>
  <c r="I59" i="24"/>
  <c r="H96" i="34"/>
  <c r="H74" i="25"/>
  <c r="H62" i="25"/>
  <c r="I62" i="27"/>
  <c r="C66" i="30"/>
  <c r="F45" i="34"/>
  <c r="D51" i="24"/>
  <c r="M111" i="34"/>
  <c r="G65" i="34"/>
  <c r="D41" i="40"/>
  <c r="D38" i="34"/>
  <c r="I44" i="40"/>
  <c r="D113" i="34"/>
  <c r="N19" i="27"/>
  <c r="D128" i="34"/>
  <c r="I59" i="40"/>
  <c r="D64" i="25"/>
  <c r="J61" i="34"/>
  <c r="I9" i="24"/>
  <c r="K78" i="34"/>
  <c r="I69" i="24"/>
  <c r="K138" i="34"/>
  <c r="I29" i="22"/>
  <c r="M44" i="34"/>
  <c r="I10" i="40"/>
  <c r="D79" i="34"/>
  <c r="N30" i="27"/>
  <c r="J87" i="34"/>
  <c r="I18" i="25"/>
  <c r="D70" i="40"/>
  <c r="D67" i="34"/>
  <c r="I18" i="30"/>
  <c r="E87" i="34"/>
  <c r="I56" i="24"/>
  <c r="K125" i="34"/>
  <c r="I76" i="24"/>
  <c r="K145" i="34"/>
  <c r="K148" i="34" s="1"/>
  <c r="M94" i="34"/>
  <c r="H27" i="22"/>
  <c r="H12" i="24"/>
  <c r="D77" i="40"/>
  <c r="K73" i="34"/>
  <c r="H51" i="22"/>
  <c r="I25" i="22"/>
  <c r="I66" i="25"/>
  <c r="M88" i="34"/>
  <c r="F33" i="34"/>
  <c r="D36" i="29"/>
  <c r="I54" i="29"/>
  <c r="F123" i="34"/>
  <c r="I77" i="29"/>
  <c r="F146" i="34"/>
  <c r="D34" i="28"/>
  <c r="G31" i="34"/>
  <c r="G126" i="34"/>
  <c r="I57" i="28"/>
  <c r="H7" i="34"/>
  <c r="M15" i="27"/>
  <c r="D8" i="27"/>
  <c r="H111" i="34"/>
  <c r="I42" i="27"/>
  <c r="D42" i="26"/>
  <c r="I39" i="34"/>
  <c r="I73" i="25"/>
  <c r="J142" i="34"/>
  <c r="D64" i="24"/>
  <c r="K61" i="34"/>
  <c r="D76" i="24"/>
  <c r="G63" i="34"/>
  <c r="H21" i="22"/>
  <c r="D39" i="22"/>
  <c r="H33" i="22"/>
  <c r="C43" i="22"/>
  <c r="D75" i="25"/>
  <c r="I53" i="24"/>
  <c r="I35" i="22"/>
  <c r="I30" i="30"/>
  <c r="E99" i="34"/>
  <c r="E113" i="34"/>
  <c r="I44" i="30"/>
  <c r="E48" i="34"/>
  <c r="D52" i="30"/>
  <c r="I54" i="30"/>
  <c r="E123" i="34"/>
  <c r="D68" i="30"/>
  <c r="E65" i="34"/>
  <c r="I19" i="29"/>
  <c r="F88" i="34"/>
  <c r="H105" i="34"/>
  <c r="I36" i="27"/>
  <c r="D56" i="26"/>
  <c r="I53" i="34"/>
  <c r="D45" i="26"/>
  <c r="I42" i="34"/>
  <c r="I55" i="22"/>
  <c r="M124" i="34"/>
  <c r="I58" i="22"/>
  <c r="M127" i="34"/>
  <c r="I65" i="22"/>
  <c r="M134" i="34"/>
  <c r="I72" i="22"/>
  <c r="M141" i="34"/>
  <c r="D74" i="22"/>
  <c r="M71" i="34"/>
  <c r="M14" i="22"/>
  <c r="F28" i="34"/>
  <c r="D71" i="30"/>
  <c r="N20" i="28"/>
  <c r="C66" i="29"/>
  <c r="H74" i="27"/>
  <c r="G10" i="35"/>
  <c r="H12" i="40"/>
  <c r="N29" i="29"/>
  <c r="M120" i="34"/>
  <c r="C43" i="30"/>
  <c r="N20" i="27"/>
  <c r="H51" i="27"/>
  <c r="C78" i="27"/>
  <c r="E129" i="59"/>
  <c r="J120" i="34"/>
  <c r="K40" i="34"/>
  <c r="N20" i="25"/>
  <c r="H21" i="40"/>
  <c r="C66" i="40"/>
  <c r="D71" i="40"/>
  <c r="G68" i="34"/>
  <c r="I51" i="25"/>
  <c r="C71" i="25"/>
  <c r="D75" i="34"/>
  <c r="C37" i="27"/>
  <c r="N15" i="25"/>
  <c r="H21" i="25"/>
  <c r="J46" i="35"/>
  <c r="F60" i="35"/>
  <c r="J32" i="35"/>
  <c r="B46" i="35"/>
  <c r="C46" i="35"/>
  <c r="F46" i="35"/>
  <c r="H81" i="34"/>
  <c r="H102" i="34"/>
  <c r="H107" i="34"/>
  <c r="H148" i="34"/>
  <c r="D37" i="27"/>
  <c r="E81" i="34"/>
  <c r="H79" i="27"/>
  <c r="C78" i="40"/>
  <c r="D74" i="30"/>
  <c r="D7" i="25"/>
  <c r="H33" i="29"/>
  <c r="I51" i="28"/>
  <c r="H62" i="27"/>
  <c r="C43" i="40"/>
  <c r="H51" i="30"/>
  <c r="D75" i="28"/>
  <c r="H21" i="27"/>
  <c r="D76" i="30"/>
  <c r="I77" i="27"/>
  <c r="D61" i="27"/>
  <c r="D66" i="27" s="1"/>
  <c r="D50" i="29"/>
  <c r="F58" i="34"/>
  <c r="D51" i="28"/>
  <c r="D54" i="28"/>
  <c r="D45" i="25"/>
  <c r="D40" i="34"/>
  <c r="I54" i="26"/>
  <c r="I67" i="26"/>
  <c r="I26" i="29"/>
  <c r="I11" i="30"/>
  <c r="I74" i="34"/>
  <c r="I55" i="25"/>
  <c r="D47" i="30"/>
  <c r="I65" i="40"/>
  <c r="I10" i="24"/>
  <c r="I60" i="40"/>
  <c r="F96" i="34"/>
  <c r="D26" i="34"/>
  <c r="D28" i="34" s="1"/>
  <c r="D55" i="34"/>
  <c r="D59" i="34"/>
  <c r="N24" i="30"/>
  <c r="N14" i="29"/>
  <c r="F102" i="34"/>
  <c r="F104" i="34"/>
  <c r="H47" i="29"/>
  <c r="C59" i="29"/>
  <c r="F68" i="34"/>
  <c r="N15" i="28"/>
  <c r="G102" i="34"/>
  <c r="G120" i="34"/>
  <c r="H79" i="28"/>
  <c r="H84" i="34"/>
  <c r="H90" i="34" s="1"/>
  <c r="H27" i="34"/>
  <c r="H28" i="34" s="1"/>
  <c r="H31" i="34"/>
  <c r="H30" i="34"/>
  <c r="H34" i="34" s="1"/>
  <c r="H109" i="34"/>
  <c r="H116" i="34" s="1"/>
  <c r="H39" i="34"/>
  <c r="H40" i="34" s="1"/>
  <c r="H118" i="34"/>
  <c r="H120" i="34" s="1"/>
  <c r="H48" i="34"/>
  <c r="H56" i="34" s="1"/>
  <c r="H126" i="34"/>
  <c r="H131" i="34" s="1"/>
  <c r="H61" i="34"/>
  <c r="H58" i="34"/>
  <c r="H141" i="34"/>
  <c r="H143" i="34" s="1"/>
  <c r="H74" i="34"/>
  <c r="H71" i="34"/>
  <c r="H75" i="34" s="1"/>
  <c r="M75" i="34"/>
  <c r="G96" i="34"/>
  <c r="K81" i="34"/>
  <c r="D74" i="27"/>
  <c r="I79" i="27"/>
  <c r="D75" i="40"/>
  <c r="D73" i="29"/>
  <c r="M14" i="27"/>
  <c r="N14" i="27" s="1"/>
  <c r="I27" i="34"/>
  <c r="I62" i="34"/>
  <c r="I63" i="34" s="1"/>
  <c r="J25" i="34"/>
  <c r="J44" i="34"/>
  <c r="D39" i="29"/>
  <c r="I36" i="24"/>
  <c r="E68" i="34"/>
  <c r="H27" i="40"/>
  <c r="F120" i="34"/>
  <c r="C31" i="28"/>
  <c r="N15" i="27"/>
  <c r="H33" i="25"/>
  <c r="H47" i="24"/>
  <c r="C66" i="24"/>
  <c r="N14" i="22"/>
  <c r="N19" i="22"/>
  <c r="N14" i="40"/>
  <c r="N14" i="30"/>
  <c r="H33" i="30"/>
  <c r="C43" i="27"/>
  <c r="C59" i="27"/>
  <c r="I40" i="28"/>
  <c r="C66" i="26"/>
  <c r="H27" i="30"/>
  <c r="I61" i="29"/>
  <c r="I41" i="26"/>
  <c r="M19" i="28"/>
  <c r="N19" i="28" s="1"/>
  <c r="G26" i="34"/>
  <c r="D30" i="26"/>
  <c r="I79" i="24"/>
  <c r="F114" i="34"/>
  <c r="D66" i="34"/>
  <c r="I139" i="34"/>
  <c r="E111" i="34"/>
  <c r="G139" i="34"/>
  <c r="E98" i="34"/>
  <c r="I146" i="34"/>
  <c r="G74" i="34"/>
  <c r="F140" i="34"/>
  <c r="H33" i="40"/>
  <c r="H38" i="30"/>
  <c r="N14" i="28"/>
  <c r="N24" i="27"/>
  <c r="N14" i="26"/>
  <c r="N29" i="26"/>
  <c r="C31" i="25"/>
  <c r="H38" i="25"/>
  <c r="J148" i="34"/>
  <c r="N14" i="24"/>
  <c r="N19" i="24"/>
  <c r="H74" i="24"/>
  <c r="K68" i="34"/>
  <c r="F40" i="34"/>
  <c r="C71" i="40"/>
  <c r="D68" i="34"/>
  <c r="C78" i="29"/>
  <c r="D77" i="28"/>
  <c r="I12" i="27"/>
  <c r="H27" i="29"/>
  <c r="I35" i="30"/>
  <c r="D42" i="29"/>
  <c r="D43" i="29" s="1"/>
  <c r="I49" i="27"/>
  <c r="I72" i="27"/>
  <c r="I33" i="34"/>
  <c r="I48" i="34"/>
  <c r="E71" i="34"/>
  <c r="C52" i="34"/>
  <c r="D63" i="34"/>
  <c r="D111" i="34"/>
  <c r="D116" i="34" s="1"/>
  <c r="G15" i="34"/>
  <c r="D43" i="34"/>
  <c r="J137" i="34"/>
  <c r="J140" i="34"/>
  <c r="I148" i="34"/>
  <c r="G20" i="34"/>
  <c r="F86" i="34"/>
  <c r="M19" i="40"/>
  <c r="N19" i="40" s="1"/>
  <c r="N29" i="40"/>
  <c r="G107" i="34"/>
  <c r="G40" i="34"/>
  <c r="N29" i="27"/>
  <c r="N14" i="25"/>
  <c r="C31" i="27"/>
  <c r="H80" i="27" s="1"/>
  <c r="M10" i="27" s="1"/>
  <c r="I26" i="25"/>
  <c r="I69" i="30"/>
  <c r="K56" i="34"/>
  <c r="D9" i="29"/>
  <c r="D107" i="34"/>
  <c r="C59" i="40"/>
  <c r="H74" i="40"/>
  <c r="G75" i="34"/>
  <c r="H47" i="26"/>
  <c r="I51" i="22"/>
  <c r="I33" i="22"/>
  <c r="N25" i="22"/>
  <c r="N24" i="23"/>
  <c r="I74" i="24"/>
  <c r="I51" i="24"/>
  <c r="I12" i="24"/>
  <c r="I79" i="25"/>
  <c r="I38" i="25"/>
  <c r="D31" i="25"/>
  <c r="N24" i="26"/>
  <c r="I79" i="26"/>
  <c r="I51" i="26"/>
  <c r="N25" i="26"/>
  <c r="I74" i="27"/>
  <c r="I51" i="27"/>
  <c r="I27" i="27"/>
  <c r="I21" i="27"/>
  <c r="D31" i="27"/>
  <c r="I33" i="28"/>
  <c r="N29" i="28"/>
  <c r="I33" i="29"/>
  <c r="N19" i="29"/>
  <c r="N20" i="30"/>
  <c r="N30" i="30"/>
  <c r="I79" i="40"/>
  <c r="D78" i="40"/>
  <c r="D43" i="40"/>
  <c r="D31" i="40"/>
  <c r="N20" i="40"/>
  <c r="N24" i="32"/>
  <c r="L21" i="18"/>
  <c r="L18" i="32" s="1"/>
  <c r="C60" i="34"/>
  <c r="M29" i="32"/>
  <c r="N29" i="32" s="1"/>
  <c r="I58" i="32"/>
  <c r="D41" i="32"/>
  <c r="C46" i="34"/>
  <c r="D68" i="32"/>
  <c r="D46" i="32"/>
  <c r="C119" i="34"/>
  <c r="C120" i="34" s="1"/>
  <c r="C114" i="34"/>
  <c r="N114" i="34" s="1"/>
  <c r="P114" i="34" s="1"/>
  <c r="I73" i="32"/>
  <c r="C128" i="34"/>
  <c r="I46" i="32"/>
  <c r="I15" i="32"/>
  <c r="I54" i="32"/>
  <c r="C33" i="34"/>
  <c r="I64" i="32"/>
  <c r="D29" i="32"/>
  <c r="I23" i="32"/>
  <c r="I27" i="32" s="1"/>
  <c r="C39" i="34"/>
  <c r="C40" i="34" s="1"/>
  <c r="C124" i="34"/>
  <c r="I8" i="32"/>
  <c r="I31" i="32"/>
  <c r="I68" i="32"/>
  <c r="C73" i="34"/>
  <c r="D76" i="32"/>
  <c r="D39" i="32"/>
  <c r="D34" i="32"/>
  <c r="D58" i="32"/>
  <c r="I76" i="32"/>
  <c r="D54" i="32"/>
  <c r="I49" i="32"/>
  <c r="I51" i="32" s="1"/>
  <c r="H51" i="32"/>
  <c r="C59" i="34"/>
  <c r="C109" i="34"/>
  <c r="C136" i="34"/>
  <c r="C140" i="34"/>
  <c r="I42" i="32"/>
  <c r="D65" i="32"/>
  <c r="I29" i="32"/>
  <c r="D56" i="32"/>
  <c r="I69" i="32"/>
  <c r="D47" i="32"/>
  <c r="I78" i="32"/>
  <c r="D33" i="32"/>
  <c r="D28" i="32"/>
  <c r="I60" i="32"/>
  <c r="I36" i="32"/>
  <c r="I37" i="32"/>
  <c r="C89" i="34"/>
  <c r="C125" i="34"/>
  <c r="C32" i="34"/>
  <c r="C37" i="32"/>
  <c r="D53" i="32"/>
  <c r="I43" i="32"/>
  <c r="C54" i="34"/>
  <c r="D61" i="32"/>
  <c r="D48" i="32"/>
  <c r="I30" i="32"/>
  <c r="I11" i="32"/>
  <c r="C48" i="34"/>
  <c r="C67" i="34"/>
  <c r="C68" i="34" s="1"/>
  <c r="C71" i="32"/>
  <c r="I70" i="32"/>
  <c r="I61" i="32"/>
  <c r="I18" i="32"/>
  <c r="G32" i="35"/>
  <c r="H38" i="32"/>
  <c r="H21" i="32"/>
  <c r="C93" i="34"/>
  <c r="H74" i="32"/>
  <c r="C78" i="32"/>
  <c r="I9" i="32"/>
  <c r="I32" i="32"/>
  <c r="C85" i="34"/>
  <c r="C134" i="34"/>
  <c r="N134" i="34" s="1"/>
  <c r="O134" i="34" s="1"/>
  <c r="D49" i="32"/>
  <c r="C102" i="34"/>
  <c r="H33" i="32"/>
  <c r="I35" i="32"/>
  <c r="M14" i="32"/>
  <c r="N14" i="32" s="1"/>
  <c r="H79" i="32"/>
  <c r="D40" i="32"/>
  <c r="C113" i="34"/>
  <c r="D74" i="32"/>
  <c r="C94" i="34"/>
  <c r="C86" i="34"/>
  <c r="I57" i="32"/>
  <c r="C43" i="32"/>
  <c r="I53" i="32"/>
  <c r="H62" i="32"/>
  <c r="F9" i="35"/>
  <c r="C31" i="32"/>
  <c r="C148" i="34"/>
  <c r="C66" i="32"/>
  <c r="C107" i="34"/>
  <c r="B67" i="34"/>
  <c r="B125" i="34"/>
  <c r="B139" i="34"/>
  <c r="D53" i="18"/>
  <c r="D39" i="18"/>
  <c r="I61" i="18"/>
  <c r="B112" i="34"/>
  <c r="B94" i="34"/>
  <c r="B31" i="34"/>
  <c r="I78" i="18"/>
  <c r="I37" i="18"/>
  <c r="I44" i="18"/>
  <c r="I42" i="18"/>
  <c r="D73" i="18"/>
  <c r="B122" i="34"/>
  <c r="D51" i="18"/>
  <c r="C32" i="35"/>
  <c r="B38" i="34"/>
  <c r="N38" i="34" s="1"/>
  <c r="P38" i="34" s="1"/>
  <c r="I45" i="18"/>
  <c r="I72" i="18"/>
  <c r="I59" i="18"/>
  <c r="D69" i="18"/>
  <c r="D71" i="18" s="1"/>
  <c r="I46" i="18"/>
  <c r="I64" i="18"/>
  <c r="I55" i="18"/>
  <c r="I73" i="18"/>
  <c r="I21" i="24"/>
  <c r="I21" i="28"/>
  <c r="G80" i="32"/>
  <c r="L10" i="32" s="1"/>
  <c r="D59" i="27"/>
  <c r="I38" i="27"/>
  <c r="I74" i="40"/>
  <c r="I74" i="28"/>
  <c r="I62" i="25"/>
  <c r="I62" i="40"/>
  <c r="I62" i="28"/>
  <c r="I62" i="24"/>
  <c r="G80" i="27"/>
  <c r="L10" i="27" s="1"/>
  <c r="N10" i="27" s="1"/>
  <c r="I51" i="40"/>
  <c r="I47" i="40"/>
  <c r="I47" i="27"/>
  <c r="I47" i="28"/>
  <c r="I38" i="24"/>
  <c r="I38" i="28"/>
  <c r="I38" i="40"/>
  <c r="D78" i="28"/>
  <c r="N24" i="40"/>
  <c r="D78" i="27"/>
  <c r="N24" i="24"/>
  <c r="D78" i="30"/>
  <c r="D78" i="24"/>
  <c r="D71" i="28"/>
  <c r="D66" i="40"/>
  <c r="D66" i="28"/>
  <c r="G80" i="28"/>
  <c r="L10" i="28" s="1"/>
  <c r="D66" i="25"/>
  <c r="D59" i="28"/>
  <c r="D59" i="25"/>
  <c r="D43" i="22"/>
  <c r="D43" i="27"/>
  <c r="D43" i="28"/>
  <c r="G80" i="26"/>
  <c r="L10" i="26" s="1"/>
  <c r="D43" i="25"/>
  <c r="D43" i="26"/>
  <c r="D37" i="40"/>
  <c r="G80" i="23"/>
  <c r="L10" i="23" s="1"/>
  <c r="D37" i="25"/>
  <c r="D37" i="24"/>
  <c r="G80" i="25"/>
  <c r="L10" i="25" s="1"/>
  <c r="G80" i="22"/>
  <c r="L10" i="22" s="1"/>
  <c r="G80" i="40"/>
  <c r="L10" i="40" s="1"/>
  <c r="D31" i="22"/>
  <c r="G80" i="24"/>
  <c r="L10" i="24" s="1"/>
  <c r="D31" i="24"/>
  <c r="G80" i="30"/>
  <c r="L10" i="30" s="1"/>
  <c r="D37" i="22"/>
  <c r="M40" i="34"/>
  <c r="I62" i="22"/>
  <c r="I79" i="22"/>
  <c r="I47" i="22"/>
  <c r="M28" i="34"/>
  <c r="D66" i="22"/>
  <c r="M143" i="34"/>
  <c r="M68" i="34"/>
  <c r="M102" i="34"/>
  <c r="I27" i="22"/>
  <c r="I74" i="22"/>
  <c r="M116" i="34"/>
  <c r="M148" i="34"/>
  <c r="M56" i="34"/>
  <c r="M63" i="34"/>
  <c r="M131" i="34"/>
  <c r="M96" i="34"/>
  <c r="D59" i="22"/>
  <c r="M107" i="34"/>
  <c r="D78" i="22"/>
  <c r="M34" i="34"/>
  <c r="I21" i="22"/>
  <c r="I38" i="22"/>
  <c r="I142" i="34"/>
  <c r="I79" i="34"/>
  <c r="I81" i="34" s="1"/>
  <c r="D66" i="26"/>
  <c r="H21" i="26"/>
  <c r="I107" i="34"/>
  <c r="D59" i="26"/>
  <c r="D18" i="26"/>
  <c r="I28" i="34"/>
  <c r="I62" i="26"/>
  <c r="H12" i="26"/>
  <c r="I40" i="34"/>
  <c r="I120" i="34"/>
  <c r="D31" i="26"/>
  <c r="I51" i="34"/>
  <c r="I64" i="26"/>
  <c r="I74" i="26" s="1"/>
  <c r="I102" i="34"/>
  <c r="D34" i="26"/>
  <c r="D37" i="26" s="1"/>
  <c r="D69" i="26"/>
  <c r="D71" i="26" s="1"/>
  <c r="I54" i="34"/>
  <c r="I68" i="34"/>
  <c r="I12" i="26"/>
  <c r="I38" i="26"/>
  <c r="I79" i="29"/>
  <c r="I62" i="29"/>
  <c r="I38" i="29"/>
  <c r="I12" i="29"/>
  <c r="N24" i="29"/>
  <c r="D71" i="29"/>
  <c r="G80" i="29"/>
  <c r="L10" i="29" s="1"/>
  <c r="D37" i="29"/>
  <c r="D31" i="29"/>
  <c r="I27" i="26"/>
  <c r="I27" i="29"/>
  <c r="I27" i="25"/>
  <c r="I27" i="24"/>
  <c r="M18" i="18"/>
  <c r="N18" i="18" s="1"/>
  <c r="M8" i="18"/>
  <c r="B151" i="34" s="1"/>
  <c r="G24" i="39"/>
  <c r="G19" i="39" s="1"/>
  <c r="D19" i="39"/>
  <c r="G6" i="39"/>
  <c r="C25" i="39"/>
  <c r="L31" i="18"/>
  <c r="L28" i="32" s="1"/>
  <c r="N29" i="18"/>
  <c r="N19" i="18"/>
  <c r="G80" i="18"/>
  <c r="L10" i="18" s="1"/>
  <c r="L11" i="18" s="1"/>
  <c r="L8" i="32" s="1"/>
  <c r="N25" i="18"/>
  <c r="M19" i="34"/>
  <c r="E15" i="34"/>
  <c r="K21" i="34"/>
  <c r="D15" i="32"/>
  <c r="G16" i="34"/>
  <c r="J9" i="34"/>
  <c r="D18" i="32"/>
  <c r="D14" i="24"/>
  <c r="D19" i="28"/>
  <c r="M16" i="34"/>
  <c r="E6" i="34"/>
  <c r="L30" i="34"/>
  <c r="I23" i="23"/>
  <c r="L72" i="34"/>
  <c r="M19" i="23"/>
  <c r="N19" i="23" s="1"/>
  <c r="D41" i="23"/>
  <c r="L133" i="34"/>
  <c r="L128" i="34"/>
  <c r="M89" i="34"/>
  <c r="M9" i="34"/>
  <c r="G15" i="35"/>
  <c r="I8" i="22"/>
  <c r="I12" i="22" s="1"/>
  <c r="L124" i="34"/>
  <c r="M84" i="34"/>
  <c r="M80" i="34"/>
  <c r="M81" i="34" s="1"/>
  <c r="H12" i="22"/>
  <c r="H80" i="22" s="1"/>
  <c r="M10" i="22" s="1"/>
  <c r="I46" i="23"/>
  <c r="D69" i="23"/>
  <c r="D71" i="23" s="1"/>
  <c r="F17" i="35"/>
  <c r="G9" i="35"/>
  <c r="K107" i="34"/>
  <c r="K131" i="34"/>
  <c r="K34" i="34"/>
  <c r="D49" i="24"/>
  <c r="K62" i="34"/>
  <c r="K63" i="34" s="1"/>
  <c r="C78" i="24"/>
  <c r="C37" i="24"/>
  <c r="D65" i="24"/>
  <c r="D66" i="24" s="1"/>
  <c r="K92" i="34"/>
  <c r="K96" i="34" s="1"/>
  <c r="K74" i="34"/>
  <c r="K75" i="34" s="1"/>
  <c r="F16" i="35"/>
  <c r="I29" i="24"/>
  <c r="I33" i="24" s="1"/>
  <c r="K113" i="34"/>
  <c r="K116" i="34" s="1"/>
  <c r="D40" i="24"/>
  <c r="D43" i="24" s="1"/>
  <c r="K135" i="34"/>
  <c r="K143" i="34" s="1"/>
  <c r="K101" i="34"/>
  <c r="K102" i="34" s="1"/>
  <c r="K86" i="34"/>
  <c r="K90" i="34" s="1"/>
  <c r="H33" i="24"/>
  <c r="D48" i="24"/>
  <c r="M29" i="24"/>
  <c r="N29" i="24" s="1"/>
  <c r="I44" i="24"/>
  <c r="I47" i="24" s="1"/>
  <c r="M20" i="24"/>
  <c r="N20" i="24" s="1"/>
  <c r="H27" i="24"/>
  <c r="K10" i="34"/>
  <c r="C59" i="24"/>
  <c r="I75" i="34"/>
  <c r="D68" i="26"/>
  <c r="I40" i="26"/>
  <c r="I47" i="26" s="1"/>
  <c r="I84" i="34"/>
  <c r="I90" i="34" s="1"/>
  <c r="F12" i="35"/>
  <c r="G13" i="35"/>
  <c r="G17" i="35"/>
  <c r="H74" i="26"/>
  <c r="C71" i="26"/>
  <c r="C59" i="26"/>
  <c r="I30" i="34"/>
  <c r="I34" i="34" s="1"/>
  <c r="I15" i="26"/>
  <c r="I21" i="26" s="1"/>
  <c r="M20" i="26"/>
  <c r="N20" i="26" s="1"/>
  <c r="C78" i="26"/>
  <c r="I45" i="34"/>
  <c r="I113" i="34"/>
  <c r="I116" i="34" s="1"/>
  <c r="I94" i="34"/>
  <c r="I96" i="34" s="1"/>
  <c r="C37" i="26"/>
  <c r="D73" i="26"/>
  <c r="D78" i="26" s="1"/>
  <c r="H62" i="26"/>
  <c r="I140" i="34"/>
  <c r="I143" i="34" s="1"/>
  <c r="I129" i="34"/>
  <c r="I131" i="34" s="1"/>
  <c r="I29" i="26"/>
  <c r="I33" i="26" s="1"/>
  <c r="I49" i="34"/>
  <c r="H33" i="26"/>
  <c r="G14" i="35"/>
  <c r="D78" i="25"/>
  <c r="I74" i="25"/>
  <c r="J96" i="34"/>
  <c r="J81" i="34"/>
  <c r="H79" i="25"/>
  <c r="I8" i="25"/>
  <c r="I12" i="25" s="1"/>
  <c r="J31" i="34"/>
  <c r="J34" i="34" s="1"/>
  <c r="J73" i="34"/>
  <c r="J105" i="34"/>
  <c r="J107" i="34" s="1"/>
  <c r="G12" i="35"/>
  <c r="J26" i="34"/>
  <c r="J28" i="34" s="1"/>
  <c r="J36" i="34"/>
  <c r="J40" i="34" s="1"/>
  <c r="J138" i="34"/>
  <c r="J143" i="34" s="1"/>
  <c r="C59" i="25"/>
  <c r="C37" i="25"/>
  <c r="H47" i="25"/>
  <c r="H27" i="25"/>
  <c r="I45" i="25"/>
  <c r="J74" i="34"/>
  <c r="M24" i="25"/>
  <c r="N24" i="25" s="1"/>
  <c r="I20" i="25"/>
  <c r="I21" i="25" s="1"/>
  <c r="J115" i="34"/>
  <c r="C43" i="25"/>
  <c r="C66" i="25"/>
  <c r="I29" i="25"/>
  <c r="H12" i="25"/>
  <c r="J58" i="34"/>
  <c r="J63" i="34" s="1"/>
  <c r="M29" i="25"/>
  <c r="N29" i="25" s="1"/>
  <c r="J66" i="34"/>
  <c r="J68" i="34" s="1"/>
  <c r="J99" i="34"/>
  <c r="J102" i="34" s="1"/>
  <c r="I30" i="25"/>
  <c r="I41" i="25"/>
  <c r="J89" i="34"/>
  <c r="J90" i="34" s="1"/>
  <c r="J47" i="34"/>
  <c r="J56" i="34" s="1"/>
  <c r="J130" i="34"/>
  <c r="J131" i="34" s="1"/>
  <c r="C78" i="25"/>
  <c r="J80" i="34"/>
  <c r="D69" i="25"/>
  <c r="D71" i="25" s="1"/>
  <c r="J111" i="34"/>
  <c r="J116" i="34" s="1"/>
  <c r="G34" i="34"/>
  <c r="H62" i="28"/>
  <c r="H12" i="28"/>
  <c r="D36" i="28"/>
  <c r="D37" i="28" s="1"/>
  <c r="I24" i="28"/>
  <c r="I27" i="28" s="1"/>
  <c r="I10" i="28"/>
  <c r="I12" i="28" s="1"/>
  <c r="G83" i="34"/>
  <c r="G145" i="34"/>
  <c r="G148" i="34" s="1"/>
  <c r="H74" i="28"/>
  <c r="C37" i="28"/>
  <c r="G142" i="34"/>
  <c r="G143" i="34" s="1"/>
  <c r="F15" i="35"/>
  <c r="G27" i="34"/>
  <c r="G28" i="34" s="1"/>
  <c r="G115" i="34"/>
  <c r="G86" i="34"/>
  <c r="G78" i="34"/>
  <c r="G81" i="34" s="1"/>
  <c r="G111" i="34"/>
  <c r="H47" i="28"/>
  <c r="D30" i="28"/>
  <c r="D31" i="28" s="1"/>
  <c r="G85" i="34"/>
  <c r="H27" i="28"/>
  <c r="H21" i="28"/>
  <c r="G42" i="34"/>
  <c r="G56" i="34" s="1"/>
  <c r="C59" i="28"/>
  <c r="G123" i="34"/>
  <c r="G131" i="34" s="1"/>
  <c r="I74" i="29"/>
  <c r="I21" i="29"/>
  <c r="H12" i="29"/>
  <c r="C31" i="29"/>
  <c r="F83" i="34"/>
  <c r="F43" i="34"/>
  <c r="F56" i="34" s="1"/>
  <c r="F59" i="34"/>
  <c r="F63" i="34" s="1"/>
  <c r="F137" i="34"/>
  <c r="F143" i="34" s="1"/>
  <c r="H74" i="29"/>
  <c r="D61" i="29"/>
  <c r="D66" i="29" s="1"/>
  <c r="F79" i="34"/>
  <c r="F81" i="34" s="1"/>
  <c r="D46" i="29"/>
  <c r="D59" i="29" s="1"/>
  <c r="H79" i="29"/>
  <c r="F14" i="35"/>
  <c r="F110" i="34"/>
  <c r="F116" i="34" s="1"/>
  <c r="H21" i="29"/>
  <c r="F85" i="34"/>
  <c r="F73" i="34"/>
  <c r="F75" i="34" s="1"/>
  <c r="F145" i="34"/>
  <c r="F148" i="34" s="1"/>
  <c r="I41" i="29"/>
  <c r="I47" i="29" s="1"/>
  <c r="H62" i="29"/>
  <c r="F106" i="34"/>
  <c r="F107" i="34" s="1"/>
  <c r="D76" i="29"/>
  <c r="D78" i="29" s="1"/>
  <c r="F31" i="34"/>
  <c r="F34" i="34" s="1"/>
  <c r="F122" i="34"/>
  <c r="F131" i="34" s="1"/>
  <c r="C37" i="29"/>
  <c r="D12" i="30"/>
  <c r="D41" i="30"/>
  <c r="H21" i="30"/>
  <c r="I62" i="30"/>
  <c r="E148" i="34"/>
  <c r="E18" i="34"/>
  <c r="E52" i="34"/>
  <c r="E36" i="34"/>
  <c r="E40" i="34" s="1"/>
  <c r="E89" i="34"/>
  <c r="I31" i="30"/>
  <c r="I33" i="30" s="1"/>
  <c r="E102" i="34"/>
  <c r="E60" i="34"/>
  <c r="E33" i="34"/>
  <c r="D39" i="30"/>
  <c r="E51" i="34"/>
  <c r="E96" i="34"/>
  <c r="C59" i="30"/>
  <c r="I49" i="30"/>
  <c r="I51" i="30" s="1"/>
  <c r="D46" i="30"/>
  <c r="D59" i="30" s="1"/>
  <c r="D17" i="30"/>
  <c r="I47" i="30"/>
  <c r="D31" i="30"/>
  <c r="E120" i="34"/>
  <c r="D66" i="30"/>
  <c r="I74" i="30"/>
  <c r="I25" i="30"/>
  <c r="I27" i="30" s="1"/>
  <c r="E75" i="34"/>
  <c r="I15" i="30"/>
  <c r="I21" i="30" s="1"/>
  <c r="I8" i="30"/>
  <c r="E63" i="34"/>
  <c r="D37" i="30"/>
  <c r="I10" i="30"/>
  <c r="E85" i="34"/>
  <c r="E109" i="34"/>
  <c r="E116" i="34" s="1"/>
  <c r="H79" i="30"/>
  <c r="I76" i="30"/>
  <c r="I79" i="30" s="1"/>
  <c r="D9" i="30"/>
  <c r="H12" i="30"/>
  <c r="H62" i="30"/>
  <c r="H74" i="30"/>
  <c r="E142" i="34"/>
  <c r="E105" i="34"/>
  <c r="E107" i="34" s="1"/>
  <c r="I36" i="30"/>
  <c r="I38" i="30" s="1"/>
  <c r="C31" i="30"/>
  <c r="C37" i="30"/>
  <c r="D10" i="30"/>
  <c r="E30" i="34"/>
  <c r="E124" i="34"/>
  <c r="E32" i="34"/>
  <c r="E53" i="34"/>
  <c r="E135" i="34"/>
  <c r="H47" i="30"/>
  <c r="E25" i="34"/>
  <c r="E28" i="34" s="1"/>
  <c r="D14" i="30"/>
  <c r="D120" i="34"/>
  <c r="I31" i="40"/>
  <c r="I33" i="40" s="1"/>
  <c r="F13" i="35"/>
  <c r="I8" i="40"/>
  <c r="D21" i="40"/>
  <c r="I11" i="40"/>
  <c r="D77" i="34"/>
  <c r="D81" i="34" s="1"/>
  <c r="D92" i="34"/>
  <c r="D96" i="34" s="1"/>
  <c r="I26" i="40"/>
  <c r="D100" i="34"/>
  <c r="D102" i="34" s="1"/>
  <c r="D42" i="34"/>
  <c r="D48" i="34"/>
  <c r="D133" i="34"/>
  <c r="D143" i="34" s="1"/>
  <c r="D145" i="34"/>
  <c r="D148" i="34" s="1"/>
  <c r="D8" i="34"/>
  <c r="D84" i="34"/>
  <c r="D90" i="34" s="1"/>
  <c r="H79" i="40"/>
  <c r="I23" i="40"/>
  <c r="H62" i="40"/>
  <c r="I15" i="40"/>
  <c r="I21" i="40" s="1"/>
  <c r="D18" i="34"/>
  <c r="D45" i="40"/>
  <c r="D59" i="40" s="1"/>
  <c r="D124" i="34"/>
  <c r="D131" i="34" s="1"/>
  <c r="C37" i="40"/>
  <c r="D32" i="34"/>
  <c r="D34" i="34" s="1"/>
  <c r="D89" i="34"/>
  <c r="D30" i="32"/>
  <c r="I72" i="32"/>
  <c r="I66" i="32"/>
  <c r="C27" i="34"/>
  <c r="C28" i="34" s="1"/>
  <c r="C110" i="34"/>
  <c r="C42" i="34"/>
  <c r="C61" i="34"/>
  <c r="C135" i="34"/>
  <c r="C72" i="34"/>
  <c r="G16" i="35"/>
  <c r="F11" i="35"/>
  <c r="C59" i="32"/>
  <c r="D75" i="32"/>
  <c r="M19" i="32"/>
  <c r="N19" i="32" s="1"/>
  <c r="C88" i="34"/>
  <c r="I14" i="32"/>
  <c r="C16" i="34"/>
  <c r="F32" i="35"/>
  <c r="H12" i="32"/>
  <c r="H27" i="32"/>
  <c r="D64" i="32"/>
  <c r="C47" i="34"/>
  <c r="C79" i="34"/>
  <c r="C81" i="34" s="1"/>
  <c r="C95" i="34"/>
  <c r="G11" i="35"/>
  <c r="H47" i="32"/>
  <c r="B110" i="34"/>
  <c r="B127" i="34"/>
  <c r="B32" i="35"/>
  <c r="I68" i="18"/>
  <c r="D64" i="18"/>
  <c r="B20" i="34"/>
  <c r="B87" i="34"/>
  <c r="N87" i="34" s="1"/>
  <c r="O87" i="34" s="1"/>
  <c r="B135" i="34"/>
  <c r="I31" i="18"/>
  <c r="M24" i="18"/>
  <c r="N24" i="18" s="1"/>
  <c r="B73" i="34"/>
  <c r="C37" i="18"/>
  <c r="I77" i="18"/>
  <c r="I9" i="23"/>
  <c r="D49" i="18"/>
  <c r="B46" i="34"/>
  <c r="D50" i="18"/>
  <c r="B47" i="34"/>
  <c r="D55" i="18"/>
  <c r="B52" i="34"/>
  <c r="I10" i="18"/>
  <c r="D54" i="18"/>
  <c r="B51" i="34"/>
  <c r="N51" i="34" s="1"/>
  <c r="O51" i="34" s="1"/>
  <c r="D47" i="18"/>
  <c r="B44" i="34"/>
  <c r="D56" i="18"/>
  <c r="B53" i="34"/>
  <c r="D58" i="18"/>
  <c r="B55" i="34"/>
  <c r="N55" i="34" s="1"/>
  <c r="D52" i="18"/>
  <c r="B49" i="34"/>
  <c r="N49" i="34" s="1"/>
  <c r="P49" i="34" s="1"/>
  <c r="D48" i="18"/>
  <c r="B45" i="34"/>
  <c r="B85" i="34"/>
  <c r="M15" i="18"/>
  <c r="N15" i="18" s="1"/>
  <c r="B92" i="34"/>
  <c r="N92" i="34" s="1"/>
  <c r="P92" i="34" s="1"/>
  <c r="D45" i="18"/>
  <c r="D35" i="18"/>
  <c r="D37" i="18" s="1"/>
  <c r="D29" i="18"/>
  <c r="D31" i="18" s="1"/>
  <c r="B99" i="34"/>
  <c r="B33" i="34"/>
  <c r="I40" i="18"/>
  <c r="I35" i="18"/>
  <c r="B140" i="34"/>
  <c r="C59" i="18"/>
  <c r="I8" i="18"/>
  <c r="B25" i="34"/>
  <c r="N25" i="34" s="1"/>
  <c r="B84" i="34"/>
  <c r="N84" i="34" s="1"/>
  <c r="P84" i="34" s="1"/>
  <c r="D17" i="18"/>
  <c r="H79" i="18"/>
  <c r="B136" i="34"/>
  <c r="I49" i="18"/>
  <c r="F10" i="35"/>
  <c r="B60" i="34"/>
  <c r="B101" i="34"/>
  <c r="N101" i="34" s="1"/>
  <c r="P101" i="34" s="1"/>
  <c r="H74" i="18"/>
  <c r="I29" i="18"/>
  <c r="H27" i="18"/>
  <c r="H33" i="18"/>
  <c r="H47" i="18"/>
  <c r="H51" i="18"/>
  <c r="I65" i="18"/>
  <c r="B89" i="34"/>
  <c r="B27" i="34"/>
  <c r="B30" i="34"/>
  <c r="I57" i="18"/>
  <c r="B138" i="34"/>
  <c r="N138" i="34" s="1"/>
  <c r="O138" i="34" s="1"/>
  <c r="I50" i="18"/>
  <c r="C31" i="18"/>
  <c r="B95" i="34"/>
  <c r="I60" i="18"/>
  <c r="H38" i="18"/>
  <c r="B145" i="34"/>
  <c r="B148" i="34" s="1"/>
  <c r="I24" i="18"/>
  <c r="I27" i="18" s="1"/>
  <c r="C78" i="18"/>
  <c r="I11" i="18"/>
  <c r="C66" i="18"/>
  <c r="D10" i="18"/>
  <c r="B105" i="34"/>
  <c r="B107" i="34" s="1"/>
  <c r="D61" i="18"/>
  <c r="I21" i="18"/>
  <c r="B39" i="34"/>
  <c r="B93" i="34"/>
  <c r="D18" i="18"/>
  <c r="D77" i="18"/>
  <c r="H21" i="18"/>
  <c r="B120" i="34"/>
  <c r="B62" i="34"/>
  <c r="C43" i="18"/>
  <c r="B86" i="34"/>
  <c r="B88" i="34"/>
  <c r="B83" i="34"/>
  <c r="N83" i="34" s="1"/>
  <c r="O83" i="34" s="1"/>
  <c r="D40" i="18"/>
  <c r="D46" i="18"/>
  <c r="I54" i="18"/>
  <c r="D57" i="18"/>
  <c r="D62" i="18"/>
  <c r="B65" i="34"/>
  <c r="B74" i="34"/>
  <c r="N74" i="34" s="1"/>
  <c r="N80" i="34"/>
  <c r="O80" i="34" s="1"/>
  <c r="N36" i="34"/>
  <c r="P36" i="34" s="1"/>
  <c r="H62" i="18"/>
  <c r="C71" i="18"/>
  <c r="D8" i="18"/>
  <c r="M14" i="18"/>
  <c r="N14" i="18" s="1"/>
  <c r="H12" i="18"/>
  <c r="B71" i="34"/>
  <c r="D22" i="18"/>
  <c r="D74" i="18"/>
  <c r="N104" i="34"/>
  <c r="O104" i="34" s="1"/>
  <c r="B78" i="34"/>
  <c r="B81" i="34" s="1"/>
  <c r="N146" i="34"/>
  <c r="O146" i="34" s="1"/>
  <c r="N66" i="34"/>
  <c r="P66" i="34" s="1"/>
  <c r="D42" i="23"/>
  <c r="I69" i="23"/>
  <c r="D77" i="23"/>
  <c r="M29" i="23"/>
  <c r="N29" i="23" s="1"/>
  <c r="D76" i="23"/>
  <c r="I77" i="23"/>
  <c r="L62" i="34"/>
  <c r="I14" i="23"/>
  <c r="L73" i="34"/>
  <c r="L137" i="34"/>
  <c r="N137" i="34" s="1"/>
  <c r="L105" i="34"/>
  <c r="L98" i="34"/>
  <c r="N98" i="34" s="1"/>
  <c r="D17" i="23"/>
  <c r="L59" i="34"/>
  <c r="L54" i="34"/>
  <c r="D48" i="23"/>
  <c r="L32" i="34"/>
  <c r="L111" i="34"/>
  <c r="N111" i="34" s="1"/>
  <c r="L94" i="34"/>
  <c r="L147" i="34"/>
  <c r="N147" i="34" s="1"/>
  <c r="D28" i="23"/>
  <c r="D74" i="23"/>
  <c r="H33" i="23"/>
  <c r="D53" i="23"/>
  <c r="L67" i="34"/>
  <c r="I11" i="23"/>
  <c r="I65" i="23"/>
  <c r="I30" i="23"/>
  <c r="F9" i="34"/>
  <c r="D10" i="29"/>
  <c r="G9" i="34"/>
  <c r="D10" i="28"/>
  <c r="D17" i="24"/>
  <c r="K16" i="34"/>
  <c r="D21" i="22"/>
  <c r="M20" i="34"/>
  <c r="D15" i="18"/>
  <c r="B14" i="34"/>
  <c r="C23" i="32"/>
  <c r="M9" i="32" s="1"/>
  <c r="N9" i="32" s="1"/>
  <c r="D17" i="34"/>
  <c r="D18" i="40"/>
  <c r="D19" i="26"/>
  <c r="I18" i="34"/>
  <c r="D22" i="23"/>
  <c r="L21" i="34"/>
  <c r="M25" i="40"/>
  <c r="N25" i="40" s="1"/>
  <c r="D12" i="40"/>
  <c r="D11" i="34"/>
  <c r="D17" i="29"/>
  <c r="F16" i="34"/>
  <c r="G6" i="34"/>
  <c r="D7" i="28"/>
  <c r="D16" i="26"/>
  <c r="I15" i="34"/>
  <c r="I13" i="34"/>
  <c r="D14" i="26"/>
  <c r="M6" i="34"/>
  <c r="D7" i="22"/>
  <c r="E17" i="34"/>
  <c r="C23" i="30"/>
  <c r="M9" i="30" s="1"/>
  <c r="N9" i="30" s="1"/>
  <c r="D18" i="30"/>
  <c r="D12" i="28"/>
  <c r="G11" i="34"/>
  <c r="M25" i="28"/>
  <c r="N25" i="28" s="1"/>
  <c r="G21" i="34"/>
  <c r="D22" i="28"/>
  <c r="I7" i="34"/>
  <c r="M15" i="26"/>
  <c r="N15" i="26" s="1"/>
  <c r="D8" i="26"/>
  <c r="J16" i="34"/>
  <c r="D17" i="25"/>
  <c r="D12" i="24"/>
  <c r="K11" i="34"/>
  <c r="D15" i="34"/>
  <c r="D16" i="40"/>
  <c r="D15" i="22"/>
  <c r="M14" i="34"/>
  <c r="H17" i="34"/>
  <c r="D18" i="27"/>
  <c r="D20" i="25"/>
  <c r="J19" i="34"/>
  <c r="D16" i="24"/>
  <c r="K15" i="34"/>
  <c r="D8" i="40"/>
  <c r="M15" i="40"/>
  <c r="N15" i="40" s="1"/>
  <c r="D16" i="34"/>
  <c r="D17" i="40"/>
  <c r="K19" i="34"/>
  <c r="D20" i="24"/>
  <c r="I45" i="23"/>
  <c r="D12" i="25"/>
  <c r="D15" i="29"/>
  <c r="D21" i="24"/>
  <c r="D30" i="23"/>
  <c r="D7" i="40"/>
  <c r="M25" i="25"/>
  <c r="N25" i="25" s="1"/>
  <c r="D14" i="40"/>
  <c r="D9" i="25"/>
  <c r="D9" i="23"/>
  <c r="D15" i="25"/>
  <c r="D21" i="26"/>
  <c r="M13" i="34"/>
  <c r="D21" i="30"/>
  <c r="F17" i="34"/>
  <c r="D51" i="23"/>
  <c r="D18" i="24"/>
  <c r="M25" i="30"/>
  <c r="N25" i="30" s="1"/>
  <c r="B18" i="34"/>
  <c r="L14" i="34"/>
  <c r="L61" i="34"/>
  <c r="D22" i="30"/>
  <c r="D9" i="28"/>
  <c r="B15" i="34"/>
  <c r="D16" i="18"/>
  <c r="C9" i="34"/>
  <c r="D10" i="32"/>
  <c r="D10" i="34"/>
  <c r="D11" i="40"/>
  <c r="F12" i="34"/>
  <c r="D13" i="29"/>
  <c r="D8" i="28"/>
  <c r="G7" i="34"/>
  <c r="C23" i="28"/>
  <c r="M9" i="28" s="1"/>
  <c r="N9" i="28" s="1"/>
  <c r="H16" i="34"/>
  <c r="D17" i="27"/>
  <c r="H18" i="34"/>
  <c r="D19" i="27"/>
  <c r="K9" i="34"/>
  <c r="D10" i="24"/>
  <c r="D19" i="22"/>
  <c r="M18" i="34"/>
  <c r="C12" i="34"/>
  <c r="D13" i="32"/>
  <c r="E7" i="34"/>
  <c r="M15" i="30"/>
  <c r="N15" i="30" s="1"/>
  <c r="G10" i="34"/>
  <c r="D11" i="28"/>
  <c r="H13" i="34"/>
  <c r="C23" i="24"/>
  <c r="M9" i="24" s="1"/>
  <c r="N9" i="24" s="1"/>
  <c r="D7" i="24"/>
  <c r="K6" i="34"/>
  <c r="D19" i="24"/>
  <c r="K18" i="34"/>
  <c r="M15" i="22"/>
  <c r="N15" i="22" s="1"/>
  <c r="C23" i="22"/>
  <c r="M9" i="22" s="1"/>
  <c r="N9" i="22" s="1"/>
  <c r="M7" i="34"/>
  <c r="D9" i="18"/>
  <c r="B6" i="34"/>
  <c r="D7" i="18"/>
  <c r="M15" i="32"/>
  <c r="N15" i="32" s="1"/>
  <c r="D8" i="32"/>
  <c r="C13" i="34"/>
  <c r="C15" i="34"/>
  <c r="D16" i="32"/>
  <c r="D15" i="40"/>
  <c r="D14" i="34"/>
  <c r="E19" i="34"/>
  <c r="D20" i="30"/>
  <c r="C23" i="29"/>
  <c r="M9" i="29" s="1"/>
  <c r="N9" i="29" s="1"/>
  <c r="D7" i="29"/>
  <c r="D16" i="25"/>
  <c r="J15" i="34"/>
  <c r="M15" i="24"/>
  <c r="N15" i="24" s="1"/>
  <c r="K7" i="34"/>
  <c r="L142" i="34"/>
  <c r="N142" i="34" s="1"/>
  <c r="I73" i="23"/>
  <c r="D9" i="27"/>
  <c r="H8" i="34"/>
  <c r="D7" i="26"/>
  <c r="I6" i="34"/>
  <c r="C23" i="26"/>
  <c r="M9" i="26" s="1"/>
  <c r="N9" i="26" s="1"/>
  <c r="I11" i="34"/>
  <c r="D12" i="26"/>
  <c r="M30" i="25"/>
  <c r="N30" i="25" s="1"/>
  <c r="D13" i="25"/>
  <c r="D21" i="25"/>
  <c r="J20" i="34"/>
  <c r="M10" i="34"/>
  <c r="M20" i="22"/>
  <c r="N20" i="22" s="1"/>
  <c r="D21" i="32"/>
  <c r="C20" i="34"/>
  <c r="D8" i="29"/>
  <c r="M15" i="29"/>
  <c r="N15" i="29" s="1"/>
  <c r="D22" i="40"/>
  <c r="G14" i="34"/>
  <c r="M30" i="18"/>
  <c r="B12" i="34"/>
  <c r="C10" i="34"/>
  <c r="D11" i="32"/>
  <c r="D15" i="30"/>
  <c r="E14" i="34"/>
  <c r="M20" i="29"/>
  <c r="N20" i="29" s="1"/>
  <c r="D11" i="29"/>
  <c r="D22" i="29"/>
  <c r="F21" i="34"/>
  <c r="H19" i="34"/>
  <c r="D20" i="27"/>
  <c r="D8" i="25"/>
  <c r="J7" i="34"/>
  <c r="C23" i="25"/>
  <c r="M9" i="25" s="1"/>
  <c r="N9" i="25" s="1"/>
  <c r="J13" i="34"/>
  <c r="D14" i="25"/>
  <c r="C23" i="40"/>
  <c r="M9" i="40" s="1"/>
  <c r="N9" i="40" s="1"/>
  <c r="G17" i="34"/>
  <c r="D12" i="18"/>
  <c r="F7" i="34"/>
  <c r="D8" i="30"/>
  <c r="D9" i="32"/>
  <c r="C8" i="34"/>
  <c r="D10" i="40"/>
  <c r="D9" i="34"/>
  <c r="D13" i="40"/>
  <c r="M30" i="40"/>
  <c r="N30" i="40" s="1"/>
  <c r="D20" i="40"/>
  <c r="D19" i="34"/>
  <c r="D20" i="29"/>
  <c r="F19" i="34"/>
  <c r="H6" i="34"/>
  <c r="C23" i="27"/>
  <c r="M9" i="27" s="1"/>
  <c r="N9" i="27" s="1"/>
  <c r="M25" i="27"/>
  <c r="N25" i="27" s="1"/>
  <c r="H11" i="34"/>
  <c r="D13" i="26"/>
  <c r="I12" i="34"/>
  <c r="D9" i="22"/>
  <c r="M8" i="34"/>
  <c r="D12" i="22"/>
  <c r="M11" i="34"/>
  <c r="C23" i="18"/>
  <c r="M9" i="18" s="1"/>
  <c r="N9" i="18" s="1"/>
  <c r="M20" i="18"/>
  <c r="B10" i="34"/>
  <c r="M25" i="32"/>
  <c r="N25" i="32" s="1"/>
  <c r="D12" i="32"/>
  <c r="C21" i="34"/>
  <c r="D22" i="32"/>
  <c r="E12" i="34"/>
  <c r="D13" i="30"/>
  <c r="D12" i="29"/>
  <c r="M25" i="29"/>
  <c r="N25" i="29" s="1"/>
  <c r="G12" i="34"/>
  <c r="M30" i="28"/>
  <c r="N30" i="28" s="1"/>
  <c r="D13" i="28"/>
  <c r="H14" i="34"/>
  <c r="D15" i="24"/>
  <c r="K14" i="34"/>
  <c r="B11" i="34"/>
  <c r="D14" i="18"/>
  <c r="B13" i="34"/>
  <c r="D20" i="18"/>
  <c r="D7" i="32"/>
  <c r="C6" i="34"/>
  <c r="C19" i="34"/>
  <c r="G13" i="34"/>
  <c r="D14" i="28"/>
  <c r="H9" i="34"/>
  <c r="D10" i="27"/>
  <c r="H12" i="34"/>
  <c r="D13" i="27"/>
  <c r="D18" i="25"/>
  <c r="J17" i="34"/>
  <c r="D13" i="22"/>
  <c r="M30" i="22"/>
  <c r="N30" i="22" s="1"/>
  <c r="C18" i="34"/>
  <c r="M25" i="24"/>
  <c r="N25" i="24" s="1"/>
  <c r="F20" i="34"/>
  <c r="D7" i="34"/>
  <c r="D58" i="23"/>
  <c r="L6" i="34"/>
  <c r="L139" i="34"/>
  <c r="L70" i="34"/>
  <c r="N70" i="34" s="1"/>
  <c r="D39" i="23"/>
  <c r="L20" i="34"/>
  <c r="L50" i="34"/>
  <c r="D10" i="23"/>
  <c r="L45" i="34"/>
  <c r="D16" i="23"/>
  <c r="L130" i="34"/>
  <c r="N130" i="34" s="1"/>
  <c r="L100" i="34"/>
  <c r="N100" i="34" s="1"/>
  <c r="I35" i="23"/>
  <c r="I18" i="23"/>
  <c r="D46" i="23"/>
  <c r="D36" i="23"/>
  <c r="L46" i="34"/>
  <c r="D14" i="23"/>
  <c r="I15" i="23"/>
  <c r="L126" i="34"/>
  <c r="N126" i="34" s="1"/>
  <c r="I53" i="23"/>
  <c r="I62" i="23" s="1"/>
  <c r="L135" i="34"/>
  <c r="M14" i="23"/>
  <c r="N14" i="23" s="1"/>
  <c r="I76" i="23"/>
  <c r="D8" i="23"/>
  <c r="I44" i="23"/>
  <c r="L89" i="34"/>
  <c r="L118" i="34"/>
  <c r="N118" i="34" s="1"/>
  <c r="M15" i="23"/>
  <c r="N15" i="23" s="1"/>
  <c r="H51" i="23"/>
  <c r="L37" i="34"/>
  <c r="N37" i="34" s="1"/>
  <c r="L60" i="34"/>
  <c r="L79" i="34"/>
  <c r="D29" i="23"/>
  <c r="L109" i="34"/>
  <c r="H79" i="23"/>
  <c r="I32" i="23"/>
  <c r="C31" i="23"/>
  <c r="L119" i="34"/>
  <c r="L52" i="34"/>
  <c r="I50" i="23"/>
  <c r="I51" i="23" s="1"/>
  <c r="C37" i="23"/>
  <c r="L85" i="34"/>
  <c r="H21" i="23"/>
  <c r="L44" i="34"/>
  <c r="D12" i="23"/>
  <c r="M25" i="23"/>
  <c r="L95" i="34"/>
  <c r="L136" i="34"/>
  <c r="L127" i="34"/>
  <c r="C78" i="23"/>
  <c r="H12" i="23"/>
  <c r="C59" i="23"/>
  <c r="L112" i="34"/>
  <c r="L17" i="34"/>
  <c r="H47" i="23"/>
  <c r="H74" i="23"/>
  <c r="L123" i="34"/>
  <c r="N123" i="34" s="1"/>
  <c r="H27" i="23"/>
  <c r="D66" i="23"/>
  <c r="L19" i="34"/>
  <c r="L53" i="34"/>
  <c r="L140" i="34"/>
  <c r="D52" i="23"/>
  <c r="H38" i="23"/>
  <c r="C43" i="23"/>
  <c r="L42" i="34"/>
  <c r="N26" i="34"/>
  <c r="L28" i="34"/>
  <c r="L58" i="34"/>
  <c r="L106" i="34"/>
  <c r="N106" i="34" s="1"/>
  <c r="L110" i="34"/>
  <c r="I24" i="23"/>
  <c r="D13" i="23"/>
  <c r="C71" i="23"/>
  <c r="D11" i="23"/>
  <c r="H62" i="23"/>
  <c r="L129" i="34"/>
  <c r="N129" i="34" s="1"/>
  <c r="I37" i="23"/>
  <c r="C66" i="23"/>
  <c r="L18" i="34"/>
  <c r="L125" i="34"/>
  <c r="L31" i="34"/>
  <c r="L141" i="34"/>
  <c r="N141" i="34" s="1"/>
  <c r="M30" i="23"/>
  <c r="C23" i="23"/>
  <c r="M9" i="23" s="1"/>
  <c r="D34" i="23"/>
  <c r="L86" i="34"/>
  <c r="L77" i="34"/>
  <c r="L88" i="34"/>
  <c r="L65" i="34"/>
  <c r="M20" i="23"/>
  <c r="N115" i="34" l="1"/>
  <c r="P115" i="34" s="1"/>
  <c r="H80" i="28"/>
  <c r="M10" i="28" s="1"/>
  <c r="H80" i="25"/>
  <c r="M10" i="25" s="1"/>
  <c r="N43" i="34"/>
  <c r="P43" i="34" s="1"/>
  <c r="G116" i="34"/>
  <c r="J75" i="34"/>
  <c r="B68" i="34"/>
  <c r="H80" i="26"/>
  <c r="M10" i="26" s="1"/>
  <c r="N10" i="26" s="1"/>
  <c r="N113" i="34"/>
  <c r="P113" i="34" s="1"/>
  <c r="H63" i="34"/>
  <c r="H149" i="34" s="1"/>
  <c r="M90" i="34"/>
  <c r="M149" i="34" s="1"/>
  <c r="I56" i="34"/>
  <c r="N133" i="34"/>
  <c r="N122" i="34"/>
  <c r="O122" i="34" s="1"/>
  <c r="E56" i="34"/>
  <c r="I12" i="30"/>
  <c r="N48" i="34"/>
  <c r="O48" i="34" s="1"/>
  <c r="N139" i="34"/>
  <c r="I12" i="40"/>
  <c r="D43" i="32"/>
  <c r="N128" i="34"/>
  <c r="P128" i="34" s="1"/>
  <c r="N39" i="34"/>
  <c r="O39" i="34" s="1"/>
  <c r="C34" i="34"/>
  <c r="N33" i="34"/>
  <c r="O33" i="34" s="1"/>
  <c r="C75" i="34"/>
  <c r="C131" i="34"/>
  <c r="D37" i="32"/>
  <c r="C63" i="34"/>
  <c r="I79" i="32"/>
  <c r="N109" i="34"/>
  <c r="O109" i="34" s="1"/>
  <c r="N54" i="34"/>
  <c r="P54" i="34" s="1"/>
  <c r="I47" i="32"/>
  <c r="N59" i="34"/>
  <c r="O59" i="34" s="1"/>
  <c r="D31" i="32"/>
  <c r="I38" i="32"/>
  <c r="D78" i="32"/>
  <c r="D59" i="32"/>
  <c r="N79" i="34"/>
  <c r="O79" i="34" s="1"/>
  <c r="I21" i="32"/>
  <c r="N61" i="34"/>
  <c r="P61" i="34" s="1"/>
  <c r="D66" i="32"/>
  <c r="C143" i="34"/>
  <c r="I12" i="32"/>
  <c r="N67" i="34"/>
  <c r="O67" i="34" s="1"/>
  <c r="C96" i="34"/>
  <c r="C116" i="34"/>
  <c r="C90" i="34"/>
  <c r="I62" i="32"/>
  <c r="I33" i="32"/>
  <c r="N27" i="34"/>
  <c r="P27" i="34" s="1"/>
  <c r="H80" i="32"/>
  <c r="M10" i="32" s="1"/>
  <c r="N10" i="32" s="1"/>
  <c r="N72" i="34"/>
  <c r="P72" i="34" s="1"/>
  <c r="C56" i="34"/>
  <c r="N125" i="34"/>
  <c r="O125" i="34" s="1"/>
  <c r="N46" i="34"/>
  <c r="P46" i="34" s="1"/>
  <c r="D43" i="18"/>
  <c r="N94" i="34"/>
  <c r="P94" i="34" s="1"/>
  <c r="N112" i="34"/>
  <c r="P112" i="34" s="1"/>
  <c r="N135" i="34"/>
  <c r="O135" i="34" s="1"/>
  <c r="B116" i="34"/>
  <c r="I79" i="18"/>
  <c r="N73" i="34"/>
  <c r="P73" i="34" s="1"/>
  <c r="N53" i="34"/>
  <c r="O53" i="34" s="1"/>
  <c r="N145" i="34"/>
  <c r="N148" i="34" s="1"/>
  <c r="I38" i="18"/>
  <c r="I47" i="18"/>
  <c r="B131" i="34"/>
  <c r="N26" i="18"/>
  <c r="N127" i="34"/>
  <c r="O127" i="34" s="1"/>
  <c r="I80" i="27"/>
  <c r="I47" i="25"/>
  <c r="N10" i="28"/>
  <c r="N10" i="22"/>
  <c r="D59" i="24"/>
  <c r="I80" i="24" s="1"/>
  <c r="N10" i="25"/>
  <c r="D43" i="30"/>
  <c r="I80" i="30" s="1"/>
  <c r="I80" i="22"/>
  <c r="N8" i="18"/>
  <c r="I80" i="26"/>
  <c r="I80" i="29"/>
  <c r="F25" i="39"/>
  <c r="D25" i="39"/>
  <c r="G25" i="39" s="1"/>
  <c r="B25" i="39"/>
  <c r="A25" i="39"/>
  <c r="I74" i="18"/>
  <c r="N16" i="34"/>
  <c r="O16" i="34" s="1"/>
  <c r="I27" i="23"/>
  <c r="N124" i="34"/>
  <c r="P124" i="34" s="1"/>
  <c r="M22" i="34"/>
  <c r="M150" i="34" s="1"/>
  <c r="K149" i="34"/>
  <c r="H80" i="24"/>
  <c r="M10" i="24" s="1"/>
  <c r="N10" i="24" s="1"/>
  <c r="I149" i="34"/>
  <c r="N45" i="34"/>
  <c r="O45" i="34" s="1"/>
  <c r="I12" i="23"/>
  <c r="J149" i="34"/>
  <c r="I33" i="25"/>
  <c r="I80" i="28"/>
  <c r="D23" i="28"/>
  <c r="G90" i="34"/>
  <c r="G149" i="34" s="1"/>
  <c r="F149" i="34"/>
  <c r="F90" i="34"/>
  <c r="H80" i="29"/>
  <c r="M10" i="29" s="1"/>
  <c r="N10" i="29" s="1"/>
  <c r="P80" i="34"/>
  <c r="E143" i="34"/>
  <c r="E90" i="34"/>
  <c r="E34" i="34"/>
  <c r="H80" i="30"/>
  <c r="M10" i="30" s="1"/>
  <c r="N10" i="30" s="1"/>
  <c r="E131" i="34"/>
  <c r="I27" i="40"/>
  <c r="I80" i="40" s="1"/>
  <c r="H80" i="40"/>
  <c r="M10" i="40" s="1"/>
  <c r="N10" i="40" s="1"/>
  <c r="G18" i="35"/>
  <c r="N32" i="34"/>
  <c r="O32" i="34" s="1"/>
  <c r="F18" i="35"/>
  <c r="D56" i="34"/>
  <c r="D149" i="34" s="1"/>
  <c r="N47" i="34"/>
  <c r="P47" i="34" s="1"/>
  <c r="I74" i="32"/>
  <c r="N15" i="34"/>
  <c r="O15" i="34" s="1"/>
  <c r="K31" i="1"/>
  <c r="N42" i="34"/>
  <c r="O42" i="34" s="1"/>
  <c r="N10" i="34"/>
  <c r="O10" i="34" s="1"/>
  <c r="N44" i="34"/>
  <c r="O44" i="34" s="1"/>
  <c r="B102" i="34"/>
  <c r="M26" i="18"/>
  <c r="N85" i="34"/>
  <c r="O85" i="34" s="1"/>
  <c r="B34" i="34"/>
  <c r="K34" i="1"/>
  <c r="I33" i="18"/>
  <c r="O36" i="34"/>
  <c r="O84" i="34"/>
  <c r="P122" i="34"/>
  <c r="P134" i="34"/>
  <c r="P51" i="34"/>
  <c r="N88" i="34"/>
  <c r="P88" i="34" s="1"/>
  <c r="P48" i="34"/>
  <c r="I51" i="18"/>
  <c r="O38" i="34"/>
  <c r="N140" i="34"/>
  <c r="P140" i="34" s="1"/>
  <c r="N95" i="34"/>
  <c r="P95" i="34" s="1"/>
  <c r="N52" i="34"/>
  <c r="P52" i="34" s="1"/>
  <c r="N6" i="34"/>
  <c r="P6" i="34" s="1"/>
  <c r="O92" i="34"/>
  <c r="O101" i="34"/>
  <c r="O25" i="34"/>
  <c r="P25" i="34"/>
  <c r="N18" i="34"/>
  <c r="P18" i="34" s="1"/>
  <c r="P87" i="34"/>
  <c r="N60" i="34"/>
  <c r="O60" i="34" s="1"/>
  <c r="N50" i="34"/>
  <c r="B143" i="34"/>
  <c r="P104" i="34"/>
  <c r="D66" i="18"/>
  <c r="O55" i="34"/>
  <c r="P55" i="34"/>
  <c r="N99" i="34"/>
  <c r="O99" i="34" s="1"/>
  <c r="N136" i="34"/>
  <c r="N89" i="34"/>
  <c r="O89" i="34" s="1"/>
  <c r="O113" i="34"/>
  <c r="B96" i="34"/>
  <c r="I12" i="18"/>
  <c r="D59" i="18"/>
  <c r="B40" i="34"/>
  <c r="O49" i="34"/>
  <c r="O115" i="34"/>
  <c r="P146" i="34"/>
  <c r="I62" i="18"/>
  <c r="D78" i="18"/>
  <c r="B63" i="34"/>
  <c r="B56" i="34"/>
  <c r="N30" i="34"/>
  <c r="P138" i="34"/>
  <c r="O43" i="34"/>
  <c r="P74" i="34"/>
  <c r="O74" i="34"/>
  <c r="P39" i="34"/>
  <c r="H80" i="18"/>
  <c r="M10" i="18" s="1"/>
  <c r="N10" i="18" s="1"/>
  <c r="N11" i="18" s="1"/>
  <c r="B28" i="34"/>
  <c r="N93" i="34"/>
  <c r="N105" i="34"/>
  <c r="O105" i="34" s="1"/>
  <c r="O66" i="34"/>
  <c r="P83" i="34"/>
  <c r="O128" i="34"/>
  <c r="B75" i="34"/>
  <c r="N62" i="34"/>
  <c r="P62" i="34" s="1"/>
  <c r="O114" i="34"/>
  <c r="N71" i="34"/>
  <c r="B90" i="34"/>
  <c r="N78" i="34"/>
  <c r="P147" i="34"/>
  <c r="O147" i="34"/>
  <c r="P133" i="34"/>
  <c r="O133" i="34"/>
  <c r="P139" i="34"/>
  <c r="O139" i="34"/>
  <c r="P142" i="34"/>
  <c r="O142" i="34"/>
  <c r="P141" i="34"/>
  <c r="O141" i="34"/>
  <c r="P137" i="34"/>
  <c r="O137" i="34"/>
  <c r="O123" i="34"/>
  <c r="P123" i="34"/>
  <c r="P126" i="34"/>
  <c r="O126" i="34"/>
  <c r="P130" i="34"/>
  <c r="O130" i="34"/>
  <c r="P129" i="34"/>
  <c r="O129" i="34"/>
  <c r="P118" i="34"/>
  <c r="O118" i="34"/>
  <c r="P111" i="34"/>
  <c r="O111" i="34"/>
  <c r="P106" i="34"/>
  <c r="O106" i="34"/>
  <c r="O98" i="34"/>
  <c r="P98" i="34"/>
  <c r="P100" i="34"/>
  <c r="O100" i="34"/>
  <c r="P70" i="34"/>
  <c r="O70" i="34"/>
  <c r="D43" i="23"/>
  <c r="P37" i="34"/>
  <c r="O37" i="34"/>
  <c r="K32" i="1"/>
  <c r="P26" i="34"/>
  <c r="O26" i="34"/>
  <c r="D78" i="23"/>
  <c r="I79" i="23"/>
  <c r="D31" i="23"/>
  <c r="I47" i="23"/>
  <c r="L148" i="34"/>
  <c r="N21" i="34"/>
  <c r="I74" i="23"/>
  <c r="N14" i="34"/>
  <c r="I33" i="23"/>
  <c r="D23" i="24"/>
  <c r="N12" i="34"/>
  <c r="N9" i="34"/>
  <c r="N13" i="34"/>
  <c r="N8" i="34"/>
  <c r="D23" i="22"/>
  <c r="N11" i="34"/>
  <c r="D23" i="30"/>
  <c r="E22" i="34"/>
  <c r="D23" i="27"/>
  <c r="D23" i="25"/>
  <c r="D23" i="40"/>
  <c r="F22" i="34"/>
  <c r="F150" i="34" s="1"/>
  <c r="C22" i="34"/>
  <c r="G22" i="34"/>
  <c r="D22" i="34"/>
  <c r="D23" i="32"/>
  <c r="D23" i="18"/>
  <c r="B22" i="34"/>
  <c r="N20" i="34"/>
  <c r="H22" i="34"/>
  <c r="M31" i="18"/>
  <c r="N30" i="18"/>
  <c r="N31" i="18" s="1"/>
  <c r="N17" i="34"/>
  <c r="I22" i="34"/>
  <c r="I150" i="34" s="1"/>
  <c r="K22" i="34"/>
  <c r="K150" i="34" s="1"/>
  <c r="N19" i="34"/>
  <c r="D23" i="26"/>
  <c r="N7" i="34"/>
  <c r="N20" i="18"/>
  <c r="N21" i="18" s="1"/>
  <c r="M21" i="18"/>
  <c r="J22" i="34"/>
  <c r="J150" i="34" s="1"/>
  <c r="D23" i="29"/>
  <c r="I38" i="23"/>
  <c r="I21" i="23"/>
  <c r="L75" i="34"/>
  <c r="L102" i="34"/>
  <c r="L40" i="34"/>
  <c r="D37" i="23"/>
  <c r="L96" i="34"/>
  <c r="D59" i="23"/>
  <c r="L30" i="1"/>
  <c r="K30" i="1"/>
  <c r="D23" i="23"/>
  <c r="L120" i="34"/>
  <c r="N119" i="34"/>
  <c r="L34" i="1"/>
  <c r="N25" i="23"/>
  <c r="L56" i="34"/>
  <c r="H80" i="23"/>
  <c r="M10" i="23" s="1"/>
  <c r="L116" i="34"/>
  <c r="N110" i="34"/>
  <c r="N30" i="23"/>
  <c r="L32" i="1"/>
  <c r="L131" i="34"/>
  <c r="L143" i="34"/>
  <c r="N9" i="23"/>
  <c r="K29" i="1"/>
  <c r="N20" i="23"/>
  <c r="L31" i="1"/>
  <c r="L22" i="34"/>
  <c r="N58" i="34"/>
  <c r="L63" i="34"/>
  <c r="N65" i="34"/>
  <c r="L68" i="34"/>
  <c r="L107" i="34"/>
  <c r="N77" i="34"/>
  <c r="L81" i="34"/>
  <c r="L90" i="34"/>
  <c r="N86" i="34"/>
  <c r="L34" i="34"/>
  <c r="N31" i="34"/>
  <c r="H150" i="34" l="1"/>
  <c r="G150" i="34"/>
  <c r="E149" i="34"/>
  <c r="D150" i="34"/>
  <c r="N40" i="34"/>
  <c r="P40" i="34" s="1"/>
  <c r="P33" i="34"/>
  <c r="P79" i="34"/>
  <c r="P109" i="34"/>
  <c r="O54" i="34"/>
  <c r="P59" i="34"/>
  <c r="P67" i="34"/>
  <c r="O61" i="34"/>
  <c r="I80" i="32"/>
  <c r="N28" i="34"/>
  <c r="O28" i="34" s="1"/>
  <c r="O72" i="34"/>
  <c r="C149" i="34"/>
  <c r="C150" i="34" s="1"/>
  <c r="O27" i="34"/>
  <c r="O94" i="34"/>
  <c r="P125" i="34"/>
  <c r="O46" i="34"/>
  <c r="O112" i="34"/>
  <c r="P135" i="34"/>
  <c r="P53" i="34"/>
  <c r="N75" i="34"/>
  <c r="N81" i="34" s="1"/>
  <c r="O73" i="34"/>
  <c r="O145" i="34"/>
  <c r="P145" i="34"/>
  <c r="P127" i="34"/>
  <c r="M11" i="18"/>
  <c r="B153" i="34" s="1"/>
  <c r="I80" i="25"/>
  <c r="E25" i="39"/>
  <c r="P16" i="34"/>
  <c r="N131" i="34"/>
  <c r="P131" i="34" s="1"/>
  <c r="P85" i="34"/>
  <c r="O140" i="34"/>
  <c r="P60" i="34"/>
  <c r="O124" i="34"/>
  <c r="L11" i="32"/>
  <c r="L8" i="40" s="1"/>
  <c r="L11" i="40" s="1"/>
  <c r="L8" i="30" s="1"/>
  <c r="O52" i="34"/>
  <c r="M31" i="1"/>
  <c r="M34" i="1"/>
  <c r="P32" i="34"/>
  <c r="P45" i="34"/>
  <c r="P10" i="34"/>
  <c r="P44" i="34"/>
  <c r="P15" i="34"/>
  <c r="P42" i="34"/>
  <c r="E150" i="34"/>
  <c r="O47" i="34"/>
  <c r="N56" i="34"/>
  <c r="O56" i="34" s="1"/>
  <c r="M23" i="32"/>
  <c r="M26" i="32" s="1"/>
  <c r="B158" i="34"/>
  <c r="O50" i="34"/>
  <c r="P89" i="34"/>
  <c r="O6" i="34"/>
  <c r="O88" i="34"/>
  <c r="P105" i="34"/>
  <c r="N102" i="34"/>
  <c r="O102" i="34" s="1"/>
  <c r="P50" i="34"/>
  <c r="O18" i="34"/>
  <c r="N107" i="34"/>
  <c r="O107" i="34" s="1"/>
  <c r="N143" i="34"/>
  <c r="P143" i="34" s="1"/>
  <c r="P136" i="34"/>
  <c r="O95" i="34"/>
  <c r="N96" i="34"/>
  <c r="O96" i="34" s="1"/>
  <c r="P99" i="34"/>
  <c r="O62" i="34"/>
  <c r="O136" i="34"/>
  <c r="I80" i="18"/>
  <c r="P30" i="34"/>
  <c r="O30" i="34"/>
  <c r="B149" i="34"/>
  <c r="B150" i="34" s="1"/>
  <c r="B152" i="34" s="1"/>
  <c r="C151" i="34" s="1"/>
  <c r="P93" i="34"/>
  <c r="O93" i="34"/>
  <c r="P78" i="34"/>
  <c r="O78" i="34"/>
  <c r="P71" i="34"/>
  <c r="O71" i="34"/>
  <c r="P148" i="34"/>
  <c r="O148" i="34"/>
  <c r="M32" i="1"/>
  <c r="N120" i="34"/>
  <c r="P119" i="34"/>
  <c r="O119" i="34"/>
  <c r="N116" i="34"/>
  <c r="P110" i="34"/>
  <c r="O110" i="34"/>
  <c r="N90" i="34"/>
  <c r="P86" i="34"/>
  <c r="O86" i="34"/>
  <c r="O77" i="34"/>
  <c r="P77" i="34"/>
  <c r="N68" i="34"/>
  <c r="P65" i="34"/>
  <c r="O65" i="34"/>
  <c r="N63" i="34"/>
  <c r="P58" i="34"/>
  <c r="O58" i="34"/>
  <c r="O31" i="34"/>
  <c r="P31" i="34"/>
  <c r="N34" i="34"/>
  <c r="O20" i="34"/>
  <c r="P20" i="34"/>
  <c r="O21" i="34"/>
  <c r="P21" i="34"/>
  <c r="O9" i="34"/>
  <c r="O17" i="34"/>
  <c r="P17" i="34"/>
  <c r="O12" i="34"/>
  <c r="P12" i="34"/>
  <c r="O7" i="34"/>
  <c r="P7" i="34"/>
  <c r="O11" i="34"/>
  <c r="P11" i="34"/>
  <c r="O19" i="34"/>
  <c r="P19" i="34"/>
  <c r="O14" i="34"/>
  <c r="P14" i="34"/>
  <c r="O8" i="34"/>
  <c r="P8" i="34"/>
  <c r="O13" i="34"/>
  <c r="P13" i="34"/>
  <c r="P9" i="34"/>
  <c r="N22" i="34"/>
  <c r="M18" i="32"/>
  <c r="M21" i="32" s="1"/>
  <c r="B157" i="34"/>
  <c r="B159" i="34"/>
  <c r="M28" i="32"/>
  <c r="M31" i="32" s="1"/>
  <c r="I80" i="23"/>
  <c r="M30" i="1"/>
  <c r="L29" i="1"/>
  <c r="M29" i="1" s="1"/>
  <c r="N10" i="23"/>
  <c r="L149" i="34"/>
  <c r="L150" i="34" s="1"/>
  <c r="K33" i="1"/>
  <c r="O40" i="34" l="1"/>
  <c r="P28" i="34"/>
  <c r="C152" i="34"/>
  <c r="D151" i="34" s="1"/>
  <c r="D152" i="34" s="1"/>
  <c r="E151" i="34" s="1"/>
  <c r="E152" i="34" s="1"/>
  <c r="F151" i="34" s="1"/>
  <c r="F152" i="34" s="1"/>
  <c r="G151" i="34" s="1"/>
  <c r="G152" i="34" s="1"/>
  <c r="H151" i="34" s="1"/>
  <c r="H152" i="34" s="1"/>
  <c r="I151" i="34" s="1"/>
  <c r="I152" i="34" s="1"/>
  <c r="J151" i="34" s="1"/>
  <c r="J152" i="34" s="1"/>
  <c r="K151" i="34" s="1"/>
  <c r="K152" i="34" s="1"/>
  <c r="L151" i="34" s="1"/>
  <c r="L152" i="34" s="1"/>
  <c r="M151" i="34" s="1"/>
  <c r="M152" i="34" s="1"/>
  <c r="O75" i="34"/>
  <c r="P75" i="34"/>
  <c r="M8" i="22"/>
  <c r="M11" i="22" s="1"/>
  <c r="M155" i="34" s="1"/>
  <c r="M8" i="32"/>
  <c r="M11" i="32" s="1"/>
  <c r="B155" i="34"/>
  <c r="O131" i="34"/>
  <c r="C26" i="39"/>
  <c r="P56" i="34"/>
  <c r="M23" i="40"/>
  <c r="M26" i="40" s="1"/>
  <c r="C158" i="34"/>
  <c r="L26" i="32"/>
  <c r="L23" i="40" s="1"/>
  <c r="N23" i="32"/>
  <c r="N26" i="32" s="1"/>
  <c r="P102" i="34"/>
  <c r="O143" i="34"/>
  <c r="P96" i="34"/>
  <c r="P107" i="34"/>
  <c r="P120" i="34"/>
  <c r="O120" i="34"/>
  <c r="P116" i="34"/>
  <c r="O116" i="34"/>
  <c r="P90" i="34"/>
  <c r="O90" i="34"/>
  <c r="P81" i="34"/>
  <c r="O81" i="34"/>
  <c r="P68" i="34"/>
  <c r="O68" i="34"/>
  <c r="N149" i="34"/>
  <c r="N150" i="34" s="1"/>
  <c r="N152" i="34" s="1"/>
  <c r="P63" i="34"/>
  <c r="O63" i="34"/>
  <c r="P34" i="34"/>
  <c r="O34" i="34"/>
  <c r="O22" i="34"/>
  <c r="P22" i="34"/>
  <c r="M28" i="40"/>
  <c r="M31" i="40" s="1"/>
  <c r="C159" i="34"/>
  <c r="N28" i="32"/>
  <c r="N31" i="32" s="1"/>
  <c r="L31" i="32"/>
  <c r="L28" i="40" s="1"/>
  <c r="C157" i="34"/>
  <c r="M18" i="40"/>
  <c r="M21" i="40" s="1"/>
  <c r="L21" i="32"/>
  <c r="L18" i="40" s="1"/>
  <c r="N18" i="32"/>
  <c r="N21" i="32" s="1"/>
  <c r="L33" i="1"/>
  <c r="L35" i="1" s="1"/>
  <c r="K35" i="1"/>
  <c r="M153" i="34" l="1"/>
  <c r="N8" i="32"/>
  <c r="N11" i="32" s="1"/>
  <c r="M8" i="40"/>
  <c r="C155" i="34"/>
  <c r="C153" i="34"/>
  <c r="F26" i="39"/>
  <c r="A26" i="39"/>
  <c r="D26" i="39"/>
  <c r="G26" i="39" s="1"/>
  <c r="B26" i="39"/>
  <c r="L11" i="30"/>
  <c r="L8" i="29" s="1"/>
  <c r="L26" i="40"/>
  <c r="L23" i="30" s="1"/>
  <c r="N23" i="40"/>
  <c r="N26" i="40" s="1"/>
  <c r="M23" i="30"/>
  <c r="M26" i="30" s="1"/>
  <c r="D158" i="34"/>
  <c r="D157" i="34"/>
  <c r="M18" i="30"/>
  <c r="M21" i="30" s="1"/>
  <c r="N18" i="40"/>
  <c r="N21" i="40" s="1"/>
  <c r="L21" i="40"/>
  <c r="L18" i="30" s="1"/>
  <c r="L31" i="40"/>
  <c r="L28" i="30" s="1"/>
  <c r="N28" i="40"/>
  <c r="N31" i="40" s="1"/>
  <c r="M28" i="30"/>
  <c r="M31" i="30" s="1"/>
  <c r="D159" i="34"/>
  <c r="M33" i="1"/>
  <c r="M35" i="1" s="1"/>
  <c r="M11" i="40" l="1"/>
  <c r="N8" i="40"/>
  <c r="N11" i="40" s="1"/>
  <c r="E26" i="39"/>
  <c r="L11" i="29"/>
  <c r="L8" i="28" s="1"/>
  <c r="N23" i="30"/>
  <c r="N26" i="30" s="1"/>
  <c r="L26" i="30"/>
  <c r="L23" i="29" s="1"/>
  <c r="E158" i="34"/>
  <c r="M23" i="29"/>
  <c r="M26" i="29" s="1"/>
  <c r="L31" i="30"/>
  <c r="L28" i="29" s="1"/>
  <c r="N28" i="30"/>
  <c r="N31" i="30" s="1"/>
  <c r="N18" i="30"/>
  <c r="N21" i="30" s="1"/>
  <c r="L21" i="30"/>
  <c r="L18" i="29" s="1"/>
  <c r="M28" i="29"/>
  <c r="M31" i="29" s="1"/>
  <c r="E159" i="34"/>
  <c r="M18" i="29"/>
  <c r="M21" i="29" s="1"/>
  <c r="E157" i="34"/>
  <c r="D153" i="34" l="1"/>
  <c r="D155" i="34"/>
  <c r="M8" i="30"/>
  <c r="C27" i="39"/>
  <c r="L11" i="28"/>
  <c r="L8" i="27" s="1"/>
  <c r="F158" i="34"/>
  <c r="M23" i="28"/>
  <c r="M26" i="28" s="1"/>
  <c r="L26" i="29"/>
  <c r="L23" i="28" s="1"/>
  <c r="N23" i="29"/>
  <c r="N26" i="29" s="1"/>
  <c r="L31" i="29"/>
  <c r="L28" i="28" s="1"/>
  <c r="N28" i="29"/>
  <c r="N31" i="29" s="1"/>
  <c r="M18" i="28"/>
  <c r="M21" i="28" s="1"/>
  <c r="F157" i="34"/>
  <c r="L21" i="29"/>
  <c r="L18" i="28" s="1"/>
  <c r="N18" i="29"/>
  <c r="N21" i="29" s="1"/>
  <c r="F159" i="34"/>
  <c r="M28" i="28"/>
  <c r="M31" i="28" s="1"/>
  <c r="M11" i="30" l="1"/>
  <c r="N8" i="30"/>
  <c r="N11" i="30" s="1"/>
  <c r="F27" i="39"/>
  <c r="A27" i="39"/>
  <c r="D27" i="39"/>
  <c r="G27" i="39" s="1"/>
  <c r="B27" i="39"/>
  <c r="L11" i="27"/>
  <c r="L8" i="26" s="1"/>
  <c r="M23" i="27"/>
  <c r="M26" i="27" s="1"/>
  <c r="G158" i="34"/>
  <c r="N23" i="28"/>
  <c r="N26" i="28" s="1"/>
  <c r="L26" i="28"/>
  <c r="L23" i="27" s="1"/>
  <c r="L21" i="28"/>
  <c r="L18" i="27" s="1"/>
  <c r="N18" i="28"/>
  <c r="N21" i="28" s="1"/>
  <c r="G157" i="34"/>
  <c r="M18" i="27"/>
  <c r="M21" i="27" s="1"/>
  <c r="N28" i="28"/>
  <c r="N31" i="28" s="1"/>
  <c r="L31" i="28"/>
  <c r="L28" i="27" s="1"/>
  <c r="M28" i="27"/>
  <c r="M31" i="27" s="1"/>
  <c r="G159" i="34"/>
  <c r="E155" i="34" l="1"/>
  <c r="E153" i="34"/>
  <c r="M8" i="29"/>
  <c r="E27" i="39"/>
  <c r="L11" i="26"/>
  <c r="L8" i="25" s="1"/>
  <c r="M23" i="26"/>
  <c r="M26" i="26" s="1"/>
  <c r="H158" i="34"/>
  <c r="N23" i="27"/>
  <c r="N26" i="27" s="1"/>
  <c r="L26" i="27"/>
  <c r="L23" i="26" s="1"/>
  <c r="L31" i="27"/>
  <c r="L28" i="26" s="1"/>
  <c r="N28" i="27"/>
  <c r="N31" i="27" s="1"/>
  <c r="L21" i="27"/>
  <c r="L18" i="26" s="1"/>
  <c r="N18" i="27"/>
  <c r="N21" i="27" s="1"/>
  <c r="M18" i="26"/>
  <c r="M21" i="26" s="1"/>
  <c r="H157" i="34"/>
  <c r="M28" i="26"/>
  <c r="M31" i="26" s="1"/>
  <c r="H159" i="34"/>
  <c r="M11" i="29" l="1"/>
  <c r="N8" i="29"/>
  <c r="N11" i="29" s="1"/>
  <c r="C28" i="39"/>
  <c r="L11" i="25"/>
  <c r="L8" i="24" s="1"/>
  <c r="I158" i="34"/>
  <c r="M23" i="25"/>
  <c r="M26" i="25" s="1"/>
  <c r="L26" i="26"/>
  <c r="L23" i="25" s="1"/>
  <c r="N23" i="26"/>
  <c r="N26" i="26" s="1"/>
  <c r="I157" i="34"/>
  <c r="M18" i="25"/>
  <c r="M21" i="25" s="1"/>
  <c r="I159" i="34"/>
  <c r="M28" i="25"/>
  <c r="M31" i="25" s="1"/>
  <c r="N18" i="26"/>
  <c r="N21" i="26" s="1"/>
  <c r="L21" i="26"/>
  <c r="L18" i="25" s="1"/>
  <c r="N28" i="26"/>
  <c r="N31" i="26" s="1"/>
  <c r="L31" i="26"/>
  <c r="L28" i="25" s="1"/>
  <c r="F153" i="34" l="1"/>
  <c r="M8" i="28"/>
  <c r="F155" i="34"/>
  <c r="B28" i="39"/>
  <c r="F28" i="39"/>
  <c r="D28" i="39"/>
  <c r="G28" i="39" s="1"/>
  <c r="A28" i="39"/>
  <c r="L11" i="24"/>
  <c r="L8" i="23" s="1"/>
  <c r="M23" i="24"/>
  <c r="M26" i="24" s="1"/>
  <c r="J158" i="34"/>
  <c r="N23" i="25"/>
  <c r="N26" i="25" s="1"/>
  <c r="L26" i="25"/>
  <c r="L23" i="24" s="1"/>
  <c r="J159" i="34"/>
  <c r="M28" i="24"/>
  <c r="M31" i="24" s="1"/>
  <c r="M18" i="24"/>
  <c r="M21" i="24" s="1"/>
  <c r="J157" i="34"/>
  <c r="M11" i="28" l="1"/>
  <c r="N8" i="28"/>
  <c r="N11" i="28" s="1"/>
  <c r="E28" i="39"/>
  <c r="C29" i="39" s="1"/>
  <c r="L11" i="23"/>
  <c r="L8" i="22" s="1"/>
  <c r="K158" i="34"/>
  <c r="M23" i="23"/>
  <c r="M26" i="23" s="1"/>
  <c r="L26" i="24"/>
  <c r="L23" i="23" s="1"/>
  <c r="N23" i="24"/>
  <c r="N26" i="24" s="1"/>
  <c r="L21" i="25"/>
  <c r="L18" i="24" s="1"/>
  <c r="N18" i="24" s="1"/>
  <c r="N21" i="24" s="1"/>
  <c r="N18" i="25"/>
  <c r="N21" i="25" s="1"/>
  <c r="L31" i="25"/>
  <c r="L28" i="24" s="1"/>
  <c r="N28" i="24" s="1"/>
  <c r="N31" i="24" s="1"/>
  <c r="N28" i="25"/>
  <c r="N31" i="25" s="1"/>
  <c r="K157" i="34"/>
  <c r="M18" i="23"/>
  <c r="M21" i="23" s="1"/>
  <c r="K159" i="34"/>
  <c r="M28" i="23"/>
  <c r="M31" i="23" s="1"/>
  <c r="L31" i="24" l="1"/>
  <c r="L28" i="23" s="1"/>
  <c r="N28" i="23" s="1"/>
  <c r="N31" i="23" s="1"/>
  <c r="G155" i="34"/>
  <c r="M8" i="27"/>
  <c r="G153" i="34"/>
  <c r="N8" i="22"/>
  <c r="N11" i="22" s="1"/>
  <c r="L11" i="22"/>
  <c r="L21" i="24"/>
  <c r="L18" i="23" s="1"/>
  <c r="N18" i="23" s="1"/>
  <c r="N21" i="23" s="1"/>
  <c r="B29" i="39"/>
  <c r="D29" i="39"/>
  <c r="G29" i="39" s="1"/>
  <c r="F29" i="39"/>
  <c r="A29" i="39"/>
  <c r="L26" i="23"/>
  <c r="L23" i="22" s="1"/>
  <c r="N23" i="23"/>
  <c r="N26" i="23" s="1"/>
  <c r="L158" i="34"/>
  <c r="M23" i="22"/>
  <c r="M26" i="22" s="1"/>
  <c r="M158" i="34" s="1"/>
  <c r="L159" i="34"/>
  <c r="M28" i="22"/>
  <c r="M31" i="22" s="1"/>
  <c r="M159" i="34" s="1"/>
  <c r="L157" i="34"/>
  <c r="M18" i="22"/>
  <c r="M21" i="22" s="1"/>
  <c r="L31" i="23" l="1"/>
  <c r="L28" i="22" s="1"/>
  <c r="L31" i="22" s="1"/>
  <c r="L21" i="23"/>
  <c r="L18" i="22" s="1"/>
  <c r="L21" i="22" s="1"/>
  <c r="M11" i="27"/>
  <c r="N8" i="27"/>
  <c r="N11" i="27" s="1"/>
  <c r="E29" i="39"/>
  <c r="C30" i="39" s="1"/>
  <c r="L26" i="22"/>
  <c r="N23" i="22"/>
  <c r="N26" i="22" s="1"/>
  <c r="M157" i="34"/>
  <c r="N28" i="22" l="1"/>
  <c r="N31" i="22" s="1"/>
  <c r="N18" i="22"/>
  <c r="N21" i="22" s="1"/>
  <c r="H155" i="34"/>
  <c r="H153" i="34"/>
  <c r="M8" i="26"/>
  <c r="A30" i="39"/>
  <c r="E30" i="39" s="1"/>
  <c r="C31" i="39" s="1"/>
  <c r="F30" i="39"/>
  <c r="B30" i="39"/>
  <c r="D30" i="39"/>
  <c r="G30" i="39" s="1"/>
  <c r="M11" i="26" l="1"/>
  <c r="N8" i="26"/>
  <c r="N11" i="26" s="1"/>
  <c r="F31" i="39"/>
  <c r="A31" i="39"/>
  <c r="E31" i="39" s="1"/>
  <c r="C32" i="39" s="1"/>
  <c r="D31" i="39"/>
  <c r="G31" i="39" s="1"/>
  <c r="B31" i="39"/>
  <c r="I155" i="34" l="1"/>
  <c r="I153" i="34"/>
  <c r="M8" i="25"/>
  <c r="D32" i="39"/>
  <c r="G32" i="39" s="1"/>
  <c r="F32" i="39"/>
  <c r="A32" i="39"/>
  <c r="E32" i="39" s="1"/>
  <c r="C33" i="39" s="1"/>
  <c r="B32" i="39"/>
  <c r="M11" i="25" l="1"/>
  <c r="N8" i="25"/>
  <c r="N11" i="25" s="1"/>
  <c r="A33" i="39"/>
  <c r="E33" i="39" s="1"/>
  <c r="C34" i="39" s="1"/>
  <c r="B33" i="39"/>
  <c r="F33" i="39"/>
  <c r="D33" i="39"/>
  <c r="G33" i="39" s="1"/>
  <c r="J153" i="34" l="1"/>
  <c r="J155" i="34"/>
  <c r="M8" i="24"/>
  <c r="B34" i="39"/>
  <c r="F34" i="39"/>
  <c r="D34" i="39"/>
  <c r="G34" i="39" s="1"/>
  <c r="A34" i="39"/>
  <c r="E34" i="39" s="1"/>
  <c r="C35" i="39" s="1"/>
  <c r="M11" i="24" l="1"/>
  <c r="N8" i="24"/>
  <c r="N11" i="24" s="1"/>
  <c r="D35" i="39"/>
  <c r="G35" i="39" s="1"/>
  <c r="A35" i="39"/>
  <c r="E35" i="39" s="1"/>
  <c r="C36" i="39" s="1"/>
  <c r="B35" i="39"/>
  <c r="F35" i="39"/>
  <c r="K153" i="34" l="1"/>
  <c r="K155" i="34"/>
  <c r="M8" i="23"/>
  <c r="D36" i="39"/>
  <c r="G36" i="39" s="1"/>
  <c r="A36" i="39"/>
  <c r="E36" i="39" s="1"/>
  <c r="C37" i="39" s="1"/>
  <c r="F36" i="39"/>
  <c r="B36" i="39"/>
  <c r="M11" i="23" l="1"/>
  <c r="N8" i="23"/>
  <c r="N11" i="23" s="1"/>
  <c r="B37" i="39"/>
  <c r="D37" i="39"/>
  <c r="G37" i="39" s="1"/>
  <c r="F37" i="39"/>
  <c r="A37" i="39"/>
  <c r="E37" i="39" s="1"/>
  <c r="C38" i="39" s="1"/>
  <c r="L153" i="34" l="1"/>
  <c r="L155" i="34"/>
  <c r="F38" i="39"/>
  <c r="D38" i="39"/>
  <c r="G38" i="39" s="1"/>
  <c r="B38" i="39"/>
  <c r="A38" i="39"/>
  <c r="E38" i="39" s="1"/>
  <c r="C39" i="39" s="1"/>
  <c r="B39" i="39" l="1"/>
  <c r="A39" i="39"/>
  <c r="E39" i="39" s="1"/>
  <c r="C40" i="39" s="1"/>
  <c r="F39" i="39"/>
  <c r="D39" i="39"/>
  <c r="G39" i="39" s="1"/>
  <c r="A40" i="39" l="1"/>
  <c r="E40" i="39" s="1"/>
  <c r="C41" i="39" s="1"/>
  <c r="D40" i="39"/>
  <c r="G40" i="39" s="1"/>
  <c r="B40" i="39"/>
  <c r="F40" i="39"/>
  <c r="A41" i="39" l="1"/>
  <c r="E41" i="39" s="1"/>
  <c r="C42" i="39" s="1"/>
  <c r="F41" i="39"/>
  <c r="D41" i="39"/>
  <c r="G41" i="39" s="1"/>
  <c r="B41" i="39"/>
  <c r="A42" i="39" l="1"/>
  <c r="E42" i="39" s="1"/>
  <c r="C43" i="39" s="1"/>
  <c r="F42" i="39"/>
  <c r="B42" i="39"/>
  <c r="D42" i="39"/>
  <c r="G42" i="39" s="1"/>
  <c r="A43" i="39" l="1"/>
  <c r="E43" i="39" s="1"/>
  <c r="C44" i="39" s="1"/>
  <c r="B43" i="39"/>
  <c r="F43" i="39"/>
  <c r="D43" i="39"/>
  <c r="G43" i="39" s="1"/>
  <c r="B44" i="39" l="1"/>
  <c r="F44" i="39"/>
  <c r="A44" i="39"/>
  <c r="E44" i="39" s="1"/>
  <c r="C45" i="39" s="1"/>
  <c r="D44" i="39"/>
  <c r="G44" i="39" s="1"/>
  <c r="D45" i="39" l="1"/>
  <c r="G45" i="39" s="1"/>
  <c r="F45" i="39"/>
  <c r="A45" i="39"/>
  <c r="E45" i="39" s="1"/>
  <c r="C46" i="39" s="1"/>
  <c r="B45" i="39"/>
  <c r="A46" i="39" l="1"/>
  <c r="E46" i="39" s="1"/>
  <c r="C47" i="39" s="1"/>
  <c r="F46" i="39"/>
  <c r="B46" i="39"/>
  <c r="D46" i="39"/>
  <c r="G46" i="39" s="1"/>
  <c r="F47" i="39" l="1"/>
  <c r="D47" i="39"/>
  <c r="G47" i="39" s="1"/>
  <c r="A47" i="39"/>
  <c r="E47" i="39" s="1"/>
  <c r="C48" i="39" s="1"/>
  <c r="B47" i="39"/>
  <c r="D48" i="39" l="1"/>
  <c r="G48" i="39" s="1"/>
  <c r="A48" i="39"/>
  <c r="E48" i="39" s="1"/>
  <c r="C49" i="39" s="1"/>
  <c r="B48" i="39"/>
  <c r="F48" i="39"/>
  <c r="F49" i="39" l="1"/>
  <c r="B49" i="39"/>
  <c r="D49" i="39"/>
  <c r="G49" i="39" s="1"/>
  <c r="A49" i="39"/>
  <c r="E49" i="39" s="1"/>
  <c r="C50" i="39" s="1"/>
  <c r="B50" i="39" l="1"/>
  <c r="D50" i="39"/>
  <c r="G50" i="39" s="1"/>
  <c r="F50" i="39"/>
  <c r="A50" i="39"/>
  <c r="E50" i="39" s="1"/>
  <c r="C51" i="39" s="1"/>
  <c r="D51" i="39" l="1"/>
  <c r="G51" i="39" s="1"/>
  <c r="B51" i="39"/>
  <c r="F51" i="39"/>
  <c r="A51" i="39"/>
  <c r="E51" i="39" s="1"/>
  <c r="C52" i="39" s="1"/>
  <c r="B52" i="39" l="1"/>
  <c r="A52" i="39"/>
  <c r="E52" i="39" s="1"/>
  <c r="C53" i="39" s="1"/>
  <c r="F52" i="39"/>
  <c r="D52" i="39"/>
  <c r="G52" i="39" s="1"/>
  <c r="F53" i="39" l="1"/>
  <c r="B53" i="39"/>
  <c r="A53" i="39"/>
  <c r="E53" i="39" s="1"/>
  <c r="C54" i="39" s="1"/>
  <c r="D53" i="39"/>
  <c r="G53" i="39" s="1"/>
  <c r="A54" i="39" l="1"/>
  <c r="E54" i="39" s="1"/>
  <c r="C55" i="39" s="1"/>
  <c r="F54" i="39"/>
  <c r="D54" i="39"/>
  <c r="G54" i="39" s="1"/>
  <c r="B54" i="39"/>
  <c r="A55" i="39" l="1"/>
  <c r="E55" i="39" s="1"/>
  <c r="C56" i="39" s="1"/>
  <c r="B55" i="39"/>
  <c r="F55" i="39"/>
  <c r="D55" i="39"/>
  <c r="G55" i="39" s="1"/>
  <c r="D56" i="39" l="1"/>
  <c r="G56" i="39" s="1"/>
  <c r="B56" i="39"/>
  <c r="A56" i="39"/>
  <c r="E56" i="39" s="1"/>
  <c r="C57" i="39" s="1"/>
  <c r="F56" i="39"/>
  <c r="F57" i="39" l="1"/>
  <c r="A57" i="39"/>
  <c r="E57" i="39" s="1"/>
  <c r="C58" i="39" s="1"/>
  <c r="B57" i="39"/>
  <c r="D57" i="39"/>
  <c r="G57" i="39" s="1"/>
  <c r="F58" i="39" l="1"/>
  <c r="D58" i="39"/>
  <c r="G58" i="39" s="1"/>
  <c r="B58" i="39"/>
  <c r="A58" i="39"/>
  <c r="E58" i="39" s="1"/>
  <c r="C59" i="39" s="1"/>
  <c r="F59" i="39" l="1"/>
  <c r="B59" i="39"/>
  <c r="D59" i="39"/>
  <c r="G59" i="39" s="1"/>
  <c r="A59" i="39"/>
  <c r="E59" i="39" s="1"/>
  <c r="C60" i="39" s="1"/>
  <c r="F60" i="39" l="1"/>
  <c r="B60" i="39"/>
  <c r="D60" i="39"/>
  <c r="G60" i="39" s="1"/>
  <c r="A60" i="39"/>
  <c r="E60" i="39" s="1"/>
  <c r="C61" i="39" s="1"/>
  <c r="F61" i="39" l="1"/>
  <c r="A61" i="39"/>
  <c r="E61" i="39" s="1"/>
  <c r="C62" i="39" s="1"/>
  <c r="D61" i="39"/>
  <c r="G61" i="39" s="1"/>
  <c r="B61" i="39"/>
  <c r="F62" i="39" l="1"/>
  <c r="A62" i="39"/>
  <c r="E62" i="39" s="1"/>
  <c r="C63" i="39" s="1"/>
  <c r="B62" i="39"/>
  <c r="D62" i="39"/>
  <c r="G62" i="39" s="1"/>
  <c r="D63" i="39" l="1"/>
  <c r="G63" i="39" s="1"/>
  <c r="A63" i="39"/>
  <c r="E63" i="39" s="1"/>
  <c r="C64" i="39" s="1"/>
  <c r="B63" i="39"/>
  <c r="F63" i="39"/>
  <c r="A64" i="39" l="1"/>
  <c r="E64" i="39" s="1"/>
  <c r="C65" i="39" s="1"/>
  <c r="B64" i="39"/>
  <c r="D64" i="39"/>
  <c r="G64" i="39" s="1"/>
  <c r="F64" i="39"/>
  <c r="F65" i="39" l="1"/>
  <c r="B65" i="39"/>
  <c r="A65" i="39"/>
  <c r="E65" i="39" s="1"/>
  <c r="C66" i="39" s="1"/>
  <c r="D65" i="39"/>
  <c r="G65" i="39" s="1"/>
  <c r="D66" i="39" l="1"/>
  <c r="G66" i="39" s="1"/>
  <c r="B66" i="39"/>
  <c r="F66" i="39"/>
  <c r="A66" i="39"/>
  <c r="E66" i="39" s="1"/>
  <c r="C67" i="39" s="1"/>
  <c r="D67" i="39" l="1"/>
  <c r="G67" i="39" s="1"/>
  <c r="B67" i="39"/>
  <c r="A67" i="39"/>
  <c r="E67" i="39" s="1"/>
  <c r="C68" i="39" s="1"/>
  <c r="F67" i="39"/>
  <c r="B68" i="39" l="1"/>
  <c r="F68" i="39"/>
  <c r="A68" i="39"/>
  <c r="E68" i="39" s="1"/>
  <c r="C69" i="39" s="1"/>
  <c r="D68" i="39"/>
  <c r="G68" i="39" s="1"/>
  <c r="F69" i="39" l="1"/>
  <c r="A69" i="39"/>
  <c r="E69" i="39" s="1"/>
  <c r="C70" i="39" s="1"/>
  <c r="D69" i="39"/>
  <c r="G69" i="39" s="1"/>
  <c r="B69" i="39"/>
  <c r="D70" i="39" l="1"/>
  <c r="G70" i="39" s="1"/>
  <c r="A70" i="39"/>
  <c r="E70" i="39" s="1"/>
  <c r="C71" i="39" s="1"/>
  <c r="F70" i="39"/>
  <c r="B70" i="39"/>
  <c r="F71" i="39" l="1"/>
  <c r="F19" i="39" s="1"/>
  <c r="D71" i="39"/>
  <c r="G71" i="39" s="1"/>
  <c r="A71" i="39"/>
  <c r="B71" i="39"/>
  <c r="B19" i="39" s="1"/>
  <c r="E71" i="39" l="1"/>
  <c r="E19" i="39" s="1"/>
  <c r="A19" i="39"/>
  <c r="L16" i="18"/>
  <c r="L13" i="32" s="1"/>
  <c r="L16" i="32" s="1"/>
  <c r="M13" i="18"/>
  <c r="N13" i="18" s="1"/>
  <c r="N16" i="18" s="1"/>
  <c r="N32" i="18" s="1"/>
  <c r="M16" i="18" l="1"/>
  <c r="M13" i="32" s="1"/>
  <c r="N13" i="32" s="1"/>
  <c r="N16" i="32" s="1"/>
  <c r="N32" i="32" s="1"/>
  <c r="L32" i="32"/>
  <c r="L13" i="40"/>
  <c r="L16" i="40" s="1"/>
  <c r="L32" i="18"/>
  <c r="M32" i="18" l="1"/>
  <c r="M16" i="32"/>
  <c r="C156" i="34" s="1"/>
  <c r="C160" i="34" s="1"/>
  <c r="C161" i="34" s="1"/>
  <c r="B156" i="34"/>
  <c r="B160" i="34" s="1"/>
  <c r="B161" i="34" s="1"/>
  <c r="L32" i="40"/>
  <c r="L13" i="30"/>
  <c r="L16" i="30" s="1"/>
  <c r="M13" i="40" l="1"/>
  <c r="M16" i="40" s="1"/>
  <c r="M32" i="32"/>
  <c r="L32" i="30"/>
  <c r="L13" i="29"/>
  <c r="L16" i="29" s="1"/>
  <c r="N13" i="40" l="1"/>
  <c r="N16" i="40" s="1"/>
  <c r="N32" i="40" s="1"/>
  <c r="L32" i="29"/>
  <c r="L13" i="28"/>
  <c r="L16" i="28" s="1"/>
  <c r="D156" i="34"/>
  <c r="D160" i="34" s="1"/>
  <c r="D161" i="34" s="1"/>
  <c r="M32" i="40"/>
  <c r="M13" i="30"/>
  <c r="L32" i="28" l="1"/>
  <c r="L13" i="27"/>
  <c r="L16" i="27" s="1"/>
  <c r="M16" i="30"/>
  <c r="N13" i="30"/>
  <c r="N16" i="30" s="1"/>
  <c r="N32" i="30" s="1"/>
  <c r="L32" i="27" l="1"/>
  <c r="L13" i="26"/>
  <c r="L16" i="26" s="1"/>
  <c r="M13" i="29"/>
  <c r="E156" i="34"/>
  <c r="E160" i="34" s="1"/>
  <c r="E161" i="34" s="1"/>
  <c r="M32" i="30"/>
  <c r="L32" i="26" l="1"/>
  <c r="L13" i="25"/>
  <c r="L16" i="25" s="1"/>
  <c r="N13" i="29"/>
  <c r="N16" i="29" s="1"/>
  <c r="N32" i="29" s="1"/>
  <c r="M16" i="29"/>
  <c r="L32" i="25" l="1"/>
  <c r="L13" i="24"/>
  <c r="L16" i="24" s="1"/>
  <c r="M32" i="29"/>
  <c r="F156" i="34"/>
  <c r="F160" i="34" s="1"/>
  <c r="F161" i="34" s="1"/>
  <c r="M13" i="28"/>
  <c r="L32" i="24" l="1"/>
  <c r="L13" i="23"/>
  <c r="L16" i="23" s="1"/>
  <c r="N13" i="28"/>
  <c r="N16" i="28" s="1"/>
  <c r="N32" i="28" s="1"/>
  <c r="M16" i="28"/>
  <c r="L32" i="23" l="1"/>
  <c r="L13" i="22"/>
  <c r="L16" i="22" s="1"/>
  <c r="L32" i="22" s="1"/>
  <c r="G156" i="34"/>
  <c r="G160" i="34" s="1"/>
  <c r="G161" i="34" s="1"/>
  <c r="M13" i="27"/>
  <c r="M32" i="28"/>
  <c r="N13" i="27" l="1"/>
  <c r="N16" i="27" s="1"/>
  <c r="N32" i="27" s="1"/>
  <c r="M16" i="27"/>
  <c r="M32" i="27" l="1"/>
  <c r="M13" i="26"/>
  <c r="H156" i="34"/>
  <c r="H160" i="34" s="1"/>
  <c r="H161" i="34" s="1"/>
  <c r="N13" i="26" l="1"/>
  <c r="N16" i="26" s="1"/>
  <c r="N32" i="26" s="1"/>
  <c r="M16" i="26"/>
  <c r="M13" i="25" l="1"/>
  <c r="M32" i="26"/>
  <c r="I156" i="34"/>
  <c r="I160" i="34" s="1"/>
  <c r="I161" i="34" s="1"/>
  <c r="M16" i="25" l="1"/>
  <c r="N13" i="25"/>
  <c r="N16" i="25" s="1"/>
  <c r="N32" i="25" s="1"/>
  <c r="M13" i="24" l="1"/>
  <c r="M32" i="25"/>
  <c r="J156" i="34"/>
  <c r="J160" i="34" s="1"/>
  <c r="J161" i="34" s="1"/>
  <c r="M16" i="24" l="1"/>
  <c r="N13" i="24"/>
  <c r="N16" i="24" s="1"/>
  <c r="N32" i="24" s="1"/>
  <c r="M32" i="24" l="1"/>
  <c r="K156" i="34"/>
  <c r="K160" i="34" s="1"/>
  <c r="K161" i="34" s="1"/>
  <c r="M13" i="23"/>
  <c r="N13" i="23" l="1"/>
  <c r="N16" i="23" s="1"/>
  <c r="N32" i="23" s="1"/>
  <c r="M16" i="23"/>
  <c r="M32" i="23" l="1"/>
  <c r="L156" i="34"/>
  <c r="L160" i="34" s="1"/>
  <c r="L161" i="34" s="1"/>
  <c r="M13" i="22"/>
  <c r="M16" i="22" l="1"/>
  <c r="N13" i="22"/>
  <c r="N16" i="22" s="1"/>
  <c r="N32" i="22" s="1"/>
  <c r="M32" i="22" l="1"/>
  <c r="M156" i="34"/>
  <c r="M160" i="34" s="1"/>
  <c r="M161" i="34" s="1"/>
</calcChain>
</file>

<file path=xl/comments1.xml><?xml version="1.0" encoding="utf-8"?>
<comments xmlns="http://schemas.openxmlformats.org/spreadsheetml/2006/main">
  <authors>
    <author>Laura Reynaud</author>
  </authors>
  <commentList>
    <comment ref="J28" authorId="0" shapeId="0">
      <text>
        <r>
          <rPr>
            <b/>
            <i/>
            <sz val="12"/>
            <color indexed="81"/>
            <rFont val="Georgia"/>
            <family val="1"/>
          </rPr>
          <t>A COMPLETER LE 1er JANVIER DE CHAQUE ANNEE</t>
        </r>
      </text>
    </comment>
    <comment ref="J29" authorId="0" shapeId="0">
      <text>
        <r>
          <rPr>
            <b/>
            <sz val="9"/>
            <color indexed="81"/>
            <rFont val="Tahoma"/>
            <family val="2"/>
          </rPr>
          <t>A COMPLETER LE 1er JANVIER DE CHAQUE ANNEE</t>
        </r>
      </text>
    </comment>
    <comment ref="J30" authorId="0" shapeId="0">
      <text>
        <r>
          <rPr>
            <b/>
            <sz val="9"/>
            <color indexed="81"/>
            <rFont val="Tahoma"/>
            <family val="2"/>
          </rPr>
          <t>A COMPLETER LE 1ze JANVIER DE CHAQUE ANNEE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1" authorId="0" shapeId="0">
      <text>
        <r>
          <rPr>
            <b/>
            <sz val="9"/>
            <color indexed="81"/>
            <rFont val="Tahoma"/>
            <family val="2"/>
          </rPr>
          <t>A COMPLETER LE 1er JANVIER DE CHAQUE ANNEE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2" authorId="0" shapeId="0">
      <text>
        <r>
          <rPr>
            <b/>
            <sz val="9"/>
            <color indexed="81"/>
            <rFont val="Tahoma"/>
            <family val="2"/>
          </rPr>
          <t>A COMPLETER LE 1er JANVIER DE CHAQUE ANNEE</t>
        </r>
      </text>
    </comment>
    <comment ref="J34" authorId="0" shapeId="0">
      <text>
        <r>
          <rPr>
            <b/>
            <sz val="9"/>
            <color indexed="81"/>
            <rFont val="Tahoma"/>
            <family val="2"/>
          </rPr>
          <t>A COMPLETER LE 1er JANVIER DE CHAQUE ANNEE</t>
        </r>
      </text>
    </comment>
  </commentList>
</comments>
</file>

<file path=xl/comments2.xml><?xml version="1.0" encoding="utf-8"?>
<comments xmlns="http://schemas.openxmlformats.org/spreadsheetml/2006/main">
  <authors>
    <author>Laura Reynaud</author>
  </authors>
  <commentList>
    <comment ref="C5" authorId="0" shapeId="0">
      <text>
        <r>
          <rPr>
            <b/>
            <sz val="9"/>
            <color indexed="81"/>
            <rFont val="Tahoma"/>
            <family val="2"/>
          </rPr>
          <t>Indiquer le montant emprunté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" authorId="0" shapeId="0">
      <text>
        <r>
          <rPr>
            <b/>
            <sz val="9"/>
            <color indexed="81"/>
            <rFont val="Tahoma"/>
            <family val="2"/>
          </rPr>
          <t>Indiquer à quel taux est empruntée la somme ci-dessus</t>
        </r>
      </text>
    </comment>
    <comment ref="C7" authorId="0" shapeId="0">
      <text>
        <r>
          <rPr>
            <b/>
            <sz val="9"/>
            <color indexed="81"/>
            <rFont val="Tahoma"/>
            <family val="2"/>
          </rPr>
          <t>Indiquer le nombre d'années à rembourser si le nombre de mois de remboursements n'est pas indiqué. C'est l'un ou l'autre !</t>
        </r>
      </text>
    </comment>
    <comment ref="C8" authorId="0" shapeId="0">
      <text>
        <r>
          <rPr>
            <b/>
            <sz val="9"/>
            <color indexed="81"/>
            <rFont val="Tahoma"/>
            <family val="2"/>
          </rPr>
          <t>Endiquer le nombre de mois à rembourser si le nombre d'années de remboursements n'est pas indiqué. C'est l'un ou l'autre !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>
      <text>
        <r>
          <rPr>
            <b/>
            <sz val="9"/>
            <color indexed="81"/>
            <rFont val="Tahoma"/>
            <family val="2"/>
          </rPr>
          <t>Périodicité :</t>
        </r>
        <r>
          <rPr>
            <sz val="9"/>
            <color indexed="81"/>
            <rFont val="Tahoma"/>
            <family val="2"/>
          </rPr>
          <t xml:space="preserve">
Mensuel,
Trimestriel,
Semestriel,
Annuel.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 xml:space="preserve">Au format : </t>
        </r>
        <r>
          <rPr>
            <sz val="9"/>
            <color indexed="81"/>
            <rFont val="Tahoma"/>
            <family val="2"/>
          </rPr>
          <t>jj/mm/aaaa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Nbre de mois pendant lesquels le paiement est différé. Sinon "0"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>Frais fixes mensuels en € :</t>
        </r>
        <r>
          <rPr>
            <sz val="9"/>
            <color indexed="81"/>
            <rFont val="Tahoma"/>
            <family val="2"/>
          </rPr>
          <t xml:space="preserve">
Assurance décés invalidité notamment</t>
        </r>
      </text>
    </comment>
    <comment ref="D13" authorId="0" shapeId="0">
      <text>
        <r>
          <rPr>
            <b/>
            <sz val="9"/>
            <color indexed="81"/>
            <rFont val="Tahoma"/>
            <family val="2"/>
          </rPr>
          <t>En % : Commission de remboursement différé, assurance, etc.</t>
        </r>
      </text>
    </comment>
  </commentList>
</comments>
</file>

<file path=xl/sharedStrings.xml><?xml version="1.0" encoding="utf-8"?>
<sst xmlns="http://schemas.openxmlformats.org/spreadsheetml/2006/main" count="4372" uniqueCount="296">
  <si>
    <t xml:space="preserve"> </t>
  </si>
  <si>
    <t>ANNEE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</si>
  <si>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</si>
  <si>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</si>
  <si>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</si>
  <si>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</si>
  <si>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</si>
  <si>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</si>
  <si>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</si>
  <si>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</si>
  <si>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</si>
  <si>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</si>
  <si>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</si>
  <si>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</si>
  <si>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Débits</t>
  </si>
  <si>
    <t>Crédits</t>
  </si>
  <si>
    <t>Solde</t>
  </si>
  <si>
    <t>TOTAUX</t>
  </si>
  <si>
    <t>Accueil</t>
  </si>
  <si>
    <t>Cadeaux/Bijoux</t>
  </si>
  <si>
    <t>CULTURE ET LOISIRS</t>
  </si>
  <si>
    <t>Canal +</t>
  </si>
  <si>
    <t>Cartouches d'encre</t>
  </si>
  <si>
    <t>INFORMATIQUE</t>
  </si>
  <si>
    <t>CEL (Débits à destination du)</t>
  </si>
  <si>
    <t>Cinéma et spectacles</t>
  </si>
  <si>
    <t>Coiffeur</t>
  </si>
  <si>
    <t>SANTE ET BEAUTE</t>
  </si>
  <si>
    <t>Contravention(s)</t>
  </si>
  <si>
    <t>TRANSPORTS</t>
  </si>
  <si>
    <t>CSF (Cotisation)</t>
  </si>
  <si>
    <t>Dentiste</t>
  </si>
  <si>
    <t>Docteur</t>
  </si>
  <si>
    <t>Eau</t>
  </si>
  <si>
    <t>ENERGIES</t>
  </si>
  <si>
    <t>Electricité</t>
  </si>
  <si>
    <t>Emprunts - Crédits (Rembt des)</t>
  </si>
  <si>
    <t>HABITATION</t>
  </si>
  <si>
    <t>Equipements téléphones</t>
  </si>
  <si>
    <t>Esprit libre (Assurance bancaire)</t>
  </si>
  <si>
    <t>Essence</t>
  </si>
  <si>
    <t>Femme de ménage</t>
  </si>
  <si>
    <t>Foncier bâti</t>
  </si>
  <si>
    <t>IMPOTS</t>
  </si>
  <si>
    <t>Frais bancaires</t>
  </si>
  <si>
    <t>Fuel</t>
  </si>
  <si>
    <t>Gaz</t>
  </si>
  <si>
    <t>Gros appareils ménagers</t>
  </si>
  <si>
    <t>Hôtels</t>
  </si>
  <si>
    <t>Impôts sur le revenu</t>
  </si>
  <si>
    <t>Jeux Christophe</t>
  </si>
  <si>
    <t>Laboratoire</t>
  </si>
  <si>
    <t>LDD (Débits à destination du)</t>
  </si>
  <si>
    <t>EPARGNE</t>
  </si>
  <si>
    <t>Livres, revues, journaux, disques</t>
  </si>
  <si>
    <t>Livret A Christophe (Débits à destination du)</t>
  </si>
  <si>
    <t>Logiciels (sauf vidéos)</t>
  </si>
  <si>
    <t>Lunettes</t>
  </si>
  <si>
    <t>Matériel informatique</t>
  </si>
  <si>
    <t>McDonalds</t>
  </si>
  <si>
    <t>Meubles</t>
  </si>
  <si>
    <t>Mutuelle JP</t>
  </si>
  <si>
    <t>ASSURANCES</t>
  </si>
  <si>
    <t>Nettoyage/Pressing</t>
  </si>
  <si>
    <t>HABILLEMENT</t>
  </si>
  <si>
    <t>Numéraire</t>
  </si>
  <si>
    <t>Parapharmacie</t>
  </si>
  <si>
    <t>Parfumerie</t>
  </si>
  <si>
    <t>Péage autoroute</t>
  </si>
  <si>
    <t>PEL (Débits à destination du)</t>
  </si>
  <si>
    <t>VIREMENTS DIVERS</t>
  </si>
  <si>
    <t>Petit équipement</t>
  </si>
  <si>
    <t>Pharmacie</t>
  </si>
  <si>
    <t>Photos</t>
  </si>
  <si>
    <t>Poste</t>
  </si>
  <si>
    <t>Préfon</t>
  </si>
  <si>
    <t>Restaurant</t>
  </si>
  <si>
    <t>ALIMENTATION</t>
  </si>
  <si>
    <t>S2P Pass (Carrefour Banque)</t>
  </si>
  <si>
    <t>Scolarité (Frais de)</t>
  </si>
  <si>
    <t>SNCF</t>
  </si>
  <si>
    <t>Stationnement - Parkings</t>
  </si>
  <si>
    <t>Supermarché</t>
  </si>
  <si>
    <t>Taxe d'habitation</t>
  </si>
  <si>
    <t>Taxi</t>
  </si>
  <si>
    <t>Téléphone fixe</t>
  </si>
  <si>
    <t>Téléphone Portable Christophe</t>
  </si>
  <si>
    <t>Téléphone Portable JP</t>
  </si>
  <si>
    <t>Travaux Maison</t>
  </si>
  <si>
    <t>Vacances Christophe</t>
  </si>
  <si>
    <t>Vacances d'été</t>
  </si>
  <si>
    <t>Vêtements Christophe</t>
  </si>
  <si>
    <t>Vêtements JP</t>
  </si>
  <si>
    <t>Vidéo (DVD)</t>
  </si>
  <si>
    <t>Voiture (Achat)</t>
  </si>
  <si>
    <t>CB</t>
  </si>
  <si>
    <t>Chèque</t>
  </si>
  <si>
    <t>Prélèvement</t>
  </si>
  <si>
    <t>Remise de chèque</t>
  </si>
  <si>
    <t>Retrait d'espèces</t>
  </si>
  <si>
    <t>TIP</t>
  </si>
  <si>
    <t>Virement</t>
  </si>
  <si>
    <t>EDF (Rembt Excédent)</t>
  </si>
  <si>
    <t>Impôts (Rembt excédent)</t>
  </si>
  <si>
    <t>CEL (Recettes en provenance du)</t>
  </si>
  <si>
    <t>LDD (Recettes en provenance du)</t>
  </si>
  <si>
    <t>Livret A Christophe (Recettes en provenance du)</t>
  </si>
  <si>
    <t>PEL (Recettes en provenance du)</t>
  </si>
  <si>
    <t>Remboursements Lunettes</t>
  </si>
  <si>
    <t>Remboursements SNCF</t>
  </si>
  <si>
    <t>Remboursements Ssle &amp; Mutuelles JP</t>
  </si>
  <si>
    <t>Remboursements Ssle &amp; Mutuelles (Autres)</t>
  </si>
  <si>
    <t>Mutuelle (Autre)</t>
  </si>
  <si>
    <t>Retraite FP et Anciens Combattants</t>
  </si>
  <si>
    <t>Retraite Sécurité Sociale</t>
  </si>
  <si>
    <t>Vacations Juge de Proximité</t>
  </si>
  <si>
    <t>Masquer</t>
  </si>
  <si>
    <t>QUITTER</t>
  </si>
  <si>
    <t>Différence</t>
  </si>
  <si>
    <t>RECETTES</t>
  </si>
  <si>
    <t>TOTAL</t>
  </si>
  <si>
    <t>Prévu</t>
  </si>
  <si>
    <t>Réalisé</t>
  </si>
  <si>
    <t>Effacer</t>
  </si>
  <si>
    <t>DEPENSES</t>
  </si>
  <si>
    <t>Nature</t>
  </si>
  <si>
    <t>TOTAL "ALIMENTATION"</t>
  </si>
  <si>
    <t>TOTAL "ASSURANCES"</t>
  </si>
  <si>
    <t>TOTALc"CULTURE ET LOISIRS"</t>
  </si>
  <si>
    <t>TOTAL "ENERGIES"</t>
  </si>
  <si>
    <t>TOTAL "EPARGNE"</t>
  </si>
  <si>
    <t>TOTAL "HABITATION"</t>
  </si>
  <si>
    <t>TOTAL "HABILLEMENT"</t>
  </si>
  <si>
    <t>TOTAL "IMPOTS"</t>
  </si>
  <si>
    <t>TOTAL "SANTE ET BEAUTE"</t>
  </si>
  <si>
    <t>TOTAL "TELEPHONES - TV - INTERNET"</t>
  </si>
  <si>
    <t>TOTAL "TRANSPORTS"</t>
  </si>
  <si>
    <t>SYNTHESE</t>
  </si>
  <si>
    <t>COMPTE COURANT BNP PARIBAS</t>
  </si>
  <si>
    <t>Recettes du mois</t>
  </si>
  <si>
    <t>Dépenses du mois</t>
  </si>
  <si>
    <t>Solde de fin de mois</t>
  </si>
  <si>
    <t>COMPTE EPARGNE LOGEMENT (CEL)</t>
  </si>
  <si>
    <t>LIVRET DEVELOPPEMENT DURABLE (LDD)</t>
  </si>
  <si>
    <t>LIVRET A CHRISTOPHE</t>
  </si>
  <si>
    <t>PLAN EPARGNE LOGEMENT (PEL)</t>
  </si>
  <si>
    <t>TOTAL TRESORERIE</t>
  </si>
  <si>
    <t>Remise de chèques</t>
  </si>
  <si>
    <t>Matériel &amp; accessoires pour voiture</t>
  </si>
  <si>
    <t>Virement sur C/ Marc</t>
  </si>
  <si>
    <t>Autres cotisations</t>
  </si>
  <si>
    <t>COTISATIONS</t>
  </si>
  <si>
    <t>Autres dépenses d'alimentation</t>
  </si>
  <si>
    <t>Autres dépenses d'énergies</t>
  </si>
  <si>
    <t>Autres dépenses d'habillement</t>
  </si>
  <si>
    <t>Autres dépenses d'informatique</t>
  </si>
  <si>
    <t>PRETS - CREDITS</t>
  </si>
  <si>
    <t>Autres dépenses liées à l'épargne</t>
  </si>
  <si>
    <t>Autres dépenses liées aux impôts</t>
  </si>
  <si>
    <t>Autres dépenses pour les enfants</t>
  </si>
  <si>
    <t>ENFANTS</t>
  </si>
  <si>
    <t>Autres opérations bancaires</t>
  </si>
  <si>
    <t>OPERATIONS BANCAIRES</t>
  </si>
  <si>
    <t>Autres virements</t>
  </si>
  <si>
    <t>Autres dépenses de santé et beauté</t>
  </si>
  <si>
    <t>Autres dépenses "Culture et Loisirs"</t>
  </si>
  <si>
    <t>Autres dépenses de transports</t>
  </si>
  <si>
    <t>Autres dépenses "Prêts - Crédits"</t>
  </si>
  <si>
    <t>Autres dépenses "Habitation"</t>
  </si>
  <si>
    <t>TOTAL "COTISATIONS"</t>
  </si>
  <si>
    <t>Entrées Parcs d'attraction</t>
  </si>
  <si>
    <t>TOTAL "DEPENSES ENFANTS"</t>
  </si>
  <si>
    <t>TOTAL "OPERATIONS BANCAIRES</t>
  </si>
  <si>
    <t>TOTAL "INFORMATIQUE"</t>
  </si>
  <si>
    <t>POSTE &amp; TELECOMMUNICATION</t>
  </si>
  <si>
    <t>TOTAL "PRETS - CREDITS"</t>
  </si>
  <si>
    <t>TOTAL DES DEPENSES</t>
  </si>
  <si>
    <t>Entretien et réparations de la maison</t>
  </si>
  <si>
    <t>Numéricable</t>
  </si>
  <si>
    <t>Autres dépenses "Téléphones - TV -Internet"</t>
  </si>
  <si>
    <t>Entretien et réparations automobile</t>
  </si>
  <si>
    <t>TOTAL "VIREMENTS"</t>
  </si>
  <si>
    <t>Virement sur C/ Laura</t>
  </si>
  <si>
    <t>ACCUEIL</t>
  </si>
  <si>
    <t>0,00</t>
  </si>
  <si>
    <t>EFFACER</t>
  </si>
  <si>
    <t>MASQUER</t>
  </si>
  <si>
    <t>CULTURE &amp; LOISIRS</t>
  </si>
  <si>
    <t>TOTAL "CULTURE ET LOISIRS"</t>
  </si>
  <si>
    <t>TOTAL "CULTURE &amp; LOISIRS"</t>
  </si>
  <si>
    <t>NATURE DES OPERATIONS</t>
  </si>
  <si>
    <t>MOYENNE PAR SEMAINE</t>
  </si>
  <si>
    <t>MOYENNE MENSUELLE</t>
  </si>
  <si>
    <t>SOLDE MENSUEL</t>
  </si>
  <si>
    <t>TOTAL"CULTURE ET LOISIRS"</t>
  </si>
  <si>
    <t>Verst d'Espèces</t>
  </si>
  <si>
    <t>TRESORERIE GLOBALE</t>
  </si>
  <si>
    <t>Compte Epargne Logement (CEL)</t>
  </si>
  <si>
    <t>Livret Dévelopement Durable (LDD)</t>
  </si>
  <si>
    <t>Livret A Christophe</t>
  </si>
  <si>
    <t>Plan d'Epargne Logement (PEL)</t>
  </si>
  <si>
    <t>Solde au 1er Janvier ou mois précédent</t>
  </si>
  <si>
    <t>Solde Fin de mois Compte Courant BNP</t>
  </si>
  <si>
    <t>TRESORERIE HORS LA CHRISTOPHE</t>
  </si>
  <si>
    <t>Contrôle Solde BNP PARIBAS</t>
  </si>
  <si>
    <t>TOTAL GENERAL TRESORERIE</t>
  </si>
  <si>
    <t>TOTAL DES RECETTES</t>
  </si>
  <si>
    <t>Modes de Paiement</t>
  </si>
  <si>
    <t>RECAPITULATION</t>
  </si>
  <si>
    <t>TOTAL "OPERATIONS BANCAIRES"</t>
  </si>
  <si>
    <t>Remboursements achats</t>
  </si>
  <si>
    <t>Autres dépenses "Assurances"</t>
  </si>
  <si>
    <t>Fournitures scolaires</t>
  </si>
  <si>
    <t>SAISIE MENSUELLE</t>
  </si>
  <si>
    <t>DEPENSES (Suite)</t>
  </si>
  <si>
    <t>Compte Courant BNP PARIBAS</t>
  </si>
  <si>
    <t>NOMBRE DE MOIS TRAITES</t>
  </si>
  <si>
    <t xml:space="preserve"> MOIS DE L'ANNEE</t>
  </si>
  <si>
    <t>Caractéristiques du crédit</t>
  </si>
  <si>
    <t>Données calculées</t>
  </si>
  <si>
    <t>Montant emprunté</t>
  </si>
  <si>
    <t xml:space="preserve">Taux annuel </t>
  </si>
  <si>
    <t>Durée   (en année)</t>
  </si>
  <si>
    <t>(et/ou en mois)</t>
  </si>
  <si>
    <t>Taux période</t>
  </si>
  <si>
    <t>Périodicité échéance</t>
  </si>
  <si>
    <t>Nombre échéance par an</t>
  </si>
  <si>
    <t>Différé de paiement (mois)</t>
  </si>
  <si>
    <t>Nombre échéance total</t>
  </si>
  <si>
    <t>Durée (en mois)</t>
  </si>
  <si>
    <t>Nb d'échéance différé</t>
  </si>
  <si>
    <t>Récapitulatif</t>
  </si>
  <si>
    <t>Nbre
 Ech</t>
  </si>
  <si>
    <t>Dernière
échéance</t>
  </si>
  <si>
    <t>Emprunt</t>
  </si>
  <si>
    <t>Total Intérêts à payer</t>
  </si>
  <si>
    <t>Total Capital
remboursé</t>
  </si>
  <si>
    <t>Total Frais</t>
  </si>
  <si>
    <t>Total Échéances</t>
  </si>
  <si>
    <t>Tableau d'amortissement</t>
  </si>
  <si>
    <t>N° Ech</t>
  </si>
  <si>
    <t>Date</t>
  </si>
  <si>
    <t>Capital restant dû</t>
  </si>
  <si>
    <t>Intérêts
à payer</t>
  </si>
  <si>
    <t>Capital  remboursé</t>
  </si>
  <si>
    <t>Frais</t>
  </si>
  <si>
    <t>Échéance payée</t>
  </si>
  <si>
    <t>Frais en % CRD</t>
  </si>
  <si>
    <t>Autres recettes</t>
  </si>
  <si>
    <t>Frais fixe (adi, assurance, …)</t>
  </si>
  <si>
    <t>SIMULATEUR PRÊT</t>
  </si>
  <si>
    <r>
      <t>Date 1</t>
    </r>
    <r>
      <rPr>
        <i/>
        <vertAlign val="superscript"/>
        <sz val="10"/>
        <rFont val="Georgia"/>
        <family val="1"/>
      </rPr>
      <t>ere</t>
    </r>
    <r>
      <rPr>
        <i/>
        <sz val="12"/>
        <color indexed="8"/>
        <rFont val="Georgia"/>
        <family val="1"/>
      </rPr>
      <t xml:space="preserve"> échéance</t>
    </r>
  </si>
  <si>
    <t>Montant échéance (Hors frais)</t>
  </si>
  <si>
    <t>Solde initial</t>
  </si>
  <si>
    <t>Recettes</t>
  </si>
  <si>
    <t>Dépenses</t>
  </si>
  <si>
    <t>Comptes</t>
  </si>
  <si>
    <t>Compte Epargne Logement (CEL</t>
  </si>
  <si>
    <t>Livret Developpement Durable (LDD)</t>
  </si>
  <si>
    <t>TOTAL TRESORERIE PERSONNELLE</t>
  </si>
  <si>
    <r>
      <t xml:space="preserve">Solde initial Compte Courant BNP </t>
    </r>
    <r>
      <rPr>
        <b/>
        <i/>
        <sz val="10"/>
        <color indexed="10"/>
        <rFont val="Georgia"/>
        <family val="1"/>
      </rPr>
      <t>(Au 1er Janvier)</t>
    </r>
  </si>
  <si>
    <r>
      <t xml:space="preserve">Solde Initial CEL </t>
    </r>
    <r>
      <rPr>
        <b/>
        <i/>
        <sz val="10"/>
        <color indexed="10"/>
        <rFont val="Georgia"/>
        <family val="1"/>
      </rPr>
      <t>(Au 1er Janvier)</t>
    </r>
  </si>
  <si>
    <r>
      <t xml:space="preserve">Solde initial LDD </t>
    </r>
    <r>
      <rPr>
        <b/>
        <i/>
        <sz val="10"/>
        <color indexed="10"/>
        <rFont val="Georgia"/>
        <family val="1"/>
      </rPr>
      <t>(Au 1er Janvier)</t>
    </r>
  </si>
  <si>
    <r>
      <t xml:space="preserve">Solde initial Livret A Christophe </t>
    </r>
    <r>
      <rPr>
        <b/>
        <i/>
        <sz val="10"/>
        <color indexed="10"/>
        <rFont val="Georgia"/>
        <family val="1"/>
      </rPr>
      <t>(Au 1er Janvier)</t>
    </r>
  </si>
  <si>
    <r>
      <t xml:space="preserve">Solde initial PEL </t>
    </r>
    <r>
      <rPr>
        <b/>
        <i/>
        <sz val="10"/>
        <color indexed="10"/>
        <rFont val="Georgia"/>
        <family val="1"/>
      </rPr>
      <t>(Au 1er Janvier)</t>
    </r>
  </si>
  <si>
    <t>Solde précédent Compte Courant BNP PARIBAS</t>
  </si>
  <si>
    <t>Solde précédent CEL</t>
  </si>
  <si>
    <t>Solde précédent LDD</t>
  </si>
  <si>
    <t>Solde précédent LA Christophe</t>
  </si>
  <si>
    <t>Solde précédent PEL</t>
  </si>
  <si>
    <t>Nature des opérations</t>
  </si>
  <si>
    <t>Mode de paiement</t>
  </si>
  <si>
    <t>TOTAL "TRESORERIE GLOBALE"</t>
  </si>
  <si>
    <t>MOIS PRECEDENT</t>
  </si>
  <si>
    <t xml:space="preserve"> MOIS SUIVANT</t>
  </si>
  <si>
    <t>ETAT PRECEDENT</t>
  </si>
  <si>
    <t xml:space="preserve"> ETAT SUIVANT</t>
  </si>
  <si>
    <t>Mensuel</t>
  </si>
  <si>
    <t>Paypal</t>
  </si>
  <si>
    <t>Netflix</t>
  </si>
  <si>
    <t>S2P Pass (Carrefour Banque))</t>
  </si>
  <si>
    <t>Proportionnel</t>
  </si>
  <si>
    <t>²</t>
  </si>
  <si>
    <t>Formulaire</t>
  </si>
  <si>
    <t>Saisie_Janvier</t>
  </si>
  <si>
    <t>Saisie_Février</t>
  </si>
  <si>
    <t>Saisie_Mars</t>
  </si>
  <si>
    <t>Saisie_Avril</t>
  </si>
  <si>
    <t>Saisie_Mai</t>
  </si>
  <si>
    <t>Saisie_Juin</t>
  </si>
  <si>
    <t>Saisie_Juillet</t>
  </si>
  <si>
    <t>Saisie_Août</t>
  </si>
  <si>
    <t>Saisie_Septembre</t>
  </si>
  <si>
    <t>Saisie_Octobre</t>
  </si>
  <si>
    <t>Saisie_Novembre</t>
  </si>
  <si>
    <t>Saisie_Décembre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</si>
</sst>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64" formatCode="_(&quot;€&quot;* #,##0.00_);_(&quot;€&quot;* \(#,##0.00\);_(&quot;€&quot;* &quot;-&quot;??_);_(@_)"/>
    <numFmt numFmtId="165" formatCode="#,##0.00\ &quot;€&quot;"/>
    <numFmt numFmtId="166" formatCode="#,##0.00\ \€;\-\ #,##0.00\ \€"/>
    <numFmt numFmtId="167" formatCode="dddd"/>
    <numFmt numFmtId="168" formatCode="d"/>
    <numFmt numFmtId="169" formatCode="mmm"/>
    <numFmt numFmtId="170" formatCode="yyyy"/>
    <numFmt numFmtId="171" formatCode="#,##0.00;[Red]\-#,##0.00"/>
    <numFmt numFmtId="172" formatCode="0.000%"/>
    <numFmt numFmtId="173" formatCode="mm/yyyy"/>
    <numFmt numFmtId="174" formatCode="0.000000%"/>
    <numFmt numFmtId="175" formatCode="_-* #,##0.00\ &quot;€&quot;_-;[Red]\-* #,##0.00\ &quot;€&quot;_-;_-* &quot;-&quot;??\ &quot;€&quot;_-;_-@_-"/>
  </numFmts>
  <fonts count="47" x14ac:knownFonts="1">
    <font>
      <sz val="12"/>
      <color theme="1"/>
      <name val="Arial"/>
      <family val="2"/>
    </font>
    <font>
      <b/>
      <sz val="10"/>
      <name val="Arial"/>
      <family val="2"/>
    </font>
    <font>
      <b/>
      <i/>
      <sz val="10"/>
      <color indexed="10"/>
      <name val="Georgia"/>
      <family val="1"/>
    </font>
    <font>
      <b/>
      <i/>
      <sz val="16"/>
      <name val="Georgia"/>
      <family val="1"/>
    </font>
    <font>
      <sz val="9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0"/>
      <name val="Arial"/>
      <family val="2"/>
    </font>
    <font>
      <b/>
      <i/>
      <sz val="10"/>
      <name val="Arial"/>
      <family val="2"/>
    </font>
    <font>
      <i/>
      <sz val="10"/>
      <name val="Georgia"/>
      <family val="1"/>
    </font>
    <font>
      <i/>
      <vertAlign val="superscript"/>
      <sz val="10"/>
      <name val="Georgia"/>
      <family val="1"/>
    </font>
    <font>
      <i/>
      <sz val="12"/>
      <color indexed="8"/>
      <name val="Georgia"/>
      <family val="1"/>
    </font>
    <font>
      <b/>
      <i/>
      <u/>
      <sz val="10"/>
      <name val="Arial"/>
      <family val="2"/>
    </font>
    <font>
      <b/>
      <sz val="10"/>
      <name val="Georgia"/>
      <family val="1"/>
    </font>
    <font>
      <b/>
      <i/>
      <sz val="12"/>
      <color indexed="81"/>
      <name val="Georgia"/>
      <family val="1"/>
    </font>
    <font>
      <b/>
      <i/>
      <sz val="14"/>
      <color indexed="8"/>
      <name val="Garamond"/>
      <family val="1"/>
    </font>
    <font>
      <sz val="12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theme="1"/>
      <name val="Arial"/>
      <family val="2"/>
    </font>
    <font>
      <b/>
      <i/>
      <sz val="12"/>
      <color theme="1"/>
      <name val="Georgia"/>
      <family val="1"/>
    </font>
    <font>
      <sz val="14"/>
      <color theme="1"/>
      <name val="Arial"/>
      <family val="2"/>
    </font>
    <font>
      <b/>
      <i/>
      <sz val="10"/>
      <color theme="1"/>
      <name val="Georgia"/>
      <family val="1"/>
    </font>
    <font>
      <b/>
      <i/>
      <sz val="10"/>
      <color rgb="FF000000"/>
      <name val="Georgia"/>
      <family val="1"/>
    </font>
    <font>
      <b/>
      <i/>
      <sz val="11"/>
      <color theme="1"/>
      <name val="Georgia"/>
      <family val="1"/>
    </font>
    <font>
      <b/>
      <i/>
      <sz val="11"/>
      <color theme="1"/>
      <name val="Arial"/>
      <family val="2"/>
    </font>
    <font>
      <sz val="16"/>
      <color theme="1"/>
      <name val="Georgia"/>
      <family val="1"/>
    </font>
    <font>
      <sz val="11"/>
      <color theme="1"/>
      <name val="Georgia"/>
      <family val="1"/>
    </font>
    <font>
      <sz val="12"/>
      <color theme="1"/>
      <name val="Georgia"/>
      <family val="1"/>
    </font>
    <font>
      <sz val="10"/>
      <color theme="1"/>
      <name val="Georgia"/>
      <family val="1"/>
    </font>
    <font>
      <b/>
      <sz val="10"/>
      <color theme="1"/>
      <name val="Georgia"/>
      <family val="1"/>
    </font>
    <font>
      <b/>
      <i/>
      <sz val="10"/>
      <color rgb="FF0A0B0C"/>
      <name val="Georgia"/>
      <family val="1"/>
    </font>
    <font>
      <b/>
      <sz val="10"/>
      <color rgb="FFFFFFFF"/>
      <name val="Arial"/>
      <family val="2"/>
    </font>
    <font>
      <i/>
      <sz val="11"/>
      <color theme="1"/>
      <name val="Georgia"/>
      <family val="1"/>
    </font>
    <font>
      <i/>
      <sz val="12"/>
      <color theme="1"/>
      <name val="Calibri"/>
      <family val="2"/>
    </font>
    <font>
      <b/>
      <sz val="16"/>
      <color theme="1"/>
      <name val="Georgia"/>
      <family val="1"/>
    </font>
    <font>
      <b/>
      <i/>
      <sz val="22"/>
      <color theme="1"/>
      <name val="Georgia"/>
      <family val="1"/>
    </font>
    <font>
      <b/>
      <i/>
      <sz val="18"/>
      <color theme="1"/>
      <name val="Arial"/>
      <family val="2"/>
    </font>
    <font>
      <b/>
      <i/>
      <sz val="16"/>
      <color theme="1"/>
      <name val="Georgia"/>
      <family val="1"/>
    </font>
    <font>
      <b/>
      <i/>
      <sz val="14"/>
      <color theme="1"/>
      <name val="Georgia"/>
      <family val="1"/>
    </font>
    <font>
      <b/>
      <i/>
      <sz val="22"/>
      <color theme="9" tint="-0.249977111117893"/>
      <name val="Arial"/>
      <family val="2"/>
    </font>
    <font>
      <b/>
      <i/>
      <u/>
      <sz val="12"/>
      <color theme="1"/>
      <name val="Calibri"/>
      <family val="2"/>
    </font>
    <font>
      <b/>
      <i/>
      <u/>
      <sz val="18"/>
      <color theme="3" tint="-0.249977111117893"/>
      <name val="Georgia"/>
      <family val="1"/>
    </font>
    <font>
      <b/>
      <i/>
      <sz val="20"/>
      <color theme="1"/>
      <name val="Georgia"/>
      <family val="1"/>
    </font>
    <font>
      <b/>
      <sz val="11"/>
      <color theme="1"/>
      <name val="Garamond"/>
      <family val="1"/>
    </font>
  </fonts>
  <fills count="4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rgb="FF000000"/>
      </patternFill>
    </fill>
    <fill>
      <gradientFill degree="90">
        <stop position="0">
          <color theme="8" tint="0.80001220740379042"/>
        </stop>
        <stop position="1">
          <color theme="8" tint="0.59999389629810485"/>
        </stop>
      </gradient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E4A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79998168889431442"/>
        <bgColor rgb="FF000000"/>
      </patternFill>
    </fill>
    <fill>
      <patternFill patternType="solid">
        <fgColor theme="5" tint="0.39997558519241921"/>
        <bgColor rgb="FF000000"/>
      </patternFill>
    </fill>
    <fill>
      <patternFill patternType="solid">
        <fgColor theme="2" tint="-0.249977111117893"/>
        <bgColor rgb="FF000000"/>
      </patternFill>
    </fill>
    <fill>
      <patternFill patternType="solid">
        <fgColor theme="3" tint="0.59999389629810485"/>
        <bgColor rgb="FF000000"/>
      </patternFill>
    </fill>
    <fill>
      <patternFill patternType="solid">
        <fgColor theme="6" tint="0.39997558519241921"/>
        <bgColor rgb="FF000000"/>
      </patternFill>
    </fill>
    <fill>
      <patternFill patternType="solid">
        <fgColor theme="6" tint="0.79998168889431442"/>
        <bgColor rgb="FF000000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8" tint="-0.249977111117893"/>
        <bgColor rgb="FF000000"/>
      </patternFill>
    </fill>
    <fill>
      <patternFill patternType="solid">
        <fgColor theme="9" tint="-0.249977111117893"/>
        <bgColor rgb="FF000000"/>
      </patternFill>
    </fill>
    <fill>
      <patternFill patternType="solid">
        <fgColor theme="9" tint="0.39997558519241921"/>
        <bgColor rgb="FF000000"/>
      </patternFill>
    </fill>
    <fill>
      <patternFill patternType="solid">
        <fgColor theme="7" tint="0.39997558519241921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theme="0" tint="-0.34998626667073579"/>
        <bgColor rgb="FF000000"/>
      </patternFill>
    </fill>
    <fill>
      <patternFill patternType="solid">
        <fgColor rgb="FFCCCCFF"/>
        <bgColor rgb="FF000000"/>
      </patternFill>
    </fill>
    <fill>
      <patternFill patternType="solid">
        <fgColor rgb="FFFFFF66"/>
        <bgColor rgb="FF000000"/>
      </patternFill>
    </fill>
    <fill>
      <patternFill patternType="solid">
        <fgColor theme="9" tint="0.59999389629810485"/>
        <bgColor rgb="FF000000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666699"/>
        <bgColor rgb="FF000000"/>
      </patternFill>
    </fill>
    <fill>
      <gradientFill degree="90">
        <stop position="0">
          <color theme="0"/>
        </stop>
        <stop position="1">
          <color theme="4"/>
        </stop>
      </gradientFill>
    </fill>
    <fill>
      <gradientFill degree="90">
        <stop position="0">
          <color theme="0"/>
        </stop>
        <stop position="1">
          <color rgb="FF0070C0"/>
        </stop>
      </gradient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AAE8D5"/>
        <bgColor indexed="64"/>
      </patternFill>
    </fill>
    <fill>
      <patternFill patternType="solid">
        <fgColor theme="8" tint="0.39997558519241921"/>
        <bgColor indexed="64"/>
      </patternFill>
    </fill>
    <fill>
      <gradientFill degree="90">
        <stop position="0">
          <color theme="4" tint="0.59999389629810485"/>
        </stop>
        <stop position="1">
          <color theme="4" tint="0.40000610370189521"/>
        </stop>
      </gradientFill>
    </fill>
  </fills>
  <borders count="41">
    <border>
      <left/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theme="3" tint="-0.24994659260841701"/>
      </left>
      <right style="thick">
        <color theme="3" tint="-0.24994659260841701"/>
      </right>
      <top style="thick">
        <color theme="3" tint="-0.24994659260841701"/>
      </top>
      <bottom style="thick">
        <color theme="3" tint="-0.24994659260841701"/>
      </bottom>
      <diagonal/>
    </border>
    <border>
      <left style="medium">
        <color theme="3" tint="-0.24994659260841701"/>
      </left>
      <right style="medium">
        <color theme="3" tint="-0.24994659260841701"/>
      </right>
      <top style="medium">
        <color theme="3" tint="-0.24994659260841701"/>
      </top>
      <bottom style="medium">
        <color theme="3" tint="-0.24994659260841701"/>
      </bottom>
      <diagonal/>
    </border>
    <border>
      <left/>
      <right style="medium">
        <color theme="3" tint="-0.24994659260841701"/>
      </right>
      <top style="medium">
        <color theme="3" tint="-0.24994659260841701"/>
      </top>
      <bottom style="medium">
        <color theme="3" tint="-0.24994659260841701"/>
      </bottom>
      <diagonal/>
    </border>
    <border>
      <left style="medium">
        <color rgb="FF666699"/>
      </left>
      <right/>
      <top/>
      <bottom/>
      <diagonal/>
    </border>
    <border>
      <left/>
      <right style="medium">
        <color rgb="FF666699"/>
      </right>
      <top/>
      <bottom/>
      <diagonal/>
    </border>
    <border>
      <left style="medium">
        <color rgb="FF666699"/>
      </left>
      <right/>
      <top style="medium">
        <color rgb="FF666699"/>
      </top>
      <bottom/>
      <diagonal/>
    </border>
    <border>
      <left/>
      <right/>
      <top style="medium">
        <color rgb="FF666699"/>
      </top>
      <bottom/>
      <diagonal/>
    </border>
    <border>
      <left/>
      <right style="medium">
        <color rgb="FF666699"/>
      </right>
      <top style="medium">
        <color rgb="FF666699"/>
      </top>
      <bottom/>
      <diagonal/>
    </border>
    <border>
      <left style="medium">
        <color rgb="FF666699"/>
      </left>
      <right/>
      <top/>
      <bottom style="medium">
        <color rgb="FF666699"/>
      </bottom>
      <diagonal/>
    </border>
    <border>
      <left/>
      <right/>
      <top/>
      <bottom style="medium">
        <color rgb="FF666699"/>
      </bottom>
      <diagonal/>
    </border>
    <border>
      <left/>
      <right style="medium">
        <color rgb="FF666699"/>
      </right>
      <top/>
      <bottom style="medium">
        <color rgb="FF666699"/>
      </bottom>
      <diagonal/>
    </border>
    <border>
      <left style="medium">
        <color rgb="FF666699"/>
      </left>
      <right style="medium">
        <color rgb="FF666699"/>
      </right>
      <top style="medium">
        <color rgb="FF666699"/>
      </top>
      <bottom style="medium">
        <color rgb="FF666699"/>
      </bottom>
      <diagonal/>
    </border>
    <border>
      <left style="medium">
        <color rgb="FF666699"/>
      </left>
      <right/>
      <top style="medium">
        <color rgb="FF666699"/>
      </top>
      <bottom style="medium">
        <color rgb="FF666699"/>
      </bottom>
      <diagonal/>
    </border>
    <border>
      <left/>
      <right/>
      <top style="medium">
        <color rgb="FF666699"/>
      </top>
      <bottom style="medium">
        <color rgb="FF666699"/>
      </bottom>
      <diagonal/>
    </border>
    <border>
      <left/>
      <right style="medium">
        <color rgb="FF666699"/>
      </right>
      <top style="medium">
        <color rgb="FF666699"/>
      </top>
      <bottom style="medium">
        <color rgb="FF666699"/>
      </bottom>
      <diagonal/>
    </border>
    <border>
      <left style="medium">
        <color theme="3" tint="-0.24994659260841701"/>
      </left>
      <right style="medium">
        <color theme="3" tint="-0.24994659260841701"/>
      </right>
      <top style="medium">
        <color theme="3" tint="-0.24994659260841701"/>
      </top>
      <bottom/>
      <diagonal/>
    </border>
    <border>
      <left style="medium">
        <color theme="3" tint="-0.24994659260841701"/>
      </left>
      <right style="medium">
        <color theme="3" tint="-0.24994659260841701"/>
      </right>
      <top/>
      <bottom style="medium">
        <color theme="3" tint="-0.24994659260841701"/>
      </bottom>
      <diagonal/>
    </border>
  </borders>
  <cellStyleXfs count="2">
    <xf numFmtId="0" fontId="0" fillId="0" borderId="0"/>
    <xf numFmtId="164" fontId="19" fillId="0" borderId="0" applyFont="0" applyFill="0" applyBorder="0" applyAlignment="0" applyProtection="0"/>
  </cellStyleXfs>
  <cellXfs count="283">
    <xf numFmtId="0" fontId="0" fillId="0" borderId="0" xfId="0"/>
    <xf numFmtId="0" fontId="0" fillId="3" borderId="0" xfId="0" applyFill="1"/>
    <xf numFmtId="0" fontId="0" fillId="4" borderId="0" xfId="0" applyFill="1"/>
    <xf numFmtId="0" fontId="0" fillId="0" borderId="0" xfId="0" applyProtection="1"/>
    <xf numFmtId="0" fontId="25" fillId="6" borderId="4" xfId="0" applyFont="1" applyFill="1" applyBorder="1" applyAlignment="1">
      <alignment horizontal="left" vertical="center" wrapText="1"/>
    </xf>
    <xf numFmtId="0" fontId="24" fillId="7" borderId="5" xfId="0" applyFont="1" applyFill="1" applyBorder="1"/>
    <xf numFmtId="0" fontId="26" fillId="5" borderId="5" xfId="0" applyFont="1" applyFill="1" applyBorder="1" applyAlignment="1">
      <alignment horizontal="center"/>
    </xf>
    <xf numFmtId="4" fontId="27" fillId="0" borderId="5" xfId="0" applyNumberFormat="1" applyFont="1" applyBorder="1"/>
    <xf numFmtId="4" fontId="27" fillId="5" borderId="5" xfId="0" applyNumberFormat="1" applyFont="1" applyFill="1" applyBorder="1"/>
    <xf numFmtId="0" fontId="24" fillId="5" borderId="5" xfId="0" applyFont="1" applyFill="1" applyBorder="1" applyAlignment="1">
      <alignment horizontal="center"/>
    </xf>
    <xf numFmtId="0" fontId="0" fillId="8" borderId="0" xfId="0" applyFill="1"/>
    <xf numFmtId="0" fontId="28" fillId="4" borderId="0" xfId="0" applyFont="1" applyFill="1" applyAlignment="1"/>
    <xf numFmtId="0" fontId="24" fillId="9" borderId="6" xfId="0" applyFont="1" applyFill="1" applyBorder="1" applyAlignment="1">
      <alignment horizontal="center"/>
    </xf>
    <xf numFmtId="0" fontId="26" fillId="5" borderId="7" xfId="0" applyFont="1" applyFill="1" applyBorder="1" applyAlignment="1">
      <alignment horizontal="center"/>
    </xf>
    <xf numFmtId="171" fontId="27" fillId="0" borderId="5" xfId="0" applyNumberFormat="1" applyFont="1" applyBorder="1"/>
    <xf numFmtId="171" fontId="27" fillId="0" borderId="5" xfId="0" applyNumberFormat="1" applyFont="1" applyBorder="1" applyProtection="1"/>
    <xf numFmtId="171" fontId="27" fillId="5" borderId="5" xfId="0" applyNumberFormat="1" applyFont="1" applyFill="1" applyBorder="1"/>
    <xf numFmtId="171" fontId="27" fillId="5" borderId="7" xfId="0" applyNumberFormat="1" applyFont="1" applyFill="1" applyBorder="1"/>
    <xf numFmtId="0" fontId="29" fillId="11" borderId="5" xfId="0" applyFont="1" applyFill="1" applyBorder="1" applyProtection="1">
      <protection locked="0"/>
    </xf>
    <xf numFmtId="171" fontId="27" fillId="5" borderId="5" xfId="0" applyNumberFormat="1" applyFont="1" applyFill="1" applyBorder="1" applyProtection="1"/>
    <xf numFmtId="171" fontId="29" fillId="11" borderId="5" xfId="0" applyNumberFormat="1" applyFont="1" applyFill="1" applyBorder="1" applyProtection="1">
      <protection locked="0"/>
    </xf>
    <xf numFmtId="171" fontId="29" fillId="11" borderId="5" xfId="0" applyNumberFormat="1" applyFont="1" applyFill="1" applyBorder="1" applyProtection="1"/>
    <xf numFmtId="0" fontId="24" fillId="5" borderId="4" xfId="0" applyFont="1" applyFill="1" applyBorder="1" applyAlignment="1">
      <alignment vertical="center"/>
    </xf>
    <xf numFmtId="0" fontId="24" fillId="9" borderId="5" xfId="0" applyFont="1" applyFill="1" applyBorder="1" applyAlignment="1">
      <alignment horizontal="center"/>
    </xf>
    <xf numFmtId="4" fontId="27" fillId="0" borderId="5" xfId="0" applyNumberFormat="1" applyFont="1" applyBorder="1" applyProtection="1">
      <protection locked="0"/>
    </xf>
    <xf numFmtId="171" fontId="27" fillId="0" borderId="5" xfId="0" applyNumberFormat="1" applyFont="1" applyBorder="1" applyAlignment="1" applyProtection="1">
      <alignment horizontal="right"/>
      <protection locked="0"/>
    </xf>
    <xf numFmtId="171" fontId="27" fillId="5" borderId="5" xfId="0" applyNumberFormat="1" applyFont="1" applyFill="1" applyBorder="1" applyAlignment="1">
      <alignment horizontal="right"/>
    </xf>
    <xf numFmtId="0" fontId="30" fillId="4" borderId="0" xfId="0" applyFont="1" applyFill="1" applyAlignment="1">
      <alignment horizontal="right"/>
    </xf>
    <xf numFmtId="0" fontId="31" fillId="0" borderId="0" xfId="0" applyFont="1"/>
    <xf numFmtId="0" fontId="24" fillId="12" borderId="8" xfId="0" applyFont="1" applyFill="1" applyBorder="1" applyAlignment="1">
      <alignment horizontal="center" vertical="center" wrapText="1"/>
    </xf>
    <xf numFmtId="4" fontId="32" fillId="0" borderId="5" xfId="0" applyNumberFormat="1" applyFont="1" applyBorder="1"/>
    <xf numFmtId="0" fontId="24" fillId="13" borderId="5" xfId="0" applyFont="1" applyFill="1" applyBorder="1" applyAlignment="1">
      <alignment horizontal="center"/>
    </xf>
    <xf numFmtId="4" fontId="24" fillId="5" borderId="5" xfId="0" applyNumberFormat="1" applyFont="1" applyFill="1" applyBorder="1"/>
    <xf numFmtId="4" fontId="24" fillId="13" borderId="5" xfId="0" applyNumberFormat="1" applyFont="1" applyFill="1" applyBorder="1"/>
    <xf numFmtId="4" fontId="32" fillId="0" borderId="5" xfId="0" applyNumberFormat="1" applyFont="1" applyBorder="1" applyAlignment="1">
      <alignment horizontal="right"/>
    </xf>
    <xf numFmtId="0" fontId="29" fillId="11" borderId="5" xfId="0" applyFont="1" applyFill="1" applyBorder="1" applyAlignment="1" applyProtection="1">
      <alignment horizontal="center"/>
      <protection locked="0"/>
    </xf>
    <xf numFmtId="0" fontId="25" fillId="6" borderId="5" xfId="0" applyFont="1" applyFill="1" applyBorder="1" applyAlignment="1">
      <alignment vertical="center" wrapText="1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0" fontId="26" fillId="9" borderId="5" xfId="0" applyFont="1" applyFill="1" applyBorder="1"/>
    <xf numFmtId="4" fontId="22" fillId="9" borderId="5" xfId="0" applyNumberFormat="1" applyFont="1" applyFill="1" applyBorder="1" applyAlignment="1">
      <alignment horizontal="center"/>
    </xf>
    <xf numFmtId="0" fontId="26" fillId="15" borderId="5" xfId="0" applyFont="1" applyFill="1" applyBorder="1"/>
    <xf numFmtId="4" fontId="22" fillId="2" borderId="5" xfId="0" applyNumberFormat="1" applyFont="1" applyFill="1" applyBorder="1"/>
    <xf numFmtId="4" fontId="22" fillId="16" borderId="5" xfId="0" applyNumberFormat="1" applyFont="1" applyFill="1" applyBorder="1"/>
    <xf numFmtId="0" fontId="26" fillId="2" borderId="5" xfId="0" applyFont="1" applyFill="1" applyBorder="1" applyAlignment="1">
      <alignment horizontal="center"/>
    </xf>
    <xf numFmtId="0" fontId="24" fillId="14" borderId="5" xfId="0" applyFont="1" applyFill="1" applyBorder="1" applyAlignment="1">
      <alignment horizontal="center"/>
    </xf>
    <xf numFmtId="4" fontId="24" fillId="14" borderId="5" xfId="0" applyNumberFormat="1" applyFont="1" applyFill="1" applyBorder="1"/>
    <xf numFmtId="0" fontId="24" fillId="17" borderId="5" xfId="0" applyFont="1" applyFill="1" applyBorder="1" applyAlignment="1">
      <alignment horizontal="center"/>
    </xf>
    <xf numFmtId="4" fontId="24" fillId="17" borderId="5" xfId="0" applyNumberFormat="1" applyFont="1" applyFill="1" applyBorder="1"/>
    <xf numFmtId="4" fontId="27" fillId="0" borderId="5" xfId="0" applyNumberFormat="1" applyFont="1" applyBorder="1" applyAlignment="1" applyProtection="1">
      <alignment horizontal="right"/>
      <protection locked="0"/>
    </xf>
    <xf numFmtId="0" fontId="0" fillId="14" borderId="0" xfId="0" applyFill="1" applyProtection="1"/>
    <xf numFmtId="171" fontId="27" fillId="4" borderId="5" xfId="0" applyNumberFormat="1" applyFont="1" applyFill="1" applyBorder="1" applyAlignment="1" applyProtection="1">
      <alignment horizontal="right"/>
      <protection locked="0"/>
    </xf>
    <xf numFmtId="0" fontId="24" fillId="5" borderId="4" xfId="0" applyFont="1" applyFill="1" applyBorder="1" applyAlignment="1">
      <alignment horizontal="left" vertical="center"/>
    </xf>
    <xf numFmtId="0" fontId="25" fillId="6" borderId="5" xfId="0" applyFont="1" applyFill="1" applyBorder="1" applyAlignment="1">
      <alignment horizontal="center" wrapText="1"/>
    </xf>
    <xf numFmtId="0" fontId="24" fillId="9" borderId="5" xfId="0" applyFont="1" applyFill="1" applyBorder="1" applyAlignment="1">
      <alignment horizontal="center"/>
    </xf>
    <xf numFmtId="0" fontId="25" fillId="6" borderId="9" xfId="0" applyFont="1" applyFill="1" applyBorder="1" applyAlignment="1">
      <alignment horizontal="center" vertical="center" wrapText="1"/>
    </xf>
    <xf numFmtId="0" fontId="25" fillId="6" borderId="10" xfId="0" applyFont="1" applyFill="1" applyBorder="1" applyAlignment="1">
      <alignment horizontal="center" vertical="center" wrapText="1"/>
    </xf>
    <xf numFmtId="0" fontId="25" fillId="6" borderId="11" xfId="0" applyFont="1" applyFill="1" applyBorder="1" applyAlignment="1">
      <alignment horizontal="center" vertical="center" wrapText="1"/>
    </xf>
    <xf numFmtId="0" fontId="24" fillId="12" borderId="8" xfId="0" applyFont="1" applyFill="1" applyBorder="1" applyAlignment="1">
      <alignment horizontal="center" vertical="center"/>
    </xf>
    <xf numFmtId="4" fontId="24" fillId="5" borderId="5" xfId="0" applyNumberFormat="1" applyFont="1" applyFill="1" applyBorder="1" applyAlignment="1">
      <alignment horizontal="right"/>
    </xf>
    <xf numFmtId="0" fontId="4" fillId="0" borderId="0" xfId="0" applyFont="1" applyFill="1" applyBorder="1" applyProtection="1"/>
    <xf numFmtId="0" fontId="7" fillId="0" borderId="0" xfId="0" applyFont="1" applyFill="1" applyBorder="1" applyProtection="1"/>
    <xf numFmtId="0" fontId="26" fillId="14" borderId="4" xfId="0" applyFont="1" applyFill="1" applyBorder="1" applyAlignment="1">
      <alignment vertical="center"/>
    </xf>
    <xf numFmtId="4" fontId="6" fillId="18" borderId="25" xfId="0" applyNumberFormat="1" applyFont="1" applyFill="1" applyBorder="1" applyAlignment="1" applyProtection="1">
      <alignment horizontal="center" vertical="center"/>
    </xf>
    <xf numFmtId="175" fontId="20" fillId="3" borderId="5" xfId="1" applyNumberFormat="1" applyFont="1" applyFill="1" applyBorder="1" applyAlignment="1">
      <alignment horizontal="center" vertical="center"/>
    </xf>
    <xf numFmtId="175" fontId="20" fillId="3" borderId="5" xfId="1" applyNumberFormat="1" applyFont="1" applyFill="1" applyBorder="1" applyAlignment="1">
      <alignment horizontal="center" vertical="center" wrapText="1"/>
    </xf>
    <xf numFmtId="0" fontId="26" fillId="10" borderId="5" xfId="0" applyFont="1" applyFill="1" applyBorder="1" applyAlignment="1" applyProtection="1">
      <alignment horizontal="center" vertical="center"/>
    </xf>
    <xf numFmtId="0" fontId="26" fillId="10" borderId="5" xfId="0" applyFont="1" applyFill="1" applyBorder="1" applyAlignment="1" applyProtection="1">
      <alignment horizontal="center" vertical="center" wrapText="1"/>
    </xf>
    <xf numFmtId="0" fontId="28" fillId="4" borderId="0" xfId="0" applyFont="1" applyFill="1" applyAlignment="1">
      <alignment vertical="center"/>
    </xf>
    <xf numFmtId="0" fontId="24" fillId="9" borderId="5" xfId="0" applyFont="1" applyFill="1" applyBorder="1" applyAlignment="1">
      <alignment horizontal="center"/>
    </xf>
    <xf numFmtId="0" fontId="25" fillId="6" borderId="9" xfId="0" applyFont="1" applyFill="1" applyBorder="1" applyAlignment="1">
      <alignment horizontal="center" vertical="center" wrapText="1"/>
    </xf>
    <xf numFmtId="0" fontId="25" fillId="6" borderId="10" xfId="0" applyFont="1" applyFill="1" applyBorder="1" applyAlignment="1">
      <alignment horizontal="center" vertical="center" wrapText="1"/>
    </xf>
    <xf numFmtId="0" fontId="25" fillId="6" borderId="11" xfId="0" applyFont="1" applyFill="1" applyBorder="1" applyAlignment="1">
      <alignment horizontal="center" vertical="center" wrapText="1"/>
    </xf>
    <xf numFmtId="0" fontId="25" fillId="19" borderId="4" xfId="0" applyFont="1" applyFill="1" applyBorder="1" applyAlignment="1">
      <alignment horizontal="left" vertical="center" wrapText="1"/>
    </xf>
    <xf numFmtId="0" fontId="33" fillId="19" borderId="4" xfId="0" applyFont="1" applyFill="1" applyBorder="1" applyAlignment="1">
      <alignment horizontal="left" vertical="center" wrapText="1"/>
    </xf>
    <xf numFmtId="0" fontId="33" fillId="20" borderId="4" xfId="0" applyFont="1" applyFill="1" applyBorder="1" applyAlignment="1">
      <alignment horizontal="left" vertical="center" wrapText="1"/>
    </xf>
    <xf numFmtId="0" fontId="33" fillId="21" borderId="4" xfId="0" applyFont="1" applyFill="1" applyBorder="1" applyAlignment="1">
      <alignment horizontal="left" vertical="center" wrapText="1"/>
    </xf>
    <xf numFmtId="0" fontId="25" fillId="21" borderId="4" xfId="0" applyFont="1" applyFill="1" applyBorder="1" applyAlignment="1">
      <alignment horizontal="left" vertical="center" wrapText="1"/>
    </xf>
    <xf numFmtId="0" fontId="33" fillId="18" borderId="4" xfId="0" applyFont="1" applyFill="1" applyBorder="1" applyAlignment="1">
      <alignment horizontal="left" vertical="center" wrapText="1"/>
    </xf>
    <xf numFmtId="0" fontId="25" fillId="22" borderId="4" xfId="0" applyFont="1" applyFill="1" applyBorder="1" applyAlignment="1">
      <alignment horizontal="left" vertical="center" wrapText="1"/>
    </xf>
    <xf numFmtId="0" fontId="33" fillId="22" borderId="4" xfId="0" applyFont="1" applyFill="1" applyBorder="1" applyAlignment="1">
      <alignment horizontal="left" vertical="center" wrapText="1"/>
    </xf>
    <xf numFmtId="0" fontId="33" fillId="23" borderId="4" xfId="0" applyFont="1" applyFill="1" applyBorder="1" applyAlignment="1">
      <alignment horizontal="left" vertical="center" wrapText="1"/>
    </xf>
    <xf numFmtId="0" fontId="33" fillId="24" borderId="4" xfId="0" applyFont="1" applyFill="1" applyBorder="1" applyAlignment="1">
      <alignment horizontal="left" vertical="center" wrapText="1"/>
    </xf>
    <xf numFmtId="0" fontId="25" fillId="24" borderId="4" xfId="0" applyFont="1" applyFill="1" applyBorder="1" applyAlignment="1">
      <alignment horizontal="left" vertical="center" wrapText="1"/>
    </xf>
    <xf numFmtId="0" fontId="33" fillId="25" borderId="4" xfId="0" applyFont="1" applyFill="1" applyBorder="1" applyAlignment="1">
      <alignment horizontal="left" vertical="center" wrapText="1"/>
    </xf>
    <xf numFmtId="0" fontId="25" fillId="25" borderId="4" xfId="0" applyFont="1" applyFill="1" applyBorder="1" applyAlignment="1">
      <alignment horizontal="left" vertical="center" wrapText="1"/>
    </xf>
    <xf numFmtId="0" fontId="33" fillId="26" borderId="4" xfId="0" applyFont="1" applyFill="1" applyBorder="1" applyAlignment="1">
      <alignment horizontal="left" vertical="center" wrapText="1"/>
    </xf>
    <xf numFmtId="0" fontId="33" fillId="27" borderId="4" xfId="0" applyFont="1" applyFill="1" applyBorder="1" applyAlignment="1">
      <alignment horizontal="left" vertical="center" wrapText="1"/>
    </xf>
    <xf numFmtId="0" fontId="25" fillId="27" borderId="4" xfId="0" applyFont="1" applyFill="1" applyBorder="1" applyAlignment="1">
      <alignment horizontal="left" vertical="center" wrapText="1"/>
    </xf>
    <xf numFmtId="0" fontId="33" fillId="28" borderId="4" xfId="0" applyFont="1" applyFill="1" applyBorder="1" applyAlignment="1">
      <alignment horizontal="left" vertical="center" wrapText="1"/>
    </xf>
    <xf numFmtId="0" fontId="33" fillId="29" borderId="4" xfId="0" applyFont="1" applyFill="1" applyBorder="1" applyAlignment="1">
      <alignment horizontal="left" vertical="center" wrapText="1"/>
    </xf>
    <xf numFmtId="0" fontId="33" fillId="30" borderId="4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8" borderId="0" xfId="0" applyFill="1" applyAlignment="1">
      <alignment horizontal="center"/>
    </xf>
    <xf numFmtId="171" fontId="27" fillId="0" borderId="5" xfId="0" applyNumberFormat="1" applyFont="1" applyBorder="1" applyAlignment="1">
      <alignment horizontal="right"/>
    </xf>
    <xf numFmtId="171" fontId="27" fillId="5" borderId="7" xfId="0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34" fillId="31" borderId="27" xfId="0" applyFont="1" applyFill="1" applyBorder="1" applyAlignment="1" applyProtection="1">
      <alignment horizontal="left"/>
      <protection hidden="1"/>
    </xf>
    <xf numFmtId="0" fontId="34" fillId="31" borderId="0" xfId="0" applyFont="1" applyFill="1" applyBorder="1" applyAlignment="1" applyProtection="1">
      <alignment horizontal="left"/>
      <protection hidden="1"/>
    </xf>
    <xf numFmtId="0" fontId="34" fillId="31" borderId="0" xfId="0" applyFont="1" applyFill="1" applyBorder="1" applyAlignment="1" applyProtection="1">
      <alignment horizontal="center"/>
      <protection hidden="1"/>
    </xf>
    <xf numFmtId="0" fontId="34" fillId="31" borderId="28" xfId="0" applyFont="1" applyFill="1" applyBorder="1" applyAlignment="1" applyProtection="1">
      <alignment horizontal="left"/>
      <protection hidden="1"/>
    </xf>
    <xf numFmtId="0" fontId="34" fillId="31" borderId="29" xfId="0" applyFont="1" applyFill="1" applyBorder="1" applyAlignment="1" applyProtection="1">
      <protection hidden="1"/>
    </xf>
    <xf numFmtId="0" fontId="34" fillId="31" borderId="30" xfId="0" applyFont="1" applyFill="1" applyBorder="1" applyAlignment="1" applyProtection="1">
      <protection hidden="1"/>
    </xf>
    <xf numFmtId="0" fontId="34" fillId="31" borderId="31" xfId="0" applyFont="1" applyFill="1" applyBorder="1" applyProtection="1">
      <protection hidden="1"/>
    </xf>
    <xf numFmtId="0" fontId="7" fillId="31" borderId="28" xfId="0" applyFont="1" applyFill="1" applyBorder="1" applyProtection="1">
      <protection hidden="1"/>
    </xf>
    <xf numFmtId="0" fontId="7" fillId="31" borderId="27" xfId="0" applyFont="1" applyFill="1" applyBorder="1" applyProtection="1">
      <protection hidden="1"/>
    </xf>
    <xf numFmtId="0" fontId="7" fillId="31" borderId="0" xfId="0" applyFont="1" applyFill="1" applyBorder="1" applyProtection="1">
      <protection hidden="1"/>
    </xf>
    <xf numFmtId="0" fontId="1" fillId="32" borderId="25" xfId="0" applyFont="1" applyFill="1" applyBorder="1" applyAlignment="1" applyProtection="1">
      <alignment horizontal="center" vertical="center"/>
      <protection hidden="1"/>
    </xf>
    <xf numFmtId="0" fontId="10" fillId="31" borderId="27" xfId="0" applyFont="1" applyFill="1" applyBorder="1" applyProtection="1">
      <protection hidden="1"/>
    </xf>
    <xf numFmtId="0" fontId="10" fillId="31" borderId="0" xfId="0" applyFont="1" applyFill="1" applyBorder="1" applyProtection="1">
      <protection hidden="1"/>
    </xf>
    <xf numFmtId="174" fontId="7" fillId="18" borderId="25" xfId="0" applyNumberFormat="1" applyFont="1" applyFill="1" applyBorder="1" applyAlignment="1" applyProtection="1">
      <alignment horizontal="center" vertical="center"/>
      <protection hidden="1"/>
    </xf>
    <xf numFmtId="0" fontId="5" fillId="31" borderId="28" xfId="0" applyFont="1" applyFill="1" applyBorder="1" applyProtection="1">
      <protection hidden="1"/>
    </xf>
    <xf numFmtId="0" fontId="7" fillId="18" borderId="25" xfId="0" applyFont="1" applyFill="1" applyBorder="1" applyAlignment="1" applyProtection="1">
      <alignment horizontal="center" vertical="center"/>
      <protection hidden="1"/>
    </xf>
    <xf numFmtId="0" fontId="7" fillId="31" borderId="25" xfId="0" applyFont="1" applyFill="1" applyBorder="1" applyAlignment="1" applyProtection="1">
      <alignment horizontal="center" vertical="center"/>
      <protection hidden="1"/>
    </xf>
    <xf numFmtId="0" fontId="7" fillId="31" borderId="32" xfId="0" applyFont="1" applyFill="1" applyBorder="1" applyAlignment="1" applyProtection="1">
      <alignment horizontal="right"/>
      <protection hidden="1"/>
    </xf>
    <xf numFmtId="0" fontId="7" fillId="31" borderId="33" xfId="0" applyFont="1" applyFill="1" applyBorder="1" applyAlignment="1" applyProtection="1">
      <alignment horizontal="right"/>
      <protection hidden="1"/>
    </xf>
    <xf numFmtId="14" fontId="7" fillId="31" borderId="33" xfId="0" applyNumberFormat="1" applyFont="1" applyFill="1" applyBorder="1" applyProtection="1">
      <protection hidden="1"/>
    </xf>
    <xf numFmtId="0" fontId="7" fillId="31" borderId="34" xfId="0" applyFont="1" applyFill="1" applyBorder="1" applyProtection="1">
      <protection hidden="1"/>
    </xf>
    <xf numFmtId="0" fontId="7" fillId="31" borderId="32" xfId="0" applyFont="1" applyFill="1" applyBorder="1" applyProtection="1">
      <protection hidden="1"/>
    </xf>
    <xf numFmtId="0" fontId="7" fillId="31" borderId="33" xfId="0" applyFont="1" applyFill="1" applyBorder="1" applyProtection="1">
      <protection hidden="1"/>
    </xf>
    <xf numFmtId="0" fontId="7" fillId="0" borderId="0" xfId="0" applyFont="1" applyFill="1" applyBorder="1" applyProtection="1">
      <protection hidden="1"/>
    </xf>
    <xf numFmtId="0" fontId="16" fillId="18" borderId="25" xfId="0" applyFont="1" applyFill="1" applyBorder="1" applyAlignment="1" applyProtection="1">
      <alignment horizontal="center" vertical="center"/>
      <protection hidden="1"/>
    </xf>
    <xf numFmtId="173" fontId="16" fillId="18" borderId="25" xfId="0" applyNumberFormat="1" applyFont="1" applyFill="1" applyBorder="1" applyAlignment="1" applyProtection="1">
      <alignment horizontal="center" vertical="center"/>
      <protection hidden="1"/>
    </xf>
    <xf numFmtId="4" fontId="16" fillId="18" borderId="25" xfId="0" applyNumberFormat="1" applyFont="1" applyFill="1" applyBorder="1" applyAlignment="1" applyProtection="1">
      <alignment horizontal="right" vertical="center"/>
      <protection hidden="1"/>
    </xf>
    <xf numFmtId="4" fontId="16" fillId="18" borderId="25" xfId="0" applyNumberFormat="1" applyFont="1" applyFill="1" applyBorder="1" applyAlignment="1" applyProtection="1">
      <alignment vertical="center"/>
      <protection hidden="1"/>
    </xf>
    <xf numFmtId="0" fontId="7" fillId="0" borderId="0" xfId="0" applyFont="1" applyFill="1" applyBorder="1" applyAlignment="1" applyProtection="1">
      <alignment horizontal="center"/>
      <protection hidden="1"/>
    </xf>
    <xf numFmtId="4" fontId="1" fillId="32" borderId="25" xfId="0" applyNumberFormat="1" applyFont="1" applyFill="1" applyBorder="1" applyAlignment="1" applyProtection="1">
      <alignment horizontal="center" vertical="center"/>
      <protection locked="0" hidden="1"/>
    </xf>
    <xf numFmtId="172" fontId="1" fillId="32" borderId="25" xfId="0" applyNumberFormat="1" applyFont="1" applyFill="1" applyBorder="1" applyAlignment="1" applyProtection="1">
      <alignment horizontal="center" vertical="center"/>
      <protection locked="0" hidden="1"/>
    </xf>
    <xf numFmtId="0" fontId="1" fillId="32" borderId="25" xfId="0" applyFont="1" applyFill="1" applyBorder="1" applyAlignment="1" applyProtection="1">
      <alignment horizontal="center" vertical="center"/>
      <protection locked="0" hidden="1"/>
    </xf>
    <xf numFmtId="14" fontId="1" fillId="32" borderId="25" xfId="0" applyNumberFormat="1" applyFont="1" applyFill="1" applyBorder="1" applyAlignment="1" applyProtection="1">
      <alignment horizontal="center" vertical="center"/>
      <protection locked="0" hidden="1"/>
    </xf>
    <xf numFmtId="0" fontId="11" fillId="33" borderId="25" xfId="0" applyFont="1" applyFill="1" applyBorder="1" applyAlignment="1" applyProtection="1">
      <alignment horizontal="center" vertical="center"/>
      <protection locked="0" hidden="1"/>
    </xf>
    <xf numFmtId="175" fontId="35" fillId="34" borderId="5" xfId="1" applyNumberFormat="1" applyFont="1" applyFill="1" applyBorder="1" applyAlignment="1" applyProtection="1">
      <alignment horizontal="center" vertical="center"/>
      <protection locked="0" hidden="1"/>
    </xf>
    <xf numFmtId="175" fontId="36" fillId="35" borderId="5" xfId="1" applyNumberFormat="1" applyFont="1" applyFill="1" applyBorder="1" applyAlignment="1" applyProtection="1">
      <alignment horizontal="center" vertical="center"/>
      <protection hidden="1"/>
    </xf>
    <xf numFmtId="175" fontId="35" fillId="34" borderId="5" xfId="1" applyNumberFormat="1" applyFont="1" applyFill="1" applyBorder="1" applyAlignment="1" applyProtection="1">
      <alignment horizontal="center" vertical="center"/>
      <protection hidden="1"/>
    </xf>
    <xf numFmtId="4" fontId="32" fillId="0" borderId="5" xfId="0" applyNumberFormat="1" applyFont="1" applyBorder="1" applyAlignment="1">
      <alignment vertical="center"/>
    </xf>
    <xf numFmtId="0" fontId="31" fillId="0" borderId="0" xfId="0" applyFont="1" applyAlignment="1">
      <alignment vertical="center"/>
    </xf>
    <xf numFmtId="20" fontId="30" fillId="4" borderId="0" xfId="0" applyNumberFormat="1" applyFont="1" applyFill="1" applyAlignment="1">
      <alignment horizontal="right"/>
    </xf>
    <xf numFmtId="20" fontId="28" fillId="4" borderId="0" xfId="0" applyNumberFormat="1" applyFont="1" applyFill="1" applyAlignment="1"/>
    <xf numFmtId="20" fontId="28" fillId="4" borderId="0" xfId="0" applyNumberFormat="1" applyFont="1" applyFill="1" applyAlignment="1">
      <alignment vertical="center"/>
    </xf>
    <xf numFmtId="20" fontId="0" fillId="0" borderId="0" xfId="0" applyNumberFormat="1"/>
    <xf numFmtId="20" fontId="24" fillId="9" borderId="6" xfId="0" applyNumberFormat="1" applyFont="1" applyFill="1" applyBorder="1" applyAlignment="1">
      <alignment horizontal="center"/>
    </xf>
    <xf numFmtId="20" fontId="24" fillId="9" borderId="5" xfId="0" applyNumberFormat="1" applyFont="1" applyFill="1" applyBorder="1" applyAlignment="1">
      <alignment horizontal="center"/>
    </xf>
    <xf numFmtId="20" fontId="27" fillId="0" borderId="5" xfId="0" applyNumberFormat="1" applyFont="1" applyBorder="1" applyAlignment="1" applyProtection="1">
      <alignment horizontal="right"/>
      <protection locked="0"/>
    </xf>
    <xf numFmtId="20" fontId="25" fillId="6" borderId="9" xfId="0" applyNumberFormat="1" applyFont="1" applyFill="1" applyBorder="1" applyAlignment="1">
      <alignment horizontal="center" vertical="center" wrapText="1"/>
    </xf>
    <xf numFmtId="20" fontId="25" fillId="6" borderId="10" xfId="0" applyNumberFormat="1" applyFont="1" applyFill="1" applyBorder="1" applyAlignment="1">
      <alignment horizontal="center" vertical="center" wrapText="1"/>
    </xf>
    <xf numFmtId="20" fontId="25" fillId="6" borderId="11" xfId="0" applyNumberFormat="1" applyFont="1" applyFill="1" applyBorder="1" applyAlignment="1">
      <alignment horizontal="center" vertical="center" wrapText="1"/>
    </xf>
    <xf numFmtId="20" fontId="24" fillId="7" borderId="5" xfId="0" applyNumberFormat="1" applyFont="1" applyFill="1" applyBorder="1"/>
    <xf numFmtId="20" fontId="24" fillId="5" borderId="5" xfId="0" applyNumberFormat="1" applyFont="1" applyFill="1" applyBorder="1" applyAlignment="1">
      <alignment horizontal="center"/>
    </xf>
    <xf numFmtId="20" fontId="26" fillId="5" borderId="7" xfId="0" applyNumberFormat="1" applyFont="1" applyFill="1" applyBorder="1" applyAlignment="1">
      <alignment horizontal="center"/>
    </xf>
    <xf numFmtId="20" fontId="0" fillId="8" borderId="0" xfId="0" applyNumberFormat="1" applyFill="1"/>
    <xf numFmtId="20" fontId="26" fillId="5" borderId="5" xfId="0" applyNumberFormat="1" applyFont="1" applyFill="1" applyBorder="1" applyAlignment="1">
      <alignment horizontal="center"/>
    </xf>
    <xf numFmtId="4" fontId="27" fillId="0" borderId="5" xfId="0" applyNumberFormat="1" applyFont="1" applyBorder="1" applyProtection="1"/>
    <xf numFmtId="4" fontId="27" fillId="5" borderId="7" xfId="0" applyNumberFormat="1" applyFont="1" applyFill="1" applyBorder="1"/>
    <xf numFmtId="4" fontId="27" fillId="5" borderId="5" xfId="0" applyNumberFormat="1" applyFont="1" applyFill="1" applyBorder="1" applyProtection="1"/>
    <xf numFmtId="4" fontId="27" fillId="5" borderId="5" xfId="0" applyNumberFormat="1" applyFont="1" applyFill="1" applyBorder="1" applyAlignment="1">
      <alignment horizontal="right"/>
    </xf>
    <xf numFmtId="4" fontId="27" fillId="5" borderId="5" xfId="0" applyNumberFormat="1" applyFont="1" applyFill="1" applyBorder="1" applyProtection="1">
      <protection locked="0"/>
    </xf>
    <xf numFmtId="4" fontId="24" fillId="4" borderId="20" xfId="0" applyNumberFormat="1" applyFont="1" applyFill="1" applyBorder="1"/>
    <xf numFmtId="4" fontId="24" fillId="42" borderId="5" xfId="0" applyNumberFormat="1" applyFont="1" applyFill="1" applyBorder="1"/>
    <xf numFmtId="0" fontId="0" fillId="35" borderId="0" xfId="0" applyFill="1" applyProtection="1"/>
    <xf numFmtId="166" fontId="0" fillId="35" borderId="0" xfId="0" applyNumberFormat="1" applyFill="1" applyProtection="1"/>
    <xf numFmtId="165" fontId="0" fillId="35" borderId="0" xfId="0" applyNumberFormat="1" applyFill="1" applyProtection="1"/>
    <xf numFmtId="0" fontId="0" fillId="35" borderId="0" xfId="0" applyFill="1"/>
    <xf numFmtId="0" fontId="21" fillId="35" borderId="0" xfId="0" applyFont="1" applyFill="1" applyProtection="1"/>
    <xf numFmtId="0" fontId="23" fillId="35" borderId="0" xfId="0" applyFont="1" applyFill="1" applyProtection="1"/>
    <xf numFmtId="0" fontId="22" fillId="12" borderId="24" xfId="0" applyFont="1" applyFill="1" applyBorder="1" applyAlignment="1">
      <alignment horizontal="center"/>
    </xf>
    <xf numFmtId="0" fontId="24" fillId="12" borderId="0" xfId="0" applyFont="1" applyFill="1" applyAlignment="1">
      <alignment horizontal="center" vertical="center" wrapText="1"/>
    </xf>
    <xf numFmtId="0" fontId="22" fillId="12" borderId="0" xfId="0" applyFont="1" applyFill="1" applyAlignment="1">
      <alignment horizontal="center" vertical="center"/>
    </xf>
    <xf numFmtId="0" fontId="26" fillId="12" borderId="5" xfId="0" applyFont="1" applyFill="1" applyBorder="1" applyAlignment="1">
      <alignment horizontal="center" wrapText="1"/>
    </xf>
    <xf numFmtId="0" fontId="24" fillId="12" borderId="0" xfId="0" applyFont="1" applyFill="1" applyAlignment="1" applyProtection="1">
      <alignment horizontal="center" vertical="center"/>
    </xf>
    <xf numFmtId="20" fontId="24" fillId="40" borderId="4" xfId="0" applyNumberFormat="1" applyFont="1" applyFill="1" applyBorder="1"/>
    <xf numFmtId="0" fontId="24" fillId="40" borderId="4" xfId="0" applyFont="1" applyFill="1" applyBorder="1" applyAlignment="1">
      <alignment vertical="center"/>
    </xf>
    <xf numFmtId="0" fontId="24" fillId="40" borderId="4" xfId="0" applyFont="1" applyFill="1" applyBorder="1" applyAlignment="1">
      <alignment horizontal="left" vertical="center"/>
    </xf>
    <xf numFmtId="0" fontId="24" fillId="40" borderId="4" xfId="0" applyFont="1" applyFill="1" applyBorder="1"/>
    <xf numFmtId="0" fontId="22" fillId="13" borderId="26" xfId="0" applyFont="1" applyFill="1" applyBorder="1" applyAlignment="1">
      <alignment horizontal="center"/>
    </xf>
    <xf numFmtId="0" fontId="22" fillId="13" borderId="25" xfId="0" applyFont="1" applyFill="1" applyBorder="1" applyAlignment="1">
      <alignment horizontal="center"/>
    </xf>
    <xf numFmtId="20" fontId="22" fillId="13" borderId="26" xfId="0" applyNumberFormat="1" applyFont="1" applyFill="1" applyBorder="1" applyAlignment="1">
      <alignment horizontal="center"/>
    </xf>
    <xf numFmtId="20" fontId="22" fillId="13" borderId="25" xfId="0" applyNumberFormat="1" applyFont="1" applyFill="1" applyBorder="1" applyAlignment="1">
      <alignment horizontal="center"/>
    </xf>
    <xf numFmtId="0" fontId="22" fillId="13" borderId="26" xfId="0" applyFont="1" applyFill="1" applyBorder="1" applyAlignment="1">
      <alignment horizontal="center" vertical="center"/>
    </xf>
    <xf numFmtId="0" fontId="22" fillId="13" borderId="25" xfId="0" applyFont="1" applyFill="1" applyBorder="1" applyAlignment="1">
      <alignment horizontal="center" vertical="center"/>
    </xf>
    <xf numFmtId="0" fontId="26" fillId="14" borderId="4" xfId="0" applyFont="1" applyFill="1" applyBorder="1" applyAlignment="1">
      <alignment horizontal="center"/>
    </xf>
    <xf numFmtId="0" fontId="22" fillId="39" borderId="5" xfId="0" applyFont="1" applyFill="1" applyBorder="1"/>
    <xf numFmtId="171" fontId="0" fillId="0" borderId="0" xfId="0" applyNumberFormat="1"/>
    <xf numFmtId="171" fontId="0" fillId="0" borderId="0" xfId="0" applyNumberFormat="1" applyProtection="1"/>
    <xf numFmtId="0" fontId="3" fillId="37" borderId="12" xfId="0" applyFont="1" applyFill="1" applyBorder="1" applyAlignment="1" applyProtection="1">
      <alignment horizontal="center" vertical="center"/>
      <protection hidden="1"/>
    </xf>
    <xf numFmtId="0" fontId="3" fillId="37" borderId="13" xfId="0" applyFont="1" applyFill="1" applyBorder="1" applyAlignment="1" applyProtection="1">
      <alignment horizontal="center" vertical="center"/>
      <protection hidden="1"/>
    </xf>
    <xf numFmtId="0" fontId="3" fillId="37" borderId="14" xfId="0" applyFont="1" applyFill="1" applyBorder="1" applyAlignment="1" applyProtection="1">
      <alignment horizontal="center" vertical="center"/>
      <protection hidden="1"/>
    </xf>
    <xf numFmtId="1" fontId="38" fillId="43" borderId="1" xfId="0" applyNumberFormat="1" applyFont="1" applyFill="1" applyBorder="1" applyAlignment="1" applyProtection="1">
      <alignment horizontal="center" vertical="center"/>
      <protection locked="0"/>
    </xf>
    <xf numFmtId="1" fontId="38" fillId="43" borderId="2" xfId="0" applyNumberFormat="1" applyFont="1" applyFill="1" applyBorder="1" applyAlignment="1" applyProtection="1">
      <alignment horizontal="center" vertical="center"/>
      <protection locked="0"/>
    </xf>
    <xf numFmtId="1" fontId="38" fillId="43" borderId="3" xfId="0" applyNumberFormat="1" applyFont="1" applyFill="1" applyBorder="1" applyAlignment="1" applyProtection="1">
      <alignment horizontal="center" vertical="center"/>
      <protection locked="0"/>
    </xf>
    <xf numFmtId="0" fontId="37" fillId="12" borderId="9" xfId="0" applyFont="1" applyFill="1" applyBorder="1" applyAlignment="1" applyProtection="1">
      <alignment horizontal="center" vertical="center"/>
    </xf>
    <xf numFmtId="0" fontId="37" fillId="12" borderId="10" xfId="0" applyFont="1" applyFill="1" applyBorder="1" applyAlignment="1" applyProtection="1">
      <alignment horizontal="center" vertical="center"/>
    </xf>
    <xf numFmtId="0" fontId="37" fillId="12" borderId="11" xfId="0" applyFont="1" applyFill="1" applyBorder="1" applyAlignment="1" applyProtection="1">
      <alignment horizontal="center" vertical="center"/>
    </xf>
    <xf numFmtId="0" fontId="38" fillId="13" borderId="16" xfId="0" applyNumberFormat="1" applyFont="1" applyFill="1" applyBorder="1" applyAlignment="1" applyProtection="1">
      <alignment horizontal="center"/>
      <protection locked="0"/>
    </xf>
    <xf numFmtId="0" fontId="38" fillId="13" borderId="17" xfId="0" applyNumberFormat="1" applyFont="1" applyFill="1" applyBorder="1" applyAlignment="1" applyProtection="1">
      <alignment horizontal="center"/>
      <protection locked="0"/>
    </xf>
    <xf numFmtId="0" fontId="39" fillId="13" borderId="18" xfId="0" applyFont="1" applyFill="1" applyBorder="1" applyAlignment="1" applyProtection="1">
      <alignment horizontal="center" vertical="center"/>
    </xf>
    <xf numFmtId="167" fontId="41" fillId="11" borderId="8" xfId="0" applyNumberFormat="1" applyFont="1" applyFill="1" applyBorder="1" applyAlignment="1" applyProtection="1">
      <alignment horizontal="center" vertical="center"/>
    </xf>
    <xf numFmtId="167" fontId="41" fillId="11" borderId="19" xfId="0" applyNumberFormat="1" applyFont="1" applyFill="1" applyBorder="1" applyAlignment="1" applyProtection="1">
      <alignment horizontal="center" vertical="center"/>
    </xf>
    <xf numFmtId="168" fontId="42" fillId="42" borderId="20" xfId="0" applyNumberFormat="1" applyFont="1" applyFill="1" applyBorder="1" applyAlignment="1" applyProtection="1">
      <alignment horizontal="center" vertical="center"/>
    </xf>
    <xf numFmtId="168" fontId="42" fillId="42" borderId="21" xfId="0" applyNumberFormat="1" applyFont="1" applyFill="1" applyBorder="1" applyAlignment="1" applyProtection="1">
      <alignment horizontal="center" vertical="center"/>
    </xf>
    <xf numFmtId="169" fontId="41" fillId="40" borderId="20" xfId="0" applyNumberFormat="1" applyFont="1" applyFill="1" applyBorder="1" applyAlignment="1" applyProtection="1">
      <alignment horizontal="center" vertical="center"/>
    </xf>
    <xf numFmtId="169" fontId="41" fillId="40" borderId="21" xfId="0" applyNumberFormat="1" applyFont="1" applyFill="1" applyBorder="1" applyAlignment="1" applyProtection="1">
      <alignment horizontal="center" vertical="center"/>
    </xf>
    <xf numFmtId="170" fontId="41" fillId="13" borderId="22" xfId="0" applyNumberFormat="1" applyFont="1" applyFill="1" applyBorder="1" applyAlignment="1" applyProtection="1">
      <alignment horizontal="center" vertical="center"/>
    </xf>
    <xf numFmtId="170" fontId="41" fillId="13" borderId="23" xfId="0" applyNumberFormat="1" applyFont="1" applyFill="1" applyBorder="1" applyAlignment="1" applyProtection="1">
      <alignment horizontal="center" vertical="center"/>
    </xf>
    <xf numFmtId="0" fontId="0" fillId="35" borderId="15" xfId="0" applyFill="1" applyBorder="1" applyAlignment="1" applyProtection="1">
      <alignment horizontal="center"/>
    </xf>
    <xf numFmtId="0" fontId="43" fillId="35" borderId="5" xfId="0" applyFont="1" applyFill="1" applyBorder="1" applyAlignment="1" applyProtection="1">
      <alignment horizontal="center" vertical="center"/>
      <protection hidden="1"/>
    </xf>
    <xf numFmtId="0" fontId="35" fillId="34" borderId="5" xfId="0" applyFont="1" applyFill="1" applyBorder="1" applyAlignment="1" applyProtection="1">
      <alignment horizontal="center" vertical="center"/>
      <protection hidden="1"/>
    </xf>
    <xf numFmtId="0" fontId="20" fillId="3" borderId="5" xfId="0" applyFont="1" applyFill="1" applyBorder="1" applyAlignment="1" applyProtection="1">
      <alignment horizontal="center" vertical="center"/>
      <protection hidden="1"/>
    </xf>
    <xf numFmtId="0" fontId="31" fillId="0" borderId="0" xfId="0" applyFont="1" applyAlignment="1">
      <alignment horizontal="center"/>
    </xf>
    <xf numFmtId="0" fontId="24" fillId="9" borderId="5" xfId="0" applyFont="1" applyFill="1" applyBorder="1" applyAlignment="1">
      <alignment horizontal="center"/>
    </xf>
    <xf numFmtId="0" fontId="24" fillId="9" borderId="9" xfId="0" applyFont="1" applyFill="1" applyBorder="1" applyAlignment="1">
      <alignment horizontal="center"/>
    </xf>
    <xf numFmtId="0" fontId="24" fillId="9" borderId="10" xfId="0" applyFont="1" applyFill="1" applyBorder="1" applyAlignment="1">
      <alignment horizontal="center"/>
    </xf>
    <xf numFmtId="0" fontId="24" fillId="9" borderId="11" xfId="0" applyFont="1" applyFill="1" applyBorder="1" applyAlignment="1">
      <alignment horizontal="center"/>
    </xf>
    <xf numFmtId="0" fontId="25" fillId="6" borderId="9" xfId="0" applyFont="1" applyFill="1" applyBorder="1" applyAlignment="1">
      <alignment horizontal="center" wrapText="1"/>
    </xf>
    <xf numFmtId="0" fontId="25" fillId="6" borderId="10" xfId="0" applyFont="1" applyFill="1" applyBorder="1" applyAlignment="1">
      <alignment horizontal="center" wrapText="1"/>
    </xf>
    <xf numFmtId="0" fontId="25" fillId="6" borderId="11" xfId="0" applyFont="1" applyFill="1" applyBorder="1" applyAlignment="1">
      <alignment horizontal="center" wrapText="1"/>
    </xf>
    <xf numFmtId="0" fontId="24" fillId="5" borderId="39" xfId="0" applyFont="1" applyFill="1" applyBorder="1" applyAlignment="1">
      <alignment horizontal="center" vertical="center" wrapText="1"/>
    </xf>
    <xf numFmtId="0" fontId="24" fillId="5" borderId="40" xfId="0" applyFont="1" applyFill="1" applyBorder="1" applyAlignment="1">
      <alignment horizontal="center" vertical="center" wrapText="1"/>
    </xf>
    <xf numFmtId="0" fontId="24" fillId="13" borderId="9" xfId="0" applyFont="1" applyFill="1" applyBorder="1" applyAlignment="1">
      <alignment horizontal="center"/>
    </xf>
    <xf numFmtId="0" fontId="24" fillId="13" borderId="10" xfId="0" applyFont="1" applyFill="1" applyBorder="1" applyAlignment="1">
      <alignment horizontal="center"/>
    </xf>
    <xf numFmtId="0" fontId="24" fillId="13" borderId="11" xfId="0" applyFont="1" applyFill="1" applyBorder="1" applyAlignment="1">
      <alignment horizontal="center"/>
    </xf>
    <xf numFmtId="20" fontId="25" fillId="6" borderId="9" xfId="0" applyNumberFormat="1" applyFont="1" applyFill="1" applyBorder="1" applyAlignment="1">
      <alignment horizontal="center" vertical="center" wrapText="1"/>
    </xf>
    <xf numFmtId="20" fontId="25" fillId="6" borderId="10" xfId="0" applyNumberFormat="1" applyFont="1" applyFill="1" applyBorder="1" applyAlignment="1">
      <alignment horizontal="center" vertical="center" wrapText="1"/>
    </xf>
    <xf numFmtId="20" fontId="25" fillId="6" borderId="11" xfId="0" applyNumberFormat="1" applyFont="1" applyFill="1" applyBorder="1" applyAlignment="1">
      <alignment horizontal="center" vertical="center" wrapText="1"/>
    </xf>
    <xf numFmtId="0" fontId="45" fillId="37" borderId="12" xfId="0" applyFont="1" applyFill="1" applyBorder="1" applyAlignment="1">
      <alignment horizontal="center" vertical="center"/>
    </xf>
    <xf numFmtId="0" fontId="45" fillId="37" borderId="14" xfId="0" applyFont="1" applyFill="1" applyBorder="1" applyAlignment="1">
      <alignment horizontal="center" vertical="center"/>
    </xf>
    <xf numFmtId="20" fontId="40" fillId="38" borderId="12" xfId="0" applyNumberFormat="1" applyFont="1" applyFill="1" applyBorder="1" applyAlignment="1">
      <alignment horizontal="center" vertical="center"/>
    </xf>
    <xf numFmtId="20" fontId="40" fillId="38" borderId="14" xfId="0" applyNumberFormat="1" applyFont="1" applyFill="1" applyBorder="1" applyAlignment="1">
      <alignment horizontal="center" vertical="center"/>
    </xf>
    <xf numFmtId="20" fontId="24" fillId="9" borderId="5" xfId="0" applyNumberFormat="1" applyFont="1" applyFill="1" applyBorder="1" applyAlignment="1">
      <alignment horizontal="center"/>
    </xf>
    <xf numFmtId="20" fontId="24" fillId="9" borderId="9" xfId="0" applyNumberFormat="1" applyFont="1" applyFill="1" applyBorder="1" applyAlignment="1">
      <alignment horizontal="center"/>
    </xf>
    <xf numFmtId="20" fontId="24" fillId="9" borderId="10" xfId="0" applyNumberFormat="1" applyFont="1" applyFill="1" applyBorder="1" applyAlignment="1">
      <alignment horizontal="center"/>
    </xf>
    <xf numFmtId="20" fontId="24" fillId="9" borderId="11" xfId="0" applyNumberFormat="1" applyFont="1" applyFill="1" applyBorder="1" applyAlignment="1">
      <alignment horizontal="center"/>
    </xf>
    <xf numFmtId="20" fontId="25" fillId="6" borderId="9" xfId="0" applyNumberFormat="1" applyFont="1" applyFill="1" applyBorder="1" applyAlignment="1">
      <alignment horizontal="center" wrapText="1"/>
    </xf>
    <xf numFmtId="20" fontId="25" fillId="6" borderId="10" xfId="0" applyNumberFormat="1" applyFont="1" applyFill="1" applyBorder="1" applyAlignment="1">
      <alignment horizontal="center" wrapText="1"/>
    </xf>
    <xf numFmtId="20" fontId="25" fillId="6" borderId="11" xfId="0" applyNumberFormat="1" applyFont="1" applyFill="1" applyBorder="1" applyAlignment="1">
      <alignment horizontal="center" wrapText="1"/>
    </xf>
    <xf numFmtId="20" fontId="24" fillId="13" borderId="39" xfId="0" applyNumberFormat="1" applyFont="1" applyFill="1" applyBorder="1" applyAlignment="1">
      <alignment horizontal="center" vertical="center" wrapText="1"/>
    </xf>
    <xf numFmtId="20" fontId="24" fillId="13" borderId="40" xfId="0" applyNumberFormat="1" applyFont="1" applyFill="1" applyBorder="1" applyAlignment="1">
      <alignment horizontal="center" vertical="center" wrapText="1"/>
    </xf>
    <xf numFmtId="20" fontId="25" fillId="6" borderId="10" xfId="0" applyNumberFormat="1" applyFont="1" applyFill="1" applyBorder="1" applyAlignment="1">
      <alignment horizontal="right" vertical="center" wrapText="1"/>
    </xf>
    <xf numFmtId="0" fontId="25" fillId="6" borderId="9" xfId="0" applyFont="1" applyFill="1" applyBorder="1" applyAlignment="1">
      <alignment horizontal="center" vertical="center" wrapText="1"/>
    </xf>
    <xf numFmtId="0" fontId="25" fillId="6" borderId="10" xfId="0" applyFont="1" applyFill="1" applyBorder="1" applyAlignment="1">
      <alignment horizontal="center" vertical="center" wrapText="1"/>
    </xf>
    <xf numFmtId="0" fontId="25" fillId="6" borderId="11" xfId="0" applyFont="1" applyFill="1" applyBorder="1" applyAlignment="1">
      <alignment horizontal="center" vertical="center" wrapText="1"/>
    </xf>
    <xf numFmtId="0" fontId="40" fillId="38" borderId="12" xfId="0" applyFont="1" applyFill="1" applyBorder="1" applyAlignment="1">
      <alignment horizontal="center" vertical="center"/>
    </xf>
    <xf numFmtId="0" fontId="40" fillId="38" borderId="14" xfId="0" applyFont="1" applyFill="1" applyBorder="1" applyAlignment="1">
      <alignment horizontal="center" vertical="center"/>
    </xf>
    <xf numFmtId="0" fontId="24" fillId="13" borderId="39" xfId="0" applyFont="1" applyFill="1" applyBorder="1" applyAlignment="1">
      <alignment horizontal="center" vertical="center" wrapText="1"/>
    </xf>
    <xf numFmtId="0" fontId="24" fillId="13" borderId="40" xfId="0" applyFont="1" applyFill="1" applyBorder="1" applyAlignment="1">
      <alignment horizontal="center" vertical="center" wrapText="1"/>
    </xf>
    <xf numFmtId="0" fontId="25" fillId="6" borderId="10" xfId="0" applyFont="1" applyFill="1" applyBorder="1" applyAlignment="1">
      <alignment horizontal="right" vertical="center" wrapText="1"/>
    </xf>
    <xf numFmtId="0" fontId="18" fillId="39" borderId="9" xfId="0" applyFont="1" applyFill="1" applyBorder="1" applyAlignment="1" applyProtection="1">
      <alignment horizontal="center" vertical="center"/>
    </xf>
    <xf numFmtId="0" fontId="18" fillId="39" borderId="10" xfId="0" applyFont="1" applyFill="1" applyBorder="1" applyAlignment="1" applyProtection="1">
      <alignment horizontal="center" vertical="center"/>
    </xf>
    <xf numFmtId="0" fontId="18" fillId="39" borderId="11" xfId="0" applyFont="1" applyFill="1" applyBorder="1" applyAlignment="1" applyProtection="1">
      <alignment horizontal="center" vertical="center"/>
    </xf>
    <xf numFmtId="0" fontId="18" fillId="9" borderId="9" xfId="0" applyFont="1" applyFill="1" applyBorder="1" applyAlignment="1" applyProtection="1">
      <alignment horizontal="center" vertical="center"/>
    </xf>
    <xf numFmtId="0" fontId="18" fillId="9" borderId="10" xfId="0" applyFont="1" applyFill="1" applyBorder="1" applyAlignment="1" applyProtection="1">
      <alignment horizontal="center" vertical="center"/>
    </xf>
    <xf numFmtId="0" fontId="18" fillId="9" borderId="11" xfId="0" applyFont="1" applyFill="1" applyBorder="1" applyAlignment="1" applyProtection="1">
      <alignment horizontal="center" vertical="center"/>
    </xf>
    <xf numFmtId="0" fontId="29" fillId="40" borderId="9" xfId="0" applyFont="1" applyFill="1" applyBorder="1" applyAlignment="1" applyProtection="1">
      <alignment horizontal="center"/>
    </xf>
    <xf numFmtId="0" fontId="29" fillId="40" borderId="11" xfId="0" applyFont="1" applyFill="1" applyBorder="1" applyAlignment="1" applyProtection="1">
      <alignment horizontal="center"/>
    </xf>
    <xf numFmtId="0" fontId="46" fillId="9" borderId="9" xfId="0" applyFont="1" applyFill="1" applyBorder="1" applyAlignment="1" applyProtection="1">
      <alignment horizontal="center"/>
    </xf>
    <xf numFmtId="0" fontId="46" fillId="9" borderId="10" xfId="0" applyFont="1" applyFill="1" applyBorder="1" applyAlignment="1" applyProtection="1">
      <alignment horizontal="center"/>
    </xf>
    <xf numFmtId="0" fontId="46" fillId="9" borderId="11" xfId="0" applyFont="1" applyFill="1" applyBorder="1" applyAlignment="1" applyProtection="1">
      <alignment horizontal="center"/>
    </xf>
    <xf numFmtId="0" fontId="46" fillId="39" borderId="9" xfId="0" applyFont="1" applyFill="1" applyBorder="1" applyAlignment="1" applyProtection="1">
      <alignment horizontal="center"/>
    </xf>
    <xf numFmtId="0" fontId="46" fillId="39" borderId="10" xfId="0" applyFont="1" applyFill="1" applyBorder="1" applyAlignment="1" applyProtection="1">
      <alignment horizontal="center"/>
    </xf>
    <xf numFmtId="0" fontId="46" fillId="39" borderId="11" xfId="0" applyFont="1" applyFill="1" applyBorder="1" applyAlignment="1" applyProtection="1">
      <alignment horizontal="center"/>
    </xf>
    <xf numFmtId="0" fontId="1" fillId="31" borderId="25" xfId="0" applyFont="1" applyFill="1" applyBorder="1" applyAlignment="1" applyProtection="1">
      <alignment horizontal="center" vertical="center" wrapText="1"/>
      <protection hidden="1"/>
    </xf>
    <xf numFmtId="0" fontId="34" fillId="36" borderId="29" xfId="0" applyFont="1" applyFill="1" applyBorder="1" applyAlignment="1" applyProtection="1">
      <alignment horizontal="center" vertical="center"/>
      <protection hidden="1"/>
    </xf>
    <xf numFmtId="0" fontId="34" fillId="36" borderId="30" xfId="0" applyFont="1" applyFill="1" applyBorder="1" applyAlignment="1" applyProtection="1">
      <alignment horizontal="center" vertical="center"/>
      <protection hidden="1"/>
    </xf>
    <xf numFmtId="0" fontId="34" fillId="36" borderId="31" xfId="0" applyFont="1" applyFill="1" applyBorder="1" applyAlignment="1" applyProtection="1">
      <alignment horizontal="center" vertical="center"/>
      <protection hidden="1"/>
    </xf>
    <xf numFmtId="0" fontId="12" fillId="31" borderId="27" xfId="0" applyFont="1" applyFill="1" applyBorder="1" applyAlignment="1" applyProtection="1">
      <alignment horizontal="right" vertical="center"/>
      <protection hidden="1"/>
    </xf>
    <xf numFmtId="0" fontId="12" fillId="31" borderId="0" xfId="0" applyFont="1" applyFill="1" applyBorder="1" applyAlignment="1" applyProtection="1">
      <alignment horizontal="right" vertical="center"/>
      <protection hidden="1"/>
    </xf>
    <xf numFmtId="0" fontId="7" fillId="0" borderId="0" xfId="0" applyFont="1" applyFill="1" applyBorder="1" applyAlignment="1" applyProtection="1">
      <alignment horizontal="center"/>
      <protection hidden="1"/>
    </xf>
    <xf numFmtId="0" fontId="34" fillId="36" borderId="36" xfId="0" applyFont="1" applyFill="1" applyBorder="1" applyAlignment="1" applyProtection="1">
      <alignment horizontal="center" vertical="center"/>
      <protection hidden="1"/>
    </xf>
    <xf numFmtId="0" fontId="34" fillId="36" borderId="37" xfId="0" applyFont="1" applyFill="1" applyBorder="1" applyAlignment="1" applyProtection="1">
      <alignment horizontal="center" vertical="center"/>
      <protection hidden="1"/>
    </xf>
    <xf numFmtId="0" fontId="34" fillId="36" borderId="38" xfId="0" applyFont="1" applyFill="1" applyBorder="1" applyAlignment="1" applyProtection="1">
      <alignment horizontal="center" vertical="center"/>
      <protection hidden="1"/>
    </xf>
    <xf numFmtId="0" fontId="10" fillId="31" borderId="27" xfId="0" applyFont="1" applyFill="1" applyBorder="1" applyAlignment="1" applyProtection="1">
      <alignment horizontal="right"/>
      <protection hidden="1"/>
    </xf>
    <xf numFmtId="0" fontId="10" fillId="31" borderId="0" xfId="0" applyFont="1" applyFill="1" applyBorder="1" applyAlignment="1" applyProtection="1">
      <alignment horizontal="right"/>
      <protection hidden="1"/>
    </xf>
    <xf numFmtId="0" fontId="1" fillId="31" borderId="35" xfId="0" applyFont="1" applyFill="1" applyBorder="1" applyAlignment="1" applyProtection="1">
      <alignment horizontal="center" vertical="center" wrapText="1"/>
      <protection hidden="1"/>
    </xf>
    <xf numFmtId="0" fontId="1" fillId="31" borderId="35" xfId="0" applyFont="1" applyFill="1" applyBorder="1" applyAlignment="1" applyProtection="1">
      <alignment horizontal="center" vertical="center"/>
      <protection hidden="1"/>
    </xf>
    <xf numFmtId="0" fontId="1" fillId="31" borderId="25" xfId="0" applyFont="1" applyFill="1" applyBorder="1" applyAlignment="1" applyProtection="1">
      <alignment horizontal="center" vertical="center"/>
      <protection hidden="1"/>
    </xf>
    <xf numFmtId="0" fontId="44" fillId="0" borderId="0" xfId="0" applyFont="1" applyAlignment="1">
      <alignment horizontal="center" vertical="center"/>
    </xf>
    <xf numFmtId="0" fontId="34" fillId="36" borderId="36" xfId="0" applyFont="1" applyFill="1" applyBorder="1" applyAlignment="1" applyProtection="1">
      <alignment horizontal="center" vertical="center"/>
    </xf>
    <xf numFmtId="0" fontId="34" fillId="36" borderId="37" xfId="0" applyFont="1" applyFill="1" applyBorder="1" applyAlignment="1" applyProtection="1">
      <alignment horizontal="center" vertical="center"/>
    </xf>
    <xf numFmtId="0" fontId="34" fillId="36" borderId="38" xfId="0" applyFont="1" applyFill="1" applyBorder="1" applyAlignment="1" applyProtection="1">
      <alignment horizontal="center" vertical="center"/>
    </xf>
    <xf numFmtId="0" fontId="15" fillId="31" borderId="0" xfId="0" applyFont="1" applyFill="1" applyBorder="1" applyAlignment="1" applyProtection="1">
      <alignment horizontal="right"/>
      <protection hidden="1"/>
    </xf>
    <xf numFmtId="0" fontId="22" fillId="41" borderId="9" xfId="0" applyFont="1" applyFill="1" applyBorder="1" applyAlignment="1">
      <alignment horizontal="center"/>
    </xf>
    <xf numFmtId="0" fontId="22" fillId="41" borderId="10" xfId="0" applyFont="1" applyFill="1" applyBorder="1" applyAlignment="1">
      <alignment horizontal="center"/>
    </xf>
    <xf numFmtId="0" fontId="22" fillId="41" borderId="11" xfId="0" applyFont="1" applyFill="1" applyBorder="1" applyAlignment="1">
      <alignment horizontal="center"/>
    </xf>
    <xf numFmtId="0" fontId="22" fillId="41" borderId="5" xfId="0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D3D7CF"/>
      <color rgb="FFC6E4E3"/>
      <color rgb="FFB4E6E4"/>
      <color rgb="FFA0EF1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80" b="1" i="1" u="none" strike="noStrike" kern="1200" baseline="0">
                <a:solidFill>
                  <a:schemeClr val="dk1"/>
                </a:solidFill>
                <a:latin typeface="Georgia" panose="02040502050405020303" pitchFamily="18" charset="0"/>
                <a:ea typeface="+mn-ea"/>
                <a:cs typeface="+mn-cs"/>
              </a:defRPr>
            </a:pPr>
            <a:r>
              <a:rPr lang="en-US" sz="1000"/>
              <a:t>RECETTES &amp; DEPENSES &amp; TRESORERIE MENSUELLES</a:t>
            </a:r>
          </a:p>
        </c:rich>
      </c:tx>
      <c:overlay val="0"/>
      <c:spPr>
        <a:gradFill>
          <a:gsLst>
            <a:gs pos="0">
              <a:schemeClr val="tx2">
                <a:lumMod val="75000"/>
              </a:schemeClr>
            </a:gs>
            <a:gs pos="35000">
              <a:schemeClr val="accent1">
                <a:tint val="37000"/>
                <a:satMod val="300000"/>
              </a:schemeClr>
            </a:gs>
            <a:gs pos="100000">
              <a:schemeClr val="accent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accent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threePt" dir="t"/>
        </a:scene3d>
        <a:sp3d>
          <a:bevelB w="114300" prst="artDeco"/>
        </a:sp3d>
      </c:sp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v>DEPENSES GLOBALES</c:v>
          </c:tx>
          <c:spPr>
            <a:ln w="28575" cap="rnd" cmpd="sng" algn="ctr">
              <a:solidFill>
                <a:schemeClr val="accent1">
                  <a:shade val="95000"/>
                  <a:satMod val="105000"/>
                </a:schemeClr>
              </a:solidFill>
              <a:prstDash val="solid"/>
              <a:round/>
            </a:ln>
            <a:effectLst/>
          </c:spPr>
          <c:marker>
            <c:spPr>
              <a:solidFill>
                <a:schemeClr val="accent1"/>
              </a:soli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  <a:round/>
              </a:ln>
              <a:effectLst/>
              <a:scene3d>
                <a:camera prst="orthographicFront"/>
                <a:lightRig rig="threePt" dir="t"/>
              </a:scene3d>
              <a:sp3d>
                <a:bevelT w="114300" prst="artDeco"/>
              </a:sp3d>
            </c:spPr>
          </c:marker>
          <c:cat>
            <c:strRef>
              <c:f>Recapitulation!$B$4:$M$4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Recapitulation!$B$149:$M$149</c:f>
              <c:numCache>
                <c:formatCode>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79D-4EB4-9A24-75D44E0F0223}"/>
            </c:ext>
          </c:extLst>
        </c:ser>
        <c:ser>
          <c:idx val="1"/>
          <c:order val="1"/>
          <c:tx>
            <c:v>RECETTES GLOBALES</c:v>
          </c:tx>
          <c:spPr>
            <a:ln w="28575" cap="rnd" cmpd="sng" algn="ctr">
              <a:solidFill>
                <a:schemeClr val="accent3">
                  <a:shade val="95000"/>
                  <a:satMod val="105000"/>
                </a:schemeClr>
              </a:solidFill>
              <a:prstDash val="solid"/>
              <a:round/>
            </a:ln>
            <a:effectLst>
              <a:outerShdw blurRad="50800" dist="50800" dir="5400000" algn="ctr" rotWithShape="0">
                <a:schemeClr val="accent3">
                  <a:lumMod val="75000"/>
                </a:schemeClr>
              </a:outerShdw>
            </a:effectLst>
          </c:spPr>
          <c:marker>
            <c:spPr>
              <a:solidFill>
                <a:schemeClr val="accent3"/>
              </a:solidFill>
              <a:ln w="9525" cap="flat" cmpd="sng" algn="ctr">
                <a:solidFill>
                  <a:schemeClr val="accent3">
                    <a:shade val="95000"/>
                    <a:satMod val="105000"/>
                  </a:schemeClr>
                </a:solidFill>
                <a:prstDash val="solid"/>
                <a:round/>
              </a:ln>
              <a:effectLst>
                <a:outerShdw blurRad="50800" dist="50800" dir="5400000" algn="ctr" rotWithShape="0">
                  <a:schemeClr val="accent3">
                    <a:lumMod val="75000"/>
                  </a:schemeClr>
                </a:outerShdw>
              </a:effectLst>
              <a:scene3d>
                <a:camera prst="orthographicFront"/>
                <a:lightRig rig="threePt" dir="t"/>
              </a:scene3d>
              <a:sp3d>
                <a:bevelT w="114300" prst="artDeco"/>
              </a:sp3d>
            </c:spPr>
          </c:marker>
          <c:cat>
            <c:strRef>
              <c:f>Recapitulation!$B$4:$M$4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Recapitulation!$B$22:$M$22</c:f>
              <c:numCache>
                <c:formatCode>#,##0.00</c:formatCode>
                <c:ptCount val="12"/>
                <c:pt idx="0">
                  <c:v>744.77</c:v>
                </c:pt>
                <c:pt idx="1">
                  <c:v>125.25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79D-4EB4-9A24-75D44E0F0223}"/>
            </c:ext>
          </c:extLst>
        </c:ser>
        <c:ser>
          <c:idx val="2"/>
          <c:order val="2"/>
          <c:tx>
            <c:v>TRESORERIE GLOBALE</c:v>
          </c:tx>
          <c:spPr>
            <a:ln w="28575" cap="rnd" cmpd="sng" algn="ctr">
              <a:solidFill>
                <a:schemeClr val="tx2">
                  <a:lumMod val="75000"/>
                </a:schemeClr>
              </a:solidFill>
              <a:prstDash val="solid"/>
              <a:round/>
            </a:ln>
            <a:effectLst>
              <a:outerShdw blurRad="50800" dist="50800" dir="5400000" algn="ctr" rotWithShape="0">
                <a:schemeClr val="accent6">
                  <a:lumMod val="75000"/>
                </a:schemeClr>
              </a:outerShdw>
            </a:effectLst>
          </c:spPr>
          <c:marker>
            <c:spPr>
              <a:solidFill>
                <a:schemeClr val="accent5"/>
              </a:solidFill>
              <a:ln w="9525" cap="flat" cmpd="sng" algn="ctr">
                <a:solidFill>
                  <a:schemeClr val="accent5">
                    <a:shade val="95000"/>
                    <a:satMod val="105000"/>
                  </a:schemeClr>
                </a:solidFill>
                <a:prstDash val="solid"/>
                <a:round/>
              </a:ln>
              <a:effectLst>
                <a:outerShdw blurRad="50800" dist="50800" dir="5400000" algn="ctr" rotWithShape="0">
                  <a:schemeClr val="accent6">
                    <a:lumMod val="75000"/>
                  </a:schemeClr>
                </a:outerShdw>
              </a:effectLst>
              <a:scene3d>
                <a:camera prst="orthographicFront"/>
                <a:lightRig rig="threePt" dir="t"/>
              </a:scene3d>
              <a:sp3d>
                <a:bevelT w="114300" prst="artDeco"/>
              </a:sp3d>
            </c:spPr>
          </c:marker>
          <c:val>
            <c:numRef>
              <c:f>Recapitulation!$B$160:$M$160</c:f>
              <c:numCache>
                <c:formatCode>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-125.25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79D-4EB4-9A24-75D44E0F0223}"/>
            </c:ext>
          </c:extLst>
        </c:ser>
        <c:ser>
          <c:idx val="3"/>
          <c:order val="3"/>
          <c:tx>
            <c:v>TRESORERIE PERSO</c:v>
          </c:tx>
          <c:spPr>
            <a:ln w="28575" cap="rnd" cmpd="sng" algn="ctr">
              <a:solidFill>
                <a:schemeClr val="accent1">
                  <a:lumMod val="60000"/>
                  <a:shade val="95000"/>
                  <a:satMod val="105000"/>
                </a:schemeClr>
              </a:solidFill>
              <a:prstDash val="solid"/>
              <a:round/>
            </a:ln>
            <a:effectLst>
              <a:outerShdw blurRad="50800" dist="50800" dir="5400000" algn="ctr" rotWithShape="0">
                <a:schemeClr val="accent4">
                  <a:lumMod val="75000"/>
                </a:schemeClr>
              </a:outerShdw>
            </a:effectLst>
          </c:spPr>
          <c:marker>
            <c:spPr>
              <a:noFill/>
              <a:ln w="9525" cap="flat" cmpd="sng" algn="ctr">
                <a:solidFill>
                  <a:schemeClr val="accent1">
                    <a:lumMod val="60000"/>
                    <a:shade val="95000"/>
                    <a:satMod val="105000"/>
                  </a:schemeClr>
                </a:solidFill>
                <a:prstDash val="solid"/>
                <a:round/>
              </a:ln>
              <a:effectLst>
                <a:outerShdw blurRad="50800" dist="50800" dir="5400000" algn="ctr" rotWithShape="0">
                  <a:schemeClr val="accent4">
                    <a:lumMod val="75000"/>
                  </a:schemeClr>
                </a:outerShdw>
              </a:effectLst>
            </c:spPr>
          </c:marker>
          <c:val>
            <c:numRef>
              <c:f>Recapitulation!$B$161:$M$161</c:f>
              <c:numCache>
                <c:formatCode>#,##0.00</c:formatCode>
                <c:ptCount val="12"/>
                <c:pt idx="0">
                  <c:v>67</c:v>
                </c:pt>
                <c:pt idx="1">
                  <c:v>192.25</c:v>
                </c:pt>
                <c:pt idx="2">
                  <c:v>192.25</c:v>
                </c:pt>
                <c:pt idx="3">
                  <c:v>192.25</c:v>
                </c:pt>
                <c:pt idx="4">
                  <c:v>192.25</c:v>
                </c:pt>
                <c:pt idx="5">
                  <c:v>192.25</c:v>
                </c:pt>
                <c:pt idx="6">
                  <c:v>192.25</c:v>
                </c:pt>
                <c:pt idx="7">
                  <c:v>192.25</c:v>
                </c:pt>
                <c:pt idx="8">
                  <c:v>192.25</c:v>
                </c:pt>
                <c:pt idx="9">
                  <c:v>192.25</c:v>
                </c:pt>
                <c:pt idx="10">
                  <c:v>192.25</c:v>
                </c:pt>
                <c:pt idx="11">
                  <c:v>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79D-4EB4-9A24-75D44E0F02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4826520"/>
        <c:axId val="504825344"/>
      </c:lineChart>
      <c:catAx>
        <c:axId val="504826520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tint val="75000"/>
                  <a:shade val="95000"/>
                  <a:satMod val="105000"/>
                </a:schemeClr>
              </a:solidFill>
              <a:prstDash val="solid"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crossAx val="504825344"/>
        <c:crosses val="autoZero"/>
        <c:auto val="1"/>
        <c:lblAlgn val="ctr"/>
        <c:lblOffset val="100"/>
        <c:noMultiLvlLbl val="0"/>
      </c:catAx>
      <c:valAx>
        <c:axId val="504825344"/>
        <c:scaling>
          <c:orientation val="minMax"/>
        </c:scaling>
        <c:delete val="0"/>
        <c:axPos val="l"/>
        <c:numFmt formatCode="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tint val="75000"/>
                <a:shade val="95000"/>
                <a:satMod val="10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1" u="none" strike="noStrike" kern="1200" baseline="0">
                <a:solidFill>
                  <a:schemeClr val="dk1"/>
                </a:solidFill>
                <a:latin typeface="Georgia" panose="02040502050405020303" pitchFamily="18" charset="0"/>
                <a:ea typeface="+mn-ea"/>
                <a:cs typeface="+mn-cs"/>
              </a:defRPr>
            </a:pPr>
            <a:endParaRPr lang="fr-FR"/>
          </a:p>
        </c:txPr>
        <c:crossAx val="504826520"/>
        <c:crosses val="autoZero"/>
        <c:crossBetween val="between"/>
      </c:valAx>
      <c:spPr>
        <a:gradFill flip="none" rotWithShape="1">
          <a:gsLst>
            <a:gs pos="0">
              <a:schemeClr val="accent6">
                <a:lumMod val="0"/>
                <a:lumOff val="100000"/>
              </a:schemeClr>
            </a:gs>
            <a:gs pos="35000">
              <a:schemeClr val="accent6">
                <a:lumMod val="0"/>
                <a:lumOff val="100000"/>
              </a:schemeClr>
            </a:gs>
            <a:gs pos="100000">
              <a:schemeClr val="accent6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chemeClr val="accent6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threePt" dir="t"/>
        </a:scene3d>
        <a:sp3d/>
      </c:spPr>
    </c:plotArea>
    <c:legend>
      <c:legendPos val="b"/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 rtl="0">
            <a:defRPr sz="900" b="1" i="1" u="none" strike="noStrike" kern="1200" baseline="0">
              <a:solidFill>
                <a:schemeClr val="dk1"/>
              </a:solidFill>
              <a:latin typeface="Georgia" panose="02040502050405020303" pitchFamily="18" charset="0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accent1">
            <a:lumMod val="0"/>
            <a:lumOff val="100000"/>
          </a:schemeClr>
        </a:gs>
        <a:gs pos="35000">
          <a:schemeClr val="accent1">
            <a:lumMod val="0"/>
            <a:lumOff val="100000"/>
          </a:schemeClr>
        </a:gs>
        <a:gs pos="100000">
          <a:schemeClr val="accent1">
            <a:lumMod val="100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accent6">
          <a:shade val="95000"/>
          <a:satMod val="105000"/>
        </a:schemeClr>
      </a:solidFill>
      <a:prstDash val="solid"/>
      <a:round/>
    </a:ln>
    <a:effectLst>
      <a:outerShdw blurRad="40000" dist="20000" dir="5400000" rotWithShape="0">
        <a:srgbClr val="000000">
          <a:alpha val="38000"/>
        </a:srgbClr>
      </a:outerShdw>
    </a:effectLst>
    <a:scene3d>
      <a:camera prst="orthographicFront"/>
      <a:lightRig rig="threePt" dir="t"/>
    </a:scene3d>
    <a:sp3d>
      <a:bevelT w="114300" prst="artDeco"/>
    </a:sp3d>
  </c:spPr>
  <c:txPr>
    <a:bodyPr/>
    <a:lstStyle/>
    <a:p>
      <a:pPr>
        <a:defRPr sz="900" b="1" i="1" baseline="0">
          <a:solidFill>
            <a:schemeClr val="dk1"/>
          </a:solidFill>
          <a:latin typeface="Georgia" panose="02040502050405020303" pitchFamily="18" charset="0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050" i="1">
                <a:latin typeface="Georgia" panose="02040502050405020303" pitchFamily="18" charset="0"/>
              </a:rPr>
              <a:t>RECETTES MENSUELLES</a:t>
            </a:r>
          </a:p>
        </c:rich>
      </c:tx>
      <c:overlay val="0"/>
      <c:spPr>
        <a:gradFill rotWithShape="1">
          <a:gsLst>
            <a:gs pos="0">
              <a:schemeClr val="tx2">
                <a:lumMod val="75000"/>
              </a:schemeClr>
            </a:gs>
            <a:gs pos="35000">
              <a:schemeClr val="accent1">
                <a:tint val="37000"/>
                <a:satMod val="300000"/>
              </a:schemeClr>
            </a:gs>
            <a:gs pos="100000">
              <a:schemeClr val="accent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accent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</a:sp3d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Recettes provenant du CEL</c:v>
          </c:tx>
          <c:marker>
            <c:symbol val="none"/>
          </c:marker>
          <c:cat>
            <c:strRef>
              <c:f>Recapitulation!$B$4:$M$4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Recapitulation!$B$9:$M$9</c:f>
              <c:numCache>
                <c:formatCode>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B5-4C61-9424-1C4E99E9B3F8}"/>
            </c:ext>
          </c:extLst>
        </c:ser>
        <c:ser>
          <c:idx val="1"/>
          <c:order val="1"/>
          <c:tx>
            <c:v>Recettes provenant  du LDD</c:v>
          </c:tx>
          <c:marker>
            <c:symbol val="none"/>
          </c:marker>
          <c:cat>
            <c:strRef>
              <c:f>Recapitulation!$B$4:$M$4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Recapitulation!$B$10:$M$10</c:f>
              <c:numCache>
                <c:formatCode>#,##0.00</c:formatCode>
                <c:ptCount val="12"/>
                <c:pt idx="0">
                  <c:v>677.77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B5-4C61-9424-1C4E99E9B3F8}"/>
            </c:ext>
          </c:extLst>
        </c:ser>
        <c:ser>
          <c:idx val="2"/>
          <c:order val="2"/>
          <c:tx>
            <c:v>Recettes provenant du Livret A de Christophe</c:v>
          </c:tx>
          <c:marker>
            <c:symbol val="none"/>
          </c:marker>
          <c:val>
            <c:numRef>
              <c:f>Recapitulation!$B$11:$M$11</c:f>
              <c:numCache>
                <c:formatCode>#,##0.00</c:formatCode>
                <c:ptCount val="12"/>
                <c:pt idx="0">
                  <c:v>67</c:v>
                </c:pt>
                <c:pt idx="1">
                  <c:v>125.25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B5-4C61-9424-1C4E99E9B3F8}"/>
            </c:ext>
          </c:extLst>
        </c:ser>
        <c:ser>
          <c:idx val="4"/>
          <c:order val="3"/>
          <c:tx>
            <c:v>Recettes provenant du PEL</c:v>
          </c:tx>
          <c:marker>
            <c:symbol val="none"/>
          </c:marker>
          <c:val>
            <c:numRef>
              <c:f>Recapitulation!$B$12:$M$12</c:f>
              <c:numCache>
                <c:formatCode>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5B5-4C61-9424-1C4E99E9B3F8}"/>
            </c:ext>
          </c:extLst>
        </c:ser>
        <c:ser>
          <c:idx val="3"/>
          <c:order val="4"/>
          <c:tx>
            <c:v>Retraite FP &amp; Anc. Combattants</c:v>
          </c:tx>
          <c:spPr>
            <a:effectLst>
              <a:outerShdw blurRad="50800" dist="50800" dir="5400000" algn="ctr" rotWithShape="0">
                <a:schemeClr val="accent4">
                  <a:lumMod val="75000"/>
                </a:schemeClr>
              </a:outerShdw>
            </a:effectLst>
          </c:spPr>
          <c:marker>
            <c:symbol val="none"/>
          </c:marker>
          <c:val>
            <c:numRef>
              <c:f>Recapitulation!$B$19:$M$19</c:f>
              <c:numCache>
                <c:formatCode>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25B5-4C61-9424-1C4E99E9B3F8}"/>
            </c:ext>
          </c:extLst>
        </c:ser>
        <c:ser>
          <c:idx val="5"/>
          <c:order val="5"/>
          <c:tx>
            <c:v>Vacations Juge de proximité</c:v>
          </c:tx>
          <c:marker>
            <c:symbol val="none"/>
          </c:marker>
          <c:val>
            <c:numRef>
              <c:f>Recapitulation!$B$21:$M$21</c:f>
              <c:numCache>
                <c:formatCode>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25B5-4C61-9424-1C4E99E9B3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4826128"/>
        <c:axId val="504828480"/>
      </c:lineChart>
      <c:catAx>
        <c:axId val="504826128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900" b="1" i="1">
                <a:latin typeface="Georgia" panose="02040502050405020303" pitchFamily="18" charset="0"/>
              </a:defRPr>
            </a:pPr>
            <a:endParaRPr lang="fr-FR"/>
          </a:p>
        </c:txPr>
        <c:crossAx val="504828480"/>
        <c:crosses val="autoZero"/>
        <c:auto val="1"/>
        <c:lblAlgn val="ctr"/>
        <c:lblOffset val="100"/>
        <c:noMultiLvlLbl val="0"/>
      </c:catAx>
      <c:valAx>
        <c:axId val="504828480"/>
        <c:scaling>
          <c:orientation val="minMax"/>
        </c:scaling>
        <c:delete val="0"/>
        <c:axPos val="l"/>
        <c:majorGridlines/>
        <c:numFmt formatCode="#,##0.00" sourceLinked="1"/>
        <c:majorTickMark val="none"/>
        <c:min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b="1" i="1">
                <a:latin typeface="Georgia" panose="02040502050405020303" pitchFamily="18" charset="0"/>
              </a:defRPr>
            </a:pPr>
            <a:endParaRPr lang="fr-FR"/>
          </a:p>
        </c:txPr>
        <c:crossAx val="504826128"/>
        <c:crosses val="autoZero"/>
        <c:crossBetween val="between"/>
      </c:valAx>
      <c:spPr>
        <a:gradFill flip="none" rotWithShape="1">
          <a:gsLst>
            <a:gs pos="0">
              <a:schemeClr val="accent6">
                <a:lumMod val="0"/>
                <a:lumOff val="100000"/>
              </a:schemeClr>
            </a:gs>
            <a:gs pos="35000">
              <a:schemeClr val="accent6">
                <a:lumMod val="0"/>
                <a:lumOff val="100000"/>
              </a:schemeClr>
            </a:gs>
            <a:gs pos="100000">
              <a:schemeClr val="accent6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c:spPr>
    </c:plotArea>
    <c:legend>
      <c:legendPos val="b"/>
      <c:layout>
        <c:manualLayout>
          <c:xMode val="edge"/>
          <c:yMode val="edge"/>
          <c:x val="0.13106577119036592"/>
          <c:y val="0.84413449670142582"/>
          <c:w val="0.83404261232051879"/>
          <c:h val="0.15586550329857418"/>
        </c:manualLayout>
      </c:layout>
      <c:overlay val="0"/>
      <c:spPr>
        <a:gradFill rotWithShape="1">
          <a:gsLst>
            <a:gs pos="0">
              <a:schemeClr val="accent1">
                <a:tint val="50000"/>
                <a:satMod val="300000"/>
              </a:schemeClr>
            </a:gs>
            <a:gs pos="35000">
              <a:schemeClr val="accent1">
                <a:tint val="37000"/>
                <a:satMod val="300000"/>
              </a:schemeClr>
            </a:gs>
            <a:gs pos="100000">
              <a:schemeClr val="accent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accent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sz="800" b="1" i="1">
              <a:latin typeface="Georgia" panose="02040502050405020303" pitchFamily="18" charset="0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accent1">
            <a:lumMod val="0"/>
            <a:lumOff val="100000"/>
          </a:schemeClr>
        </a:gs>
        <a:gs pos="35000">
          <a:schemeClr val="accent1">
            <a:lumMod val="0"/>
            <a:lumOff val="100000"/>
          </a:schemeClr>
        </a:gs>
        <a:gs pos="100000">
          <a:schemeClr val="accent1">
            <a:lumMod val="100000"/>
          </a:schemeClr>
        </a:gs>
      </a:gsLst>
      <a:path path="circle">
        <a:fillToRect l="50000" t="-80000" r="50000" b="180000"/>
      </a:path>
      <a:tileRect/>
    </a:gradFill>
    <a:ln w="9525" cap="flat" cmpd="thickThin" algn="ctr">
      <a:solidFill>
        <a:schemeClr val="accent5">
          <a:shade val="95000"/>
          <a:satMod val="105000"/>
        </a:schemeClr>
      </a:solidFill>
      <a:prstDash val="solid"/>
    </a:ln>
    <a:effectLst>
      <a:innerShdw blurRad="63500" dist="50800" dir="2700000">
        <a:prstClr val="black">
          <a:alpha val="50000"/>
        </a:prstClr>
      </a:innerShdw>
    </a:effectLst>
    <a:scene3d>
      <a:camera prst="orthographicFront"/>
      <a:lightRig rig="threePt" dir="t"/>
    </a:scene3d>
    <a:sp3d>
      <a:bevelT w="114300" prst="artDeco"/>
    </a:sp3d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200" i="1">
                <a:latin typeface="Georgia" panose="02040502050405020303" pitchFamily="18" charset="0"/>
              </a:rPr>
              <a:t>DEPENSES MENSUELLES</a:t>
            </a:r>
          </a:p>
        </c:rich>
      </c:tx>
      <c:overlay val="0"/>
      <c:spPr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16200000" scaled="0"/>
        </a:gradFill>
      </c:spPr>
    </c:title>
    <c:autoTitleDeleted val="0"/>
    <c:plotArea>
      <c:layout>
        <c:manualLayout>
          <c:layoutTarget val="inner"/>
          <c:xMode val="edge"/>
          <c:yMode val="edge"/>
          <c:x val="6.0800722669380837E-2"/>
          <c:y val="8.216384089150916E-2"/>
          <c:w val="0.83408110465176788"/>
          <c:h val="0.78835364565562127"/>
        </c:manualLayout>
      </c:layout>
      <c:barChart>
        <c:barDir val="col"/>
        <c:grouping val="clustered"/>
        <c:varyColors val="0"/>
        <c:ser>
          <c:idx val="0"/>
          <c:order val="0"/>
          <c:tx>
            <c:v>Alimentation</c:v>
          </c:tx>
          <c:invertIfNegative val="0"/>
          <c:cat>
            <c:strRef>
              <c:f>Recapitulation!$B$4:$M$4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Recapitulation!$B$28:$M$28</c:f>
              <c:numCache>
                <c:formatCode>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BA-48AB-8C04-C9501BD72CE5}"/>
            </c:ext>
          </c:extLst>
        </c:ser>
        <c:ser>
          <c:idx val="1"/>
          <c:order val="1"/>
          <c:tx>
            <c:v>Assurances</c:v>
          </c:tx>
          <c:invertIfNegative val="0"/>
          <c:cat>
            <c:strRef>
              <c:f>Recapitulation!$B$4:$M$4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Recapitulation!$B$34:$M$34</c:f>
              <c:numCache>
                <c:formatCode>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BA-48AB-8C04-C9501BD72CE5}"/>
            </c:ext>
          </c:extLst>
        </c:ser>
        <c:ser>
          <c:idx val="2"/>
          <c:order val="2"/>
          <c:tx>
            <c:v>Cotisations</c:v>
          </c:tx>
          <c:invertIfNegative val="0"/>
          <c:cat>
            <c:strRef>
              <c:f>Recapitulation!$B$4:$M$4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Recapitulation!$B$40:$M$40</c:f>
              <c:numCache>
                <c:formatCode>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BA-48AB-8C04-C9501BD72CE5}"/>
            </c:ext>
          </c:extLst>
        </c:ser>
        <c:ser>
          <c:idx val="3"/>
          <c:order val="3"/>
          <c:tx>
            <c:v>Culture &amp; Loisirs</c:v>
          </c:tx>
          <c:invertIfNegative val="0"/>
          <c:cat>
            <c:strRef>
              <c:f>Recapitulation!$B$4:$M$4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Recapitulation!$B$56:$M$56</c:f>
              <c:numCache>
                <c:formatCode>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BA-48AB-8C04-C9501BD72CE5}"/>
            </c:ext>
          </c:extLst>
        </c:ser>
        <c:ser>
          <c:idx val="4"/>
          <c:order val="4"/>
          <c:tx>
            <c:v>Energies</c:v>
          </c:tx>
          <c:invertIfNegative val="0"/>
          <c:cat>
            <c:strRef>
              <c:f>Recapitulation!$B$4:$M$4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Recapitulation!$B$63:$M$63</c:f>
              <c:numCache>
                <c:formatCode>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BA-48AB-8C04-C9501BD72CE5}"/>
            </c:ext>
          </c:extLst>
        </c:ser>
        <c:ser>
          <c:idx val="5"/>
          <c:order val="5"/>
          <c:tx>
            <c:v>Enfants</c:v>
          </c:tx>
          <c:invertIfNegative val="0"/>
          <c:cat>
            <c:strRef>
              <c:f>Recapitulation!$B$4:$M$4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Recapitulation!$B$68:$M$68</c:f>
              <c:numCache>
                <c:formatCode>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BA-48AB-8C04-C9501BD72CE5}"/>
            </c:ext>
          </c:extLst>
        </c:ser>
        <c:ser>
          <c:idx val="6"/>
          <c:order val="6"/>
          <c:tx>
            <c:v>Epargne</c:v>
          </c:tx>
          <c:invertIfNegative val="0"/>
          <c:cat>
            <c:strRef>
              <c:f>Recapitulation!$B$4:$M$4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Recapitulation!$B$73:$M$73</c:f>
              <c:numCache>
                <c:formatCode>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BA-48AB-8C04-C9501BD72CE5}"/>
            </c:ext>
          </c:extLst>
        </c:ser>
        <c:ser>
          <c:idx val="7"/>
          <c:order val="7"/>
          <c:tx>
            <c:v>Habillement</c:v>
          </c:tx>
          <c:invertIfNegative val="0"/>
          <c:cat>
            <c:strRef>
              <c:f>Recapitulation!$B$4:$M$4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Recapitulation!$B$81:$M$81</c:f>
              <c:numCache>
                <c:formatCode>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BA-48AB-8C04-C9501BD72CE5}"/>
            </c:ext>
          </c:extLst>
        </c:ser>
        <c:ser>
          <c:idx val="8"/>
          <c:order val="8"/>
          <c:tx>
            <c:v>Habitation</c:v>
          </c:tx>
          <c:invertIfNegative val="0"/>
          <c:cat>
            <c:strRef>
              <c:f>Recapitulation!$B$4:$M$4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Recapitulation!$B$90:$M$90</c:f>
              <c:numCache>
                <c:formatCode>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BA-48AB-8C04-C9501BD72CE5}"/>
            </c:ext>
          </c:extLst>
        </c:ser>
        <c:ser>
          <c:idx val="9"/>
          <c:order val="9"/>
          <c:tx>
            <c:v>Impôts</c:v>
          </c:tx>
          <c:invertIfNegative val="0"/>
          <c:dPt>
            <c:idx val="4"/>
            <c:invertIfNegative val="0"/>
            <c:bubble3D val="0"/>
            <c:spPr>
              <a:effectLst>
                <a:innerShdw blurRad="63500" dist="50800" dir="2700000">
                  <a:prstClr val="black">
                    <a:alpha val="50000"/>
                  </a:prstClr>
                </a:innerShdw>
              </a:effectLst>
            </c:spPr>
            <c:extLst>
              <c:ext xmlns:c16="http://schemas.microsoft.com/office/drawing/2014/chart" uri="{C3380CC4-5D6E-409C-BE32-E72D297353CC}">
                <c16:uniqueId val="{00000009-97BA-48AB-8C04-C9501BD72CE5}"/>
              </c:ext>
            </c:extLst>
          </c:dPt>
          <c:cat>
            <c:strRef>
              <c:f>Recapitulation!$B$4:$M$4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Recapitulation!$B$96:$M$96</c:f>
              <c:numCache>
                <c:formatCode>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BA-48AB-8C04-C9501BD72CE5}"/>
            </c:ext>
          </c:extLst>
        </c:ser>
        <c:ser>
          <c:idx val="10"/>
          <c:order val="10"/>
          <c:tx>
            <c:v>Informatique</c:v>
          </c:tx>
          <c:invertIfNegative val="0"/>
          <c:cat>
            <c:strRef>
              <c:f>Recapitulation!$B$4:$M$4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Recapitulation!$B$102:$M$102</c:f>
              <c:numCache>
                <c:formatCode>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BA-48AB-8C04-C9501BD72CE5}"/>
            </c:ext>
          </c:extLst>
        </c:ser>
        <c:ser>
          <c:idx val="11"/>
          <c:order val="11"/>
          <c:tx>
            <c:v>Opérations Bancaires</c:v>
          </c:tx>
          <c:invertIfNegative val="0"/>
          <c:cat>
            <c:strRef>
              <c:f>Recapitulation!$B$4:$M$4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Recapitulation!$B$107:$M$107</c:f>
              <c:numCache>
                <c:formatCode>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97BA-48AB-8C04-C9501BD72CE5}"/>
            </c:ext>
          </c:extLst>
        </c:ser>
        <c:ser>
          <c:idx val="12"/>
          <c:order val="12"/>
          <c:tx>
            <c:v>Téléphone, Internet...</c:v>
          </c:tx>
          <c:invertIfNegative val="0"/>
          <c:cat>
            <c:strRef>
              <c:f>Recapitulation!$B$4:$M$4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Recapitulation!$B$116:$M$116</c:f>
              <c:numCache>
                <c:formatCode>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97BA-48AB-8C04-C9501BD72CE5}"/>
            </c:ext>
          </c:extLst>
        </c:ser>
        <c:ser>
          <c:idx val="13"/>
          <c:order val="13"/>
          <c:tx>
            <c:v>Prêts, Crédits</c:v>
          </c:tx>
          <c:invertIfNegative val="0"/>
          <c:cat>
            <c:strRef>
              <c:f>Recapitulation!$B$4:$M$4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Recapitulation!$B$120:$M$120</c:f>
              <c:numCache>
                <c:formatCode>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97BA-48AB-8C04-C9501BD72CE5}"/>
            </c:ext>
          </c:extLst>
        </c:ser>
        <c:ser>
          <c:idx val="14"/>
          <c:order val="14"/>
          <c:tx>
            <c:v>Santé &amp; Beauté</c:v>
          </c:tx>
          <c:invertIfNegative val="0"/>
          <c:cat>
            <c:strRef>
              <c:f>Recapitulation!$B$4:$M$4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Recapitulation!$B$131:$M$131</c:f>
              <c:numCache>
                <c:formatCode>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97BA-48AB-8C04-C9501BD72CE5}"/>
            </c:ext>
          </c:extLst>
        </c:ser>
        <c:ser>
          <c:idx val="15"/>
          <c:order val="15"/>
          <c:tx>
            <c:v>Transports</c:v>
          </c:tx>
          <c:invertIfNegative val="0"/>
          <c:cat>
            <c:strRef>
              <c:f>Recapitulation!$B$4:$M$4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Recapitulation!$B$143:$M$143</c:f>
              <c:numCache>
                <c:formatCode>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97BA-48AB-8C04-C9501BD72CE5}"/>
            </c:ext>
          </c:extLst>
        </c:ser>
        <c:ser>
          <c:idx val="16"/>
          <c:order val="16"/>
          <c:tx>
            <c:v>Virements</c:v>
          </c:tx>
          <c:invertIfNegative val="0"/>
          <c:cat>
            <c:strRef>
              <c:f>Recapitulation!$B$4:$M$4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Recapitulation!$B$148:$M$148</c:f>
              <c:numCache>
                <c:formatCode>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97BA-48AB-8C04-C9501BD72C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0481128"/>
        <c:axId val="440481912"/>
      </c:barChart>
      <c:catAx>
        <c:axId val="4404811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anchor="b" anchorCtr="1"/>
          <a:lstStyle/>
          <a:p>
            <a:pPr>
              <a:defRPr b="1" i="1">
                <a:latin typeface="Georgia" panose="02040502050405020303" pitchFamily="18" charset="0"/>
              </a:defRPr>
            </a:pPr>
            <a:endParaRPr lang="fr-FR"/>
          </a:p>
        </c:txPr>
        <c:crossAx val="440481912"/>
        <c:crosses val="autoZero"/>
        <c:auto val="1"/>
        <c:lblAlgn val="ctr"/>
        <c:lblOffset val="100"/>
        <c:noMultiLvlLbl val="0"/>
      </c:catAx>
      <c:valAx>
        <c:axId val="440481912"/>
        <c:scaling>
          <c:orientation val="minMax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b="1" i="1">
                <a:latin typeface="Georgia" panose="02040502050405020303" pitchFamily="18" charset="0"/>
              </a:defRPr>
            </a:pPr>
            <a:endParaRPr lang="fr-FR"/>
          </a:p>
        </c:txPr>
        <c:crossAx val="440481128"/>
        <c:crosses val="autoZero"/>
        <c:crossBetween val="between"/>
      </c:valAx>
      <c:spPr>
        <a:gradFill flip="none" rotWithShape="1">
          <a:gsLst>
            <a:gs pos="0">
              <a:schemeClr val="accent6">
                <a:lumMod val="0"/>
                <a:lumOff val="100000"/>
              </a:schemeClr>
            </a:gs>
            <a:gs pos="35000">
              <a:schemeClr val="accent6">
                <a:lumMod val="0"/>
                <a:lumOff val="100000"/>
              </a:schemeClr>
            </a:gs>
            <a:gs pos="100000">
              <a:schemeClr val="accent6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c:spPr>
    </c:plotArea>
    <c:legend>
      <c:legendPos val="r"/>
      <c:layout>
        <c:manualLayout>
          <c:xMode val="edge"/>
          <c:yMode val="edge"/>
          <c:x val="0.90835473041908099"/>
          <c:y val="0.14047620006578462"/>
          <c:w val="9.1645269580919009E-2"/>
          <c:h val="0.70913399252203446"/>
        </c:manualLayout>
      </c:layout>
      <c:overlay val="1"/>
    </c:legend>
    <c:plotVisOnly val="1"/>
    <c:dispBlanksAs val="gap"/>
    <c:showDLblsOverMax val="0"/>
  </c:chart>
  <c:spPr>
    <a:gradFill flip="none" rotWithShape="1">
      <a:gsLst>
        <a:gs pos="0">
          <a:schemeClr val="accent1">
            <a:lumMod val="0"/>
            <a:lumOff val="100000"/>
          </a:schemeClr>
        </a:gs>
        <a:gs pos="35000">
          <a:schemeClr val="accent1">
            <a:lumMod val="0"/>
            <a:lumOff val="100000"/>
          </a:schemeClr>
        </a:gs>
        <a:gs pos="100000">
          <a:schemeClr val="accent1">
            <a:lumMod val="100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  <a:scene3d>
      <a:camera prst="orthographicFront"/>
      <a:lightRig rig="threePt" dir="t"/>
    </a:scene3d>
    <a:sp3d>
      <a:bevelT w="114300" prst="artDeco"/>
    </a:sp3d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4.png"/><Relationship Id="rId4" Type="http://schemas.microsoft.com/office/2007/relationships/hdphoto" Target="../media/hdphoto1.wdp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5.jpeg"/><Relationship Id="rId5" Type="http://schemas.openxmlformats.org/officeDocument/2006/relationships/image" Target="../media/image2.png"/><Relationship Id="rId4" Type="http://schemas.openxmlformats.org/officeDocument/2006/relationships/image" Target="../media/image8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microsoft.com/office/2007/relationships/hdphoto" Target="../media/hdphoto1.wdp"/><Relationship Id="rId1" Type="http://schemas.openxmlformats.org/officeDocument/2006/relationships/image" Target="../media/image9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2.png"/><Relationship Id="rId1" Type="http://schemas.openxmlformats.org/officeDocument/2006/relationships/image" Target="../media/image10.jpeg"/><Relationship Id="rId5" Type="http://schemas.openxmlformats.org/officeDocument/2006/relationships/image" Target="../media/image4.png"/><Relationship Id="rId4" Type="http://schemas.microsoft.com/office/2007/relationships/hdphoto" Target="../media/hdphoto1.wdp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1.jpeg"/><Relationship Id="rId1" Type="http://schemas.openxmlformats.org/officeDocument/2006/relationships/image" Target="../media/image6.jpeg"/><Relationship Id="rId6" Type="http://schemas.microsoft.com/office/2007/relationships/hdphoto" Target="../media/hdphoto1.wdp"/><Relationship Id="rId5" Type="http://schemas.openxmlformats.org/officeDocument/2006/relationships/image" Target="../media/image9.png"/><Relationship Id="rId4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5.jpeg"/><Relationship Id="rId1" Type="http://schemas.openxmlformats.org/officeDocument/2006/relationships/image" Target="../media/image7.jpeg"/><Relationship Id="rId5" Type="http://schemas.openxmlformats.org/officeDocument/2006/relationships/image" Target="../media/image4.png"/><Relationship Id="rId4" Type="http://schemas.microsoft.com/office/2007/relationships/hdphoto" Target="../media/hdphoto1.wdp"/></Relationships>
</file>

<file path=xl/drawings/_rels/drawing7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9.png"/><Relationship Id="rId1" Type="http://schemas.openxmlformats.org/officeDocument/2006/relationships/image" Target="../media/image2.png"/><Relationship Id="rId5" Type="http://schemas.openxmlformats.org/officeDocument/2006/relationships/image" Target="../media/image12.png"/><Relationship Id="rId4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9.png"/><Relationship Id="rId1" Type="http://schemas.openxmlformats.org/officeDocument/2006/relationships/image" Target="../media/image2.png"/><Relationship Id="rId5" Type="http://schemas.openxmlformats.org/officeDocument/2006/relationships/image" Target="../media/image12.png"/><Relationship Id="rId4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9.png"/><Relationship Id="rId1" Type="http://schemas.openxmlformats.org/officeDocument/2006/relationships/image" Target="../media/image2.png"/><Relationship Id="rId5" Type="http://schemas.openxmlformats.org/officeDocument/2006/relationships/image" Target="../media/image12.png"/><Relationship Id="rId4" Type="http://schemas.openxmlformats.org/officeDocument/2006/relationships/image" Target="../media/image4.png"/></Relationships>
</file>

<file path=xl/drawings/_rels/drawing10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9.png"/><Relationship Id="rId1" Type="http://schemas.openxmlformats.org/officeDocument/2006/relationships/image" Target="../media/image2.png"/><Relationship Id="rId5" Type="http://schemas.openxmlformats.org/officeDocument/2006/relationships/image" Target="../media/image12.png"/><Relationship Id="rId4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9.png"/><Relationship Id="rId1" Type="http://schemas.openxmlformats.org/officeDocument/2006/relationships/image" Target="../media/image2.png"/><Relationship Id="rId5" Type="http://schemas.openxmlformats.org/officeDocument/2006/relationships/image" Target="../media/image12.png"/><Relationship Id="rId4" Type="http://schemas.openxmlformats.org/officeDocument/2006/relationships/image" Target="../media/image4.png"/></Relationships>
</file>

<file path=xl/drawings/_rels/drawing1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9.png"/><Relationship Id="rId1" Type="http://schemas.openxmlformats.org/officeDocument/2006/relationships/image" Target="../media/image2.png"/><Relationship Id="rId5" Type="http://schemas.openxmlformats.org/officeDocument/2006/relationships/image" Target="../media/image12.png"/><Relationship Id="rId4" Type="http://schemas.openxmlformats.org/officeDocument/2006/relationships/image" Target="../media/image4.png"/></Relationships>
</file>

<file path=xl/drawings/_rels/drawing13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9.png"/><Relationship Id="rId1" Type="http://schemas.openxmlformats.org/officeDocument/2006/relationships/image" Target="../media/image2.png"/><Relationship Id="rId5" Type="http://schemas.openxmlformats.org/officeDocument/2006/relationships/image" Target="../media/image12.png"/><Relationship Id="rId4" Type="http://schemas.openxmlformats.org/officeDocument/2006/relationships/image" Target="../media/image4.png"/></Relationships>
</file>

<file path=xl/drawings/_rels/drawing14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9.png"/><Relationship Id="rId1" Type="http://schemas.openxmlformats.org/officeDocument/2006/relationships/image" Target="../media/image2.png"/><Relationship Id="rId5" Type="http://schemas.openxmlformats.org/officeDocument/2006/relationships/image" Target="../media/image12.png"/><Relationship Id="rId4" Type="http://schemas.openxmlformats.org/officeDocument/2006/relationships/image" Target="../media/image4.png"/></Relationships>
</file>

<file path=xl/drawings/_rels/drawing15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9.png"/><Relationship Id="rId1" Type="http://schemas.openxmlformats.org/officeDocument/2006/relationships/image" Target="../media/image2.png"/><Relationship Id="rId5" Type="http://schemas.openxmlformats.org/officeDocument/2006/relationships/image" Target="../media/image12.png"/><Relationship Id="rId4" Type="http://schemas.openxmlformats.org/officeDocument/2006/relationships/image" Target="../media/image4.png"/></Relationships>
</file>

<file path=xl/drawings/_rels/drawing16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9.png"/><Relationship Id="rId1" Type="http://schemas.openxmlformats.org/officeDocument/2006/relationships/image" Target="../media/image2.png"/><Relationship Id="rId5" Type="http://schemas.openxmlformats.org/officeDocument/2006/relationships/image" Target="../media/image12.png"/><Relationship Id="rId4" Type="http://schemas.openxmlformats.org/officeDocument/2006/relationships/image" Target="../media/image4.png"/></Relationships>
</file>

<file path=xl/drawings/_rels/drawing17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9.png"/><Relationship Id="rId1" Type="http://schemas.openxmlformats.org/officeDocument/2006/relationships/image" Target="../media/image2.png"/><Relationship Id="rId5" Type="http://schemas.openxmlformats.org/officeDocument/2006/relationships/image" Target="../media/image12.png"/><Relationship Id="rId4" Type="http://schemas.openxmlformats.org/officeDocument/2006/relationships/image" Target="../media/image4.png"/></Relationships>
</file>

<file path=xl/drawings/_rels/drawing18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9.png"/><Relationship Id="rId1" Type="http://schemas.openxmlformats.org/officeDocument/2006/relationships/image" Target="../media/image2.png"/><Relationship Id="rId5" Type="http://schemas.openxmlformats.org/officeDocument/2006/relationships/image" Target="../media/image12.png"/><Relationship Id="rId4" Type="http://schemas.openxmlformats.org/officeDocument/2006/relationships/image" Target="../media/image4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7" Type="http://schemas.openxmlformats.org/officeDocument/2006/relationships/image" Target="../media/image17.png"/><Relationship Id="rId2" Type="http://schemas.microsoft.com/office/2007/relationships/hdphoto" Target="../media/hdphoto2.wdp"/><Relationship Id="rId1" Type="http://schemas.openxmlformats.org/officeDocument/2006/relationships/image" Target="../media/image13.png"/><Relationship Id="rId6" Type="http://schemas.openxmlformats.org/officeDocument/2006/relationships/image" Target="../media/image16.png"/><Relationship Id="rId5" Type="http://schemas.openxmlformats.org/officeDocument/2006/relationships/image" Target="../media/image15.png"/><Relationship Id="rId4" Type="http://schemas.openxmlformats.org/officeDocument/2006/relationships/image" Target="../media/image14.jpe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microsoft.com/office/2007/relationships/hdphoto" Target="../media/hdphoto2.wdp"/><Relationship Id="rId1" Type="http://schemas.openxmlformats.org/officeDocument/2006/relationships/image" Target="../media/image13.png"/><Relationship Id="rId4" Type="http://schemas.openxmlformats.org/officeDocument/2006/relationships/image" Target="../media/image14.jpe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microsoft.com/office/2007/relationships/hdphoto" Target="../media/hdphoto2.wdp"/><Relationship Id="rId1" Type="http://schemas.openxmlformats.org/officeDocument/2006/relationships/image" Target="../media/image13.png"/><Relationship Id="rId4" Type="http://schemas.openxmlformats.org/officeDocument/2006/relationships/image" Target="../media/image14.jpe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microsoft.com/office/2007/relationships/hdphoto" Target="../media/hdphoto2.wdp"/><Relationship Id="rId1" Type="http://schemas.openxmlformats.org/officeDocument/2006/relationships/image" Target="../media/image13.png"/><Relationship Id="rId4" Type="http://schemas.openxmlformats.org/officeDocument/2006/relationships/image" Target="../media/image14.jpe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microsoft.com/office/2007/relationships/hdphoto" Target="../media/hdphoto2.wdp"/><Relationship Id="rId1" Type="http://schemas.openxmlformats.org/officeDocument/2006/relationships/image" Target="../media/image13.png"/><Relationship Id="rId4" Type="http://schemas.openxmlformats.org/officeDocument/2006/relationships/image" Target="../media/image14.jpe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microsoft.com/office/2007/relationships/hdphoto" Target="../media/hdphoto2.wdp"/><Relationship Id="rId1" Type="http://schemas.openxmlformats.org/officeDocument/2006/relationships/image" Target="../media/image13.png"/><Relationship Id="rId4" Type="http://schemas.openxmlformats.org/officeDocument/2006/relationships/image" Target="../media/image14.jpe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microsoft.com/office/2007/relationships/hdphoto" Target="../media/hdphoto2.wdp"/><Relationship Id="rId1" Type="http://schemas.openxmlformats.org/officeDocument/2006/relationships/image" Target="../media/image13.png"/><Relationship Id="rId4" Type="http://schemas.openxmlformats.org/officeDocument/2006/relationships/image" Target="../media/image14.jpe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microsoft.com/office/2007/relationships/hdphoto" Target="../media/hdphoto2.wdp"/><Relationship Id="rId1" Type="http://schemas.openxmlformats.org/officeDocument/2006/relationships/image" Target="../media/image13.png"/><Relationship Id="rId4" Type="http://schemas.openxmlformats.org/officeDocument/2006/relationships/image" Target="../media/image14.jpe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microsoft.com/office/2007/relationships/hdphoto" Target="../media/hdphoto2.wdp"/><Relationship Id="rId1" Type="http://schemas.openxmlformats.org/officeDocument/2006/relationships/image" Target="../media/image13.png"/><Relationship Id="rId4" Type="http://schemas.openxmlformats.org/officeDocument/2006/relationships/image" Target="../media/image14.jpe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microsoft.com/office/2007/relationships/hdphoto" Target="../media/hdphoto2.wdp"/><Relationship Id="rId1" Type="http://schemas.openxmlformats.org/officeDocument/2006/relationships/image" Target="../media/image13.png"/><Relationship Id="rId4" Type="http://schemas.openxmlformats.org/officeDocument/2006/relationships/image" Target="../media/image14.jpe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microsoft.com/office/2007/relationships/hdphoto" Target="../media/hdphoto3.wdp"/><Relationship Id="rId1" Type="http://schemas.openxmlformats.org/officeDocument/2006/relationships/image" Target="../media/image18.png"/><Relationship Id="rId4" Type="http://schemas.openxmlformats.org/officeDocument/2006/relationships/image" Target="../media/image14.jpeg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microsoft.com/office/2007/relationships/hdphoto" Target="../media/hdphoto2.wdp"/><Relationship Id="rId1" Type="http://schemas.openxmlformats.org/officeDocument/2006/relationships/image" Target="../media/image13.png"/><Relationship Id="rId4" Type="http://schemas.openxmlformats.org/officeDocument/2006/relationships/image" Target="../media/image14.jpeg"/></Relationships>
</file>

<file path=xl/drawings/_rels/drawing3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9.png"/><Relationship Id="rId1" Type="http://schemas.openxmlformats.org/officeDocument/2006/relationships/image" Target="../media/image4.png"/><Relationship Id="rId4" Type="http://schemas.openxmlformats.org/officeDocument/2006/relationships/image" Target="../media/image12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4.png"/><Relationship Id="rId5" Type="http://schemas.microsoft.com/office/2007/relationships/hdphoto" Target="../media/hdphoto2.wdp"/><Relationship Id="rId4" Type="http://schemas.openxmlformats.org/officeDocument/2006/relationships/image" Target="../media/image13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emf"/><Relationship Id="rId2" Type="http://schemas.openxmlformats.org/officeDocument/2006/relationships/image" Target="../media/image20.jpeg"/><Relationship Id="rId1" Type="http://schemas.openxmlformats.org/officeDocument/2006/relationships/image" Target="../media/image19.jpeg"/><Relationship Id="rId6" Type="http://schemas.openxmlformats.org/officeDocument/2006/relationships/image" Target="../media/image4.png"/><Relationship Id="rId5" Type="http://schemas.microsoft.com/office/2007/relationships/hdphoto" Target="../media/hdphoto2.wdp"/><Relationship Id="rId4" Type="http://schemas.openxmlformats.org/officeDocument/2006/relationships/image" Target="../media/image1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619125</xdr:colOff>
      <xdr:row>1</xdr:row>
      <xdr:rowOff>0</xdr:rowOff>
    </xdr:from>
    <xdr:to>
      <xdr:col>10</xdr:col>
      <xdr:colOff>409575</xdr:colOff>
      <xdr:row>3</xdr:row>
      <xdr:rowOff>57150</xdr:rowOff>
    </xdr:to>
    <xdr:sp macro="" textlink="">
      <xdr:nvSpPr>
        <xdr:cNvPr id="52" name="Rectangle à coins arrondis 51"/>
        <xdr:cNvSpPr/>
      </xdr:nvSpPr>
      <xdr:spPr>
        <a:xfrm>
          <a:off x="6562725" y="190500"/>
          <a:ext cx="4743450" cy="4381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convex"/>
        </a:sp3d>
      </xdr:spPr>
      <xdr:style>
        <a:lnRef idx="1">
          <a:schemeClr val="accent1"/>
        </a:lnRef>
        <a:fillRef idx="1003">
          <a:schemeClr val="lt2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>
          <a:sp3d extrusionH="57150">
            <a:bevelT w="38100" h="38100" prst="convex"/>
          </a:sp3d>
        </a:bodyPr>
        <a:lstStyle/>
        <a:p>
          <a:pPr algn="ctr"/>
          <a:r>
            <a:rPr lang="fr-FR" sz="2000" b="1" i="1" baseline="0">
              <a:solidFill>
                <a:schemeClr val="tx1"/>
              </a:solidFill>
              <a:latin typeface="Georgia" panose="02040502050405020303" pitchFamily="18" charset="0"/>
            </a:rPr>
            <a:t>DONNEES GENERALES</a:t>
          </a:r>
        </a:p>
      </xdr:txBody>
    </xdr:sp>
    <xdr:clientData/>
  </xdr:twoCellAnchor>
  <xdr:twoCellAnchor editAs="oneCell">
    <xdr:from>
      <xdr:col>6</xdr:col>
      <xdr:colOff>695325</xdr:colOff>
      <xdr:row>4</xdr:row>
      <xdr:rowOff>66675</xdr:rowOff>
    </xdr:from>
    <xdr:to>
      <xdr:col>6</xdr:col>
      <xdr:colOff>1085850</xdr:colOff>
      <xdr:row>9</xdr:row>
      <xdr:rowOff>123825</xdr:rowOff>
    </xdr:to>
    <xdr:pic>
      <xdr:nvPicPr>
        <xdr:cNvPr id="1052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2800" y="847725"/>
          <a:ext cx="390525" cy="1257300"/>
        </a:xfrm>
        <a:prstGeom prst="rect">
          <a:avLst/>
        </a:prstGeom>
        <a:solidFill>
          <a:srgbClr val="FFC0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485774</xdr:colOff>
      <xdr:row>12</xdr:row>
      <xdr:rowOff>285746</xdr:rowOff>
    </xdr:from>
    <xdr:to>
      <xdr:col>3</xdr:col>
      <xdr:colOff>671024</xdr:colOff>
      <xdr:row>15</xdr:row>
      <xdr:rowOff>104774</xdr:rowOff>
    </xdr:to>
    <xdr:sp macro="[0]!Afficher_Feuilles_Masquées" textlink="">
      <xdr:nvSpPr>
        <xdr:cNvPr id="2" name="Ellipse 1"/>
        <xdr:cNvSpPr/>
      </xdr:nvSpPr>
      <xdr:spPr>
        <a:xfrm>
          <a:off x="1476374" y="3067046"/>
          <a:ext cx="2376000" cy="666753"/>
        </a:xfrm>
        <a:prstGeom prst="ellipse">
          <a:avLst/>
        </a:prstGeom>
        <a:gradFill>
          <a:gsLst>
            <a:gs pos="0">
              <a:schemeClr val="dk2">
                <a:tint val="40000"/>
                <a:satMod val="350000"/>
              </a:schemeClr>
            </a:gs>
            <a:gs pos="40000">
              <a:schemeClr val="dk2">
                <a:tint val="45000"/>
                <a:shade val="99000"/>
                <a:satMod val="350000"/>
              </a:schemeClr>
            </a:gs>
            <a:gs pos="100000">
              <a:schemeClr val="dk2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 i="1">
              <a:solidFill>
                <a:sysClr val="windowText" lastClr="000000"/>
              </a:solidFill>
              <a:latin typeface="Georgia" panose="02040502050405020303" pitchFamily="18" charset="0"/>
            </a:rPr>
            <a:t>Afficher toutes les feuilles masquées</a:t>
          </a:r>
        </a:p>
      </xdr:txBody>
    </xdr:sp>
    <xdr:clientData/>
  </xdr:twoCellAnchor>
  <xdr:twoCellAnchor>
    <xdr:from>
      <xdr:col>12</xdr:col>
      <xdr:colOff>381000</xdr:colOff>
      <xdr:row>12</xdr:row>
      <xdr:rowOff>276225</xdr:rowOff>
    </xdr:from>
    <xdr:to>
      <xdr:col>14</xdr:col>
      <xdr:colOff>566250</xdr:colOff>
      <xdr:row>15</xdr:row>
      <xdr:rowOff>95250</xdr:rowOff>
    </xdr:to>
    <xdr:sp macro="[0]!Masquer_toutes_Feuilles_Sauf_Accueil" textlink="">
      <xdr:nvSpPr>
        <xdr:cNvPr id="4" name="Ellipse 3"/>
        <xdr:cNvSpPr/>
      </xdr:nvSpPr>
      <xdr:spPr>
        <a:xfrm>
          <a:off x="13763625" y="3057525"/>
          <a:ext cx="2376000" cy="666750"/>
        </a:xfrm>
        <a:prstGeom prst="ellipse">
          <a:avLst/>
        </a:prstGeom>
        <a:gradFill>
          <a:gsLst>
            <a:gs pos="0">
              <a:schemeClr val="dk2">
                <a:tint val="40000"/>
                <a:satMod val="350000"/>
              </a:schemeClr>
            </a:gs>
            <a:gs pos="40000">
              <a:schemeClr val="dk2">
                <a:tint val="45000"/>
                <a:shade val="99000"/>
                <a:satMod val="350000"/>
              </a:schemeClr>
            </a:gs>
            <a:gs pos="100000">
              <a:schemeClr val="dk2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Fermer toutes les feuilles sauf Accueil</a:t>
          </a:r>
        </a:p>
      </xdr:txBody>
    </xdr:sp>
    <xdr:clientData/>
  </xdr:twoCellAnchor>
  <xdr:twoCellAnchor>
    <xdr:from>
      <xdr:col>5</xdr:col>
      <xdr:colOff>1009649</xdr:colOff>
      <xdr:row>26</xdr:row>
      <xdr:rowOff>19050</xdr:rowOff>
    </xdr:from>
    <xdr:to>
      <xdr:col>7</xdr:col>
      <xdr:colOff>150899</xdr:colOff>
      <xdr:row>28</xdr:row>
      <xdr:rowOff>142050</xdr:rowOff>
    </xdr:to>
    <xdr:sp macro="[0]!QuitterExcel" textlink="">
      <xdr:nvSpPr>
        <xdr:cNvPr id="3" name="Ellipse 2"/>
        <xdr:cNvSpPr>
          <a:spLocks/>
        </xdr:cNvSpPr>
      </xdr:nvSpPr>
      <xdr:spPr>
        <a:xfrm>
          <a:off x="6381749" y="6276975"/>
          <a:ext cx="1332000" cy="504000"/>
        </a:xfrm>
        <a:prstGeom prst="ellipse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40000">
              <a:schemeClr val="dk2">
                <a:tint val="45000"/>
                <a:shade val="99000"/>
                <a:satMod val="350000"/>
              </a:schemeClr>
            </a:gs>
            <a:gs pos="100000">
              <a:schemeClr val="dk2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 i="1">
              <a:solidFill>
                <a:sysClr val="windowText" lastClr="000000"/>
              </a:solidFill>
              <a:latin typeface="Georgia" panose="02040502050405020303" pitchFamily="18" charset="0"/>
            </a:rPr>
            <a:t>QUITTER</a:t>
          </a:r>
          <a:endParaRPr lang="fr-FR" sz="1100" b="1" i="1">
            <a:solidFill>
              <a:sysClr val="windowText" lastClr="000000"/>
            </a:solidFill>
            <a:latin typeface="Georgia" panose="02040502050405020303" pitchFamily="18" charset="0"/>
          </a:endParaRPr>
        </a:p>
      </xdr:txBody>
    </xdr:sp>
    <xdr:clientData/>
  </xdr:twoCellAnchor>
  <xdr:twoCellAnchor>
    <xdr:from>
      <xdr:col>8</xdr:col>
      <xdr:colOff>714375</xdr:colOff>
      <xdr:row>26</xdr:row>
      <xdr:rowOff>9525</xdr:rowOff>
    </xdr:from>
    <xdr:to>
      <xdr:col>9</xdr:col>
      <xdr:colOff>779550</xdr:colOff>
      <xdr:row>28</xdr:row>
      <xdr:rowOff>132525</xdr:rowOff>
    </xdr:to>
    <xdr:sp macro="[0]!Retour_Accueil" textlink="">
      <xdr:nvSpPr>
        <xdr:cNvPr id="13" name="Ellipse 12"/>
        <xdr:cNvSpPr/>
      </xdr:nvSpPr>
      <xdr:spPr>
        <a:xfrm>
          <a:off x="9544050" y="6267450"/>
          <a:ext cx="1332000" cy="504000"/>
        </a:xfrm>
        <a:prstGeom prst="ellipse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40000">
              <a:schemeClr val="dk2">
                <a:tint val="45000"/>
                <a:shade val="99000"/>
                <a:satMod val="350000"/>
              </a:schemeClr>
            </a:gs>
            <a:gs pos="100000">
              <a:schemeClr val="dk2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i="1">
              <a:solidFill>
                <a:sysClr val="windowText" lastClr="000000"/>
              </a:solidFill>
              <a:latin typeface="Georgia" panose="02040502050405020303" pitchFamily="18" charset="0"/>
            </a:rPr>
            <a:t>ACCUEIL</a:t>
          </a:r>
        </a:p>
      </xdr:txBody>
    </xdr:sp>
    <xdr:clientData/>
  </xdr:twoCellAnchor>
  <xdr:twoCellAnchor>
    <xdr:from>
      <xdr:col>1</xdr:col>
      <xdr:colOff>876301</xdr:colOff>
      <xdr:row>23</xdr:row>
      <xdr:rowOff>190499</xdr:rowOff>
    </xdr:from>
    <xdr:to>
      <xdr:col>3</xdr:col>
      <xdr:colOff>180975</xdr:colOff>
      <xdr:row>26</xdr:row>
      <xdr:rowOff>86999</xdr:rowOff>
    </xdr:to>
    <xdr:sp macro="[0]!Masquer_Feuille_Active" textlink="">
      <xdr:nvSpPr>
        <xdr:cNvPr id="5" name="Ellipse 4"/>
        <xdr:cNvSpPr/>
      </xdr:nvSpPr>
      <xdr:spPr>
        <a:xfrm>
          <a:off x="1866901" y="5876924"/>
          <a:ext cx="1495424" cy="468000"/>
        </a:xfrm>
        <a:prstGeom prst="ellipse">
          <a:avLst/>
        </a:prstGeom>
        <a:gradFill>
          <a:gsLst>
            <a:gs pos="0">
              <a:schemeClr val="tx2">
                <a:lumMod val="7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MASQUER</a:t>
          </a:r>
        </a:p>
      </xdr:txBody>
    </xdr:sp>
    <xdr:clientData/>
  </xdr:twoCellAnchor>
  <xdr:twoCellAnchor>
    <xdr:from>
      <xdr:col>1</xdr:col>
      <xdr:colOff>504825</xdr:colOff>
      <xdr:row>17</xdr:row>
      <xdr:rowOff>152400</xdr:rowOff>
    </xdr:from>
    <xdr:to>
      <xdr:col>3</xdr:col>
      <xdr:colOff>690075</xdr:colOff>
      <xdr:row>20</xdr:row>
      <xdr:rowOff>57450</xdr:rowOff>
    </xdr:to>
    <xdr:sp macro="[0]!Deproteger" textlink="">
      <xdr:nvSpPr>
        <xdr:cNvPr id="7" name="Ellipse 6"/>
        <xdr:cNvSpPr/>
      </xdr:nvSpPr>
      <xdr:spPr>
        <a:xfrm>
          <a:off x="1495425" y="4267200"/>
          <a:ext cx="2376000" cy="648000"/>
        </a:xfrm>
        <a:prstGeom prst="ellipse">
          <a:avLst/>
        </a:prstGeom>
        <a:gradFill>
          <a:gsLst>
            <a:gs pos="0">
              <a:schemeClr val="dk2">
                <a:tint val="40000"/>
                <a:satMod val="350000"/>
              </a:schemeClr>
            </a:gs>
            <a:gs pos="40000">
              <a:schemeClr val="dk2">
                <a:tint val="45000"/>
                <a:shade val="99000"/>
                <a:satMod val="350000"/>
              </a:schemeClr>
            </a:gs>
            <a:gs pos="100000">
              <a:schemeClr val="dk2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chemeClr val="tx1"/>
              </a:solidFill>
              <a:latin typeface="Georgia" panose="02040502050405020303" pitchFamily="18" charset="0"/>
            </a:rPr>
            <a:t>Déprotéger toutes les feuilles</a:t>
          </a:r>
        </a:p>
      </xdr:txBody>
    </xdr:sp>
    <xdr:clientData/>
  </xdr:twoCellAnchor>
  <xdr:twoCellAnchor>
    <xdr:from>
      <xdr:col>12</xdr:col>
      <xdr:colOff>466725</xdr:colOff>
      <xdr:row>17</xdr:row>
      <xdr:rowOff>133349</xdr:rowOff>
    </xdr:from>
    <xdr:to>
      <xdr:col>14</xdr:col>
      <xdr:colOff>651975</xdr:colOff>
      <xdr:row>20</xdr:row>
      <xdr:rowOff>38399</xdr:rowOff>
    </xdr:to>
    <xdr:sp macro="[0]!Proteger" textlink="">
      <xdr:nvSpPr>
        <xdr:cNvPr id="8" name="Ellipse 7"/>
        <xdr:cNvSpPr/>
      </xdr:nvSpPr>
      <xdr:spPr>
        <a:xfrm>
          <a:off x="13849350" y="4248149"/>
          <a:ext cx="2376000" cy="648000"/>
        </a:xfrm>
        <a:prstGeom prst="ellipse">
          <a:avLst/>
        </a:prstGeom>
        <a:gradFill>
          <a:gsLst>
            <a:gs pos="0">
              <a:schemeClr val="dk2">
                <a:tint val="40000"/>
                <a:satMod val="350000"/>
              </a:schemeClr>
            </a:gs>
            <a:gs pos="40000">
              <a:schemeClr val="dk2">
                <a:tint val="45000"/>
                <a:shade val="99000"/>
                <a:satMod val="350000"/>
              </a:schemeClr>
            </a:gs>
            <a:gs pos="100000">
              <a:schemeClr val="dk2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chemeClr val="tx1"/>
              </a:solidFill>
              <a:latin typeface="Georgia" panose="02040502050405020303" pitchFamily="18" charset="0"/>
            </a:rPr>
            <a:t>Protéger toutes les feuilles</a:t>
          </a:r>
        </a:p>
      </xdr:txBody>
    </xdr:sp>
    <xdr:clientData/>
  </xdr:twoCellAnchor>
  <xdr:twoCellAnchor>
    <xdr:from>
      <xdr:col>12</xdr:col>
      <xdr:colOff>838199</xdr:colOff>
      <xdr:row>23</xdr:row>
      <xdr:rowOff>123825</xdr:rowOff>
    </xdr:from>
    <xdr:to>
      <xdr:col>14</xdr:col>
      <xdr:colOff>390524</xdr:colOff>
      <xdr:row>26</xdr:row>
      <xdr:rowOff>85725</xdr:rowOff>
    </xdr:to>
    <xdr:sp macro="[0]!Nomenclature_Budgetaire" textlink="">
      <xdr:nvSpPr>
        <xdr:cNvPr id="9" name="Ellipse 8"/>
        <xdr:cNvSpPr/>
      </xdr:nvSpPr>
      <xdr:spPr>
        <a:xfrm>
          <a:off x="14220824" y="5810250"/>
          <a:ext cx="1743075" cy="533400"/>
        </a:xfrm>
        <a:prstGeom prst="ellipse">
          <a:avLst/>
        </a:prstGeom>
        <a:gradFill>
          <a:gsLst>
            <a:gs pos="0">
              <a:schemeClr val="tx2">
                <a:lumMod val="7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 w="12700" cap="flat" cmpd="sng" algn="ctr">
          <a:solidFill>
            <a:sysClr val="windowText" lastClr="0000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slope"/>
          <a:bevelB prst="relaxedInset"/>
        </a:sp3d>
      </xdr:spPr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Georgia" panose="02040502050405020303" pitchFamily="18" charset="0"/>
              <a:ea typeface="+mn-ea"/>
              <a:cs typeface="+mn-cs"/>
            </a:rPr>
            <a:t>Nomenclature0</a:t>
          </a:r>
        </a:p>
      </xdr:txBody>
    </xdr:sp>
    <xdr:clientData/>
  </xdr:twoCellAnchor>
  <xdr:twoCellAnchor>
    <xdr:from>
      <xdr:col>13</xdr:col>
      <xdr:colOff>295275</xdr:colOff>
      <xdr:row>21</xdr:row>
      <xdr:rowOff>190500</xdr:rowOff>
    </xdr:from>
    <xdr:to>
      <xdr:col>13</xdr:col>
      <xdr:colOff>857250</xdr:colOff>
      <xdr:row>23</xdr:row>
      <xdr:rowOff>113475</xdr:rowOff>
    </xdr:to>
    <xdr:sp macro="[0]!Nomenclature_Budgetaire" textlink="">
      <xdr:nvSpPr>
        <xdr:cNvPr id="10" name="Cylindre 9"/>
        <xdr:cNvSpPr/>
      </xdr:nvSpPr>
      <xdr:spPr>
        <a:xfrm>
          <a:off x="14773275" y="5295900"/>
          <a:ext cx="561975" cy="504000"/>
        </a:xfrm>
        <a:prstGeom prst="can">
          <a:avLst/>
        </a:prstGeom>
        <a:gradFill>
          <a:gsLst>
            <a:gs pos="0">
              <a:srgbClr val="0070C0"/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 w="12700" cap="flat" cmpd="sng" algn="ctr">
          <a:solidFill>
            <a:sysClr val="windowText" lastClr="0000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slope"/>
          <a:bevelB prst="relaxedInset"/>
        </a:sp3d>
      </xdr:spPr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523874</xdr:colOff>
      <xdr:row>22</xdr:row>
      <xdr:rowOff>19050</xdr:rowOff>
    </xdr:from>
    <xdr:to>
      <xdr:col>13</xdr:col>
      <xdr:colOff>704849</xdr:colOff>
      <xdr:row>23</xdr:row>
      <xdr:rowOff>50453</xdr:rowOff>
    </xdr:to>
    <xdr:sp macro="" textlink="">
      <xdr:nvSpPr>
        <xdr:cNvPr id="12" name="Flèche courbée vers la gauche 11"/>
        <xdr:cNvSpPr>
          <a:spLocks noChangeAspect="1"/>
        </xdr:cNvSpPr>
      </xdr:nvSpPr>
      <xdr:spPr>
        <a:xfrm>
          <a:off x="15001874" y="5505450"/>
          <a:ext cx="180975" cy="231428"/>
        </a:xfrm>
        <a:prstGeom prst="curvedLeftArrow">
          <a:avLst/>
        </a:prstGeom>
        <a:solidFill>
          <a:schemeClr val="bg1"/>
        </a:solidFill>
        <a:ln w="12700" cap="flat" cmpd="sng" algn="ctr">
          <a:solidFill>
            <a:sysClr val="windowText" lastClr="0000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slope"/>
          <a:bevelB prst="relaxedInset"/>
        </a:sp3d>
      </xdr:spPr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1" i="0" u="none" strike="noStrike" kern="0" cap="none" spc="0" normalizeH="0" baseline="0" noProof="0">
            <a:ln w="12700">
              <a:solidFill>
                <a:schemeClr val="accent1"/>
              </a:solidFill>
              <a:prstDash val="solid"/>
            </a:ln>
            <a:pattFill prst="pct50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effectLst>
              <a:outerShdw dist="38100" dir="2640000" algn="bl" rotWithShape="0">
                <a:schemeClr val="accent1"/>
              </a:outerShdw>
            </a:effectLst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2</xdr:col>
      <xdr:colOff>2025</xdr:colOff>
      <xdr:row>1</xdr:row>
      <xdr:rowOff>97500</xdr:rowOff>
    </xdr:to>
    <xdr:sp macro="" textlink="">
      <xdr:nvSpPr>
        <xdr:cNvPr id="17" name="Rectangle à coins arrondis 16"/>
        <xdr:cNvSpPr/>
      </xdr:nvSpPr>
      <xdr:spPr>
        <a:xfrm>
          <a:off x="0" y="0"/>
          <a:ext cx="2088000" cy="288000"/>
        </a:xfrm>
        <a:prstGeom prst="roundRect">
          <a:avLst/>
        </a:prstGeom>
        <a:gradFill flip="none" rotWithShape="1">
          <a:gsLst>
            <a:gs pos="0">
              <a:schemeClr val="accent1">
                <a:lumMod val="40000"/>
                <a:lumOff val="60000"/>
              </a:schemeClr>
            </a:gs>
            <a:gs pos="46000">
              <a:schemeClr val="accent1">
                <a:lumMod val="95000"/>
                <a:lumOff val="5000"/>
              </a:schemeClr>
            </a:gs>
            <a:gs pos="100000">
              <a:schemeClr val="accent1">
                <a:lumMod val="60000"/>
              </a:schemeClr>
            </a:gs>
          </a:gsLst>
          <a:path path="circle">
            <a:fillToRect l="50000" t="130000" r="50000" b="-30000"/>
          </a:path>
          <a:tileRect/>
        </a:gradFill>
        <a:ln w="12700"/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Georgia" panose="02040502050405020303" pitchFamily="18" charset="0"/>
              <a:ea typeface="+mn-ea"/>
              <a:cs typeface="+mn-cs"/>
            </a:rPr>
            <a:t>Copyright </a:t>
          </a:r>
          <a:r>
            <a:rPr lang="fr-FR" sz="1100" b="1" i="1" smtClean="0">
              <a:solidFill>
                <a:schemeClr val="dk1"/>
              </a:solidFill>
              <a:latin typeface="Georgia" panose="02040502050405020303" pitchFamily="18" charset="0"/>
              <a:ea typeface="+mn-ea"/>
              <a:cs typeface="+mn-cs"/>
            </a:rPr>
            <a:t>©</a:t>
          </a:r>
          <a:r>
            <a:rPr lang="fr-FR" sz="1100" b="1" i="1" baseline="0" smtClean="0">
              <a:solidFill>
                <a:schemeClr val="dk1"/>
              </a:solidFill>
              <a:latin typeface="Georgia" panose="02040502050405020303" pitchFamily="18" charset="0"/>
              <a:ea typeface="+mn-ea"/>
              <a:cs typeface="+mn-cs"/>
            </a:rPr>
            <a:t> JP Reynaud</a:t>
          </a: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Georgia" panose="02040502050405020303" pitchFamily="18" charset="0"/>
              <a:ea typeface="+mn-ea"/>
              <a:cs typeface="+mn-cs"/>
            </a:rPr>
            <a:t> </a:t>
          </a:r>
        </a:p>
      </xdr:txBody>
    </xdr:sp>
    <xdr:clientData/>
  </xdr:twoCellAnchor>
  <xdr:twoCellAnchor editAs="oneCell">
    <xdr:from>
      <xdr:col>6</xdr:col>
      <xdr:colOff>323850</xdr:colOff>
      <xdr:row>23</xdr:row>
      <xdr:rowOff>66675</xdr:rowOff>
    </xdr:from>
    <xdr:to>
      <xdr:col>6</xdr:col>
      <xdr:colOff>827850</xdr:colOff>
      <xdr:row>25</xdr:row>
      <xdr:rowOff>189675</xdr:rowOff>
    </xdr:to>
    <xdr:pic macro="[0]!QuitterExcel"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91325" y="5762625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2</xdr:col>
      <xdr:colOff>295275</xdr:colOff>
      <xdr:row>21</xdr:row>
      <xdr:rowOff>266700</xdr:rowOff>
    </xdr:from>
    <xdr:to>
      <xdr:col>2</xdr:col>
      <xdr:colOff>799275</xdr:colOff>
      <xdr:row>23</xdr:row>
      <xdr:rowOff>189675</xdr:rowOff>
    </xdr:to>
    <xdr:pic macro="[0]!Masquer_Feuille_Active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61000"/>
                  </a14:imgEffect>
                  <a14:imgEffect>
                    <a14:saturation sat="200000"/>
                  </a14:imgEffect>
                  <a14:imgEffect>
                    <a14:brightnessContrast bright="-20000" contrast="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0" y="5381625"/>
          <a:ext cx="504000" cy="504000"/>
        </a:xfrm>
        <a:prstGeom prst="rect">
          <a:avLst/>
        </a:prstGeom>
        <a:solidFill>
          <a:schemeClr val="accent1"/>
        </a:solidFill>
        <a:effectLst/>
        <a:scene3d>
          <a:camera prst="orthographicFront"/>
          <a:lightRig rig="threePt" dir="t"/>
        </a:scene3d>
        <a:sp3d contourW="12700">
          <a:bevelB w="114300" prst="artDeco"/>
          <a:contourClr>
            <a:srgbClr val="0070C0"/>
          </a:contourClr>
        </a:sp3d>
      </xdr:spPr>
    </xdr:pic>
    <xdr:clientData/>
  </xdr:twoCellAnchor>
  <xdr:twoCellAnchor editAs="oneCell">
    <xdr:from>
      <xdr:col>8</xdr:col>
      <xdr:colOff>1114425</xdr:colOff>
      <xdr:row>23</xdr:row>
      <xdr:rowOff>47625</xdr:rowOff>
    </xdr:from>
    <xdr:to>
      <xdr:col>9</xdr:col>
      <xdr:colOff>351600</xdr:colOff>
      <xdr:row>25</xdr:row>
      <xdr:rowOff>170625</xdr:rowOff>
    </xdr:to>
    <xdr:pic macro="[0]!Retour_Accueil"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44100" y="5743575"/>
          <a:ext cx="504000" cy="50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835026</xdr:colOff>
      <xdr:row>11</xdr:row>
      <xdr:rowOff>124802</xdr:rowOff>
    </xdr:from>
    <xdr:to>
      <xdr:col>5</xdr:col>
      <xdr:colOff>743226</xdr:colOff>
      <xdr:row>15</xdr:row>
      <xdr:rowOff>82802</xdr:rowOff>
    </xdr:to>
    <xdr:sp macro="[0]!Afficher_Données" textlink="">
      <xdr:nvSpPr>
        <xdr:cNvPr id="7" name="Organigramme : Alternative 6"/>
        <xdr:cNvSpPr/>
      </xdr:nvSpPr>
      <xdr:spPr>
        <a:xfrm>
          <a:off x="2778126" y="2347302"/>
          <a:ext cx="2822850" cy="745400"/>
        </a:xfrm>
        <a:prstGeom prst="flowChartAlternateProcess">
          <a:avLst/>
        </a:prstGeom>
        <a:gradFill flip="none" rotWithShape="1">
          <a:gsLst>
            <a:gs pos="100000">
              <a:schemeClr val="tx1">
                <a:lumMod val="50000"/>
                <a:lumOff val="50000"/>
              </a:schemeClr>
            </a:gs>
            <a:gs pos="0">
              <a:schemeClr val="lt2">
                <a:tint val="45000"/>
                <a:shade val="99000"/>
                <a:satMod val="350000"/>
              </a:schemeClr>
            </a:gs>
          </a:gsLst>
          <a:path path="shape">
            <a:fillToRect l="50000" t="50000" r="50000" b="50000"/>
          </a:path>
          <a:tileRect/>
        </a:gradFill>
        <a:ln cmpd="dbl">
          <a:round/>
        </a:ln>
        <a:scene3d>
          <a:camera prst="orthographicFront"/>
          <a:lightRig rig="threePt" dir="t"/>
        </a:scene3d>
        <a:sp3d>
          <a:bevelT w="114300" prst="artDeco"/>
          <a:bevelB w="114300" prst="artDeco"/>
        </a:sp3d>
      </xdr:spPr>
      <xdr:style>
        <a:lnRef idx="1">
          <a:schemeClr val="accent1"/>
        </a:lnRef>
        <a:fillRef idx="1002">
          <a:schemeClr val="lt2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>
          <a:sp3d extrusionH="57150">
            <a:bevelT w="38100" h="38100" prst="relaxedInset"/>
          </a:sp3d>
        </a:bodyPr>
        <a:lstStyle/>
        <a:p>
          <a:pPr algn="ctr"/>
          <a:r>
            <a:rPr lang="fr-FR" sz="1600" b="1" i="1">
              <a:solidFill>
                <a:sysClr val="windowText" lastClr="000000"/>
              </a:solidFill>
              <a:latin typeface="Georgia" panose="02040502050405020303" pitchFamily="18" charset="0"/>
            </a:rPr>
            <a:t>DONNEES</a:t>
          </a:r>
          <a:r>
            <a:rPr lang="fr-FR" sz="1600" b="1" i="1" baseline="0">
              <a:solidFill>
                <a:sysClr val="windowText" lastClr="000000"/>
              </a:solidFill>
              <a:latin typeface="Georgia" panose="02040502050405020303" pitchFamily="18" charset="0"/>
            </a:rPr>
            <a:t> GENERALES</a:t>
          </a:r>
          <a:endParaRPr lang="fr-FR" sz="1600" b="1" i="1">
            <a:solidFill>
              <a:sysClr val="windowText" lastClr="000000"/>
            </a:solidFill>
            <a:latin typeface="Georgia" panose="02040502050405020303" pitchFamily="18" charset="0"/>
          </a:endParaRPr>
        </a:p>
      </xdr:txBody>
    </xdr:sp>
    <xdr:clientData/>
  </xdr:twoCellAnchor>
  <xdr:twoCellAnchor editAs="oneCell">
    <xdr:from>
      <xdr:col>2</xdr:col>
      <xdr:colOff>0</xdr:colOff>
      <xdr:row>1</xdr:row>
      <xdr:rowOff>180975</xdr:rowOff>
    </xdr:from>
    <xdr:to>
      <xdr:col>4</xdr:col>
      <xdr:colOff>133350</xdr:colOff>
      <xdr:row>9</xdr:row>
      <xdr:rowOff>0</xdr:rowOff>
    </xdr:to>
    <xdr:pic>
      <xdr:nvPicPr>
        <xdr:cNvPr id="2093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9300" y="371475"/>
          <a:ext cx="2152650" cy="140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809625</xdr:colOff>
      <xdr:row>2</xdr:row>
      <xdr:rowOff>0</xdr:rowOff>
    </xdr:from>
    <xdr:to>
      <xdr:col>15</xdr:col>
      <xdr:colOff>942975</xdr:colOff>
      <xdr:row>9</xdr:row>
      <xdr:rowOff>9525</xdr:rowOff>
    </xdr:to>
    <xdr:pic>
      <xdr:nvPicPr>
        <xdr:cNvPr id="2094" name="Image 9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35075" y="381000"/>
          <a:ext cx="2152650" cy="140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16</xdr:row>
      <xdr:rowOff>117475</xdr:rowOff>
    </xdr:from>
    <xdr:to>
      <xdr:col>5</xdr:col>
      <xdr:colOff>755925</xdr:colOff>
      <xdr:row>20</xdr:row>
      <xdr:rowOff>75475</xdr:rowOff>
    </xdr:to>
    <xdr:sp macro="[0]!lancer_Saisie_Mensuelle" textlink="">
      <xdr:nvSpPr>
        <xdr:cNvPr id="18" name="Organigramme : Alternative 17"/>
        <xdr:cNvSpPr/>
      </xdr:nvSpPr>
      <xdr:spPr>
        <a:xfrm>
          <a:off x="2790825" y="3324225"/>
          <a:ext cx="2822850" cy="745400"/>
        </a:xfrm>
        <a:prstGeom prst="flowChartAlternateProcess">
          <a:avLst/>
        </a:prstGeom>
        <a:gradFill flip="none" rotWithShape="1">
          <a:gsLst>
            <a:gs pos="100000">
              <a:schemeClr val="tx1">
                <a:lumMod val="50000"/>
                <a:lumOff val="50000"/>
              </a:schemeClr>
            </a:gs>
            <a:gs pos="0">
              <a:schemeClr val="lt2">
                <a:tint val="45000"/>
                <a:shade val="99000"/>
                <a:satMod val="350000"/>
              </a:schemeClr>
            </a:gs>
          </a:gsLst>
          <a:path path="shape">
            <a:fillToRect l="50000" t="50000" r="50000" b="50000"/>
          </a:path>
          <a:tileRect/>
        </a:gradFill>
        <a:ln cmpd="dbl">
          <a:round/>
        </a:ln>
        <a:scene3d>
          <a:camera prst="orthographicFront"/>
          <a:lightRig rig="threePt" dir="t"/>
        </a:scene3d>
        <a:sp3d>
          <a:bevelT w="114300" prst="artDeco"/>
          <a:bevelB w="114300" prst="artDeco"/>
        </a:sp3d>
      </xdr:spPr>
      <xdr:style>
        <a:lnRef idx="1">
          <a:schemeClr val="accent1"/>
        </a:lnRef>
        <a:fillRef idx="1002">
          <a:schemeClr val="lt2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>
          <a:sp3d extrusionH="57150">
            <a:bevelT w="38100" h="38100" prst="relaxedInset"/>
          </a:sp3d>
        </a:bodyPr>
        <a:lstStyle/>
        <a:p>
          <a:pPr algn="ctr"/>
          <a:r>
            <a:rPr lang="fr-FR" sz="1600" b="1" i="1">
              <a:solidFill>
                <a:sysClr val="windowText" lastClr="000000"/>
              </a:solidFill>
              <a:latin typeface="Georgia" panose="02040502050405020303" pitchFamily="18" charset="0"/>
            </a:rPr>
            <a:t>SAISIE</a:t>
          </a:r>
          <a:r>
            <a:rPr lang="fr-FR" sz="1600" b="1" i="1" baseline="0">
              <a:solidFill>
                <a:sysClr val="windowText" lastClr="000000"/>
              </a:solidFill>
              <a:latin typeface="Georgia" panose="02040502050405020303" pitchFamily="18" charset="0"/>
            </a:rPr>
            <a:t> MENSUELLE</a:t>
          </a:r>
        </a:p>
      </xdr:txBody>
    </xdr:sp>
    <xdr:clientData/>
  </xdr:twoCellAnchor>
  <xdr:twoCellAnchor>
    <xdr:from>
      <xdr:col>2</xdr:col>
      <xdr:colOff>828675</xdr:colOff>
      <xdr:row>21</xdr:row>
      <xdr:rowOff>92075</xdr:rowOff>
    </xdr:from>
    <xdr:to>
      <xdr:col>5</xdr:col>
      <xdr:colOff>736875</xdr:colOff>
      <xdr:row>25</xdr:row>
      <xdr:rowOff>31025</xdr:rowOff>
    </xdr:to>
    <xdr:sp macro="[0]!Etats_Mensuels" textlink="">
      <xdr:nvSpPr>
        <xdr:cNvPr id="27" name="Organigramme : Alternative 26"/>
        <xdr:cNvSpPr/>
      </xdr:nvSpPr>
      <xdr:spPr>
        <a:xfrm>
          <a:off x="2771775" y="4283075"/>
          <a:ext cx="2822850" cy="726350"/>
        </a:xfrm>
        <a:prstGeom prst="flowChartAlternateProcess">
          <a:avLst/>
        </a:prstGeom>
        <a:gradFill flip="none" rotWithShape="1">
          <a:gsLst>
            <a:gs pos="100000">
              <a:sysClr val="windowText" lastClr="000000">
                <a:lumMod val="50000"/>
                <a:lumOff val="50000"/>
              </a:sysClr>
            </a:gs>
            <a:gs pos="0">
              <a:srgbClr val="EEECE1">
                <a:tint val="45000"/>
                <a:shade val="99000"/>
                <a:satMod val="350000"/>
              </a:srgbClr>
            </a:gs>
          </a:gsLst>
          <a:path path="shape">
            <a:fillToRect l="50000" t="50000" r="50000" b="50000"/>
          </a:path>
          <a:tileRect/>
        </a:gradFill>
        <a:ln w="9525" cap="flat" cmpd="dbl" algn="ctr">
          <a:solidFill>
            <a:srgbClr val="4F81BD">
              <a:shade val="95000"/>
              <a:satMod val="105000"/>
            </a:srgbClr>
          </a:solidFill>
          <a:prstDash val="solid"/>
          <a:round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  <a:bevelB w="114300" prst="artDeco"/>
        </a:sp3d>
      </xdr:spPr>
      <xdr:txBody>
        <a:bodyPr vertOverflow="clip" horzOverflow="clip" rtlCol="0" anchor="ctr">
          <a:sp3d extrusionH="57150">
            <a:bevelT w="38100" h="38100" prst="relaxedInset"/>
          </a:sp3d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Georgia" panose="02040502050405020303" pitchFamily="18" charset="0"/>
              <a:ea typeface="+mn-ea"/>
              <a:cs typeface="+mn-cs"/>
            </a:rPr>
            <a:t>BUDGETS MENSUELS</a:t>
          </a:r>
        </a:p>
      </xdr:txBody>
    </xdr:sp>
    <xdr:clientData/>
  </xdr:twoCellAnchor>
  <xdr:twoCellAnchor>
    <xdr:from>
      <xdr:col>12</xdr:col>
      <xdr:colOff>228600</xdr:colOff>
      <xdr:row>11</xdr:row>
      <xdr:rowOff>111125</xdr:rowOff>
    </xdr:from>
    <xdr:to>
      <xdr:col>15</xdr:col>
      <xdr:colOff>117750</xdr:colOff>
      <xdr:row>15</xdr:row>
      <xdr:rowOff>69125</xdr:rowOff>
    </xdr:to>
    <xdr:sp macro="[0]!Afficher_Recapitulation" textlink="">
      <xdr:nvSpPr>
        <xdr:cNvPr id="28" name="Organigramme : Alternative 27"/>
        <xdr:cNvSpPr/>
      </xdr:nvSpPr>
      <xdr:spPr>
        <a:xfrm>
          <a:off x="11887200" y="2333625"/>
          <a:ext cx="2803800" cy="745400"/>
        </a:xfrm>
        <a:prstGeom prst="flowChartAlternateProcess">
          <a:avLst/>
        </a:prstGeom>
        <a:gradFill flip="none" rotWithShape="1">
          <a:gsLst>
            <a:gs pos="100000">
              <a:schemeClr val="tx1">
                <a:lumMod val="50000"/>
                <a:lumOff val="50000"/>
              </a:schemeClr>
            </a:gs>
            <a:gs pos="0">
              <a:schemeClr val="lt2">
                <a:tint val="45000"/>
                <a:shade val="99000"/>
                <a:satMod val="350000"/>
              </a:schemeClr>
            </a:gs>
          </a:gsLst>
          <a:path path="shape">
            <a:fillToRect l="50000" t="50000" r="50000" b="50000"/>
          </a:path>
          <a:tileRect/>
        </a:gradFill>
        <a:ln cmpd="dbl">
          <a:round/>
        </a:ln>
        <a:scene3d>
          <a:camera prst="orthographicFront"/>
          <a:lightRig rig="threePt" dir="t"/>
        </a:scene3d>
        <a:sp3d>
          <a:bevelT w="114300" prst="artDeco"/>
          <a:bevelB w="114300" prst="artDeco"/>
        </a:sp3d>
      </xdr:spPr>
      <xdr:style>
        <a:lnRef idx="1">
          <a:schemeClr val="accent1"/>
        </a:lnRef>
        <a:fillRef idx="1002">
          <a:schemeClr val="lt2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>
          <a:sp3d extrusionH="57150">
            <a:bevelT w="38100" h="38100" prst="relaxedInset"/>
          </a:sp3d>
        </a:bodyPr>
        <a:lstStyle/>
        <a:p>
          <a:pPr algn="ctr"/>
          <a:r>
            <a:rPr lang="fr-FR" sz="1600" b="1" i="1">
              <a:solidFill>
                <a:sysClr val="windowText" lastClr="000000"/>
              </a:solidFill>
              <a:latin typeface="Georgia" panose="02040502050405020303" pitchFamily="18" charset="0"/>
            </a:rPr>
            <a:t>RECAPITULATION</a:t>
          </a:r>
        </a:p>
      </xdr:txBody>
    </xdr:sp>
    <xdr:clientData/>
  </xdr:twoCellAnchor>
  <xdr:twoCellAnchor>
    <xdr:from>
      <xdr:col>12</xdr:col>
      <xdr:colOff>228600</xdr:colOff>
      <xdr:row>16</xdr:row>
      <xdr:rowOff>117475</xdr:rowOff>
    </xdr:from>
    <xdr:to>
      <xdr:col>15</xdr:col>
      <xdr:colOff>117750</xdr:colOff>
      <xdr:row>20</xdr:row>
      <xdr:rowOff>75475</xdr:rowOff>
    </xdr:to>
    <xdr:sp macro="[0]!Afficher_Graphique" textlink="">
      <xdr:nvSpPr>
        <xdr:cNvPr id="32" name="Organigramme : Alternative 31"/>
        <xdr:cNvSpPr/>
      </xdr:nvSpPr>
      <xdr:spPr>
        <a:xfrm>
          <a:off x="11887200" y="3324225"/>
          <a:ext cx="2803800" cy="745400"/>
        </a:xfrm>
        <a:prstGeom prst="flowChartAlternateProcess">
          <a:avLst/>
        </a:prstGeom>
        <a:gradFill flip="none" rotWithShape="1">
          <a:gsLst>
            <a:gs pos="100000">
              <a:sysClr val="windowText" lastClr="000000">
                <a:lumMod val="50000"/>
                <a:lumOff val="50000"/>
              </a:sysClr>
            </a:gs>
            <a:gs pos="0">
              <a:srgbClr val="EEECE1">
                <a:tint val="45000"/>
                <a:shade val="99000"/>
                <a:satMod val="350000"/>
              </a:srgbClr>
            </a:gs>
          </a:gsLst>
          <a:path path="shape">
            <a:fillToRect l="50000" t="50000" r="50000" b="50000"/>
          </a:path>
          <a:tileRect/>
        </a:gradFill>
        <a:ln w="9525" cap="flat" cmpd="dbl" algn="ctr">
          <a:solidFill>
            <a:srgbClr val="4F81BD">
              <a:shade val="95000"/>
              <a:satMod val="105000"/>
            </a:srgbClr>
          </a:solidFill>
          <a:prstDash val="solid"/>
          <a:round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  <a:bevelB w="114300" prst="artDeco"/>
        </a:sp3d>
      </xdr:spPr>
      <xdr:txBody>
        <a:bodyPr vertOverflow="clip" horzOverflow="clip" rtlCol="0" anchor="ctr">
          <a:sp3d extrusionH="57150">
            <a:bevelT w="38100" h="38100" prst="relaxedInset"/>
          </a:sp3d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Georgia" panose="02040502050405020303" pitchFamily="18" charset="0"/>
              <a:ea typeface="+mn-ea"/>
              <a:cs typeface="+mn-cs"/>
            </a:rPr>
            <a:t>GRAPHIQUES</a:t>
          </a:r>
        </a:p>
      </xdr:txBody>
    </xdr:sp>
    <xdr:clientData/>
  </xdr:twoCellAnchor>
  <xdr:twoCellAnchor>
    <xdr:from>
      <xdr:col>7</xdr:col>
      <xdr:colOff>600075</xdr:colOff>
      <xdr:row>21</xdr:row>
      <xdr:rowOff>98425</xdr:rowOff>
    </xdr:from>
    <xdr:to>
      <xdr:col>10</xdr:col>
      <xdr:colOff>489225</xdr:colOff>
      <xdr:row>25</xdr:row>
      <xdr:rowOff>31025</xdr:rowOff>
    </xdr:to>
    <xdr:sp macro="[0]!Afficher_Modes_de_Paiement" textlink="">
      <xdr:nvSpPr>
        <xdr:cNvPr id="33" name="Organigramme : Alternative 32"/>
        <xdr:cNvSpPr/>
      </xdr:nvSpPr>
      <xdr:spPr>
        <a:xfrm>
          <a:off x="7667625" y="4156075"/>
          <a:ext cx="2918100" cy="694600"/>
        </a:xfrm>
        <a:prstGeom prst="flowChartAlternateProcess">
          <a:avLst/>
        </a:prstGeom>
        <a:gradFill flip="none" rotWithShape="1">
          <a:gsLst>
            <a:gs pos="100000">
              <a:schemeClr val="tx1">
                <a:lumMod val="50000"/>
                <a:lumOff val="50000"/>
              </a:schemeClr>
            </a:gs>
            <a:gs pos="0">
              <a:schemeClr val="lt2">
                <a:tint val="45000"/>
                <a:shade val="99000"/>
                <a:satMod val="350000"/>
              </a:schemeClr>
            </a:gs>
          </a:gsLst>
          <a:path path="shape">
            <a:fillToRect l="50000" t="50000" r="50000" b="50000"/>
          </a:path>
          <a:tileRect/>
        </a:gradFill>
        <a:ln cmpd="dbl">
          <a:round/>
        </a:ln>
        <a:scene3d>
          <a:camera prst="orthographicFront"/>
          <a:lightRig rig="threePt" dir="t"/>
        </a:scene3d>
        <a:sp3d>
          <a:bevelT w="114300" prst="artDeco"/>
          <a:bevelB w="114300" prst="artDeco"/>
        </a:sp3d>
      </xdr:spPr>
      <xdr:style>
        <a:lnRef idx="1">
          <a:schemeClr val="accent1"/>
        </a:lnRef>
        <a:fillRef idx="1002">
          <a:schemeClr val="lt2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>
          <a:sp3d extrusionH="57150">
            <a:bevelT w="38100" h="38100" prst="relaxedInset"/>
          </a:sp3d>
        </a:bodyPr>
        <a:lstStyle/>
        <a:p>
          <a:pPr algn="ctr"/>
          <a:r>
            <a:rPr lang="fr-FR" sz="1600" b="1" i="1">
              <a:solidFill>
                <a:sysClr val="windowText" lastClr="000000"/>
              </a:solidFill>
              <a:latin typeface="Georgia" panose="02040502050405020303" pitchFamily="18" charset="0"/>
            </a:rPr>
            <a:t>REPARTITION PAR MODES DE PAIEMENT</a:t>
          </a:r>
        </a:p>
      </xdr:txBody>
    </xdr:sp>
    <xdr:clientData/>
  </xdr:twoCellAnchor>
  <xdr:twoCellAnchor>
    <xdr:from>
      <xdr:col>7</xdr:col>
      <xdr:colOff>285750</xdr:colOff>
      <xdr:row>7</xdr:row>
      <xdr:rowOff>9525</xdr:rowOff>
    </xdr:from>
    <xdr:to>
      <xdr:col>10</xdr:col>
      <xdr:colOff>733950</xdr:colOff>
      <xdr:row>9</xdr:row>
      <xdr:rowOff>132525</xdr:rowOff>
    </xdr:to>
    <xdr:sp macro="[0]!Module1.Afficher_Données" textlink="">
      <xdr:nvSpPr>
        <xdr:cNvPr id="35" name="Organigramme : Alternative 34"/>
        <xdr:cNvSpPr/>
      </xdr:nvSpPr>
      <xdr:spPr>
        <a:xfrm>
          <a:off x="7258050" y="1590675"/>
          <a:ext cx="3420000" cy="504000"/>
        </a:xfrm>
        <a:prstGeom prst="flowChartAlternateProcess">
          <a:avLst/>
        </a:prstGeom>
        <a:gradFill flip="none" rotWithShape="1">
          <a:gsLst>
            <a:gs pos="100000">
              <a:schemeClr val="accent1"/>
            </a:gs>
            <a:gs pos="0">
              <a:srgbClr val="EEECE1">
                <a:tint val="45000"/>
                <a:shade val="99000"/>
                <a:satMod val="350000"/>
              </a:srgbClr>
            </a:gs>
          </a:gsLst>
          <a:path path="shape">
            <a:fillToRect l="50000" t="50000" r="50000" b="50000"/>
          </a:path>
          <a:tileRect/>
        </a:gradFill>
        <a:ln w="9525" cap="flat" cmpd="dbl" algn="ctr">
          <a:solidFill>
            <a:srgbClr val="4F81BD">
              <a:shade val="95000"/>
              <a:satMod val="105000"/>
            </a:srgbClr>
          </a:solidFill>
          <a:prstDash val="solid"/>
          <a:round/>
        </a:ln>
        <a:effectLst>
          <a:glow rad="127000">
            <a:schemeClr val="accent1"/>
          </a:glow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  <a:bevelB w="114300" prst="artDeco"/>
        </a:sp3d>
      </xdr:spPr>
      <xdr:txBody>
        <a:bodyPr vertOverflow="clip" horzOverflow="clip" rtlCol="0" anchor="ctr">
          <a:sp3d extrusionH="57150">
            <a:bevelT w="38100" h="38100" prst="relaxedInset"/>
          </a:sp3d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Georgia" panose="02040502050405020303" pitchFamily="18" charset="0"/>
              <a:ea typeface="+mn-ea"/>
              <a:cs typeface="+mn-cs"/>
            </a:rPr>
            <a:t>ECRAN D'ACCUEIL</a:t>
          </a:r>
        </a:p>
      </xdr:txBody>
    </xdr:sp>
    <xdr:clientData/>
  </xdr:twoCellAnchor>
  <xdr:twoCellAnchor>
    <xdr:from>
      <xdr:col>6</xdr:col>
      <xdr:colOff>828675</xdr:colOff>
      <xdr:row>1</xdr:row>
      <xdr:rowOff>123825</xdr:rowOff>
    </xdr:from>
    <xdr:to>
      <xdr:col>11</xdr:col>
      <xdr:colOff>195675</xdr:colOff>
      <xdr:row>3</xdr:row>
      <xdr:rowOff>102825</xdr:rowOff>
    </xdr:to>
    <xdr:sp macro="[0]!Module1.Afficher_Données" textlink="">
      <xdr:nvSpPr>
        <xdr:cNvPr id="38" name="Organigramme : Alternative 37"/>
        <xdr:cNvSpPr/>
      </xdr:nvSpPr>
      <xdr:spPr>
        <a:xfrm>
          <a:off x="6810375" y="504825"/>
          <a:ext cx="4320000" cy="360000"/>
        </a:xfrm>
        <a:prstGeom prst="flowChartAlternateProcess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dbl" algn="ctr">
          <a:solidFill>
            <a:srgbClr val="4F81BD">
              <a:shade val="95000"/>
              <a:satMod val="105000"/>
            </a:srgbClr>
          </a:solidFill>
          <a:prstDash val="solid"/>
          <a:round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  <a:bevelB w="114300" prst="artDeco"/>
        </a:sp3d>
      </xdr:spPr>
      <xdr:txBody>
        <a:bodyPr vertOverflow="clip" horzOverflow="clip" rtlCol="0" anchor="ctr">
          <a:sp3d extrusionH="57150">
            <a:bevelT w="38100" h="38100" prst="relaxedInset"/>
          </a:sp3d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Georgia" panose="02040502050405020303" pitchFamily="18" charset="0"/>
              <a:ea typeface="+mn-ea"/>
              <a:cs typeface="+mn-cs"/>
            </a:rPr>
            <a:t>BUDGET PERSONNEL</a:t>
          </a:r>
        </a:p>
      </xdr:txBody>
    </xdr:sp>
    <xdr:clientData/>
  </xdr:twoCellAnchor>
  <xdr:twoCellAnchor>
    <xdr:from>
      <xdr:col>8</xdr:col>
      <xdr:colOff>161925</xdr:colOff>
      <xdr:row>4</xdr:row>
      <xdr:rowOff>28575</xdr:rowOff>
    </xdr:from>
    <xdr:to>
      <xdr:col>9</xdr:col>
      <xdr:colOff>866775</xdr:colOff>
      <xdr:row>5</xdr:row>
      <xdr:rowOff>142875</xdr:rowOff>
    </xdr:to>
    <xdr:sp macro="" textlink="Annee">
      <xdr:nvSpPr>
        <xdr:cNvPr id="2" name="Rectangle 1"/>
        <xdr:cNvSpPr/>
      </xdr:nvSpPr>
      <xdr:spPr>
        <a:xfrm>
          <a:off x="8124825" y="1038225"/>
          <a:ext cx="1695450" cy="304800"/>
        </a:xfrm>
        <a:prstGeom prst="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53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scene3d>
          <a:camera prst="orthographicFront"/>
          <a:lightRig rig="threePt" dir="t"/>
        </a:scene3d>
        <a:sp3d>
          <a:bevelT prst="slop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2ED67B0F-0C29-4889-A152-7C021C909969}" type="TxLink">
            <a:rPr lang="en-US" sz="2200" b="1" i="1" u="none" strike="noStrike">
              <a:solidFill>
                <a:srgbClr val="000000"/>
              </a:solidFill>
              <a:latin typeface="Georgia"/>
            </a:rPr>
            <a:pPr algn="ctr"/>
            <a:t>2018</a:t>
          </a:fld>
          <a:endParaRPr lang="fr-FR" sz="1100"/>
        </a:p>
      </xdr:txBody>
    </xdr:sp>
    <xdr:clientData/>
  </xdr:twoCellAnchor>
  <xdr:twoCellAnchor>
    <xdr:from>
      <xdr:col>12</xdr:col>
      <xdr:colOff>200025</xdr:colOff>
      <xdr:row>21</xdr:row>
      <xdr:rowOff>104775</xdr:rowOff>
    </xdr:from>
    <xdr:to>
      <xdr:col>15</xdr:col>
      <xdr:colOff>108225</xdr:colOff>
      <xdr:row>25</xdr:row>
      <xdr:rowOff>62775</xdr:rowOff>
    </xdr:to>
    <xdr:sp macro="[0]!Simulateur_Pret" textlink="">
      <xdr:nvSpPr>
        <xdr:cNvPr id="16" name="Organigramme : Alternative 15"/>
        <xdr:cNvSpPr/>
      </xdr:nvSpPr>
      <xdr:spPr>
        <a:xfrm>
          <a:off x="12315825" y="4162425"/>
          <a:ext cx="2937150" cy="720000"/>
        </a:xfrm>
        <a:prstGeom prst="flowChartAlternateProcess">
          <a:avLst/>
        </a:prstGeom>
        <a:gradFill flip="none" rotWithShape="1">
          <a:gsLst>
            <a:gs pos="100000">
              <a:schemeClr val="tx1">
                <a:lumMod val="50000"/>
                <a:lumOff val="50000"/>
              </a:schemeClr>
            </a:gs>
            <a:gs pos="0">
              <a:schemeClr val="lt2">
                <a:tint val="45000"/>
                <a:shade val="99000"/>
                <a:satMod val="350000"/>
              </a:schemeClr>
            </a:gs>
          </a:gsLst>
          <a:path path="shape">
            <a:fillToRect l="50000" t="50000" r="50000" b="50000"/>
          </a:path>
          <a:tileRect/>
        </a:gradFill>
        <a:ln cmpd="dbl">
          <a:round/>
        </a:ln>
        <a:scene3d>
          <a:camera prst="orthographicFront"/>
          <a:lightRig rig="threePt" dir="t"/>
        </a:scene3d>
        <a:sp3d>
          <a:bevelT w="114300" prst="artDeco"/>
          <a:bevelB w="114300" prst="artDeco"/>
        </a:sp3d>
      </xdr:spPr>
      <xdr:style>
        <a:lnRef idx="1">
          <a:schemeClr val="accent1"/>
        </a:lnRef>
        <a:fillRef idx="1002">
          <a:schemeClr val="lt2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>
          <a:sp3d extrusionH="57150">
            <a:bevelT w="38100" h="38100" prst="relaxedInset"/>
          </a:sp3d>
        </a:bodyPr>
        <a:lstStyle/>
        <a:p>
          <a:pPr algn="ctr"/>
          <a:r>
            <a:rPr lang="fr-FR" sz="1600" b="1" i="1">
              <a:solidFill>
                <a:sysClr val="windowText" lastClr="000000"/>
              </a:solidFill>
              <a:latin typeface="Georgia" panose="02040502050405020303" pitchFamily="18" charset="0"/>
            </a:rPr>
            <a:t>SIMULATEUR DE PRET</a:t>
          </a:r>
        </a:p>
      </xdr:txBody>
    </xdr:sp>
    <xdr:clientData/>
  </xdr:twoCellAnchor>
  <xdr:twoCellAnchor>
    <xdr:from>
      <xdr:col>1</xdr:col>
      <xdr:colOff>796925</xdr:colOff>
      <xdr:row>30</xdr:row>
      <xdr:rowOff>180975</xdr:rowOff>
    </xdr:from>
    <xdr:to>
      <xdr:col>3</xdr:col>
      <xdr:colOff>187325</xdr:colOff>
      <xdr:row>33</xdr:row>
      <xdr:rowOff>152400</xdr:rowOff>
    </xdr:to>
    <xdr:sp macro="" textlink="">
      <xdr:nvSpPr>
        <xdr:cNvPr id="4" name="Ellipse 3"/>
        <xdr:cNvSpPr/>
      </xdr:nvSpPr>
      <xdr:spPr>
        <a:xfrm>
          <a:off x="1806575" y="5962650"/>
          <a:ext cx="1409700" cy="561975"/>
        </a:xfrm>
        <a:prstGeom prst="ellipse">
          <a:avLst/>
        </a:prstGeom>
        <a:gradFill>
          <a:gsLst>
            <a:gs pos="0">
              <a:schemeClr val="tx2">
                <a:lumMod val="7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i="1">
              <a:solidFill>
                <a:schemeClr val="tx1"/>
              </a:solidFill>
              <a:latin typeface="Georgia" panose="02040502050405020303" pitchFamily="18" charset="0"/>
            </a:rPr>
            <a:t>QUITTER</a:t>
          </a:r>
          <a:endParaRPr lang="fr-FR" sz="1100" b="1" i="1">
            <a:solidFill>
              <a:schemeClr val="tx1"/>
            </a:solidFill>
            <a:latin typeface="Georgia" panose="02040502050405020303" pitchFamily="18" charset="0"/>
          </a:endParaRPr>
        </a:p>
      </xdr:txBody>
    </xdr:sp>
    <xdr:clientData/>
  </xdr:twoCellAnchor>
  <xdr:twoCellAnchor editAs="oneCell">
    <xdr:from>
      <xdr:col>7</xdr:col>
      <xdr:colOff>990600</xdr:colOff>
      <xdr:row>12</xdr:row>
      <xdr:rowOff>114300</xdr:rowOff>
    </xdr:from>
    <xdr:to>
      <xdr:col>10</xdr:col>
      <xdr:colOff>133350</xdr:colOff>
      <xdr:row>19</xdr:row>
      <xdr:rowOff>0</xdr:rowOff>
    </xdr:to>
    <xdr:pic>
      <xdr:nvPicPr>
        <xdr:cNvPr id="2105" name="Image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2457450"/>
          <a:ext cx="2171700" cy="121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33</xdr:row>
      <xdr:rowOff>57150</xdr:rowOff>
    </xdr:from>
    <xdr:to>
      <xdr:col>15</xdr:col>
      <xdr:colOff>123825</xdr:colOff>
      <xdr:row>34</xdr:row>
      <xdr:rowOff>76200</xdr:rowOff>
    </xdr:to>
    <xdr:pic>
      <xdr:nvPicPr>
        <xdr:cNvPr id="2107" name="Image 2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49400" y="6429375"/>
          <a:ext cx="10191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847725</xdr:colOff>
      <xdr:row>30</xdr:row>
      <xdr:rowOff>161925</xdr:rowOff>
    </xdr:from>
    <xdr:to>
      <xdr:col>16</xdr:col>
      <xdr:colOff>238125</xdr:colOff>
      <xdr:row>33</xdr:row>
      <xdr:rowOff>133350</xdr:rowOff>
    </xdr:to>
    <xdr:sp macro="[0]!QuitterExcel" textlink="">
      <xdr:nvSpPr>
        <xdr:cNvPr id="25" name="Ellipse 24"/>
        <xdr:cNvSpPr/>
      </xdr:nvSpPr>
      <xdr:spPr>
        <a:xfrm>
          <a:off x="14982825" y="5943600"/>
          <a:ext cx="1409700" cy="561975"/>
        </a:xfrm>
        <a:prstGeom prst="ellipse">
          <a:avLst/>
        </a:prstGeom>
        <a:gradFill>
          <a:gsLst>
            <a:gs pos="0">
              <a:schemeClr val="tx2">
                <a:lumMod val="7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i="1">
              <a:solidFill>
                <a:schemeClr val="tx1"/>
              </a:solidFill>
              <a:latin typeface="Georgia" panose="02040502050405020303" pitchFamily="18" charset="0"/>
            </a:rPr>
            <a:t>QUITTER</a:t>
          </a:r>
          <a:endParaRPr lang="fr-FR" sz="1100" b="1" i="1">
            <a:solidFill>
              <a:schemeClr val="tx1"/>
            </a:solidFill>
            <a:latin typeface="Georgia" panose="02040502050405020303" pitchFamily="18" charset="0"/>
          </a:endParaRPr>
        </a:p>
      </xdr:txBody>
    </xdr:sp>
    <xdr:clientData/>
  </xdr:twoCellAnchor>
  <xdr:twoCellAnchor>
    <xdr:from>
      <xdr:col>0</xdr:col>
      <xdr:colOff>0</xdr:colOff>
      <xdr:row>0</xdr:row>
      <xdr:rowOff>9525</xdr:rowOff>
    </xdr:from>
    <xdr:to>
      <xdr:col>2</xdr:col>
      <xdr:colOff>68700</xdr:colOff>
      <xdr:row>1</xdr:row>
      <xdr:rowOff>107025</xdr:rowOff>
    </xdr:to>
    <xdr:sp macro="" textlink="">
      <xdr:nvSpPr>
        <xdr:cNvPr id="3" name="Rectangle à coins arrondis 2"/>
        <xdr:cNvSpPr/>
      </xdr:nvSpPr>
      <xdr:spPr>
        <a:xfrm>
          <a:off x="0" y="9525"/>
          <a:ext cx="2088000" cy="288000"/>
        </a:xfrm>
        <a:prstGeom prst="roundRect">
          <a:avLst/>
        </a:prstGeom>
        <a:gradFill flip="none" rotWithShape="1">
          <a:gsLst>
            <a:gs pos="0">
              <a:schemeClr val="accent1">
                <a:lumMod val="40000"/>
                <a:lumOff val="60000"/>
              </a:schemeClr>
            </a:gs>
            <a:gs pos="46000">
              <a:schemeClr val="accent1">
                <a:lumMod val="95000"/>
                <a:lumOff val="5000"/>
              </a:schemeClr>
            </a:gs>
            <a:gs pos="100000">
              <a:schemeClr val="accent1">
                <a:lumMod val="60000"/>
              </a:schemeClr>
            </a:gs>
          </a:gsLst>
          <a:path path="circle">
            <a:fillToRect l="50000" t="130000" r="50000" b="-30000"/>
          </a:path>
          <a:tileRect/>
        </a:gradFill>
        <a:ln w="12700"/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Georgia" panose="02040502050405020303" pitchFamily="18" charset="0"/>
              <a:ea typeface="+mn-ea"/>
              <a:cs typeface="+mn-cs"/>
            </a:rPr>
            <a:t>Copyright </a:t>
          </a:r>
          <a:r>
            <a:rPr lang="fr-FR" sz="1100" b="1" i="1" smtClean="0">
              <a:solidFill>
                <a:schemeClr val="dk1"/>
              </a:solidFill>
              <a:latin typeface="Georgia" panose="02040502050405020303" pitchFamily="18" charset="0"/>
              <a:ea typeface="+mn-ea"/>
              <a:cs typeface="+mn-cs"/>
            </a:rPr>
            <a:t>©</a:t>
          </a:r>
          <a:r>
            <a:rPr lang="fr-FR" sz="1100" b="1" i="1" baseline="0" smtClean="0">
              <a:solidFill>
                <a:schemeClr val="dk1"/>
              </a:solidFill>
              <a:latin typeface="Georgia" panose="02040502050405020303" pitchFamily="18" charset="0"/>
              <a:ea typeface="+mn-ea"/>
              <a:cs typeface="+mn-cs"/>
            </a:rPr>
            <a:t> JP Reynaud</a:t>
          </a: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Georgia" panose="02040502050405020303" pitchFamily="18" charset="0"/>
              <a:ea typeface="+mn-ea"/>
              <a:cs typeface="+mn-cs"/>
            </a:rPr>
            <a:t> </a:t>
          </a:r>
        </a:p>
      </xdr:txBody>
    </xdr:sp>
    <xdr:clientData/>
  </xdr:twoCellAnchor>
  <xdr:twoCellAnchor editAs="oneCell">
    <xdr:from>
      <xdr:col>2</xdr:col>
      <xdr:colOff>247650</xdr:colOff>
      <xdr:row>28</xdr:row>
      <xdr:rowOff>85725</xdr:rowOff>
    </xdr:from>
    <xdr:to>
      <xdr:col>2</xdr:col>
      <xdr:colOff>751650</xdr:colOff>
      <xdr:row>30</xdr:row>
      <xdr:rowOff>189675</xdr:rowOff>
    </xdr:to>
    <xdr:pic macro="[0]!QuitterExcel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6950" y="5467350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15</xdr:col>
      <xdr:colOff>285750</xdr:colOff>
      <xdr:row>28</xdr:row>
      <xdr:rowOff>66675</xdr:rowOff>
    </xdr:from>
    <xdr:to>
      <xdr:col>15</xdr:col>
      <xdr:colOff>825750</xdr:colOff>
      <xdr:row>31</xdr:row>
      <xdr:rowOff>16125</xdr:rowOff>
    </xdr:to>
    <xdr:pic macro="[0]!QuitterExcel">
      <xdr:nvPicPr>
        <xdr:cNvPr id="23" name="Image 22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30500" y="5448300"/>
          <a:ext cx="540000" cy="540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104</xdr:row>
      <xdr:rowOff>0</xdr:rowOff>
    </xdr:from>
    <xdr:to>
      <xdr:col>2</xdr:col>
      <xdr:colOff>1227667</xdr:colOff>
      <xdr:row>105</xdr:row>
      <xdr:rowOff>84667</xdr:rowOff>
    </xdr:to>
    <xdr:sp macro="[0]!Haut_de_Page" textlink="">
      <xdr:nvSpPr>
        <xdr:cNvPr id="5" name="Organigramme : Alternative 4"/>
        <xdr:cNvSpPr/>
      </xdr:nvSpPr>
      <xdr:spPr>
        <a:xfrm>
          <a:off x="5924550" y="19888200"/>
          <a:ext cx="1227667" cy="27516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>
    <xdr:from>
      <xdr:col>2</xdr:col>
      <xdr:colOff>0</xdr:colOff>
      <xdr:row>83</xdr:row>
      <xdr:rowOff>0</xdr:rowOff>
    </xdr:from>
    <xdr:to>
      <xdr:col>2</xdr:col>
      <xdr:colOff>1227667</xdr:colOff>
      <xdr:row>84</xdr:row>
      <xdr:rowOff>84667</xdr:rowOff>
    </xdr:to>
    <xdr:sp macro="[0]!Haut_de_Page" textlink="">
      <xdr:nvSpPr>
        <xdr:cNvPr id="6" name="Organigramme : Alternative 5"/>
        <xdr:cNvSpPr/>
      </xdr:nvSpPr>
      <xdr:spPr>
        <a:xfrm>
          <a:off x="5924550" y="15887700"/>
          <a:ext cx="1227667" cy="27516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1227667</xdr:colOff>
      <xdr:row>35</xdr:row>
      <xdr:rowOff>84667</xdr:rowOff>
    </xdr:to>
    <xdr:sp macro="[0]!Haut_de_Page" textlink="">
      <xdr:nvSpPr>
        <xdr:cNvPr id="7" name="Organigramme : Alternative 6"/>
        <xdr:cNvSpPr/>
      </xdr:nvSpPr>
      <xdr:spPr>
        <a:xfrm>
          <a:off x="5924550" y="6553200"/>
          <a:ext cx="1227667" cy="27516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>
    <xdr:from>
      <xdr:col>2</xdr:col>
      <xdr:colOff>0</xdr:colOff>
      <xdr:row>57</xdr:row>
      <xdr:rowOff>0</xdr:rowOff>
    </xdr:from>
    <xdr:to>
      <xdr:col>2</xdr:col>
      <xdr:colOff>1227667</xdr:colOff>
      <xdr:row>58</xdr:row>
      <xdr:rowOff>84667</xdr:rowOff>
    </xdr:to>
    <xdr:sp macro="[0]!Haut_de_Page" textlink="">
      <xdr:nvSpPr>
        <xdr:cNvPr id="8" name="Organigramme : Alternative 7"/>
        <xdr:cNvSpPr/>
      </xdr:nvSpPr>
      <xdr:spPr>
        <a:xfrm>
          <a:off x="5924550" y="10934700"/>
          <a:ext cx="1227667" cy="27516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 editAs="oneCell">
    <xdr:from>
      <xdr:col>2</xdr:col>
      <xdr:colOff>581025</xdr:colOff>
      <xdr:row>11</xdr:row>
      <xdr:rowOff>38100</xdr:rowOff>
    </xdr:from>
    <xdr:to>
      <xdr:col>2</xdr:col>
      <xdr:colOff>1085025</xdr:colOff>
      <xdr:row>13</xdr:row>
      <xdr:rowOff>161100</xdr:rowOff>
    </xdr:to>
    <xdr:pic macro="[0]!Masquer_Feuille_Active"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61000"/>
                  </a14:imgEffect>
                  <a14:imgEffect>
                    <a14:saturation sat="200000"/>
                  </a14:imgEffect>
                  <a14:imgEffect>
                    <a14:brightnessContrast bright="-20000" contrast="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05575" y="2133600"/>
          <a:ext cx="504000" cy="504000"/>
        </a:xfrm>
        <a:prstGeom prst="rect">
          <a:avLst/>
        </a:prstGeom>
        <a:solidFill>
          <a:schemeClr val="accent1"/>
        </a:solidFill>
        <a:effectLst/>
        <a:scene3d>
          <a:camera prst="orthographicFront"/>
          <a:lightRig rig="threePt" dir="t"/>
        </a:scene3d>
        <a:sp3d contourW="12700">
          <a:bevelB w="114300" prst="artDeco"/>
          <a:contourClr>
            <a:srgbClr val="0070C0"/>
          </a:contourClr>
        </a:sp3d>
      </xdr:spPr>
    </xdr:pic>
    <xdr:clientData/>
  </xdr:twoCellAnchor>
  <xdr:twoCellAnchor editAs="oneCell">
    <xdr:from>
      <xdr:col>2</xdr:col>
      <xdr:colOff>600075</xdr:colOff>
      <xdr:row>16</xdr:row>
      <xdr:rowOff>66675</xdr:rowOff>
    </xdr:from>
    <xdr:to>
      <xdr:col>2</xdr:col>
      <xdr:colOff>1104075</xdr:colOff>
      <xdr:row>18</xdr:row>
      <xdr:rowOff>189675</xdr:rowOff>
    </xdr:to>
    <xdr:pic macro="[0]!Retour_Accueil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24625" y="3152775"/>
          <a:ext cx="504000" cy="504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794384</xdr:colOff>
      <xdr:row>2</xdr:row>
      <xdr:rowOff>180975</xdr:rowOff>
    </xdr:from>
    <xdr:to>
      <xdr:col>11</xdr:col>
      <xdr:colOff>194310</xdr:colOff>
      <xdr:row>4</xdr:row>
      <xdr:rowOff>159975</xdr:rowOff>
    </xdr:to>
    <xdr:sp macro="" textlink="">
      <xdr:nvSpPr>
        <xdr:cNvPr id="2" name="Organigramme : Alternative 1"/>
        <xdr:cNvSpPr/>
      </xdr:nvSpPr>
      <xdr:spPr>
        <a:xfrm>
          <a:off x="6680834" y="561975"/>
          <a:ext cx="4448176" cy="521925"/>
        </a:xfrm>
        <a:prstGeom prst="flowChartAlternateProcess">
          <a:avLst/>
        </a:prstGeom>
        <a:gradFill>
          <a:gsLst>
            <a:gs pos="0">
              <a:schemeClr val="tx2"/>
            </a:gs>
            <a:gs pos="40000">
              <a:schemeClr val="lt2">
                <a:tint val="45000"/>
                <a:shade val="99000"/>
                <a:satMod val="350000"/>
              </a:schemeClr>
            </a:gs>
            <a:gs pos="100000">
              <a:schemeClr val="lt2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1002">
          <a:schemeClr val="lt2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>
              <a:latin typeface="Georgia" panose="02040502050405020303" pitchFamily="18" charset="0"/>
            </a:rPr>
            <a:t>SAISIE MENSUELLE</a:t>
          </a:r>
          <a:r>
            <a:rPr lang="fr-FR" sz="2000" b="1" i="1" baseline="0">
              <a:latin typeface="Georgia" panose="02040502050405020303" pitchFamily="18" charset="0"/>
            </a:rPr>
            <a:t>  DES DONNEES</a:t>
          </a:r>
          <a:endParaRPr lang="fr-FR" sz="2000" b="1" i="1">
            <a:latin typeface="Georgia" panose="02040502050405020303" pitchFamily="18" charset="0"/>
          </a:endParaRPr>
        </a:p>
      </xdr:txBody>
    </xdr:sp>
    <xdr:clientData/>
  </xdr:twoCellAnchor>
  <xdr:twoCellAnchor>
    <xdr:from>
      <xdr:col>2</xdr:col>
      <xdr:colOff>977178</xdr:colOff>
      <xdr:row>10</xdr:row>
      <xdr:rowOff>3896</xdr:rowOff>
    </xdr:from>
    <xdr:to>
      <xdr:col>5</xdr:col>
      <xdr:colOff>900228</xdr:colOff>
      <xdr:row>11</xdr:row>
      <xdr:rowOff>173396</xdr:rowOff>
    </xdr:to>
    <xdr:sp macro="[0]!Afficher_Saisie_Janvier" textlink="">
      <xdr:nvSpPr>
        <xdr:cNvPr id="3" name="Rectangle à coins arrondis 2"/>
        <xdr:cNvSpPr/>
      </xdr:nvSpPr>
      <xdr:spPr>
        <a:xfrm>
          <a:off x="2825028" y="2070821"/>
          <a:ext cx="2952000" cy="3600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>
              <a:solidFill>
                <a:schemeClr val="tx1"/>
              </a:solidFill>
              <a:latin typeface="Georgia" panose="02040502050405020303" pitchFamily="18" charset="0"/>
            </a:rPr>
            <a:t>JANVIER</a:t>
          </a:r>
          <a:endParaRPr lang="fr-FR" sz="1200" b="1" i="1">
            <a:solidFill>
              <a:schemeClr val="tx1"/>
            </a:solidFill>
            <a:latin typeface="Georgia" panose="02040502050405020303" pitchFamily="18" charset="0"/>
          </a:endParaRPr>
        </a:p>
      </xdr:txBody>
    </xdr:sp>
    <xdr:clientData/>
  </xdr:twoCellAnchor>
  <xdr:twoCellAnchor>
    <xdr:from>
      <xdr:col>2</xdr:col>
      <xdr:colOff>971550</xdr:colOff>
      <xdr:row>14</xdr:row>
      <xdr:rowOff>180975</xdr:rowOff>
    </xdr:from>
    <xdr:to>
      <xdr:col>5</xdr:col>
      <xdr:colOff>894600</xdr:colOff>
      <xdr:row>16</xdr:row>
      <xdr:rowOff>159975</xdr:rowOff>
    </xdr:to>
    <xdr:sp macro="[0]!Afficher_Saisie_Fevrier" textlink="">
      <xdr:nvSpPr>
        <xdr:cNvPr id="5" name="Rectangle à coins arrondis 4"/>
        <xdr:cNvSpPr/>
      </xdr:nvSpPr>
      <xdr:spPr>
        <a:xfrm>
          <a:off x="2819400" y="3009900"/>
          <a:ext cx="2952000" cy="3600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>
              <a:solidFill>
                <a:schemeClr val="tx1"/>
              </a:solidFill>
              <a:latin typeface="Georgia" panose="02040502050405020303" pitchFamily="18" charset="0"/>
            </a:rPr>
            <a:t>FEVRIER</a:t>
          </a:r>
          <a:endParaRPr lang="fr-FR" sz="1200" b="1" i="1">
            <a:solidFill>
              <a:schemeClr val="tx1"/>
            </a:solidFill>
            <a:latin typeface="Georgia" panose="02040502050405020303" pitchFamily="18" charset="0"/>
          </a:endParaRPr>
        </a:p>
      </xdr:txBody>
    </xdr:sp>
    <xdr:clientData/>
  </xdr:twoCellAnchor>
  <xdr:twoCellAnchor>
    <xdr:from>
      <xdr:col>2</xdr:col>
      <xdr:colOff>962025</xdr:colOff>
      <xdr:row>20</xdr:row>
      <xdr:rowOff>9525</xdr:rowOff>
    </xdr:from>
    <xdr:to>
      <xdr:col>5</xdr:col>
      <xdr:colOff>885075</xdr:colOff>
      <xdr:row>21</xdr:row>
      <xdr:rowOff>179025</xdr:rowOff>
    </xdr:to>
    <xdr:sp macro="[0]!Afficher_Saisie_Mars" textlink="">
      <xdr:nvSpPr>
        <xdr:cNvPr id="6" name="Rectangle à coins arrondis 5"/>
        <xdr:cNvSpPr/>
      </xdr:nvSpPr>
      <xdr:spPr>
        <a:xfrm>
          <a:off x="2809875" y="3981450"/>
          <a:ext cx="2952000" cy="3600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>
              <a:solidFill>
                <a:schemeClr val="tx1"/>
              </a:solidFill>
              <a:latin typeface="Georgia" panose="02040502050405020303" pitchFamily="18" charset="0"/>
            </a:rPr>
            <a:t>MARS</a:t>
          </a:r>
          <a:endParaRPr lang="fr-FR" sz="1200" b="1" i="1">
            <a:solidFill>
              <a:schemeClr val="tx1"/>
            </a:solidFill>
            <a:latin typeface="Georgia" panose="02040502050405020303" pitchFamily="18" charset="0"/>
          </a:endParaRPr>
        </a:p>
      </xdr:txBody>
    </xdr:sp>
    <xdr:clientData/>
  </xdr:twoCellAnchor>
  <xdr:twoCellAnchor>
    <xdr:from>
      <xdr:col>2</xdr:col>
      <xdr:colOff>962025</xdr:colOff>
      <xdr:row>25</xdr:row>
      <xdr:rowOff>0</xdr:rowOff>
    </xdr:from>
    <xdr:to>
      <xdr:col>5</xdr:col>
      <xdr:colOff>885075</xdr:colOff>
      <xdr:row>26</xdr:row>
      <xdr:rowOff>169500</xdr:rowOff>
    </xdr:to>
    <xdr:sp macro="[0]!Afficher_Saisie_Avril" textlink="">
      <xdr:nvSpPr>
        <xdr:cNvPr id="7" name="Rectangle à coins arrondis 6"/>
        <xdr:cNvSpPr/>
      </xdr:nvSpPr>
      <xdr:spPr>
        <a:xfrm>
          <a:off x="2809875" y="4924425"/>
          <a:ext cx="2952000" cy="3600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>
              <a:solidFill>
                <a:schemeClr val="tx1"/>
              </a:solidFill>
              <a:latin typeface="Georgia" panose="02040502050405020303" pitchFamily="18" charset="0"/>
            </a:rPr>
            <a:t>AVRIL</a:t>
          </a:r>
          <a:endParaRPr lang="fr-FR" sz="1200" b="1" i="1">
            <a:solidFill>
              <a:schemeClr val="tx1"/>
            </a:solidFill>
            <a:latin typeface="Georgia" panose="02040502050405020303" pitchFamily="18" charset="0"/>
          </a:endParaRPr>
        </a:p>
      </xdr:txBody>
    </xdr:sp>
    <xdr:clientData/>
  </xdr:twoCellAnchor>
  <xdr:twoCellAnchor>
    <xdr:from>
      <xdr:col>7</xdr:col>
      <xdr:colOff>485775</xdr:colOff>
      <xdr:row>10</xdr:row>
      <xdr:rowOff>19050</xdr:rowOff>
    </xdr:from>
    <xdr:to>
      <xdr:col>10</xdr:col>
      <xdr:colOff>408825</xdr:colOff>
      <xdr:row>11</xdr:row>
      <xdr:rowOff>188550</xdr:rowOff>
    </xdr:to>
    <xdr:sp macro="[0]!Afficher_Saisie_Mai" textlink="">
      <xdr:nvSpPr>
        <xdr:cNvPr id="8" name="Rectangle à coins arrondis 7"/>
        <xdr:cNvSpPr/>
      </xdr:nvSpPr>
      <xdr:spPr>
        <a:xfrm>
          <a:off x="7381875" y="2085975"/>
          <a:ext cx="2952000" cy="3600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>
              <a:solidFill>
                <a:schemeClr val="tx1"/>
              </a:solidFill>
              <a:latin typeface="Georgia" panose="02040502050405020303" pitchFamily="18" charset="0"/>
            </a:rPr>
            <a:t>MAI</a:t>
          </a:r>
          <a:endParaRPr lang="fr-FR" sz="1200" b="1" i="1">
            <a:solidFill>
              <a:schemeClr val="tx1"/>
            </a:solidFill>
            <a:latin typeface="Georgia" panose="02040502050405020303" pitchFamily="18" charset="0"/>
          </a:endParaRPr>
        </a:p>
      </xdr:txBody>
    </xdr:sp>
    <xdr:clientData/>
  </xdr:twoCellAnchor>
  <xdr:twoCellAnchor>
    <xdr:from>
      <xdr:col>7</xdr:col>
      <xdr:colOff>476250</xdr:colOff>
      <xdr:row>15</xdr:row>
      <xdr:rowOff>9525</xdr:rowOff>
    </xdr:from>
    <xdr:to>
      <xdr:col>10</xdr:col>
      <xdr:colOff>399300</xdr:colOff>
      <xdr:row>16</xdr:row>
      <xdr:rowOff>179025</xdr:rowOff>
    </xdr:to>
    <xdr:sp macro="[0]!Afficher_Saisie_Juin" textlink="">
      <xdr:nvSpPr>
        <xdr:cNvPr id="9" name="Rectangle à coins arrondis 8"/>
        <xdr:cNvSpPr/>
      </xdr:nvSpPr>
      <xdr:spPr>
        <a:xfrm>
          <a:off x="7372350" y="3028950"/>
          <a:ext cx="2952000" cy="3600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>
              <a:solidFill>
                <a:schemeClr val="tx1"/>
              </a:solidFill>
              <a:latin typeface="Georgia" panose="02040502050405020303" pitchFamily="18" charset="0"/>
            </a:rPr>
            <a:t>JUIN</a:t>
          </a:r>
          <a:endParaRPr lang="fr-FR" sz="1200" b="1" i="1">
            <a:solidFill>
              <a:schemeClr val="tx1"/>
            </a:solidFill>
            <a:latin typeface="Georgia" panose="02040502050405020303" pitchFamily="18" charset="0"/>
          </a:endParaRPr>
        </a:p>
      </xdr:txBody>
    </xdr:sp>
    <xdr:clientData/>
  </xdr:twoCellAnchor>
  <xdr:twoCellAnchor>
    <xdr:from>
      <xdr:col>7</xdr:col>
      <xdr:colOff>476250</xdr:colOff>
      <xdr:row>20</xdr:row>
      <xdr:rowOff>0</xdr:rowOff>
    </xdr:from>
    <xdr:to>
      <xdr:col>10</xdr:col>
      <xdr:colOff>399300</xdr:colOff>
      <xdr:row>21</xdr:row>
      <xdr:rowOff>169500</xdr:rowOff>
    </xdr:to>
    <xdr:sp macro="[0]!Afficher_Saisie_Juillet" textlink="">
      <xdr:nvSpPr>
        <xdr:cNvPr id="10" name="Rectangle à coins arrondis 9"/>
        <xdr:cNvSpPr/>
      </xdr:nvSpPr>
      <xdr:spPr>
        <a:xfrm>
          <a:off x="7372350" y="3971925"/>
          <a:ext cx="2952000" cy="3600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>
              <a:solidFill>
                <a:schemeClr val="tx1"/>
              </a:solidFill>
              <a:latin typeface="Georgia" panose="02040502050405020303" pitchFamily="18" charset="0"/>
            </a:rPr>
            <a:t>JUILLET</a:t>
          </a:r>
          <a:endParaRPr lang="fr-FR" sz="1200" b="1" i="1">
            <a:solidFill>
              <a:schemeClr val="tx1"/>
            </a:solidFill>
            <a:latin typeface="Georgia" panose="02040502050405020303" pitchFamily="18" charset="0"/>
          </a:endParaRPr>
        </a:p>
      </xdr:txBody>
    </xdr:sp>
    <xdr:clientData/>
  </xdr:twoCellAnchor>
  <xdr:twoCellAnchor>
    <xdr:from>
      <xdr:col>7</xdr:col>
      <xdr:colOff>485775</xdr:colOff>
      <xdr:row>25</xdr:row>
      <xdr:rowOff>9525</xdr:rowOff>
    </xdr:from>
    <xdr:to>
      <xdr:col>10</xdr:col>
      <xdr:colOff>408825</xdr:colOff>
      <xdr:row>26</xdr:row>
      <xdr:rowOff>179025</xdr:rowOff>
    </xdr:to>
    <xdr:sp macro="[0]!Afficher_Saisie_Aout" textlink="">
      <xdr:nvSpPr>
        <xdr:cNvPr id="11" name="Rectangle à coins arrondis 10"/>
        <xdr:cNvSpPr/>
      </xdr:nvSpPr>
      <xdr:spPr>
        <a:xfrm>
          <a:off x="7381875" y="4933950"/>
          <a:ext cx="2952000" cy="3600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>
              <a:solidFill>
                <a:schemeClr val="tx1"/>
              </a:solidFill>
              <a:latin typeface="Georgia" panose="02040502050405020303" pitchFamily="18" charset="0"/>
            </a:rPr>
            <a:t>AOUT</a:t>
          </a:r>
          <a:endParaRPr lang="fr-FR" sz="1200" b="1" i="1">
            <a:solidFill>
              <a:schemeClr val="tx1"/>
            </a:solidFill>
            <a:latin typeface="Georgia" panose="02040502050405020303" pitchFamily="18" charset="0"/>
          </a:endParaRPr>
        </a:p>
      </xdr:txBody>
    </xdr:sp>
    <xdr:clientData/>
  </xdr:twoCellAnchor>
  <xdr:twoCellAnchor>
    <xdr:from>
      <xdr:col>11</xdr:col>
      <xdr:colOff>962025</xdr:colOff>
      <xdr:row>25</xdr:row>
      <xdr:rowOff>19050</xdr:rowOff>
    </xdr:from>
    <xdr:to>
      <xdr:col>14</xdr:col>
      <xdr:colOff>885075</xdr:colOff>
      <xdr:row>26</xdr:row>
      <xdr:rowOff>188550</xdr:rowOff>
    </xdr:to>
    <xdr:sp macro="[0]!Afficher_Saisie_Decembre" textlink="">
      <xdr:nvSpPr>
        <xdr:cNvPr id="12" name="Rectangle à coins arrondis 11"/>
        <xdr:cNvSpPr/>
      </xdr:nvSpPr>
      <xdr:spPr>
        <a:xfrm>
          <a:off x="11896725" y="4943475"/>
          <a:ext cx="2952000" cy="3600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>
              <a:solidFill>
                <a:schemeClr val="tx1"/>
              </a:solidFill>
              <a:latin typeface="Georgia" panose="02040502050405020303" pitchFamily="18" charset="0"/>
            </a:rPr>
            <a:t>DECEMBRE</a:t>
          </a:r>
          <a:endParaRPr lang="fr-FR" sz="1200" b="1" i="1">
            <a:solidFill>
              <a:schemeClr val="tx1"/>
            </a:solidFill>
            <a:latin typeface="Georgia" panose="02040502050405020303" pitchFamily="18" charset="0"/>
          </a:endParaRPr>
        </a:p>
      </xdr:txBody>
    </xdr:sp>
    <xdr:clientData/>
  </xdr:twoCellAnchor>
  <xdr:twoCellAnchor>
    <xdr:from>
      <xdr:col>11</xdr:col>
      <xdr:colOff>971550</xdr:colOff>
      <xdr:row>10</xdr:row>
      <xdr:rowOff>0</xdr:rowOff>
    </xdr:from>
    <xdr:to>
      <xdr:col>14</xdr:col>
      <xdr:colOff>894600</xdr:colOff>
      <xdr:row>11</xdr:row>
      <xdr:rowOff>169500</xdr:rowOff>
    </xdr:to>
    <xdr:sp macro="[0]!Afficher_Saisie_Septembre" textlink="">
      <xdr:nvSpPr>
        <xdr:cNvPr id="13" name="Rectangle à coins arrondis 12"/>
        <xdr:cNvSpPr/>
      </xdr:nvSpPr>
      <xdr:spPr>
        <a:xfrm>
          <a:off x="11906250" y="2066925"/>
          <a:ext cx="2952000" cy="3600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>
              <a:solidFill>
                <a:schemeClr val="tx1"/>
              </a:solidFill>
              <a:latin typeface="Georgia" panose="02040502050405020303" pitchFamily="18" charset="0"/>
            </a:rPr>
            <a:t>SEPTEMBRE</a:t>
          </a:r>
          <a:endParaRPr lang="fr-FR" sz="1200" b="1" i="1">
            <a:solidFill>
              <a:schemeClr val="tx1"/>
            </a:solidFill>
            <a:latin typeface="Georgia" panose="02040502050405020303" pitchFamily="18" charset="0"/>
          </a:endParaRPr>
        </a:p>
      </xdr:txBody>
    </xdr:sp>
    <xdr:clientData/>
  </xdr:twoCellAnchor>
  <xdr:twoCellAnchor>
    <xdr:from>
      <xdr:col>11</xdr:col>
      <xdr:colOff>952500</xdr:colOff>
      <xdr:row>15</xdr:row>
      <xdr:rowOff>9525</xdr:rowOff>
    </xdr:from>
    <xdr:to>
      <xdr:col>14</xdr:col>
      <xdr:colOff>875550</xdr:colOff>
      <xdr:row>16</xdr:row>
      <xdr:rowOff>179025</xdr:rowOff>
    </xdr:to>
    <xdr:sp macro="[0]!Afficher_Saisie_Octobre" textlink="">
      <xdr:nvSpPr>
        <xdr:cNvPr id="14" name="Rectangle à coins arrondis 13"/>
        <xdr:cNvSpPr/>
      </xdr:nvSpPr>
      <xdr:spPr>
        <a:xfrm>
          <a:off x="11887200" y="3028950"/>
          <a:ext cx="2952000" cy="3600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>
              <a:solidFill>
                <a:schemeClr val="tx1"/>
              </a:solidFill>
              <a:latin typeface="Georgia" panose="02040502050405020303" pitchFamily="18" charset="0"/>
            </a:rPr>
            <a:t>OCTOBRE</a:t>
          </a:r>
          <a:endParaRPr lang="fr-FR" sz="1200" b="1" i="1">
            <a:solidFill>
              <a:schemeClr val="tx1"/>
            </a:solidFill>
            <a:latin typeface="Georgia" panose="02040502050405020303" pitchFamily="18" charset="0"/>
          </a:endParaRPr>
        </a:p>
      </xdr:txBody>
    </xdr:sp>
    <xdr:clientData/>
  </xdr:twoCellAnchor>
  <xdr:twoCellAnchor>
    <xdr:from>
      <xdr:col>11</xdr:col>
      <xdr:colOff>971550</xdr:colOff>
      <xdr:row>20</xdr:row>
      <xdr:rowOff>0</xdr:rowOff>
    </xdr:from>
    <xdr:to>
      <xdr:col>14</xdr:col>
      <xdr:colOff>894600</xdr:colOff>
      <xdr:row>21</xdr:row>
      <xdr:rowOff>169500</xdr:rowOff>
    </xdr:to>
    <xdr:sp macro="[0]!Afficher_Saisie_Novembre" textlink="">
      <xdr:nvSpPr>
        <xdr:cNvPr id="15" name="Rectangle à coins arrondis 14"/>
        <xdr:cNvSpPr/>
      </xdr:nvSpPr>
      <xdr:spPr>
        <a:xfrm>
          <a:off x="11906250" y="3971925"/>
          <a:ext cx="2952000" cy="3600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>
              <a:solidFill>
                <a:schemeClr val="tx1"/>
              </a:solidFill>
              <a:latin typeface="Georgia" panose="02040502050405020303" pitchFamily="18" charset="0"/>
            </a:rPr>
            <a:t>NOVEMBRE</a:t>
          </a:r>
          <a:endParaRPr lang="fr-FR" sz="1200" b="1" i="1">
            <a:solidFill>
              <a:schemeClr val="tx1"/>
            </a:solidFill>
            <a:latin typeface="Georgia" panose="02040502050405020303" pitchFamily="18" charset="0"/>
          </a:endParaRPr>
        </a:p>
      </xdr:txBody>
    </xdr:sp>
    <xdr:clientData/>
  </xdr:twoCellAnchor>
  <xdr:twoCellAnchor editAs="oneCell">
    <xdr:from>
      <xdr:col>1</xdr:col>
      <xdr:colOff>590550</xdr:colOff>
      <xdr:row>2</xdr:row>
      <xdr:rowOff>114300</xdr:rowOff>
    </xdr:from>
    <xdr:to>
      <xdr:col>3</xdr:col>
      <xdr:colOff>342900</xdr:colOff>
      <xdr:row>6</xdr:row>
      <xdr:rowOff>161925</xdr:rowOff>
    </xdr:to>
    <xdr:pic>
      <xdr:nvPicPr>
        <xdr:cNvPr id="415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95300"/>
          <a:ext cx="1733550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885825</xdr:colOff>
      <xdr:row>2</xdr:row>
      <xdr:rowOff>133350</xdr:rowOff>
    </xdr:from>
    <xdr:to>
      <xdr:col>16</xdr:col>
      <xdr:colOff>638175</xdr:colOff>
      <xdr:row>6</xdr:row>
      <xdr:rowOff>180975</xdr:rowOff>
    </xdr:to>
    <xdr:pic>
      <xdr:nvPicPr>
        <xdr:cNvPr id="4155" name="Image 1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54225" y="514350"/>
          <a:ext cx="1733550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666750</xdr:colOff>
      <xdr:row>33</xdr:row>
      <xdr:rowOff>19050</xdr:rowOff>
    </xdr:from>
    <xdr:to>
      <xdr:col>12</xdr:col>
      <xdr:colOff>58650</xdr:colOff>
      <xdr:row>33</xdr:row>
      <xdr:rowOff>323850</xdr:rowOff>
    </xdr:to>
    <xdr:sp macro="[0]!Masquer_Feuille" textlink="">
      <xdr:nvSpPr>
        <xdr:cNvPr id="22" name="Ellipse 21"/>
        <xdr:cNvSpPr/>
      </xdr:nvSpPr>
      <xdr:spPr>
        <a:xfrm>
          <a:off x="10591800" y="6467475"/>
          <a:ext cx="1411200" cy="304800"/>
        </a:xfrm>
        <a:prstGeom prst="ellipse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40000">
              <a:schemeClr val="dk2">
                <a:tint val="45000"/>
                <a:shade val="99000"/>
                <a:satMod val="350000"/>
              </a:schemeClr>
            </a:gs>
            <a:gs pos="100000">
              <a:schemeClr val="dk2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lnSpc>
              <a:spcPts val="1300"/>
            </a:lnSpc>
          </a:pPr>
          <a:r>
            <a:rPr lang="fr-FR" sz="1200" b="1" i="1">
              <a:solidFill>
                <a:sysClr val="windowText" lastClr="000000"/>
              </a:solidFill>
              <a:latin typeface="Georgia" panose="02040502050405020303" pitchFamily="18" charset="0"/>
            </a:rPr>
            <a:t>ACCUEIL</a:t>
          </a:r>
        </a:p>
        <a:p>
          <a:pPr algn="l">
            <a:lnSpc>
              <a:spcPts val="1900"/>
            </a:lnSpc>
          </a:pPr>
          <a:endParaRPr lang="fr-FR" sz="1800" b="1" i="1">
            <a:solidFill>
              <a:sysClr val="windowText" lastClr="000000"/>
            </a:solidFill>
            <a:latin typeface="Georgia" panose="02040502050405020303" pitchFamily="18" charset="0"/>
          </a:endParaRPr>
        </a:p>
      </xdr:txBody>
    </xdr:sp>
    <xdr:clientData/>
  </xdr:twoCellAnchor>
  <xdr:twoCellAnchor>
    <xdr:from>
      <xdr:col>5</xdr:col>
      <xdr:colOff>723900</xdr:colOff>
      <xdr:row>33</xdr:row>
      <xdr:rowOff>0</xdr:rowOff>
    </xdr:from>
    <xdr:to>
      <xdr:col>7</xdr:col>
      <xdr:colOff>114301</xdr:colOff>
      <xdr:row>33</xdr:row>
      <xdr:rowOff>304800</xdr:rowOff>
    </xdr:to>
    <xdr:sp macro="[0]!QuitterExcel" textlink="">
      <xdr:nvSpPr>
        <xdr:cNvPr id="23" name="Ellipse 22"/>
        <xdr:cNvSpPr/>
      </xdr:nvSpPr>
      <xdr:spPr>
        <a:xfrm>
          <a:off x="5600700" y="6448425"/>
          <a:ext cx="1409701" cy="304800"/>
        </a:xfrm>
        <a:prstGeom prst="ellipse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40000">
              <a:schemeClr val="dk2">
                <a:tint val="45000"/>
                <a:shade val="99000"/>
                <a:satMod val="350000"/>
              </a:schemeClr>
            </a:gs>
            <a:gs pos="100000">
              <a:schemeClr val="dk2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QUITTER</a:t>
          </a:r>
        </a:p>
      </xdr:txBody>
    </xdr:sp>
    <xdr:clientData/>
  </xdr:twoCellAnchor>
  <xdr:twoCellAnchor>
    <xdr:from>
      <xdr:col>0</xdr:col>
      <xdr:colOff>0</xdr:colOff>
      <xdr:row>0</xdr:row>
      <xdr:rowOff>9523</xdr:rowOff>
    </xdr:from>
    <xdr:to>
      <xdr:col>2</xdr:col>
      <xdr:colOff>240150</xdr:colOff>
      <xdr:row>1</xdr:row>
      <xdr:rowOff>107023</xdr:rowOff>
    </xdr:to>
    <xdr:sp macro="" textlink="">
      <xdr:nvSpPr>
        <xdr:cNvPr id="4" name="Rectangle à coins arrondis 3"/>
        <xdr:cNvSpPr/>
      </xdr:nvSpPr>
      <xdr:spPr>
        <a:xfrm>
          <a:off x="0" y="9523"/>
          <a:ext cx="2221350" cy="288000"/>
        </a:xfrm>
        <a:prstGeom prst="roundRect">
          <a:avLst/>
        </a:prstGeom>
        <a:gradFill flip="none" rotWithShape="1">
          <a:gsLst>
            <a:gs pos="0">
              <a:schemeClr val="accent1">
                <a:lumMod val="40000"/>
                <a:lumOff val="60000"/>
              </a:schemeClr>
            </a:gs>
            <a:gs pos="49000">
              <a:schemeClr val="tx2">
                <a:lumMod val="7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path path="circle">
            <a:fillToRect l="100000" t="100000"/>
          </a:path>
          <a:tileRect r="-100000" b="-100000"/>
        </a:gradFill>
        <a:ln w="12700" cap="flat" cmpd="sng" algn="ctr">
          <a:solidFill>
            <a:sysClr val="windowText" lastClr="000000"/>
          </a:solidFill>
          <a:prstDash val="solid"/>
        </a:ln>
        <a:effectLst/>
        <a:scene3d>
          <a:camera prst="orthographicFront"/>
          <a:lightRig rig="threePt" dir="t"/>
        </a:scene3d>
        <a:sp3d>
          <a:bevelT w="114300" prst="artDeco"/>
          <a:bevelB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Georgia" panose="02040502050405020303" pitchFamily="18" charset="0"/>
              <a:ea typeface="+mn-ea"/>
              <a:cs typeface="+mn-cs"/>
            </a:rPr>
            <a:t>Copyright </a:t>
          </a:r>
          <a:r>
            <a:rPr lang="fr-FR" sz="1100" b="1" i="1" smtClean="0">
              <a:solidFill>
                <a:sysClr val="windowText" lastClr="000000"/>
              </a:solidFill>
              <a:latin typeface="Georgia" panose="02040502050405020303" pitchFamily="18" charset="0"/>
              <a:ea typeface="+mn-ea"/>
              <a:cs typeface="+mn-cs"/>
            </a:rPr>
            <a:t>© JP Reynaud</a:t>
          </a: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200025</xdr:colOff>
      <xdr:row>33</xdr:row>
      <xdr:rowOff>0</xdr:rowOff>
    </xdr:from>
    <xdr:to>
      <xdr:col>9</xdr:col>
      <xdr:colOff>600076</xdr:colOff>
      <xdr:row>33</xdr:row>
      <xdr:rowOff>304800</xdr:rowOff>
    </xdr:to>
    <xdr:sp macro="[0]!Masquer_Feuille_Active" textlink="">
      <xdr:nvSpPr>
        <xdr:cNvPr id="24" name="Ellipse 23"/>
        <xdr:cNvSpPr/>
      </xdr:nvSpPr>
      <xdr:spPr>
        <a:xfrm>
          <a:off x="8105775" y="6448425"/>
          <a:ext cx="1409701" cy="304800"/>
        </a:xfrm>
        <a:prstGeom prst="ellipse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40000">
              <a:schemeClr val="dk2">
                <a:tint val="45000"/>
                <a:shade val="99000"/>
                <a:satMod val="350000"/>
              </a:schemeClr>
            </a:gs>
            <a:gs pos="100000">
              <a:schemeClr val="dk2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MASQUER</a:t>
          </a:r>
        </a:p>
      </xdr:txBody>
    </xdr:sp>
    <xdr:clientData/>
  </xdr:twoCellAnchor>
  <xdr:twoCellAnchor editAs="oneCell">
    <xdr:from>
      <xdr:col>6</xdr:col>
      <xdr:colOff>161925</xdr:colOff>
      <xdr:row>30</xdr:row>
      <xdr:rowOff>57150</xdr:rowOff>
    </xdr:from>
    <xdr:to>
      <xdr:col>6</xdr:col>
      <xdr:colOff>665925</xdr:colOff>
      <xdr:row>32</xdr:row>
      <xdr:rowOff>180150</xdr:rowOff>
    </xdr:to>
    <xdr:pic macro="[0]!QuitterExcel">
      <xdr:nvPicPr>
        <xdr:cNvPr id="25" name="Image 2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5" y="5934075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8</xdr:col>
      <xdr:colOff>619125</xdr:colOff>
      <xdr:row>30</xdr:row>
      <xdr:rowOff>66675</xdr:rowOff>
    </xdr:from>
    <xdr:to>
      <xdr:col>9</xdr:col>
      <xdr:colOff>132525</xdr:colOff>
      <xdr:row>32</xdr:row>
      <xdr:rowOff>189675</xdr:rowOff>
    </xdr:to>
    <xdr:pic macro="[0]!Masquer_Feuille_Active">
      <xdr:nvPicPr>
        <xdr:cNvPr id="29" name="Image 2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61000"/>
                  </a14:imgEffect>
                  <a14:imgEffect>
                    <a14:saturation sat="200000"/>
                  </a14:imgEffect>
                  <a14:imgEffect>
                    <a14:brightnessContrast bright="-20000" contrast="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43925" y="5943600"/>
          <a:ext cx="504000" cy="504000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effectLst/>
        <a:scene3d>
          <a:camera prst="orthographicFront"/>
          <a:lightRig rig="threePt" dir="t"/>
        </a:scene3d>
        <a:sp3d contourW="12700">
          <a:bevelB w="114300" prst="artDeco"/>
          <a:contourClr>
            <a:srgbClr val="0070C0"/>
          </a:contourClr>
        </a:sp3d>
      </xdr:spPr>
    </xdr:pic>
    <xdr:clientData/>
  </xdr:twoCellAnchor>
  <xdr:twoCellAnchor editAs="oneCell">
    <xdr:from>
      <xdr:col>11</xdr:col>
      <xdr:colOff>76200</xdr:colOff>
      <xdr:row>30</xdr:row>
      <xdr:rowOff>85725</xdr:rowOff>
    </xdr:from>
    <xdr:to>
      <xdr:col>11</xdr:col>
      <xdr:colOff>580200</xdr:colOff>
      <xdr:row>33</xdr:row>
      <xdr:rowOff>18225</xdr:rowOff>
    </xdr:to>
    <xdr:pic macro="[0]!Retour_Accueil">
      <xdr:nvPicPr>
        <xdr:cNvPr id="30" name="Image 29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72800" y="5962650"/>
          <a:ext cx="504000" cy="504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304799</xdr:colOff>
      <xdr:row>2</xdr:row>
      <xdr:rowOff>142875</xdr:rowOff>
    </xdr:from>
    <xdr:to>
      <xdr:col>10</xdr:col>
      <xdr:colOff>751799</xdr:colOff>
      <xdr:row>4</xdr:row>
      <xdr:rowOff>121875</xdr:rowOff>
    </xdr:to>
    <xdr:sp macro="" textlink="">
      <xdr:nvSpPr>
        <xdr:cNvPr id="17" name="Organigramme : Alternative 16"/>
        <xdr:cNvSpPr/>
      </xdr:nvSpPr>
      <xdr:spPr>
        <a:xfrm>
          <a:off x="7238999" y="523875"/>
          <a:ext cx="3418800" cy="521925"/>
        </a:xfrm>
        <a:prstGeom prst="flowChartAlternateProcess">
          <a:avLst/>
        </a:prstGeom>
      </xdr:spPr>
      <xdr:style>
        <a:lnRef idx="1">
          <a:schemeClr val="accent1"/>
        </a:lnRef>
        <a:fillRef idx="1002">
          <a:schemeClr val="lt2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>
              <a:latin typeface="Georgia" panose="02040502050405020303" pitchFamily="18" charset="0"/>
            </a:rPr>
            <a:t>ETATS</a:t>
          </a:r>
          <a:r>
            <a:rPr lang="fr-FR" sz="2000" b="1" i="1" baseline="0">
              <a:latin typeface="Georgia" panose="02040502050405020303" pitchFamily="18" charset="0"/>
            </a:rPr>
            <a:t> MENSUELS BUDGETAIRES</a:t>
          </a:r>
          <a:endParaRPr lang="fr-FR" sz="2000" b="1" i="1">
            <a:latin typeface="Georgia" panose="02040502050405020303" pitchFamily="18" charset="0"/>
          </a:endParaRPr>
        </a:p>
      </xdr:txBody>
    </xdr:sp>
    <xdr:clientData/>
  </xdr:twoCellAnchor>
  <xdr:twoCellAnchor>
    <xdr:from>
      <xdr:col>3</xdr:col>
      <xdr:colOff>15153</xdr:colOff>
      <xdr:row>10</xdr:row>
      <xdr:rowOff>3896</xdr:rowOff>
    </xdr:from>
    <xdr:to>
      <xdr:col>5</xdr:col>
      <xdr:colOff>900228</xdr:colOff>
      <xdr:row>11</xdr:row>
      <xdr:rowOff>173396</xdr:rowOff>
    </xdr:to>
    <xdr:sp macro="[0]!Budget_Janvier" textlink="">
      <xdr:nvSpPr>
        <xdr:cNvPr id="44" name="Rectangle à coins arrondis 43"/>
        <xdr:cNvSpPr/>
      </xdr:nvSpPr>
      <xdr:spPr>
        <a:xfrm>
          <a:off x="2986953" y="2070821"/>
          <a:ext cx="2866275" cy="3600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>
              <a:solidFill>
                <a:schemeClr val="tx1"/>
              </a:solidFill>
              <a:latin typeface="Georgia" panose="02040502050405020303" pitchFamily="18" charset="0"/>
            </a:rPr>
            <a:t>JANVIER</a:t>
          </a:r>
          <a:endParaRPr lang="fr-FR" sz="1200" b="1" i="1">
            <a:solidFill>
              <a:schemeClr val="tx1"/>
            </a:solidFill>
            <a:latin typeface="Georgia" panose="02040502050405020303" pitchFamily="18" charset="0"/>
          </a:endParaRPr>
        </a:p>
      </xdr:txBody>
    </xdr:sp>
    <xdr:clientData/>
  </xdr:twoCellAnchor>
  <xdr:twoCellAnchor>
    <xdr:from>
      <xdr:col>3</xdr:col>
      <xdr:colOff>28575</xdr:colOff>
      <xdr:row>15</xdr:row>
      <xdr:rowOff>0</xdr:rowOff>
    </xdr:from>
    <xdr:to>
      <xdr:col>5</xdr:col>
      <xdr:colOff>913650</xdr:colOff>
      <xdr:row>16</xdr:row>
      <xdr:rowOff>169500</xdr:rowOff>
    </xdr:to>
    <xdr:sp macro="[0]!Budget_Fevrier" textlink="">
      <xdr:nvSpPr>
        <xdr:cNvPr id="45" name="Rectangle à coins arrondis 44"/>
        <xdr:cNvSpPr/>
      </xdr:nvSpPr>
      <xdr:spPr>
        <a:xfrm>
          <a:off x="3000375" y="3019425"/>
          <a:ext cx="2866275" cy="3600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>
              <a:solidFill>
                <a:schemeClr val="tx1"/>
              </a:solidFill>
              <a:latin typeface="Georgia" panose="02040502050405020303" pitchFamily="18" charset="0"/>
            </a:rPr>
            <a:t>FEVRIER</a:t>
          </a:r>
          <a:endParaRPr lang="fr-FR" sz="1200" b="1" i="1">
            <a:solidFill>
              <a:schemeClr val="tx1"/>
            </a:solidFill>
            <a:latin typeface="Georgia" panose="02040502050405020303" pitchFamily="18" charset="0"/>
          </a:endParaRPr>
        </a:p>
      </xdr:txBody>
    </xdr:sp>
    <xdr:clientData/>
  </xdr:twoCellAnchor>
  <xdr:twoCellAnchor>
    <xdr:from>
      <xdr:col>2</xdr:col>
      <xdr:colOff>962025</xdr:colOff>
      <xdr:row>20</xdr:row>
      <xdr:rowOff>9525</xdr:rowOff>
    </xdr:from>
    <xdr:to>
      <xdr:col>5</xdr:col>
      <xdr:colOff>856500</xdr:colOff>
      <xdr:row>21</xdr:row>
      <xdr:rowOff>179025</xdr:rowOff>
    </xdr:to>
    <xdr:sp macro="[0]!Budget_Mars" textlink="">
      <xdr:nvSpPr>
        <xdr:cNvPr id="46" name="Rectangle à coins arrondis 45"/>
        <xdr:cNvSpPr/>
      </xdr:nvSpPr>
      <xdr:spPr>
        <a:xfrm>
          <a:off x="2943225" y="3981450"/>
          <a:ext cx="2866275" cy="3600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>
              <a:solidFill>
                <a:schemeClr val="tx1"/>
              </a:solidFill>
              <a:latin typeface="Georgia" panose="02040502050405020303" pitchFamily="18" charset="0"/>
            </a:rPr>
            <a:t>MARS</a:t>
          </a:r>
          <a:endParaRPr lang="fr-FR" sz="1200" b="1" i="1">
            <a:solidFill>
              <a:schemeClr val="tx1"/>
            </a:solidFill>
            <a:latin typeface="Georgia" panose="02040502050405020303" pitchFamily="18" charset="0"/>
          </a:endParaRPr>
        </a:p>
      </xdr:txBody>
    </xdr:sp>
    <xdr:clientData/>
  </xdr:twoCellAnchor>
  <xdr:twoCellAnchor>
    <xdr:from>
      <xdr:col>2</xdr:col>
      <xdr:colOff>942975</xdr:colOff>
      <xdr:row>25</xdr:row>
      <xdr:rowOff>0</xdr:rowOff>
    </xdr:from>
    <xdr:to>
      <xdr:col>5</xdr:col>
      <xdr:colOff>837450</xdr:colOff>
      <xdr:row>26</xdr:row>
      <xdr:rowOff>169500</xdr:rowOff>
    </xdr:to>
    <xdr:sp macro="[0]!Budget_Avril" textlink="">
      <xdr:nvSpPr>
        <xdr:cNvPr id="47" name="Rectangle à coins arrondis 46"/>
        <xdr:cNvSpPr/>
      </xdr:nvSpPr>
      <xdr:spPr>
        <a:xfrm>
          <a:off x="2924175" y="4924425"/>
          <a:ext cx="2866275" cy="3600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>
              <a:solidFill>
                <a:schemeClr val="tx1"/>
              </a:solidFill>
              <a:latin typeface="Georgia" panose="02040502050405020303" pitchFamily="18" charset="0"/>
            </a:rPr>
            <a:t>AVRIL</a:t>
          </a:r>
          <a:endParaRPr lang="fr-FR" sz="1200" b="1" i="1">
            <a:solidFill>
              <a:schemeClr val="tx1"/>
            </a:solidFill>
            <a:latin typeface="Georgia" panose="02040502050405020303" pitchFamily="18" charset="0"/>
          </a:endParaRPr>
        </a:p>
      </xdr:txBody>
    </xdr:sp>
    <xdr:clientData/>
  </xdr:twoCellAnchor>
  <xdr:twoCellAnchor>
    <xdr:from>
      <xdr:col>7</xdr:col>
      <xdr:colOff>571500</xdr:colOff>
      <xdr:row>10</xdr:row>
      <xdr:rowOff>9525</xdr:rowOff>
    </xdr:from>
    <xdr:to>
      <xdr:col>10</xdr:col>
      <xdr:colOff>551700</xdr:colOff>
      <xdr:row>11</xdr:row>
      <xdr:rowOff>179025</xdr:rowOff>
    </xdr:to>
    <xdr:sp macro="[0]!Budget_Mai" textlink="">
      <xdr:nvSpPr>
        <xdr:cNvPr id="48" name="Rectangle à coins arrondis 47"/>
        <xdr:cNvSpPr/>
      </xdr:nvSpPr>
      <xdr:spPr>
        <a:xfrm>
          <a:off x="7505700" y="2076450"/>
          <a:ext cx="2952000" cy="3600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>
              <a:solidFill>
                <a:schemeClr val="tx1"/>
              </a:solidFill>
              <a:latin typeface="Georgia" panose="02040502050405020303" pitchFamily="18" charset="0"/>
            </a:rPr>
            <a:t>MAI</a:t>
          </a:r>
          <a:endParaRPr lang="fr-FR" sz="1200" b="1" i="1">
            <a:solidFill>
              <a:schemeClr val="tx1"/>
            </a:solidFill>
            <a:latin typeface="Georgia" panose="02040502050405020303" pitchFamily="18" charset="0"/>
          </a:endParaRPr>
        </a:p>
      </xdr:txBody>
    </xdr:sp>
    <xdr:clientData/>
  </xdr:twoCellAnchor>
  <xdr:twoCellAnchor>
    <xdr:from>
      <xdr:col>7</xdr:col>
      <xdr:colOff>523875</xdr:colOff>
      <xdr:row>15</xdr:row>
      <xdr:rowOff>9525</xdr:rowOff>
    </xdr:from>
    <xdr:to>
      <xdr:col>10</xdr:col>
      <xdr:colOff>504075</xdr:colOff>
      <xdr:row>16</xdr:row>
      <xdr:rowOff>179025</xdr:rowOff>
    </xdr:to>
    <xdr:sp macro="[0]!Budget_Juin" textlink="">
      <xdr:nvSpPr>
        <xdr:cNvPr id="49" name="Rectangle à coins arrondis 48"/>
        <xdr:cNvSpPr/>
      </xdr:nvSpPr>
      <xdr:spPr>
        <a:xfrm>
          <a:off x="7458075" y="3028950"/>
          <a:ext cx="2952000" cy="3600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>
              <a:solidFill>
                <a:schemeClr val="tx1"/>
              </a:solidFill>
              <a:latin typeface="Georgia" panose="02040502050405020303" pitchFamily="18" charset="0"/>
            </a:rPr>
            <a:t>JUIN</a:t>
          </a:r>
          <a:endParaRPr lang="fr-FR" sz="1200" b="1" i="1">
            <a:solidFill>
              <a:schemeClr val="tx1"/>
            </a:solidFill>
            <a:latin typeface="Georgia" panose="02040502050405020303" pitchFamily="18" charset="0"/>
          </a:endParaRPr>
        </a:p>
      </xdr:txBody>
    </xdr:sp>
    <xdr:clientData/>
  </xdr:twoCellAnchor>
  <xdr:twoCellAnchor>
    <xdr:from>
      <xdr:col>7</xdr:col>
      <xdr:colOff>533400</xdr:colOff>
      <xdr:row>20</xdr:row>
      <xdr:rowOff>0</xdr:rowOff>
    </xdr:from>
    <xdr:to>
      <xdr:col>10</xdr:col>
      <xdr:colOff>513600</xdr:colOff>
      <xdr:row>21</xdr:row>
      <xdr:rowOff>169500</xdr:rowOff>
    </xdr:to>
    <xdr:sp macro="[0]!Budget_Juillet" textlink="">
      <xdr:nvSpPr>
        <xdr:cNvPr id="50" name="Rectangle à coins arrondis 49"/>
        <xdr:cNvSpPr/>
      </xdr:nvSpPr>
      <xdr:spPr>
        <a:xfrm>
          <a:off x="7467600" y="3971925"/>
          <a:ext cx="2952000" cy="3600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>
              <a:solidFill>
                <a:schemeClr val="tx1"/>
              </a:solidFill>
              <a:latin typeface="Georgia" panose="02040502050405020303" pitchFamily="18" charset="0"/>
            </a:rPr>
            <a:t>JUILLET</a:t>
          </a:r>
          <a:endParaRPr lang="fr-FR" sz="1200" b="1" i="1">
            <a:solidFill>
              <a:schemeClr val="tx1"/>
            </a:solidFill>
            <a:latin typeface="Georgia" panose="02040502050405020303" pitchFamily="18" charset="0"/>
          </a:endParaRPr>
        </a:p>
      </xdr:txBody>
    </xdr:sp>
    <xdr:clientData/>
  </xdr:twoCellAnchor>
  <xdr:twoCellAnchor>
    <xdr:from>
      <xdr:col>7</xdr:col>
      <xdr:colOff>476250</xdr:colOff>
      <xdr:row>25</xdr:row>
      <xdr:rowOff>0</xdr:rowOff>
    </xdr:from>
    <xdr:to>
      <xdr:col>10</xdr:col>
      <xdr:colOff>456450</xdr:colOff>
      <xdr:row>26</xdr:row>
      <xdr:rowOff>169500</xdr:rowOff>
    </xdr:to>
    <xdr:sp macro="[0]!Budget_Aout" textlink="">
      <xdr:nvSpPr>
        <xdr:cNvPr id="51" name="Rectangle à coins arrondis 50"/>
        <xdr:cNvSpPr/>
      </xdr:nvSpPr>
      <xdr:spPr>
        <a:xfrm>
          <a:off x="7410450" y="4924425"/>
          <a:ext cx="2952000" cy="3600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>
              <a:solidFill>
                <a:schemeClr val="tx1"/>
              </a:solidFill>
              <a:latin typeface="Georgia" panose="02040502050405020303" pitchFamily="18" charset="0"/>
            </a:rPr>
            <a:t>AOUT</a:t>
          </a:r>
          <a:endParaRPr lang="fr-FR" sz="1200" b="1" i="1">
            <a:solidFill>
              <a:schemeClr val="tx1"/>
            </a:solidFill>
            <a:latin typeface="Georgia" panose="02040502050405020303" pitchFamily="18" charset="0"/>
          </a:endParaRPr>
        </a:p>
      </xdr:txBody>
    </xdr:sp>
    <xdr:clientData/>
  </xdr:twoCellAnchor>
  <xdr:twoCellAnchor>
    <xdr:from>
      <xdr:col>12</xdr:col>
      <xdr:colOff>190500</xdr:colOff>
      <xdr:row>25</xdr:row>
      <xdr:rowOff>9525</xdr:rowOff>
    </xdr:from>
    <xdr:to>
      <xdr:col>15</xdr:col>
      <xdr:colOff>94500</xdr:colOff>
      <xdr:row>26</xdr:row>
      <xdr:rowOff>179025</xdr:rowOff>
    </xdr:to>
    <xdr:sp macro="[0]!Budget_Decembre" textlink="">
      <xdr:nvSpPr>
        <xdr:cNvPr id="52" name="Rectangle à coins arrondis 51"/>
        <xdr:cNvSpPr/>
      </xdr:nvSpPr>
      <xdr:spPr>
        <a:xfrm>
          <a:off x="12077700" y="4933950"/>
          <a:ext cx="2875800" cy="3600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>
              <a:solidFill>
                <a:schemeClr val="tx1"/>
              </a:solidFill>
              <a:latin typeface="Georgia" panose="02040502050405020303" pitchFamily="18" charset="0"/>
            </a:rPr>
            <a:t>DECEMBRE</a:t>
          </a:r>
          <a:endParaRPr lang="fr-FR" sz="1200" b="1" i="1">
            <a:solidFill>
              <a:schemeClr val="tx1"/>
            </a:solidFill>
            <a:latin typeface="Georgia" panose="02040502050405020303" pitchFamily="18" charset="0"/>
          </a:endParaRPr>
        </a:p>
      </xdr:txBody>
    </xdr:sp>
    <xdr:clientData/>
  </xdr:twoCellAnchor>
  <xdr:twoCellAnchor>
    <xdr:from>
      <xdr:col>12</xdr:col>
      <xdr:colOff>247650</xdr:colOff>
      <xdr:row>10</xdr:row>
      <xdr:rowOff>0</xdr:rowOff>
    </xdr:from>
    <xdr:to>
      <xdr:col>15</xdr:col>
      <xdr:colOff>151650</xdr:colOff>
      <xdr:row>11</xdr:row>
      <xdr:rowOff>169500</xdr:rowOff>
    </xdr:to>
    <xdr:sp macro="[0]!Budget_Septembre" textlink="">
      <xdr:nvSpPr>
        <xdr:cNvPr id="53" name="Rectangle à coins arrondis 52"/>
        <xdr:cNvSpPr/>
      </xdr:nvSpPr>
      <xdr:spPr>
        <a:xfrm>
          <a:off x="12134850" y="2066925"/>
          <a:ext cx="2875800" cy="3600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>
              <a:solidFill>
                <a:schemeClr val="tx1"/>
              </a:solidFill>
              <a:latin typeface="Georgia" panose="02040502050405020303" pitchFamily="18" charset="0"/>
            </a:rPr>
            <a:t>SEPTEMBRE</a:t>
          </a:r>
          <a:endParaRPr lang="fr-FR" sz="1200" b="1" i="1">
            <a:solidFill>
              <a:schemeClr val="tx1"/>
            </a:solidFill>
            <a:latin typeface="Georgia" panose="02040502050405020303" pitchFamily="18" charset="0"/>
          </a:endParaRPr>
        </a:p>
      </xdr:txBody>
    </xdr:sp>
    <xdr:clientData/>
  </xdr:twoCellAnchor>
  <xdr:twoCellAnchor>
    <xdr:from>
      <xdr:col>12</xdr:col>
      <xdr:colOff>238125</xdr:colOff>
      <xdr:row>15</xdr:row>
      <xdr:rowOff>9525</xdr:rowOff>
    </xdr:from>
    <xdr:to>
      <xdr:col>15</xdr:col>
      <xdr:colOff>142125</xdr:colOff>
      <xdr:row>16</xdr:row>
      <xdr:rowOff>179025</xdr:rowOff>
    </xdr:to>
    <xdr:sp macro="[0]!Budget_Octobre" textlink="">
      <xdr:nvSpPr>
        <xdr:cNvPr id="54" name="Rectangle à coins arrondis 53"/>
        <xdr:cNvSpPr/>
      </xdr:nvSpPr>
      <xdr:spPr>
        <a:xfrm>
          <a:off x="12125325" y="3028950"/>
          <a:ext cx="2875800" cy="3600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>
              <a:solidFill>
                <a:schemeClr val="tx1"/>
              </a:solidFill>
              <a:latin typeface="Georgia" panose="02040502050405020303" pitchFamily="18" charset="0"/>
            </a:rPr>
            <a:t>OCTOBRE</a:t>
          </a:r>
          <a:endParaRPr lang="fr-FR" sz="1200" b="1" i="1">
            <a:solidFill>
              <a:schemeClr val="tx1"/>
            </a:solidFill>
            <a:latin typeface="Georgia" panose="02040502050405020303" pitchFamily="18" charset="0"/>
          </a:endParaRPr>
        </a:p>
      </xdr:txBody>
    </xdr:sp>
    <xdr:clientData/>
  </xdr:twoCellAnchor>
  <xdr:twoCellAnchor>
    <xdr:from>
      <xdr:col>12</xdr:col>
      <xdr:colOff>209550</xdr:colOff>
      <xdr:row>20</xdr:row>
      <xdr:rowOff>0</xdr:rowOff>
    </xdr:from>
    <xdr:to>
      <xdr:col>15</xdr:col>
      <xdr:colOff>113550</xdr:colOff>
      <xdr:row>21</xdr:row>
      <xdr:rowOff>169500</xdr:rowOff>
    </xdr:to>
    <xdr:sp macro="[0]!Budget_Novembre" textlink="">
      <xdr:nvSpPr>
        <xdr:cNvPr id="55" name="Rectangle à coins arrondis 54"/>
        <xdr:cNvSpPr/>
      </xdr:nvSpPr>
      <xdr:spPr>
        <a:xfrm>
          <a:off x="12096750" y="3971925"/>
          <a:ext cx="2875800" cy="3600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>
              <a:solidFill>
                <a:schemeClr val="tx1"/>
              </a:solidFill>
              <a:latin typeface="Georgia" panose="02040502050405020303" pitchFamily="18" charset="0"/>
            </a:rPr>
            <a:t>NOVEMBRE</a:t>
          </a:r>
          <a:endParaRPr lang="fr-FR" sz="1200" b="1" i="1">
            <a:solidFill>
              <a:schemeClr val="tx1"/>
            </a:solidFill>
            <a:latin typeface="Georgia" panose="02040502050405020303" pitchFamily="18" charset="0"/>
          </a:endParaRPr>
        </a:p>
      </xdr:txBody>
    </xdr:sp>
    <xdr:clientData/>
  </xdr:twoCellAnchor>
  <xdr:twoCellAnchor editAs="oneCell">
    <xdr:from>
      <xdr:col>1</xdr:col>
      <xdr:colOff>19050</xdr:colOff>
      <xdr:row>2</xdr:row>
      <xdr:rowOff>200025</xdr:rowOff>
    </xdr:from>
    <xdr:to>
      <xdr:col>2</xdr:col>
      <xdr:colOff>704850</xdr:colOff>
      <xdr:row>7</xdr:row>
      <xdr:rowOff>95250</xdr:rowOff>
    </xdr:to>
    <xdr:pic>
      <xdr:nvPicPr>
        <xdr:cNvPr id="5176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581025"/>
          <a:ext cx="167640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361950</xdr:colOff>
      <xdr:row>2</xdr:row>
      <xdr:rowOff>200025</xdr:rowOff>
    </xdr:from>
    <xdr:to>
      <xdr:col>17</xdr:col>
      <xdr:colOff>0</xdr:colOff>
      <xdr:row>7</xdr:row>
      <xdr:rowOff>57150</xdr:rowOff>
    </xdr:to>
    <xdr:pic>
      <xdr:nvPicPr>
        <xdr:cNvPr id="5177" name="Image 2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20950" y="581025"/>
          <a:ext cx="1619250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266700</xdr:colOff>
      <xdr:row>32</xdr:row>
      <xdr:rowOff>104775</xdr:rowOff>
    </xdr:from>
    <xdr:to>
      <xdr:col>12</xdr:col>
      <xdr:colOff>687300</xdr:colOff>
      <xdr:row>33</xdr:row>
      <xdr:rowOff>238275</xdr:rowOff>
    </xdr:to>
    <xdr:sp macro="[0]!Masquer_Feuille" textlink="">
      <xdr:nvSpPr>
        <xdr:cNvPr id="36" name="Ellipse 35"/>
        <xdr:cNvSpPr/>
      </xdr:nvSpPr>
      <xdr:spPr>
        <a:xfrm>
          <a:off x="11163300" y="6362700"/>
          <a:ext cx="1411200" cy="324000"/>
        </a:xfrm>
        <a:prstGeom prst="ellipse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40000">
              <a:schemeClr val="dk2">
                <a:tint val="45000"/>
                <a:shade val="99000"/>
                <a:satMod val="350000"/>
              </a:schemeClr>
            </a:gs>
            <a:gs pos="100000">
              <a:schemeClr val="dk2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lnSpc>
              <a:spcPts val="1300"/>
            </a:lnSpc>
          </a:pPr>
          <a:r>
            <a:rPr lang="fr-FR" sz="1200" b="1" i="1">
              <a:solidFill>
                <a:sysClr val="windowText" lastClr="000000"/>
              </a:solidFill>
              <a:latin typeface="Georgia" panose="02040502050405020303" pitchFamily="18" charset="0"/>
            </a:rPr>
            <a:t>ACCUEIL</a:t>
          </a:r>
        </a:p>
        <a:p>
          <a:pPr algn="l">
            <a:lnSpc>
              <a:spcPts val="1900"/>
            </a:lnSpc>
          </a:pPr>
          <a:endParaRPr lang="fr-FR" sz="1800" b="1" i="1">
            <a:solidFill>
              <a:sysClr val="windowText" lastClr="000000"/>
            </a:solidFill>
            <a:latin typeface="Georgia" panose="02040502050405020303" pitchFamily="18" charset="0"/>
          </a:endParaRPr>
        </a:p>
      </xdr:txBody>
    </xdr:sp>
    <xdr:clientData/>
  </xdr:twoCellAnchor>
  <xdr:twoCellAnchor>
    <xdr:from>
      <xdr:col>5</xdr:col>
      <xdr:colOff>495299</xdr:colOff>
      <xdr:row>32</xdr:row>
      <xdr:rowOff>123825</xdr:rowOff>
    </xdr:from>
    <xdr:to>
      <xdr:col>6</xdr:col>
      <xdr:colOff>915899</xdr:colOff>
      <xdr:row>33</xdr:row>
      <xdr:rowOff>239325</xdr:rowOff>
    </xdr:to>
    <xdr:sp macro="[0]!QuitterExcel" textlink="">
      <xdr:nvSpPr>
        <xdr:cNvPr id="37" name="Ellipse 36"/>
        <xdr:cNvSpPr/>
      </xdr:nvSpPr>
      <xdr:spPr>
        <a:xfrm>
          <a:off x="5448299" y="6381750"/>
          <a:ext cx="1411200" cy="306000"/>
        </a:xfrm>
        <a:prstGeom prst="ellipse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40000">
              <a:schemeClr val="dk2">
                <a:tint val="45000"/>
                <a:shade val="99000"/>
                <a:satMod val="350000"/>
              </a:schemeClr>
            </a:gs>
            <a:gs pos="100000">
              <a:schemeClr val="dk2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QUITTER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2</xdr:col>
      <xdr:colOff>400050</xdr:colOff>
      <xdr:row>1</xdr:row>
      <xdr:rowOff>97500</xdr:rowOff>
    </xdr:to>
    <xdr:sp macro="" textlink="">
      <xdr:nvSpPr>
        <xdr:cNvPr id="2" name="Rectangle à coins arrondis 1"/>
        <xdr:cNvSpPr/>
      </xdr:nvSpPr>
      <xdr:spPr>
        <a:xfrm>
          <a:off x="0" y="0"/>
          <a:ext cx="2381250" cy="288000"/>
        </a:xfrm>
        <a:prstGeom prst="roundRect">
          <a:avLst/>
        </a:prstGeom>
        <a:gradFill>
          <a:gsLst>
            <a:gs pos="0">
              <a:schemeClr val="accent1">
                <a:lumMod val="40000"/>
                <a:lumOff val="60000"/>
              </a:schemeClr>
            </a:gs>
            <a:gs pos="49000">
              <a:schemeClr val="tx2">
                <a:lumMod val="7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path path="circle">
            <a:fillToRect l="100000" t="100000"/>
          </a:path>
        </a:gradFill>
        <a:ln w="12700" cap="flat" cmpd="sng" algn="ctr">
          <a:solidFill>
            <a:sysClr val="windowText" lastClr="000000"/>
          </a:solidFill>
          <a:prstDash val="solid"/>
        </a:ln>
        <a:effectLst/>
        <a:scene3d>
          <a:camera prst="orthographicFront"/>
          <a:lightRig rig="threePt" dir="t"/>
        </a:scene3d>
        <a:sp3d>
          <a:bevelT w="114300" prst="artDeco"/>
          <a:bevelB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Georgia" panose="02040502050405020303" pitchFamily="18" charset="0"/>
              <a:ea typeface="+mn-ea"/>
              <a:cs typeface="+mn-cs"/>
            </a:rPr>
            <a:t>Copyright  </a:t>
          </a:r>
          <a:r>
            <a:rPr lang="fr-FR" sz="1100" b="1" i="1" smtClean="0">
              <a:solidFill>
                <a:sysClr val="windowText" lastClr="000000"/>
              </a:solidFill>
              <a:latin typeface="Georgia" panose="02040502050405020303" pitchFamily="18" charset="0"/>
              <a:ea typeface="+mn-ea"/>
              <a:cs typeface="+mn-cs"/>
            </a:rPr>
            <a:t>©</a:t>
          </a: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Georgia" panose="02040502050405020303" pitchFamily="18" charset="0"/>
              <a:ea typeface="+mn-ea"/>
              <a:cs typeface="+mn-cs"/>
            </a:rPr>
            <a:t> JP Reynaud</a:t>
          </a:r>
          <a:endParaRPr lang="fr-FR" sz="1100" b="1" i="1" smtClean="0">
            <a:solidFill>
              <a:sysClr val="windowText" lastClr="000000"/>
            </a:solidFill>
            <a:latin typeface="Georgia" panose="02040502050405020303" pitchFamily="18" charset="0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238125</xdr:colOff>
      <xdr:row>32</xdr:row>
      <xdr:rowOff>114300</xdr:rowOff>
    </xdr:from>
    <xdr:to>
      <xdr:col>9</xdr:col>
      <xdr:colOff>657226</xdr:colOff>
      <xdr:row>33</xdr:row>
      <xdr:rowOff>228600</xdr:rowOff>
    </xdr:to>
    <xdr:sp macro="[0]!Masquer_Feuille_Active" textlink="">
      <xdr:nvSpPr>
        <xdr:cNvPr id="24" name="Ellipse 23"/>
        <xdr:cNvSpPr/>
      </xdr:nvSpPr>
      <xdr:spPr>
        <a:xfrm>
          <a:off x="8162925" y="6372225"/>
          <a:ext cx="1409701" cy="304800"/>
        </a:xfrm>
        <a:prstGeom prst="ellipse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40000">
              <a:schemeClr val="dk2">
                <a:tint val="45000"/>
                <a:shade val="99000"/>
                <a:satMod val="350000"/>
              </a:schemeClr>
            </a:gs>
            <a:gs pos="100000">
              <a:schemeClr val="dk2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MASQUER0</a:t>
          </a:r>
        </a:p>
      </xdr:txBody>
    </xdr:sp>
    <xdr:clientData/>
  </xdr:twoCellAnchor>
  <xdr:twoCellAnchor editAs="oneCell">
    <xdr:from>
      <xdr:col>5</xdr:col>
      <xdr:colOff>933450</xdr:colOff>
      <xdr:row>30</xdr:row>
      <xdr:rowOff>0</xdr:rowOff>
    </xdr:from>
    <xdr:to>
      <xdr:col>6</xdr:col>
      <xdr:colOff>446850</xdr:colOff>
      <xdr:row>32</xdr:row>
      <xdr:rowOff>123000</xdr:rowOff>
    </xdr:to>
    <xdr:pic macro="[0]!QuitterExcel">
      <xdr:nvPicPr>
        <xdr:cNvPr id="25" name="Image 2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6450" y="5876925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11</xdr:col>
      <xdr:colOff>714375</xdr:colOff>
      <xdr:row>29</xdr:row>
      <xdr:rowOff>161925</xdr:rowOff>
    </xdr:from>
    <xdr:to>
      <xdr:col>12</xdr:col>
      <xdr:colOff>227775</xdr:colOff>
      <xdr:row>32</xdr:row>
      <xdr:rowOff>94425</xdr:rowOff>
    </xdr:to>
    <xdr:pic macro="[0]!Retour_Accueil">
      <xdr:nvPicPr>
        <xdr:cNvPr id="26" name="Image 2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10975" y="5848350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8</xdr:col>
      <xdr:colOff>657225</xdr:colOff>
      <xdr:row>29</xdr:row>
      <xdr:rowOff>152400</xdr:rowOff>
    </xdr:from>
    <xdr:to>
      <xdr:col>9</xdr:col>
      <xdr:colOff>170625</xdr:colOff>
      <xdr:row>32</xdr:row>
      <xdr:rowOff>84900</xdr:rowOff>
    </xdr:to>
    <xdr:pic macro="[0]!Masquer_Feuille_Active">
      <xdr:nvPicPr>
        <xdr:cNvPr id="28" name="Image 2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sharpenSoften amount="61000"/>
                  </a14:imgEffect>
                  <a14:imgEffect>
                    <a14:saturation sat="200000"/>
                  </a14:imgEffect>
                  <a14:imgEffect>
                    <a14:brightnessContrast bright="-20000" contrast="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82025" y="5838825"/>
          <a:ext cx="504000" cy="504000"/>
        </a:xfrm>
        <a:prstGeom prst="rect">
          <a:avLst/>
        </a:prstGeom>
        <a:solidFill>
          <a:schemeClr val="accent1"/>
        </a:solidFill>
        <a:effectLst/>
        <a:scene3d>
          <a:camera prst="orthographicFront"/>
          <a:lightRig rig="threePt" dir="t"/>
        </a:scene3d>
        <a:sp3d contourW="12700">
          <a:bevelB w="114300" prst="artDeco"/>
          <a:contourClr>
            <a:srgbClr val="0070C0"/>
          </a:contourClr>
        </a:sp3d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984250</xdr:colOff>
      <xdr:row>0</xdr:row>
      <xdr:rowOff>10583</xdr:rowOff>
    </xdr:from>
    <xdr:to>
      <xdr:col>9</xdr:col>
      <xdr:colOff>0</xdr:colOff>
      <xdr:row>0</xdr:row>
      <xdr:rowOff>370583</xdr:rowOff>
    </xdr:to>
    <xdr:sp macro="" textlink="Annee">
      <xdr:nvSpPr>
        <xdr:cNvPr id="2" name="Organigramme : Alternative 1"/>
        <xdr:cNvSpPr/>
      </xdr:nvSpPr>
      <xdr:spPr>
        <a:xfrm>
          <a:off x="7471833" y="10583"/>
          <a:ext cx="3989917" cy="36000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D3E6FD9-8AC8-47D6-9466-8A106B4325C1}" type="TxLink">
            <a:rPr lang="en-US" sz="2200" b="1" i="1" u="none" strike="noStrike" baseline="0">
              <a:solidFill>
                <a:schemeClr val="accent1">
                  <a:lumMod val="75000"/>
                </a:schemeClr>
              </a:solidFill>
              <a:latin typeface="Georgia"/>
            </a:rPr>
            <a:pPr algn="ctr"/>
            <a:t>2018</a:t>
          </a:fld>
          <a:endParaRPr lang="fr-FR" sz="1100" baseline="0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  <xdr:twoCellAnchor>
    <xdr:from>
      <xdr:col>2</xdr:col>
      <xdr:colOff>550334</xdr:colOff>
      <xdr:row>1</xdr:row>
      <xdr:rowOff>190500</xdr:rowOff>
    </xdr:from>
    <xdr:to>
      <xdr:col>11</xdr:col>
      <xdr:colOff>508000</xdr:colOff>
      <xdr:row>2</xdr:row>
      <xdr:rowOff>201084</xdr:rowOff>
    </xdr:to>
    <xdr:sp macro="" textlink="">
      <xdr:nvSpPr>
        <xdr:cNvPr id="3" name="Organigramme : Alternative 2"/>
        <xdr:cNvSpPr/>
      </xdr:nvSpPr>
      <xdr:spPr>
        <a:xfrm>
          <a:off x="5048251" y="571500"/>
          <a:ext cx="8911166" cy="391584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14300" prst="hardEdge"/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1">
              <a:latin typeface="Georgia" panose="02040502050405020303" pitchFamily="18" charset="0"/>
            </a:rPr>
            <a:t>RECAPITULATION DES RECETTES ET DES PENSES MENSUELLES</a:t>
          </a:r>
        </a:p>
      </xdr:txBody>
    </xdr:sp>
    <xdr:clientData/>
  </xdr:twoCellAnchor>
  <xdr:twoCellAnchor editAs="oneCell">
    <xdr:from>
      <xdr:col>14</xdr:col>
      <xdr:colOff>28575</xdr:colOff>
      <xdr:row>0</xdr:row>
      <xdr:rowOff>123825</xdr:rowOff>
    </xdr:from>
    <xdr:to>
      <xdr:col>15</xdr:col>
      <xdr:colOff>419100</xdr:colOff>
      <xdr:row>2</xdr:row>
      <xdr:rowOff>152400</xdr:rowOff>
    </xdr:to>
    <xdr:pic>
      <xdr:nvPicPr>
        <xdr:cNvPr id="33823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11575" y="123825"/>
          <a:ext cx="1381125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609600</xdr:colOff>
      <xdr:row>0</xdr:row>
      <xdr:rowOff>152400</xdr:rowOff>
    </xdr:from>
    <xdr:to>
      <xdr:col>0</xdr:col>
      <xdr:colOff>2000250</xdr:colOff>
      <xdr:row>2</xdr:row>
      <xdr:rowOff>180975</xdr:rowOff>
    </xdr:to>
    <xdr:pic>
      <xdr:nvPicPr>
        <xdr:cNvPr id="33826" name="Image 8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52400"/>
          <a:ext cx="13906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</xdr:col>
      <xdr:colOff>21170</xdr:colOff>
      <xdr:row>39</xdr:row>
      <xdr:rowOff>137567</xdr:rowOff>
    </xdr:from>
    <xdr:to>
      <xdr:col>17</xdr:col>
      <xdr:colOff>34336</xdr:colOff>
      <xdr:row>40</xdr:row>
      <xdr:rowOff>162634</xdr:rowOff>
    </xdr:to>
    <xdr:sp macro="[0]!Haut_de_Page_Recap" textlink="">
      <xdr:nvSpPr>
        <xdr:cNvPr id="10" name="Organigramme : Alternative 9"/>
        <xdr:cNvSpPr/>
      </xdr:nvSpPr>
      <xdr:spPr>
        <a:xfrm>
          <a:off x="18446753" y="8032734"/>
          <a:ext cx="1008000" cy="19440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</a:rPr>
            <a:t>Haut de page</a:t>
          </a:r>
        </a:p>
      </xdr:txBody>
    </xdr:sp>
    <xdr:clientData/>
  </xdr:twoCellAnchor>
  <xdr:twoCellAnchor>
    <xdr:from>
      <xdr:col>16</xdr:col>
      <xdr:colOff>10585</xdr:colOff>
      <xdr:row>68</xdr:row>
      <xdr:rowOff>0</xdr:rowOff>
    </xdr:from>
    <xdr:to>
      <xdr:col>17</xdr:col>
      <xdr:colOff>23751</xdr:colOff>
      <xdr:row>69</xdr:row>
      <xdr:rowOff>4117</xdr:rowOff>
    </xdr:to>
    <xdr:sp macro="[0]!Haut_de_Page_Recap" textlink="">
      <xdr:nvSpPr>
        <xdr:cNvPr id="11" name="Organigramme : Alternative 10"/>
        <xdr:cNvSpPr/>
      </xdr:nvSpPr>
      <xdr:spPr>
        <a:xfrm>
          <a:off x="18436168" y="13038667"/>
          <a:ext cx="1008000" cy="20520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>
    <xdr:from>
      <xdr:col>16</xdr:col>
      <xdr:colOff>1</xdr:colOff>
      <xdr:row>96</xdr:row>
      <xdr:rowOff>1</xdr:rowOff>
    </xdr:from>
    <xdr:to>
      <xdr:col>17</xdr:col>
      <xdr:colOff>13167</xdr:colOff>
      <xdr:row>97</xdr:row>
      <xdr:rowOff>4118</xdr:rowOff>
    </xdr:to>
    <xdr:sp macro="[0]!Haut_de_Page_Recap" textlink="">
      <xdr:nvSpPr>
        <xdr:cNvPr id="12" name="Organigramme : Alternative 11"/>
        <xdr:cNvSpPr/>
      </xdr:nvSpPr>
      <xdr:spPr>
        <a:xfrm>
          <a:off x="18425584" y="17907001"/>
          <a:ext cx="1008000" cy="20520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>
    <xdr:from>
      <xdr:col>16</xdr:col>
      <xdr:colOff>10585</xdr:colOff>
      <xdr:row>119</xdr:row>
      <xdr:rowOff>158750</xdr:rowOff>
    </xdr:from>
    <xdr:to>
      <xdr:col>17</xdr:col>
      <xdr:colOff>23751</xdr:colOff>
      <xdr:row>120</xdr:row>
      <xdr:rowOff>194616</xdr:rowOff>
    </xdr:to>
    <xdr:sp macro="[0]!Haut_de_Page_Recap" textlink="">
      <xdr:nvSpPr>
        <xdr:cNvPr id="13" name="Organigramme : Alternative 12"/>
        <xdr:cNvSpPr/>
      </xdr:nvSpPr>
      <xdr:spPr>
        <a:xfrm>
          <a:off x="18436168" y="22426083"/>
          <a:ext cx="1008000" cy="20520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  <a:endParaRPr lang="fr-FR" sz="1100" b="1" i="1">
            <a:solidFill>
              <a:sysClr val="windowText" lastClr="000000"/>
            </a:solidFill>
            <a:latin typeface="Georgia" panose="02040502050405020303" pitchFamily="18" charset="0"/>
          </a:endParaRPr>
        </a:p>
      </xdr:txBody>
    </xdr:sp>
    <xdr:clientData/>
  </xdr:twoCellAnchor>
  <xdr:twoCellAnchor>
    <xdr:from>
      <xdr:col>16</xdr:col>
      <xdr:colOff>0</xdr:colOff>
      <xdr:row>147</xdr:row>
      <xdr:rowOff>0</xdr:rowOff>
    </xdr:from>
    <xdr:to>
      <xdr:col>17</xdr:col>
      <xdr:colOff>13166</xdr:colOff>
      <xdr:row>148</xdr:row>
      <xdr:rowOff>35867</xdr:rowOff>
    </xdr:to>
    <xdr:sp macro="[0]!Haut_de_Page_Recap" textlink="">
      <xdr:nvSpPr>
        <xdr:cNvPr id="14" name="Organigramme : Alternative 13"/>
        <xdr:cNvSpPr/>
      </xdr:nvSpPr>
      <xdr:spPr>
        <a:xfrm>
          <a:off x="18425583" y="27103917"/>
          <a:ext cx="1008000" cy="20520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  <a:endParaRPr lang="fr-FR" sz="1100" b="1" i="1">
            <a:solidFill>
              <a:sysClr val="windowText" lastClr="000000"/>
            </a:solidFill>
            <a:latin typeface="Georgia" panose="02040502050405020303" pitchFamily="18" charset="0"/>
          </a:endParaRPr>
        </a:p>
      </xdr:txBody>
    </xdr:sp>
    <xdr:clientData/>
  </xdr:twoCellAnchor>
  <xdr:twoCellAnchor>
    <xdr:from>
      <xdr:col>16</xdr:col>
      <xdr:colOff>0</xdr:colOff>
      <xdr:row>160</xdr:row>
      <xdr:rowOff>0</xdr:rowOff>
    </xdr:from>
    <xdr:to>
      <xdr:col>17</xdr:col>
      <xdr:colOff>13166</xdr:colOff>
      <xdr:row>161</xdr:row>
      <xdr:rowOff>14700</xdr:rowOff>
    </xdr:to>
    <xdr:sp macro="[0]!Haut_de_Page" textlink="">
      <xdr:nvSpPr>
        <xdr:cNvPr id="15" name="Organigramme : Alternative 14"/>
        <xdr:cNvSpPr/>
      </xdr:nvSpPr>
      <xdr:spPr>
        <a:xfrm>
          <a:off x="18425583" y="29675667"/>
          <a:ext cx="1008000" cy="20520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  <a:endParaRPr lang="fr-FR" sz="1100" b="1" i="1">
            <a:solidFill>
              <a:sysClr val="windowText" lastClr="000000"/>
            </a:solidFill>
            <a:latin typeface="Georgia" panose="02040502050405020303" pitchFamily="18" charset="0"/>
          </a:endParaRPr>
        </a:p>
      </xdr:txBody>
    </xdr:sp>
    <xdr:clientData/>
  </xdr:twoCellAnchor>
  <xdr:twoCellAnchor>
    <xdr:from>
      <xdr:col>16</xdr:col>
      <xdr:colOff>317496</xdr:colOff>
      <xdr:row>12</xdr:row>
      <xdr:rowOff>42334</xdr:rowOff>
    </xdr:from>
    <xdr:to>
      <xdr:col>16</xdr:col>
      <xdr:colOff>713496</xdr:colOff>
      <xdr:row>13</xdr:row>
      <xdr:rowOff>161000</xdr:rowOff>
    </xdr:to>
    <xdr:sp macro="[0]!Feuille_Suivante" textlink="">
      <xdr:nvSpPr>
        <xdr:cNvPr id="17" name="Flèche vers le haut 16"/>
        <xdr:cNvSpPr/>
      </xdr:nvSpPr>
      <xdr:spPr>
        <a:xfrm>
          <a:off x="18743079" y="3069167"/>
          <a:ext cx="396000" cy="288000"/>
        </a:xfrm>
        <a:prstGeom prst="upArrow">
          <a:avLst/>
        </a:prstGeom>
        <a:solidFill>
          <a:srgbClr val="00FF00"/>
        </a:solidFill>
        <a:ln w="12700">
          <a:solidFill>
            <a:schemeClr val="tx1"/>
          </a:solidFill>
        </a:ln>
        <a:effectLst/>
        <a:scene3d>
          <a:camera prst="orthographicFront">
            <a:rot lat="10800000" lon="0" rev="0"/>
          </a:camera>
          <a:lightRig rig="threePt" dir="t"/>
        </a:scene3d>
        <a:sp3d>
          <a:bevelT prst="relaxedInset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</xdr:col>
      <xdr:colOff>317499</xdr:colOff>
      <xdr:row>5</xdr:row>
      <xdr:rowOff>21166</xdr:rowOff>
    </xdr:from>
    <xdr:to>
      <xdr:col>16</xdr:col>
      <xdr:colOff>677499</xdr:colOff>
      <xdr:row>6</xdr:row>
      <xdr:rowOff>139833</xdr:rowOff>
    </xdr:to>
    <xdr:sp macro="[0]!Feuille_Précedente" textlink="">
      <xdr:nvSpPr>
        <xdr:cNvPr id="18" name="Flèche vers le haut 17"/>
        <xdr:cNvSpPr/>
      </xdr:nvSpPr>
      <xdr:spPr>
        <a:xfrm>
          <a:off x="18743082" y="1862666"/>
          <a:ext cx="360000" cy="288000"/>
        </a:xfrm>
        <a:prstGeom prst="upArrow">
          <a:avLst/>
        </a:prstGeom>
        <a:solidFill>
          <a:srgbClr val="00FF00"/>
        </a:solidFill>
        <a:ln w="12700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 prst="relaxedInset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1</xdr:col>
      <xdr:colOff>211668</xdr:colOff>
      <xdr:row>0</xdr:row>
      <xdr:rowOff>222251</xdr:rowOff>
    </xdr:from>
    <xdr:to>
      <xdr:col>1</xdr:col>
      <xdr:colOff>715668</xdr:colOff>
      <xdr:row>1</xdr:row>
      <xdr:rowOff>345251</xdr:rowOff>
    </xdr:to>
    <xdr:pic macro="[0]!Masquer_Feuille_Active"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61000"/>
                  </a14:imgEffect>
                  <a14:imgEffect>
                    <a14:saturation sat="200000"/>
                  </a14:imgEffect>
                  <a14:imgEffect>
                    <a14:brightnessContrast bright="-20000" contrast="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51" y="222251"/>
          <a:ext cx="504000" cy="504000"/>
        </a:xfrm>
        <a:prstGeom prst="rect">
          <a:avLst/>
        </a:prstGeom>
        <a:solidFill>
          <a:schemeClr val="accent1"/>
        </a:solidFill>
        <a:effectLst/>
        <a:scene3d>
          <a:camera prst="orthographicFront"/>
          <a:lightRig rig="threePt" dir="t"/>
        </a:scene3d>
        <a:sp3d contourW="12700">
          <a:bevelB w="114300" prst="artDeco"/>
          <a:contourClr>
            <a:srgbClr val="0070C0"/>
          </a:contourClr>
        </a:sp3d>
      </xdr:spPr>
    </xdr:pic>
    <xdr:clientData/>
  </xdr:twoCellAnchor>
  <xdr:twoCellAnchor editAs="oneCell">
    <xdr:from>
      <xdr:col>12</xdr:col>
      <xdr:colOff>211666</xdr:colOff>
      <xdr:row>0</xdr:row>
      <xdr:rowOff>254000</xdr:rowOff>
    </xdr:from>
    <xdr:to>
      <xdr:col>12</xdr:col>
      <xdr:colOff>715666</xdr:colOff>
      <xdr:row>1</xdr:row>
      <xdr:rowOff>377000</xdr:rowOff>
    </xdr:to>
    <xdr:pic macro="[0]!Retour_Accueil">
      <xdr:nvPicPr>
        <xdr:cNvPr id="19" name="Image 18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57916" y="254000"/>
          <a:ext cx="504000" cy="5040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31750</xdr:colOff>
      <xdr:row>37</xdr:row>
      <xdr:rowOff>169332</xdr:rowOff>
    </xdr:from>
    <xdr:to>
      <xdr:col>10</xdr:col>
      <xdr:colOff>1259417</xdr:colOff>
      <xdr:row>39</xdr:row>
      <xdr:rowOff>63499</xdr:rowOff>
    </xdr:to>
    <xdr:sp macro="[0]!Haut_de_Page" textlink="">
      <xdr:nvSpPr>
        <xdr:cNvPr id="13" name="Organigramme : Alternative 12"/>
        <xdr:cNvSpPr/>
      </xdr:nvSpPr>
      <xdr:spPr>
        <a:xfrm>
          <a:off x="13303250" y="7440082"/>
          <a:ext cx="1227667" cy="27516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69</xdr:row>
      <xdr:rowOff>0</xdr:rowOff>
    </xdr:from>
    <xdr:to>
      <xdr:col>10</xdr:col>
      <xdr:colOff>1227667</xdr:colOff>
      <xdr:row>70</xdr:row>
      <xdr:rowOff>84667</xdr:rowOff>
    </xdr:to>
    <xdr:sp macro="[0]!Haut_de_Page" textlink="">
      <xdr:nvSpPr>
        <xdr:cNvPr id="14" name="Organigramme : Alternative 13"/>
        <xdr:cNvSpPr/>
      </xdr:nvSpPr>
      <xdr:spPr>
        <a:xfrm>
          <a:off x="13271500" y="13366750"/>
          <a:ext cx="1227667" cy="27516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>
    <xdr:from>
      <xdr:col>8</xdr:col>
      <xdr:colOff>264584</xdr:colOff>
      <xdr:row>0</xdr:row>
      <xdr:rowOff>42335</xdr:rowOff>
    </xdr:from>
    <xdr:to>
      <xdr:col>8</xdr:col>
      <xdr:colOff>660584</xdr:colOff>
      <xdr:row>0</xdr:row>
      <xdr:rowOff>330335</xdr:rowOff>
    </xdr:to>
    <xdr:sp macro="[0]!Feuille_Suivante" textlink="">
      <xdr:nvSpPr>
        <xdr:cNvPr id="17" name="Flèche vers le haut 16"/>
        <xdr:cNvSpPr/>
      </xdr:nvSpPr>
      <xdr:spPr>
        <a:xfrm>
          <a:off x="12393084" y="42335"/>
          <a:ext cx="396000" cy="288000"/>
        </a:xfrm>
        <a:prstGeom prst="upArrow">
          <a:avLst/>
        </a:prstGeom>
        <a:solidFill>
          <a:schemeClr val="tx2">
            <a:lumMod val="60000"/>
            <a:lumOff val="40000"/>
          </a:schemeClr>
        </a:solidFill>
        <a:ln w="12700">
          <a:solidFill>
            <a:schemeClr val="tx1"/>
          </a:solidFill>
        </a:ln>
        <a:effectLst/>
        <a:scene3d>
          <a:camera prst="orthographicFront">
            <a:rot lat="10800000" lon="0" rev="0"/>
          </a:camera>
          <a:lightRig rig="threePt" dir="t"/>
        </a:scene3d>
        <a:sp3d>
          <a:bevelT prst="relaxedInset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333065</xdr:colOff>
      <xdr:row>0</xdr:row>
      <xdr:rowOff>31749</xdr:rowOff>
    </xdr:from>
    <xdr:to>
      <xdr:col>2</xdr:col>
      <xdr:colOff>693065</xdr:colOff>
      <xdr:row>0</xdr:row>
      <xdr:rowOff>319749</xdr:rowOff>
    </xdr:to>
    <xdr:sp macro="[0]!Feuille_Précedente" textlink="">
      <xdr:nvSpPr>
        <xdr:cNvPr id="20" name="Flèche vers le haut 19"/>
        <xdr:cNvSpPr/>
      </xdr:nvSpPr>
      <xdr:spPr>
        <a:xfrm>
          <a:off x="4830982" y="31749"/>
          <a:ext cx="360000" cy="288000"/>
        </a:xfrm>
        <a:prstGeom prst="upArrow">
          <a:avLst/>
        </a:prstGeom>
        <a:solidFill>
          <a:schemeClr val="tx2">
            <a:lumMod val="60000"/>
            <a:lumOff val="40000"/>
          </a:schemeClr>
        </a:solidFill>
        <a:ln w="12700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 prst="relaxedInset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13</xdr:col>
      <xdr:colOff>254001</xdr:colOff>
      <xdr:row>0</xdr:row>
      <xdr:rowOff>116417</xdr:rowOff>
    </xdr:from>
    <xdr:to>
      <xdr:col>13</xdr:col>
      <xdr:colOff>758001</xdr:colOff>
      <xdr:row>2</xdr:row>
      <xdr:rowOff>6584</xdr:rowOff>
    </xdr:to>
    <xdr:pic macro="[0]!QuitterExcel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18251" y="116417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7</xdr:col>
      <xdr:colOff>232833</xdr:colOff>
      <xdr:row>0</xdr:row>
      <xdr:rowOff>74085</xdr:rowOff>
    </xdr:from>
    <xdr:to>
      <xdr:col>7</xdr:col>
      <xdr:colOff>736833</xdr:colOff>
      <xdr:row>1</xdr:row>
      <xdr:rowOff>239418</xdr:rowOff>
    </xdr:to>
    <xdr:pic macro="[0]!Masquer_Feuille_Active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61000"/>
                  </a14:imgEffect>
                  <a14:imgEffect>
                    <a14:saturation sat="200000"/>
                  </a14:imgEffect>
                  <a14:imgEffect>
                    <a14:brightnessContrast bright="-20000" contrast="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66500" y="74085"/>
          <a:ext cx="504000" cy="504000"/>
        </a:xfrm>
        <a:prstGeom prst="rect">
          <a:avLst/>
        </a:prstGeom>
        <a:solidFill>
          <a:schemeClr val="accent1"/>
        </a:solidFill>
        <a:effectLst/>
        <a:scene3d>
          <a:camera prst="orthographicFront"/>
          <a:lightRig rig="threePt" dir="t"/>
        </a:scene3d>
        <a:sp3d contourW="12700">
          <a:bevelB w="114300" prst="artDeco"/>
          <a:contourClr>
            <a:srgbClr val="0070C0"/>
          </a:contourClr>
        </a:sp3d>
      </xdr:spPr>
    </xdr:pic>
    <xdr:clientData/>
  </xdr:twoCellAnchor>
  <xdr:twoCellAnchor editAs="oneCell">
    <xdr:from>
      <xdr:col>3</xdr:col>
      <xdr:colOff>275167</xdr:colOff>
      <xdr:row>0</xdr:row>
      <xdr:rowOff>105833</xdr:rowOff>
    </xdr:from>
    <xdr:to>
      <xdr:col>3</xdr:col>
      <xdr:colOff>779167</xdr:colOff>
      <xdr:row>1</xdr:row>
      <xdr:rowOff>271166</xdr:rowOff>
    </xdr:to>
    <xdr:pic macro="[0]!Retour_Accueil"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7917" y="105833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11</xdr:col>
      <xdr:colOff>243417</xdr:colOff>
      <xdr:row>0</xdr:row>
      <xdr:rowOff>116417</xdr:rowOff>
    </xdr:from>
    <xdr:to>
      <xdr:col>11</xdr:col>
      <xdr:colOff>747417</xdr:colOff>
      <xdr:row>2</xdr:row>
      <xdr:rowOff>6584</xdr:rowOff>
    </xdr:to>
    <xdr:pic macro="[0]!Effacer_Donnees_Mensuelles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18000" y="116417"/>
          <a:ext cx="504000" cy="5040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31750</xdr:colOff>
      <xdr:row>37</xdr:row>
      <xdr:rowOff>169332</xdr:rowOff>
    </xdr:from>
    <xdr:to>
      <xdr:col>10</xdr:col>
      <xdr:colOff>1259417</xdr:colOff>
      <xdr:row>39</xdr:row>
      <xdr:rowOff>63499</xdr:rowOff>
    </xdr:to>
    <xdr:sp macro="[0]!Haut_de_Page" textlink="">
      <xdr:nvSpPr>
        <xdr:cNvPr id="13" name="Organigramme : Alternative 12"/>
        <xdr:cNvSpPr/>
      </xdr:nvSpPr>
      <xdr:spPr>
        <a:xfrm>
          <a:off x="13290550" y="7446432"/>
          <a:ext cx="1227667" cy="27516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69</xdr:row>
      <xdr:rowOff>0</xdr:rowOff>
    </xdr:from>
    <xdr:to>
      <xdr:col>10</xdr:col>
      <xdr:colOff>1227667</xdr:colOff>
      <xdr:row>70</xdr:row>
      <xdr:rowOff>84667</xdr:rowOff>
    </xdr:to>
    <xdr:sp macro="[0]!Haut_de_Page" textlink="">
      <xdr:nvSpPr>
        <xdr:cNvPr id="14" name="Organigramme : Alternative 13"/>
        <xdr:cNvSpPr/>
      </xdr:nvSpPr>
      <xdr:spPr>
        <a:xfrm>
          <a:off x="13258800" y="13373100"/>
          <a:ext cx="1227667" cy="27516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>
    <xdr:from>
      <xdr:col>8</xdr:col>
      <xdr:colOff>275167</xdr:colOff>
      <xdr:row>0</xdr:row>
      <xdr:rowOff>42335</xdr:rowOff>
    </xdr:from>
    <xdr:to>
      <xdr:col>8</xdr:col>
      <xdr:colOff>671167</xdr:colOff>
      <xdr:row>0</xdr:row>
      <xdr:rowOff>330335</xdr:rowOff>
    </xdr:to>
    <xdr:sp macro="[0]!Feuille_Suivante" textlink="">
      <xdr:nvSpPr>
        <xdr:cNvPr id="31" name="Flèche vers le haut 30"/>
        <xdr:cNvSpPr/>
      </xdr:nvSpPr>
      <xdr:spPr>
        <a:xfrm>
          <a:off x="12403667" y="42335"/>
          <a:ext cx="396000" cy="288000"/>
        </a:xfrm>
        <a:prstGeom prst="upArrow">
          <a:avLst/>
        </a:prstGeom>
        <a:solidFill>
          <a:schemeClr val="tx2">
            <a:lumMod val="60000"/>
            <a:lumOff val="40000"/>
          </a:schemeClr>
        </a:solidFill>
        <a:ln w="12700">
          <a:solidFill>
            <a:schemeClr val="tx1"/>
          </a:solidFill>
        </a:ln>
        <a:effectLst/>
        <a:scene3d>
          <a:camera prst="orthographicFront">
            <a:rot lat="10800000" lon="0" rev="0"/>
          </a:camera>
          <a:lightRig rig="threePt" dir="t"/>
        </a:scene3d>
        <a:sp3d>
          <a:bevelT prst="relaxedInset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333065</xdr:colOff>
      <xdr:row>0</xdr:row>
      <xdr:rowOff>31749</xdr:rowOff>
    </xdr:from>
    <xdr:to>
      <xdr:col>2</xdr:col>
      <xdr:colOff>693065</xdr:colOff>
      <xdr:row>0</xdr:row>
      <xdr:rowOff>319749</xdr:rowOff>
    </xdr:to>
    <xdr:sp macro="[0]!Feuille_Précedente" textlink="">
      <xdr:nvSpPr>
        <xdr:cNvPr id="32" name="Flèche vers le haut 31"/>
        <xdr:cNvSpPr/>
      </xdr:nvSpPr>
      <xdr:spPr>
        <a:xfrm>
          <a:off x="4830982" y="31749"/>
          <a:ext cx="360000" cy="288000"/>
        </a:xfrm>
        <a:prstGeom prst="upArrow">
          <a:avLst/>
        </a:prstGeom>
        <a:solidFill>
          <a:schemeClr val="tx2">
            <a:lumMod val="60000"/>
            <a:lumOff val="40000"/>
          </a:schemeClr>
        </a:solidFill>
        <a:ln w="12700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 prst="relaxedInset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13</xdr:col>
      <xdr:colOff>254000</xdr:colOff>
      <xdr:row>0</xdr:row>
      <xdr:rowOff>105833</xdr:rowOff>
    </xdr:from>
    <xdr:to>
      <xdr:col>13</xdr:col>
      <xdr:colOff>758000</xdr:colOff>
      <xdr:row>1</xdr:row>
      <xdr:rowOff>271166</xdr:rowOff>
    </xdr:to>
    <xdr:pic macro="[0]!QuitterExcel"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18250" y="105833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7</xdr:col>
      <xdr:colOff>222250</xdr:colOff>
      <xdr:row>0</xdr:row>
      <xdr:rowOff>84667</xdr:rowOff>
    </xdr:from>
    <xdr:to>
      <xdr:col>7</xdr:col>
      <xdr:colOff>726250</xdr:colOff>
      <xdr:row>1</xdr:row>
      <xdr:rowOff>250000</xdr:rowOff>
    </xdr:to>
    <xdr:pic macro="[0]!Masquer_Feuille_Active"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61000"/>
                  </a14:imgEffect>
                  <a14:imgEffect>
                    <a14:saturation sat="200000"/>
                  </a14:imgEffect>
                  <a14:imgEffect>
                    <a14:brightnessContrast bright="-20000" contrast="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55917" y="84667"/>
          <a:ext cx="504000" cy="504000"/>
        </a:xfrm>
        <a:prstGeom prst="rect">
          <a:avLst/>
        </a:prstGeom>
        <a:solidFill>
          <a:schemeClr val="accent1"/>
        </a:solidFill>
        <a:effectLst/>
        <a:scene3d>
          <a:camera prst="orthographicFront"/>
          <a:lightRig rig="threePt" dir="t"/>
        </a:scene3d>
        <a:sp3d contourW="12700">
          <a:bevelB w="114300" prst="artDeco"/>
          <a:contourClr>
            <a:srgbClr val="0070C0"/>
          </a:contourClr>
        </a:sp3d>
      </xdr:spPr>
    </xdr:pic>
    <xdr:clientData/>
  </xdr:twoCellAnchor>
  <xdr:twoCellAnchor editAs="oneCell">
    <xdr:from>
      <xdr:col>3</xdr:col>
      <xdr:colOff>243417</xdr:colOff>
      <xdr:row>0</xdr:row>
      <xdr:rowOff>105833</xdr:rowOff>
    </xdr:from>
    <xdr:to>
      <xdr:col>3</xdr:col>
      <xdr:colOff>747417</xdr:colOff>
      <xdr:row>1</xdr:row>
      <xdr:rowOff>271166</xdr:rowOff>
    </xdr:to>
    <xdr:pic macro="[0]!Retour_Accueil"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6167" y="105833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11</xdr:col>
      <xdr:colOff>264584</xdr:colOff>
      <xdr:row>0</xdr:row>
      <xdr:rowOff>137583</xdr:rowOff>
    </xdr:from>
    <xdr:to>
      <xdr:col>11</xdr:col>
      <xdr:colOff>768584</xdr:colOff>
      <xdr:row>2</xdr:row>
      <xdr:rowOff>27750</xdr:rowOff>
    </xdr:to>
    <xdr:pic macro="[0]!Effacer_Donnees_Mensuelles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39167" y="137583"/>
          <a:ext cx="504000" cy="5040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31750</xdr:colOff>
      <xdr:row>37</xdr:row>
      <xdr:rowOff>169332</xdr:rowOff>
    </xdr:from>
    <xdr:to>
      <xdr:col>10</xdr:col>
      <xdr:colOff>1259417</xdr:colOff>
      <xdr:row>39</xdr:row>
      <xdr:rowOff>63499</xdr:rowOff>
    </xdr:to>
    <xdr:sp macro="[0]!Haut_de_Page" textlink="">
      <xdr:nvSpPr>
        <xdr:cNvPr id="4" name="Organigramme : Alternative 3"/>
        <xdr:cNvSpPr/>
      </xdr:nvSpPr>
      <xdr:spPr>
        <a:xfrm>
          <a:off x="13290550" y="7722657"/>
          <a:ext cx="1227667" cy="27516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69</xdr:row>
      <xdr:rowOff>0</xdr:rowOff>
    </xdr:from>
    <xdr:to>
      <xdr:col>10</xdr:col>
      <xdr:colOff>1227667</xdr:colOff>
      <xdr:row>70</xdr:row>
      <xdr:rowOff>84667</xdr:rowOff>
    </xdr:to>
    <xdr:sp macro="[0]!Haut_de_Page" textlink="">
      <xdr:nvSpPr>
        <xdr:cNvPr id="5" name="Organigramme : Alternative 4"/>
        <xdr:cNvSpPr/>
      </xdr:nvSpPr>
      <xdr:spPr>
        <a:xfrm>
          <a:off x="13258800" y="13649325"/>
          <a:ext cx="1227667" cy="27516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>
    <xdr:from>
      <xdr:col>8</xdr:col>
      <xdr:colOff>264584</xdr:colOff>
      <xdr:row>0</xdr:row>
      <xdr:rowOff>42335</xdr:rowOff>
    </xdr:from>
    <xdr:to>
      <xdr:col>8</xdr:col>
      <xdr:colOff>660584</xdr:colOff>
      <xdr:row>0</xdr:row>
      <xdr:rowOff>330335</xdr:rowOff>
    </xdr:to>
    <xdr:sp macro="[0]!Feuille_Suivante" textlink="">
      <xdr:nvSpPr>
        <xdr:cNvPr id="11" name="Flèche vers le haut 10"/>
        <xdr:cNvSpPr/>
      </xdr:nvSpPr>
      <xdr:spPr>
        <a:xfrm>
          <a:off x="12380384" y="42335"/>
          <a:ext cx="396000" cy="288000"/>
        </a:xfrm>
        <a:prstGeom prst="upArrow">
          <a:avLst/>
        </a:prstGeom>
        <a:solidFill>
          <a:srgbClr val="0070C0"/>
        </a:solidFill>
        <a:ln w="12700">
          <a:solidFill>
            <a:schemeClr val="tx1"/>
          </a:solidFill>
        </a:ln>
        <a:effectLst/>
        <a:scene3d>
          <a:camera prst="orthographicFront">
            <a:rot lat="10800000" lon="0" rev="0"/>
          </a:camera>
          <a:lightRig rig="threePt" dir="t"/>
        </a:scene3d>
        <a:sp3d>
          <a:bevelT prst="relaxedInset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328086</xdr:colOff>
      <xdr:row>0</xdr:row>
      <xdr:rowOff>21167</xdr:rowOff>
    </xdr:from>
    <xdr:to>
      <xdr:col>2</xdr:col>
      <xdr:colOff>724086</xdr:colOff>
      <xdr:row>0</xdr:row>
      <xdr:rowOff>309167</xdr:rowOff>
    </xdr:to>
    <xdr:sp macro="[0]!Feuille_Précedente" textlink="">
      <xdr:nvSpPr>
        <xdr:cNvPr id="2" name="Flèche vers le haut 1"/>
        <xdr:cNvSpPr/>
      </xdr:nvSpPr>
      <xdr:spPr>
        <a:xfrm>
          <a:off x="4826003" y="21167"/>
          <a:ext cx="396000" cy="288000"/>
        </a:xfrm>
        <a:prstGeom prst="upArrow">
          <a:avLst/>
        </a:prstGeom>
        <a:solidFill>
          <a:srgbClr val="0070C0"/>
        </a:solidFill>
        <a:ln w="12700" cap="flat" cmpd="sng" algn="ctr">
          <a:solidFill>
            <a:sysClr val="windowText" lastClr="0000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slope"/>
          <a:bevelB prst="relaxedInset"/>
        </a:sp3d>
      </xdr:spPr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 editAs="oneCell">
    <xdr:from>
      <xdr:col>13</xdr:col>
      <xdr:colOff>243417</xdr:colOff>
      <xdr:row>0</xdr:row>
      <xdr:rowOff>116417</xdr:rowOff>
    </xdr:from>
    <xdr:to>
      <xdr:col>13</xdr:col>
      <xdr:colOff>747417</xdr:colOff>
      <xdr:row>2</xdr:row>
      <xdr:rowOff>6584</xdr:rowOff>
    </xdr:to>
    <xdr:pic macro="[0]!QuitterExcel"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07667" y="116417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7</xdr:col>
      <xdr:colOff>254000</xdr:colOff>
      <xdr:row>0</xdr:row>
      <xdr:rowOff>74084</xdr:rowOff>
    </xdr:from>
    <xdr:to>
      <xdr:col>7</xdr:col>
      <xdr:colOff>758000</xdr:colOff>
      <xdr:row>1</xdr:row>
      <xdr:rowOff>239417</xdr:rowOff>
    </xdr:to>
    <xdr:pic macro="[0]!Masquer_Feuille_Active"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61000"/>
                  </a14:imgEffect>
                  <a14:imgEffect>
                    <a14:saturation sat="200000"/>
                  </a14:imgEffect>
                  <a14:imgEffect>
                    <a14:brightnessContrast bright="-20000" contrast="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7667" y="74084"/>
          <a:ext cx="504000" cy="504000"/>
        </a:xfrm>
        <a:prstGeom prst="rect">
          <a:avLst/>
        </a:prstGeom>
        <a:solidFill>
          <a:schemeClr val="accent1"/>
        </a:solidFill>
        <a:effectLst/>
        <a:scene3d>
          <a:camera prst="orthographicFront"/>
          <a:lightRig rig="threePt" dir="t"/>
        </a:scene3d>
        <a:sp3d contourW="12700">
          <a:bevelB w="114300" prst="artDeco"/>
          <a:contourClr>
            <a:srgbClr val="0070C0"/>
          </a:contourClr>
        </a:sp3d>
      </xdr:spPr>
    </xdr:pic>
    <xdr:clientData/>
  </xdr:twoCellAnchor>
  <xdr:twoCellAnchor editAs="oneCell">
    <xdr:from>
      <xdr:col>3</xdr:col>
      <xdr:colOff>232833</xdr:colOff>
      <xdr:row>0</xdr:row>
      <xdr:rowOff>105833</xdr:rowOff>
    </xdr:from>
    <xdr:to>
      <xdr:col>3</xdr:col>
      <xdr:colOff>736833</xdr:colOff>
      <xdr:row>1</xdr:row>
      <xdr:rowOff>271166</xdr:rowOff>
    </xdr:to>
    <xdr:pic macro="[0]!Retour_Accueil"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25583" y="105833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11</xdr:col>
      <xdr:colOff>243417</xdr:colOff>
      <xdr:row>0</xdr:row>
      <xdr:rowOff>116416</xdr:rowOff>
    </xdr:from>
    <xdr:to>
      <xdr:col>11</xdr:col>
      <xdr:colOff>747417</xdr:colOff>
      <xdr:row>2</xdr:row>
      <xdr:rowOff>6583</xdr:rowOff>
    </xdr:to>
    <xdr:pic macro="[0]!Effacer_Donnees_Mensuelles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18000" y="116416"/>
          <a:ext cx="504000" cy="5040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31750</xdr:colOff>
      <xdr:row>37</xdr:row>
      <xdr:rowOff>169332</xdr:rowOff>
    </xdr:from>
    <xdr:to>
      <xdr:col>10</xdr:col>
      <xdr:colOff>1259417</xdr:colOff>
      <xdr:row>39</xdr:row>
      <xdr:rowOff>63499</xdr:rowOff>
    </xdr:to>
    <xdr:sp macro="[0]!Haut_de_Page" textlink="">
      <xdr:nvSpPr>
        <xdr:cNvPr id="7" name="Organigramme : Alternative 6"/>
        <xdr:cNvSpPr/>
      </xdr:nvSpPr>
      <xdr:spPr>
        <a:xfrm>
          <a:off x="13290550" y="7446432"/>
          <a:ext cx="1227667" cy="27516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69</xdr:row>
      <xdr:rowOff>0</xdr:rowOff>
    </xdr:from>
    <xdr:to>
      <xdr:col>10</xdr:col>
      <xdr:colOff>1227667</xdr:colOff>
      <xdr:row>70</xdr:row>
      <xdr:rowOff>84667</xdr:rowOff>
    </xdr:to>
    <xdr:sp macro="[0]!Haut_de_Page" textlink="">
      <xdr:nvSpPr>
        <xdr:cNvPr id="8" name="Organigramme : Alternative 7"/>
        <xdr:cNvSpPr/>
      </xdr:nvSpPr>
      <xdr:spPr>
        <a:xfrm>
          <a:off x="13258800" y="13373100"/>
          <a:ext cx="1227667" cy="27516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>
    <xdr:from>
      <xdr:col>8</xdr:col>
      <xdr:colOff>264584</xdr:colOff>
      <xdr:row>0</xdr:row>
      <xdr:rowOff>42335</xdr:rowOff>
    </xdr:from>
    <xdr:to>
      <xdr:col>8</xdr:col>
      <xdr:colOff>660584</xdr:colOff>
      <xdr:row>0</xdr:row>
      <xdr:rowOff>330335</xdr:rowOff>
    </xdr:to>
    <xdr:sp macro="[0]!Feuille_Suivante" textlink="">
      <xdr:nvSpPr>
        <xdr:cNvPr id="11" name="Flèche vers le haut 10"/>
        <xdr:cNvSpPr/>
      </xdr:nvSpPr>
      <xdr:spPr>
        <a:xfrm>
          <a:off x="12380384" y="42335"/>
          <a:ext cx="396000" cy="288000"/>
        </a:xfrm>
        <a:prstGeom prst="upArrow">
          <a:avLst/>
        </a:prstGeom>
        <a:solidFill>
          <a:srgbClr val="0070C0"/>
        </a:solidFill>
        <a:ln w="12700">
          <a:solidFill>
            <a:schemeClr val="tx1"/>
          </a:solidFill>
        </a:ln>
        <a:effectLst/>
        <a:scene3d>
          <a:camera prst="orthographicFront">
            <a:rot lat="10800000" lon="0" rev="0"/>
          </a:camera>
          <a:lightRig rig="threePt" dir="t"/>
        </a:scene3d>
        <a:sp3d>
          <a:bevelT prst="relaxedInset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280150</xdr:colOff>
      <xdr:row>0</xdr:row>
      <xdr:rowOff>31749</xdr:rowOff>
    </xdr:from>
    <xdr:to>
      <xdr:col>2</xdr:col>
      <xdr:colOff>640150</xdr:colOff>
      <xdr:row>0</xdr:row>
      <xdr:rowOff>319749</xdr:rowOff>
    </xdr:to>
    <xdr:sp macro="[0]!Feuille_Précedente" textlink="">
      <xdr:nvSpPr>
        <xdr:cNvPr id="12" name="Flèche vers le haut 11"/>
        <xdr:cNvSpPr/>
      </xdr:nvSpPr>
      <xdr:spPr>
        <a:xfrm>
          <a:off x="4775950" y="31749"/>
          <a:ext cx="360000" cy="288000"/>
        </a:xfrm>
        <a:prstGeom prst="upArrow">
          <a:avLst/>
        </a:prstGeom>
        <a:solidFill>
          <a:srgbClr val="0070C0"/>
        </a:solidFill>
        <a:ln w="12700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 prst="relaxedInset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13</xdr:col>
      <xdr:colOff>254001</xdr:colOff>
      <xdr:row>0</xdr:row>
      <xdr:rowOff>95250</xdr:rowOff>
    </xdr:from>
    <xdr:to>
      <xdr:col>13</xdr:col>
      <xdr:colOff>758001</xdr:colOff>
      <xdr:row>1</xdr:row>
      <xdr:rowOff>260583</xdr:rowOff>
    </xdr:to>
    <xdr:pic macro="[0]!QuitterExcel"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18251" y="95250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7</xdr:col>
      <xdr:colOff>264583</xdr:colOff>
      <xdr:row>0</xdr:row>
      <xdr:rowOff>63500</xdr:rowOff>
    </xdr:from>
    <xdr:to>
      <xdr:col>7</xdr:col>
      <xdr:colOff>768583</xdr:colOff>
      <xdr:row>1</xdr:row>
      <xdr:rowOff>228833</xdr:rowOff>
    </xdr:to>
    <xdr:pic macro="[0]!Masquer_Feuille_Active"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61000"/>
                  </a14:imgEffect>
                  <a14:imgEffect>
                    <a14:saturation sat="200000"/>
                  </a14:imgEffect>
                  <a14:imgEffect>
                    <a14:brightnessContrast bright="-20000" contrast="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98250" y="63500"/>
          <a:ext cx="504000" cy="504000"/>
        </a:xfrm>
        <a:prstGeom prst="rect">
          <a:avLst/>
        </a:prstGeom>
        <a:solidFill>
          <a:schemeClr val="accent1"/>
        </a:solidFill>
        <a:effectLst/>
        <a:scene3d>
          <a:camera prst="orthographicFront"/>
          <a:lightRig rig="threePt" dir="t"/>
        </a:scene3d>
        <a:sp3d contourW="12700">
          <a:bevelB w="114300" prst="artDeco"/>
          <a:contourClr>
            <a:srgbClr val="0070C0"/>
          </a:contourClr>
        </a:sp3d>
      </xdr:spPr>
    </xdr:pic>
    <xdr:clientData/>
  </xdr:twoCellAnchor>
  <xdr:twoCellAnchor editAs="oneCell">
    <xdr:from>
      <xdr:col>3</xdr:col>
      <xdr:colOff>243417</xdr:colOff>
      <xdr:row>0</xdr:row>
      <xdr:rowOff>84667</xdr:rowOff>
    </xdr:from>
    <xdr:to>
      <xdr:col>3</xdr:col>
      <xdr:colOff>747417</xdr:colOff>
      <xdr:row>1</xdr:row>
      <xdr:rowOff>250000</xdr:rowOff>
    </xdr:to>
    <xdr:pic macro="[0]!Retour_Accueil"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6167" y="84667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11</xdr:col>
      <xdr:colOff>254001</xdr:colOff>
      <xdr:row>0</xdr:row>
      <xdr:rowOff>127000</xdr:rowOff>
    </xdr:from>
    <xdr:to>
      <xdr:col>11</xdr:col>
      <xdr:colOff>758001</xdr:colOff>
      <xdr:row>2</xdr:row>
      <xdr:rowOff>17167</xdr:rowOff>
    </xdr:to>
    <xdr:pic macro="[0]!Effacer_Donnees_Mensuelles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28584" y="127000"/>
          <a:ext cx="504000" cy="5040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31750</xdr:colOff>
      <xdr:row>37</xdr:row>
      <xdr:rowOff>169332</xdr:rowOff>
    </xdr:from>
    <xdr:to>
      <xdr:col>10</xdr:col>
      <xdr:colOff>1259417</xdr:colOff>
      <xdr:row>39</xdr:row>
      <xdr:rowOff>63499</xdr:rowOff>
    </xdr:to>
    <xdr:sp macro="[0]!Haut_de_Page" textlink="">
      <xdr:nvSpPr>
        <xdr:cNvPr id="7" name="Organigramme : Alternative 6"/>
        <xdr:cNvSpPr/>
      </xdr:nvSpPr>
      <xdr:spPr>
        <a:xfrm>
          <a:off x="13290550" y="7446432"/>
          <a:ext cx="1227667" cy="27516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69</xdr:row>
      <xdr:rowOff>0</xdr:rowOff>
    </xdr:from>
    <xdr:to>
      <xdr:col>10</xdr:col>
      <xdr:colOff>1227667</xdr:colOff>
      <xdr:row>70</xdr:row>
      <xdr:rowOff>84667</xdr:rowOff>
    </xdr:to>
    <xdr:sp macro="[0]!Haut_de_Page" textlink="">
      <xdr:nvSpPr>
        <xdr:cNvPr id="8" name="Organigramme : Alternative 7"/>
        <xdr:cNvSpPr/>
      </xdr:nvSpPr>
      <xdr:spPr>
        <a:xfrm>
          <a:off x="13258800" y="13373100"/>
          <a:ext cx="1227667" cy="27516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>
    <xdr:from>
      <xdr:col>8</xdr:col>
      <xdr:colOff>264584</xdr:colOff>
      <xdr:row>0</xdr:row>
      <xdr:rowOff>42335</xdr:rowOff>
    </xdr:from>
    <xdr:to>
      <xdr:col>8</xdr:col>
      <xdr:colOff>660584</xdr:colOff>
      <xdr:row>0</xdr:row>
      <xdr:rowOff>330335</xdr:rowOff>
    </xdr:to>
    <xdr:sp macro="[0]!Feuille_Suivante" textlink="">
      <xdr:nvSpPr>
        <xdr:cNvPr id="15" name="Flèche vers le haut 14"/>
        <xdr:cNvSpPr/>
      </xdr:nvSpPr>
      <xdr:spPr>
        <a:xfrm>
          <a:off x="12380384" y="42335"/>
          <a:ext cx="396000" cy="288000"/>
        </a:xfrm>
        <a:prstGeom prst="upArrow">
          <a:avLst/>
        </a:prstGeom>
        <a:solidFill>
          <a:srgbClr val="0070C0"/>
        </a:solidFill>
        <a:ln w="12700">
          <a:solidFill>
            <a:schemeClr val="tx1"/>
          </a:solidFill>
        </a:ln>
        <a:effectLst/>
        <a:scene3d>
          <a:camera prst="orthographicFront">
            <a:rot lat="10800000" lon="0" rev="0"/>
          </a:camera>
          <a:lightRig rig="threePt" dir="t"/>
        </a:scene3d>
        <a:sp3d>
          <a:bevelT prst="relaxedInset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280150</xdr:colOff>
      <xdr:row>0</xdr:row>
      <xdr:rowOff>31749</xdr:rowOff>
    </xdr:from>
    <xdr:to>
      <xdr:col>2</xdr:col>
      <xdr:colOff>640150</xdr:colOff>
      <xdr:row>0</xdr:row>
      <xdr:rowOff>319749</xdr:rowOff>
    </xdr:to>
    <xdr:sp macro="[0]!Feuille_Précedente" textlink="">
      <xdr:nvSpPr>
        <xdr:cNvPr id="16" name="Flèche vers le haut 15"/>
        <xdr:cNvSpPr/>
      </xdr:nvSpPr>
      <xdr:spPr>
        <a:xfrm>
          <a:off x="4775950" y="31749"/>
          <a:ext cx="360000" cy="288000"/>
        </a:xfrm>
        <a:prstGeom prst="upArrow">
          <a:avLst/>
        </a:prstGeom>
        <a:solidFill>
          <a:srgbClr val="0070C0"/>
        </a:solidFill>
        <a:ln w="12700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 prst="relaxedInset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13</xdr:col>
      <xdr:colOff>254001</xdr:colOff>
      <xdr:row>0</xdr:row>
      <xdr:rowOff>105834</xdr:rowOff>
    </xdr:from>
    <xdr:to>
      <xdr:col>13</xdr:col>
      <xdr:colOff>758001</xdr:colOff>
      <xdr:row>1</xdr:row>
      <xdr:rowOff>271167</xdr:rowOff>
    </xdr:to>
    <xdr:pic macro="[0]!QuitterExcel"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18251" y="105834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7</xdr:col>
      <xdr:colOff>285750</xdr:colOff>
      <xdr:row>0</xdr:row>
      <xdr:rowOff>63500</xdr:rowOff>
    </xdr:from>
    <xdr:to>
      <xdr:col>7</xdr:col>
      <xdr:colOff>789750</xdr:colOff>
      <xdr:row>1</xdr:row>
      <xdr:rowOff>228833</xdr:rowOff>
    </xdr:to>
    <xdr:pic macro="[0]!Masquer_Feuille_Active">
      <xdr:nvPicPr>
        <xdr:cNvPr id="19" name="Image 1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61000"/>
                  </a14:imgEffect>
                  <a14:imgEffect>
                    <a14:saturation sat="200000"/>
                  </a14:imgEffect>
                  <a14:imgEffect>
                    <a14:brightnessContrast bright="-20000" contrast="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19417" y="63500"/>
          <a:ext cx="504000" cy="504000"/>
        </a:xfrm>
        <a:prstGeom prst="rect">
          <a:avLst/>
        </a:prstGeom>
        <a:solidFill>
          <a:schemeClr val="accent1"/>
        </a:solidFill>
        <a:effectLst/>
        <a:scene3d>
          <a:camera prst="orthographicFront"/>
          <a:lightRig rig="threePt" dir="t"/>
        </a:scene3d>
        <a:sp3d contourW="12700">
          <a:bevelB w="114300" prst="artDeco"/>
          <a:contourClr>
            <a:srgbClr val="0070C0"/>
          </a:contourClr>
        </a:sp3d>
      </xdr:spPr>
    </xdr:pic>
    <xdr:clientData/>
  </xdr:twoCellAnchor>
  <xdr:twoCellAnchor editAs="oneCell">
    <xdr:from>
      <xdr:col>3</xdr:col>
      <xdr:colOff>222251</xdr:colOff>
      <xdr:row>0</xdr:row>
      <xdr:rowOff>116416</xdr:rowOff>
    </xdr:from>
    <xdr:to>
      <xdr:col>3</xdr:col>
      <xdr:colOff>726251</xdr:colOff>
      <xdr:row>2</xdr:row>
      <xdr:rowOff>6583</xdr:rowOff>
    </xdr:to>
    <xdr:pic macro="[0]!Retour_Accueil">
      <xdr:nvPicPr>
        <xdr:cNvPr id="20" name="Image 1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01" y="116416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11</xdr:col>
      <xdr:colOff>243417</xdr:colOff>
      <xdr:row>0</xdr:row>
      <xdr:rowOff>127000</xdr:rowOff>
    </xdr:from>
    <xdr:to>
      <xdr:col>11</xdr:col>
      <xdr:colOff>747417</xdr:colOff>
      <xdr:row>2</xdr:row>
      <xdr:rowOff>17167</xdr:rowOff>
    </xdr:to>
    <xdr:pic macro="[0]!Effacer_Donnees_Mensuelles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18000" y="127000"/>
          <a:ext cx="504000" cy="50400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31750</xdr:colOff>
      <xdr:row>37</xdr:row>
      <xdr:rowOff>169332</xdr:rowOff>
    </xdr:from>
    <xdr:to>
      <xdr:col>10</xdr:col>
      <xdr:colOff>1259417</xdr:colOff>
      <xdr:row>39</xdr:row>
      <xdr:rowOff>63499</xdr:rowOff>
    </xdr:to>
    <xdr:sp macro="[0]!Haut_de_Page" textlink="">
      <xdr:nvSpPr>
        <xdr:cNvPr id="7" name="Organigramme : Alternative 6"/>
        <xdr:cNvSpPr/>
      </xdr:nvSpPr>
      <xdr:spPr>
        <a:xfrm>
          <a:off x="13290550" y="7446432"/>
          <a:ext cx="1227667" cy="27516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69</xdr:row>
      <xdr:rowOff>0</xdr:rowOff>
    </xdr:from>
    <xdr:to>
      <xdr:col>10</xdr:col>
      <xdr:colOff>1227667</xdr:colOff>
      <xdr:row>70</xdr:row>
      <xdr:rowOff>84667</xdr:rowOff>
    </xdr:to>
    <xdr:sp macro="[0]!Haut_de_Page" textlink="">
      <xdr:nvSpPr>
        <xdr:cNvPr id="8" name="Organigramme : Alternative 7"/>
        <xdr:cNvSpPr/>
      </xdr:nvSpPr>
      <xdr:spPr>
        <a:xfrm>
          <a:off x="13258800" y="13373100"/>
          <a:ext cx="1227667" cy="27516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>
    <xdr:from>
      <xdr:col>8</xdr:col>
      <xdr:colOff>264584</xdr:colOff>
      <xdr:row>0</xdr:row>
      <xdr:rowOff>42335</xdr:rowOff>
    </xdr:from>
    <xdr:to>
      <xdr:col>8</xdr:col>
      <xdr:colOff>660584</xdr:colOff>
      <xdr:row>0</xdr:row>
      <xdr:rowOff>330335</xdr:rowOff>
    </xdr:to>
    <xdr:sp macro="[0]!Feuille_Suivante" textlink="">
      <xdr:nvSpPr>
        <xdr:cNvPr id="19" name="Flèche vers le haut 18"/>
        <xdr:cNvSpPr/>
      </xdr:nvSpPr>
      <xdr:spPr>
        <a:xfrm>
          <a:off x="12380384" y="42335"/>
          <a:ext cx="396000" cy="288000"/>
        </a:xfrm>
        <a:prstGeom prst="upArrow">
          <a:avLst/>
        </a:prstGeom>
        <a:solidFill>
          <a:srgbClr val="0070C0"/>
        </a:solidFill>
        <a:ln w="12700">
          <a:solidFill>
            <a:schemeClr val="tx1"/>
          </a:solidFill>
        </a:ln>
        <a:effectLst/>
        <a:scene3d>
          <a:camera prst="orthographicFront">
            <a:rot lat="10800000" lon="0" rev="0"/>
          </a:camera>
          <a:lightRig rig="threePt" dir="t"/>
        </a:scene3d>
        <a:sp3d>
          <a:bevelT prst="relaxedInset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280150</xdr:colOff>
      <xdr:row>0</xdr:row>
      <xdr:rowOff>31749</xdr:rowOff>
    </xdr:from>
    <xdr:to>
      <xdr:col>2</xdr:col>
      <xdr:colOff>640150</xdr:colOff>
      <xdr:row>0</xdr:row>
      <xdr:rowOff>319749</xdr:rowOff>
    </xdr:to>
    <xdr:sp macro="[0]!Feuille_Précedente" textlink="">
      <xdr:nvSpPr>
        <xdr:cNvPr id="20" name="Flèche vers le haut 19"/>
        <xdr:cNvSpPr/>
      </xdr:nvSpPr>
      <xdr:spPr>
        <a:xfrm>
          <a:off x="4775950" y="31749"/>
          <a:ext cx="360000" cy="288000"/>
        </a:xfrm>
        <a:prstGeom prst="upArrow">
          <a:avLst/>
        </a:prstGeom>
        <a:solidFill>
          <a:srgbClr val="0070C0"/>
        </a:solidFill>
        <a:ln w="12700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 prst="relaxedInset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13</xdr:col>
      <xdr:colOff>232834</xdr:colOff>
      <xdr:row>0</xdr:row>
      <xdr:rowOff>105834</xdr:rowOff>
    </xdr:from>
    <xdr:to>
      <xdr:col>13</xdr:col>
      <xdr:colOff>736834</xdr:colOff>
      <xdr:row>1</xdr:row>
      <xdr:rowOff>271167</xdr:rowOff>
    </xdr:to>
    <xdr:pic macro="[0]!QuitterExcel">
      <xdr:nvPicPr>
        <xdr:cNvPr id="21" name="Image 2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997084" y="105834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7</xdr:col>
      <xdr:colOff>275167</xdr:colOff>
      <xdr:row>0</xdr:row>
      <xdr:rowOff>42333</xdr:rowOff>
    </xdr:from>
    <xdr:to>
      <xdr:col>7</xdr:col>
      <xdr:colOff>779167</xdr:colOff>
      <xdr:row>1</xdr:row>
      <xdr:rowOff>207666</xdr:rowOff>
    </xdr:to>
    <xdr:pic macro="[0]!Masquer_Feuille_Active">
      <xdr:nvPicPr>
        <xdr:cNvPr id="23" name="Image 2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61000"/>
                  </a14:imgEffect>
                  <a14:imgEffect>
                    <a14:saturation sat="200000"/>
                  </a14:imgEffect>
                  <a14:imgEffect>
                    <a14:brightnessContrast bright="-20000" contrast="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08834" y="42333"/>
          <a:ext cx="504000" cy="504000"/>
        </a:xfrm>
        <a:prstGeom prst="rect">
          <a:avLst/>
        </a:prstGeom>
        <a:solidFill>
          <a:schemeClr val="accent1"/>
        </a:solidFill>
        <a:effectLst/>
        <a:scene3d>
          <a:camera prst="orthographicFront"/>
          <a:lightRig rig="threePt" dir="t"/>
        </a:scene3d>
        <a:sp3d contourW="12700">
          <a:contourClr>
            <a:srgbClr val="0070C0"/>
          </a:contourClr>
        </a:sp3d>
      </xdr:spPr>
    </xdr:pic>
    <xdr:clientData/>
  </xdr:twoCellAnchor>
  <xdr:twoCellAnchor editAs="oneCell">
    <xdr:from>
      <xdr:col>3</xdr:col>
      <xdr:colOff>247651</xdr:colOff>
      <xdr:row>0</xdr:row>
      <xdr:rowOff>110067</xdr:rowOff>
    </xdr:from>
    <xdr:to>
      <xdr:col>3</xdr:col>
      <xdr:colOff>751651</xdr:colOff>
      <xdr:row>2</xdr:row>
      <xdr:rowOff>234</xdr:rowOff>
    </xdr:to>
    <xdr:pic macro="[0]!Retour_Accueil">
      <xdr:nvPicPr>
        <xdr:cNvPr id="25" name="Image 2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40401" y="110067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11</xdr:col>
      <xdr:colOff>254001</xdr:colOff>
      <xdr:row>0</xdr:row>
      <xdr:rowOff>127001</xdr:rowOff>
    </xdr:from>
    <xdr:to>
      <xdr:col>11</xdr:col>
      <xdr:colOff>758001</xdr:colOff>
      <xdr:row>2</xdr:row>
      <xdr:rowOff>17168</xdr:rowOff>
    </xdr:to>
    <xdr:pic macro="[0]!Effacer_Donnees_Mensuelles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28584" y="127001"/>
          <a:ext cx="504000" cy="50400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31750</xdr:colOff>
      <xdr:row>37</xdr:row>
      <xdr:rowOff>169332</xdr:rowOff>
    </xdr:from>
    <xdr:to>
      <xdr:col>10</xdr:col>
      <xdr:colOff>1259417</xdr:colOff>
      <xdr:row>39</xdr:row>
      <xdr:rowOff>63499</xdr:rowOff>
    </xdr:to>
    <xdr:sp macro="[0]!Haut_de_Page" textlink="">
      <xdr:nvSpPr>
        <xdr:cNvPr id="7" name="Organigramme : Alternative 6"/>
        <xdr:cNvSpPr/>
      </xdr:nvSpPr>
      <xdr:spPr>
        <a:xfrm>
          <a:off x="13290550" y="7446432"/>
          <a:ext cx="1227667" cy="27516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69</xdr:row>
      <xdr:rowOff>0</xdr:rowOff>
    </xdr:from>
    <xdr:to>
      <xdr:col>10</xdr:col>
      <xdr:colOff>1227667</xdr:colOff>
      <xdr:row>70</xdr:row>
      <xdr:rowOff>84667</xdr:rowOff>
    </xdr:to>
    <xdr:sp macro="[0]!Haut_de_Page" textlink="">
      <xdr:nvSpPr>
        <xdr:cNvPr id="8" name="Organigramme : Alternative 7"/>
        <xdr:cNvSpPr/>
      </xdr:nvSpPr>
      <xdr:spPr>
        <a:xfrm>
          <a:off x="13258800" y="13373100"/>
          <a:ext cx="1227667" cy="27516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>
    <xdr:from>
      <xdr:col>8</xdr:col>
      <xdr:colOff>264584</xdr:colOff>
      <xdr:row>0</xdr:row>
      <xdr:rowOff>42335</xdr:rowOff>
    </xdr:from>
    <xdr:to>
      <xdr:col>8</xdr:col>
      <xdr:colOff>660584</xdr:colOff>
      <xdr:row>0</xdr:row>
      <xdr:rowOff>330335</xdr:rowOff>
    </xdr:to>
    <xdr:sp macro="[0]!Feuille_Suivante" textlink="">
      <xdr:nvSpPr>
        <xdr:cNvPr id="19" name="Flèche vers le haut 18"/>
        <xdr:cNvSpPr/>
      </xdr:nvSpPr>
      <xdr:spPr>
        <a:xfrm>
          <a:off x="12380384" y="42335"/>
          <a:ext cx="396000" cy="288000"/>
        </a:xfrm>
        <a:prstGeom prst="upArrow">
          <a:avLst/>
        </a:prstGeom>
        <a:solidFill>
          <a:srgbClr val="0070C0"/>
        </a:solidFill>
        <a:ln w="12700">
          <a:solidFill>
            <a:schemeClr val="tx1"/>
          </a:solidFill>
        </a:ln>
        <a:effectLst/>
        <a:scene3d>
          <a:camera prst="orthographicFront">
            <a:rot lat="10800000" lon="0" rev="0"/>
          </a:camera>
          <a:lightRig rig="threePt" dir="t"/>
        </a:scene3d>
        <a:sp3d>
          <a:bevelT prst="relaxedInset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280150</xdr:colOff>
      <xdr:row>0</xdr:row>
      <xdr:rowOff>31749</xdr:rowOff>
    </xdr:from>
    <xdr:to>
      <xdr:col>2</xdr:col>
      <xdr:colOff>640150</xdr:colOff>
      <xdr:row>0</xdr:row>
      <xdr:rowOff>319749</xdr:rowOff>
    </xdr:to>
    <xdr:sp macro="[0]!Feuille_Précedente" textlink="">
      <xdr:nvSpPr>
        <xdr:cNvPr id="20" name="Flèche vers le haut 19"/>
        <xdr:cNvSpPr/>
      </xdr:nvSpPr>
      <xdr:spPr>
        <a:xfrm>
          <a:off x="4775950" y="31749"/>
          <a:ext cx="360000" cy="288000"/>
        </a:xfrm>
        <a:prstGeom prst="upArrow">
          <a:avLst/>
        </a:prstGeom>
        <a:solidFill>
          <a:srgbClr val="0070C0"/>
        </a:solidFill>
        <a:ln w="12700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 prst="relaxedInset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13</xdr:col>
      <xdr:colOff>254001</xdr:colOff>
      <xdr:row>0</xdr:row>
      <xdr:rowOff>116416</xdr:rowOff>
    </xdr:from>
    <xdr:to>
      <xdr:col>13</xdr:col>
      <xdr:colOff>758001</xdr:colOff>
      <xdr:row>2</xdr:row>
      <xdr:rowOff>6583</xdr:rowOff>
    </xdr:to>
    <xdr:pic macro="[0]!QuitterExcel">
      <xdr:nvPicPr>
        <xdr:cNvPr id="21" name="Image 2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18251" y="116416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7</xdr:col>
      <xdr:colOff>264583</xdr:colOff>
      <xdr:row>0</xdr:row>
      <xdr:rowOff>84667</xdr:rowOff>
    </xdr:from>
    <xdr:to>
      <xdr:col>7</xdr:col>
      <xdr:colOff>768583</xdr:colOff>
      <xdr:row>1</xdr:row>
      <xdr:rowOff>250000</xdr:rowOff>
    </xdr:to>
    <xdr:pic macro="[0]!Masquer_Feuille_Active">
      <xdr:nvPicPr>
        <xdr:cNvPr id="22" name="Image 2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61000"/>
                  </a14:imgEffect>
                  <a14:imgEffect>
                    <a14:saturation sat="200000"/>
                  </a14:imgEffect>
                  <a14:imgEffect>
                    <a14:brightnessContrast bright="-20000" contrast="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98250" y="84667"/>
          <a:ext cx="504000" cy="504000"/>
        </a:xfrm>
        <a:prstGeom prst="rect">
          <a:avLst/>
        </a:prstGeom>
        <a:solidFill>
          <a:schemeClr val="accent1"/>
        </a:solidFill>
        <a:effectLst/>
        <a:scene3d>
          <a:camera prst="orthographicFront"/>
          <a:lightRig rig="threePt" dir="t"/>
        </a:scene3d>
        <a:sp3d contourW="12700">
          <a:contourClr>
            <a:srgbClr val="0070C0"/>
          </a:contourClr>
        </a:sp3d>
      </xdr:spPr>
    </xdr:pic>
    <xdr:clientData/>
  </xdr:twoCellAnchor>
  <xdr:twoCellAnchor editAs="oneCell">
    <xdr:from>
      <xdr:col>3</xdr:col>
      <xdr:colOff>243417</xdr:colOff>
      <xdr:row>0</xdr:row>
      <xdr:rowOff>95250</xdr:rowOff>
    </xdr:from>
    <xdr:to>
      <xdr:col>3</xdr:col>
      <xdr:colOff>747417</xdr:colOff>
      <xdr:row>1</xdr:row>
      <xdr:rowOff>260583</xdr:rowOff>
    </xdr:to>
    <xdr:pic macro="[0]!Retour_Accueil">
      <xdr:nvPicPr>
        <xdr:cNvPr id="23" name="Image 22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6167" y="95250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11</xdr:col>
      <xdr:colOff>264584</xdr:colOff>
      <xdr:row>0</xdr:row>
      <xdr:rowOff>137584</xdr:rowOff>
    </xdr:from>
    <xdr:to>
      <xdr:col>11</xdr:col>
      <xdr:colOff>768584</xdr:colOff>
      <xdr:row>2</xdr:row>
      <xdr:rowOff>27751</xdr:rowOff>
    </xdr:to>
    <xdr:pic macro="[0]!Effacer_Donnees_Mensuelles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39167" y="137584"/>
          <a:ext cx="504000" cy="50400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31750</xdr:colOff>
      <xdr:row>37</xdr:row>
      <xdr:rowOff>169332</xdr:rowOff>
    </xdr:from>
    <xdr:to>
      <xdr:col>10</xdr:col>
      <xdr:colOff>1259417</xdr:colOff>
      <xdr:row>39</xdr:row>
      <xdr:rowOff>63499</xdr:rowOff>
    </xdr:to>
    <xdr:sp macro="[0]!Haut_de_Page" textlink="">
      <xdr:nvSpPr>
        <xdr:cNvPr id="7" name="Organigramme : Alternative 6"/>
        <xdr:cNvSpPr/>
      </xdr:nvSpPr>
      <xdr:spPr>
        <a:xfrm>
          <a:off x="13290550" y="7446432"/>
          <a:ext cx="1227667" cy="27516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69</xdr:row>
      <xdr:rowOff>0</xdr:rowOff>
    </xdr:from>
    <xdr:to>
      <xdr:col>10</xdr:col>
      <xdr:colOff>1227667</xdr:colOff>
      <xdr:row>70</xdr:row>
      <xdr:rowOff>84667</xdr:rowOff>
    </xdr:to>
    <xdr:sp macro="[0]!Haut_de_Page" textlink="">
      <xdr:nvSpPr>
        <xdr:cNvPr id="8" name="Organigramme : Alternative 7"/>
        <xdr:cNvSpPr/>
      </xdr:nvSpPr>
      <xdr:spPr>
        <a:xfrm>
          <a:off x="13258800" y="13373100"/>
          <a:ext cx="1227667" cy="27516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>
    <xdr:from>
      <xdr:col>8</xdr:col>
      <xdr:colOff>264584</xdr:colOff>
      <xdr:row>0</xdr:row>
      <xdr:rowOff>42335</xdr:rowOff>
    </xdr:from>
    <xdr:to>
      <xdr:col>8</xdr:col>
      <xdr:colOff>660584</xdr:colOff>
      <xdr:row>0</xdr:row>
      <xdr:rowOff>330335</xdr:rowOff>
    </xdr:to>
    <xdr:sp macro="[0]!Mois_Suivant" textlink="">
      <xdr:nvSpPr>
        <xdr:cNvPr id="19" name="Flèche vers le haut 18"/>
        <xdr:cNvSpPr/>
      </xdr:nvSpPr>
      <xdr:spPr>
        <a:xfrm>
          <a:off x="12380384" y="42335"/>
          <a:ext cx="396000" cy="288000"/>
        </a:xfrm>
        <a:prstGeom prst="upArrow">
          <a:avLst/>
        </a:prstGeom>
        <a:solidFill>
          <a:srgbClr val="00FF00"/>
        </a:solidFill>
        <a:ln w="12700">
          <a:solidFill>
            <a:schemeClr val="tx1"/>
          </a:solidFill>
        </a:ln>
        <a:effectLst/>
        <a:scene3d>
          <a:camera prst="orthographicFront">
            <a:rot lat="10800000" lon="0" rev="0"/>
          </a:camera>
          <a:lightRig rig="threePt" dir="t"/>
        </a:scene3d>
        <a:sp3d>
          <a:bevelT prst="relaxedInset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280150</xdr:colOff>
      <xdr:row>0</xdr:row>
      <xdr:rowOff>31749</xdr:rowOff>
    </xdr:from>
    <xdr:to>
      <xdr:col>2</xdr:col>
      <xdr:colOff>640150</xdr:colOff>
      <xdr:row>0</xdr:row>
      <xdr:rowOff>319749</xdr:rowOff>
    </xdr:to>
    <xdr:sp macro="[0]!mois_precedent" textlink="">
      <xdr:nvSpPr>
        <xdr:cNvPr id="20" name="Flèche vers le haut 19"/>
        <xdr:cNvSpPr/>
      </xdr:nvSpPr>
      <xdr:spPr>
        <a:xfrm>
          <a:off x="4775950" y="31749"/>
          <a:ext cx="360000" cy="288000"/>
        </a:xfrm>
        <a:prstGeom prst="upArrow">
          <a:avLst/>
        </a:prstGeom>
        <a:solidFill>
          <a:srgbClr val="00FF00"/>
        </a:solidFill>
        <a:ln w="12700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 prst="relaxedInset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264584</xdr:colOff>
      <xdr:row>0</xdr:row>
      <xdr:rowOff>42335</xdr:rowOff>
    </xdr:from>
    <xdr:to>
      <xdr:col>8</xdr:col>
      <xdr:colOff>660584</xdr:colOff>
      <xdr:row>0</xdr:row>
      <xdr:rowOff>330335</xdr:rowOff>
    </xdr:to>
    <xdr:sp macro="[0]!Feuille_Suivante" textlink="">
      <xdr:nvSpPr>
        <xdr:cNvPr id="33" name="Flèche vers le haut 32"/>
        <xdr:cNvSpPr/>
      </xdr:nvSpPr>
      <xdr:spPr>
        <a:xfrm>
          <a:off x="12380384" y="42335"/>
          <a:ext cx="396000" cy="288000"/>
        </a:xfrm>
        <a:prstGeom prst="upArrow">
          <a:avLst/>
        </a:prstGeom>
        <a:solidFill>
          <a:srgbClr val="0070C0"/>
        </a:solidFill>
        <a:ln w="12700">
          <a:solidFill>
            <a:schemeClr val="tx1"/>
          </a:solidFill>
        </a:ln>
        <a:effectLst/>
        <a:scene3d>
          <a:camera prst="orthographicFront">
            <a:rot lat="10800000" lon="0" rev="0"/>
          </a:camera>
          <a:lightRig rig="threePt" dir="t"/>
        </a:scene3d>
        <a:sp3d>
          <a:bevelT prst="relaxedInset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280150</xdr:colOff>
      <xdr:row>0</xdr:row>
      <xdr:rowOff>31749</xdr:rowOff>
    </xdr:from>
    <xdr:to>
      <xdr:col>2</xdr:col>
      <xdr:colOff>640150</xdr:colOff>
      <xdr:row>0</xdr:row>
      <xdr:rowOff>319749</xdr:rowOff>
    </xdr:to>
    <xdr:sp macro="[0]!Feuille_Précedente" textlink="">
      <xdr:nvSpPr>
        <xdr:cNvPr id="34" name="Flèche vers le haut 33"/>
        <xdr:cNvSpPr/>
      </xdr:nvSpPr>
      <xdr:spPr>
        <a:xfrm>
          <a:off x="4775950" y="31749"/>
          <a:ext cx="360000" cy="288000"/>
        </a:xfrm>
        <a:prstGeom prst="upArrow">
          <a:avLst/>
        </a:prstGeom>
        <a:solidFill>
          <a:srgbClr val="0070C0"/>
        </a:solidFill>
        <a:ln w="12700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 prst="relaxedInset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13</xdr:col>
      <xdr:colOff>222250</xdr:colOff>
      <xdr:row>0</xdr:row>
      <xdr:rowOff>95250</xdr:rowOff>
    </xdr:from>
    <xdr:to>
      <xdr:col>13</xdr:col>
      <xdr:colOff>726250</xdr:colOff>
      <xdr:row>1</xdr:row>
      <xdr:rowOff>260583</xdr:rowOff>
    </xdr:to>
    <xdr:pic macro="[0]!QuitterExcel">
      <xdr:nvPicPr>
        <xdr:cNvPr id="35" name="Image 3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986500" y="95250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7</xdr:col>
      <xdr:colOff>254000</xdr:colOff>
      <xdr:row>0</xdr:row>
      <xdr:rowOff>74084</xdr:rowOff>
    </xdr:from>
    <xdr:to>
      <xdr:col>7</xdr:col>
      <xdr:colOff>758000</xdr:colOff>
      <xdr:row>1</xdr:row>
      <xdr:rowOff>239417</xdr:rowOff>
    </xdr:to>
    <xdr:pic macro="[0]!Masquer_Feuille_Active">
      <xdr:nvPicPr>
        <xdr:cNvPr id="36" name="Image 3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61000"/>
                  </a14:imgEffect>
                  <a14:imgEffect>
                    <a14:saturation sat="200000"/>
                  </a14:imgEffect>
                  <a14:imgEffect>
                    <a14:brightnessContrast bright="-20000" contrast="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7667" y="74084"/>
          <a:ext cx="504000" cy="504000"/>
        </a:xfrm>
        <a:prstGeom prst="rect">
          <a:avLst/>
        </a:prstGeom>
        <a:solidFill>
          <a:schemeClr val="accent1"/>
        </a:solidFill>
        <a:effectLst/>
        <a:scene3d>
          <a:camera prst="orthographicFront"/>
          <a:lightRig rig="threePt" dir="t"/>
        </a:scene3d>
        <a:sp3d contourW="12700">
          <a:bevelB w="114300" prst="artDeco"/>
          <a:contourClr>
            <a:srgbClr val="0070C0"/>
          </a:contourClr>
        </a:sp3d>
      </xdr:spPr>
    </xdr:pic>
    <xdr:clientData/>
  </xdr:twoCellAnchor>
  <xdr:twoCellAnchor editAs="oneCell">
    <xdr:from>
      <xdr:col>3</xdr:col>
      <xdr:colOff>254000</xdr:colOff>
      <xdr:row>0</xdr:row>
      <xdr:rowOff>95250</xdr:rowOff>
    </xdr:from>
    <xdr:to>
      <xdr:col>3</xdr:col>
      <xdr:colOff>758000</xdr:colOff>
      <xdr:row>1</xdr:row>
      <xdr:rowOff>260583</xdr:rowOff>
    </xdr:to>
    <xdr:pic macro="[0]!Retour_Accueil">
      <xdr:nvPicPr>
        <xdr:cNvPr id="37" name="Image 3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46750" y="95250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11</xdr:col>
      <xdr:colOff>264584</xdr:colOff>
      <xdr:row>0</xdr:row>
      <xdr:rowOff>127000</xdr:rowOff>
    </xdr:from>
    <xdr:to>
      <xdr:col>11</xdr:col>
      <xdr:colOff>768584</xdr:colOff>
      <xdr:row>2</xdr:row>
      <xdr:rowOff>17167</xdr:rowOff>
    </xdr:to>
    <xdr:pic macro="[0]!Effacer_Donnees_Mensuelles"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39167" y="127000"/>
          <a:ext cx="504000" cy="50400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31750</xdr:colOff>
      <xdr:row>37</xdr:row>
      <xdr:rowOff>169332</xdr:rowOff>
    </xdr:from>
    <xdr:to>
      <xdr:col>10</xdr:col>
      <xdr:colOff>1259417</xdr:colOff>
      <xdr:row>39</xdr:row>
      <xdr:rowOff>63499</xdr:rowOff>
    </xdr:to>
    <xdr:sp macro="[0]!Haut_de_Page" textlink="">
      <xdr:nvSpPr>
        <xdr:cNvPr id="7" name="Organigramme : Alternative 6"/>
        <xdr:cNvSpPr/>
      </xdr:nvSpPr>
      <xdr:spPr>
        <a:xfrm>
          <a:off x="13290550" y="7446432"/>
          <a:ext cx="1227667" cy="27516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69</xdr:row>
      <xdr:rowOff>0</xdr:rowOff>
    </xdr:from>
    <xdr:to>
      <xdr:col>10</xdr:col>
      <xdr:colOff>1227667</xdr:colOff>
      <xdr:row>70</xdr:row>
      <xdr:rowOff>84667</xdr:rowOff>
    </xdr:to>
    <xdr:sp macro="[0]!Haut_de_Page" textlink="">
      <xdr:nvSpPr>
        <xdr:cNvPr id="8" name="Organigramme : Alternative 7"/>
        <xdr:cNvSpPr/>
      </xdr:nvSpPr>
      <xdr:spPr>
        <a:xfrm>
          <a:off x="13258800" y="13373100"/>
          <a:ext cx="1227667" cy="27516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>
    <xdr:from>
      <xdr:col>8</xdr:col>
      <xdr:colOff>264584</xdr:colOff>
      <xdr:row>0</xdr:row>
      <xdr:rowOff>42335</xdr:rowOff>
    </xdr:from>
    <xdr:to>
      <xdr:col>8</xdr:col>
      <xdr:colOff>660584</xdr:colOff>
      <xdr:row>0</xdr:row>
      <xdr:rowOff>330335</xdr:rowOff>
    </xdr:to>
    <xdr:sp macro="[0]!Feuille_Suivante" textlink="">
      <xdr:nvSpPr>
        <xdr:cNvPr id="19" name="Flèche vers le haut 18"/>
        <xdr:cNvSpPr/>
      </xdr:nvSpPr>
      <xdr:spPr>
        <a:xfrm>
          <a:off x="12380384" y="42335"/>
          <a:ext cx="396000" cy="288000"/>
        </a:xfrm>
        <a:prstGeom prst="upArrow">
          <a:avLst/>
        </a:prstGeom>
        <a:solidFill>
          <a:srgbClr val="0070C0"/>
        </a:solidFill>
        <a:ln w="12700">
          <a:solidFill>
            <a:schemeClr val="tx1"/>
          </a:solidFill>
        </a:ln>
        <a:effectLst/>
        <a:scene3d>
          <a:camera prst="orthographicFront">
            <a:rot lat="10800000" lon="0" rev="0"/>
          </a:camera>
          <a:lightRig rig="threePt" dir="t"/>
        </a:scene3d>
        <a:sp3d>
          <a:bevelT prst="relaxedInset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280150</xdr:colOff>
      <xdr:row>0</xdr:row>
      <xdr:rowOff>31749</xdr:rowOff>
    </xdr:from>
    <xdr:to>
      <xdr:col>2</xdr:col>
      <xdr:colOff>640150</xdr:colOff>
      <xdr:row>0</xdr:row>
      <xdr:rowOff>319749</xdr:rowOff>
    </xdr:to>
    <xdr:sp macro="[0]!Feuille_Précedente" textlink="">
      <xdr:nvSpPr>
        <xdr:cNvPr id="20" name="Flèche vers le haut 19"/>
        <xdr:cNvSpPr/>
      </xdr:nvSpPr>
      <xdr:spPr>
        <a:xfrm>
          <a:off x="4775950" y="31749"/>
          <a:ext cx="360000" cy="288000"/>
        </a:xfrm>
        <a:prstGeom prst="upArrow">
          <a:avLst/>
        </a:prstGeom>
        <a:solidFill>
          <a:srgbClr val="0070C0"/>
        </a:solidFill>
        <a:ln w="12700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 prst="relaxedInset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13</xdr:col>
      <xdr:colOff>306917</xdr:colOff>
      <xdr:row>0</xdr:row>
      <xdr:rowOff>95250</xdr:rowOff>
    </xdr:from>
    <xdr:to>
      <xdr:col>13</xdr:col>
      <xdr:colOff>810917</xdr:colOff>
      <xdr:row>1</xdr:row>
      <xdr:rowOff>260583</xdr:rowOff>
    </xdr:to>
    <xdr:pic macro="[0]!QuitterExcel">
      <xdr:nvPicPr>
        <xdr:cNvPr id="22" name="Image 2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71167" y="95250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7</xdr:col>
      <xdr:colOff>264583</xdr:colOff>
      <xdr:row>0</xdr:row>
      <xdr:rowOff>74084</xdr:rowOff>
    </xdr:from>
    <xdr:to>
      <xdr:col>7</xdr:col>
      <xdr:colOff>768583</xdr:colOff>
      <xdr:row>1</xdr:row>
      <xdr:rowOff>239417</xdr:rowOff>
    </xdr:to>
    <xdr:pic macro="[0]!Masquer_Feuille_Active">
      <xdr:nvPicPr>
        <xdr:cNvPr id="23" name="Image 2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61000"/>
                  </a14:imgEffect>
                  <a14:imgEffect>
                    <a14:saturation sat="200000"/>
                  </a14:imgEffect>
                  <a14:imgEffect>
                    <a14:brightnessContrast bright="-20000" contrast="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98250" y="74084"/>
          <a:ext cx="504000" cy="504000"/>
        </a:xfrm>
        <a:prstGeom prst="rect">
          <a:avLst/>
        </a:prstGeom>
        <a:solidFill>
          <a:schemeClr val="accent1"/>
        </a:solidFill>
        <a:effectLst/>
        <a:scene3d>
          <a:camera prst="orthographicFront"/>
          <a:lightRig rig="threePt" dir="t"/>
        </a:scene3d>
        <a:sp3d contourW="12700">
          <a:bevelB w="114300" prst="artDeco"/>
          <a:contourClr>
            <a:srgbClr val="0070C0"/>
          </a:contourClr>
        </a:sp3d>
      </xdr:spPr>
    </xdr:pic>
    <xdr:clientData/>
  </xdr:twoCellAnchor>
  <xdr:twoCellAnchor editAs="oneCell">
    <xdr:from>
      <xdr:col>3</xdr:col>
      <xdr:colOff>254000</xdr:colOff>
      <xdr:row>0</xdr:row>
      <xdr:rowOff>95251</xdr:rowOff>
    </xdr:from>
    <xdr:to>
      <xdr:col>3</xdr:col>
      <xdr:colOff>758000</xdr:colOff>
      <xdr:row>1</xdr:row>
      <xdr:rowOff>260584</xdr:rowOff>
    </xdr:to>
    <xdr:pic macro="[0]!Retour_Accueil">
      <xdr:nvPicPr>
        <xdr:cNvPr id="24" name="Image 23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46750" y="95251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11</xdr:col>
      <xdr:colOff>232833</xdr:colOff>
      <xdr:row>0</xdr:row>
      <xdr:rowOff>127000</xdr:rowOff>
    </xdr:from>
    <xdr:to>
      <xdr:col>11</xdr:col>
      <xdr:colOff>736833</xdr:colOff>
      <xdr:row>2</xdr:row>
      <xdr:rowOff>17167</xdr:rowOff>
    </xdr:to>
    <xdr:pic macro="[0]!Effacer_Donnees_Mensuelles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07416" y="127000"/>
          <a:ext cx="504000" cy="50400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31750</xdr:colOff>
      <xdr:row>37</xdr:row>
      <xdr:rowOff>169332</xdr:rowOff>
    </xdr:from>
    <xdr:to>
      <xdr:col>10</xdr:col>
      <xdr:colOff>1259417</xdr:colOff>
      <xdr:row>39</xdr:row>
      <xdr:rowOff>63499</xdr:rowOff>
    </xdr:to>
    <xdr:sp macro="[0]!Haut_de_Page" textlink="">
      <xdr:nvSpPr>
        <xdr:cNvPr id="7" name="Organigramme : Alternative 6"/>
        <xdr:cNvSpPr/>
      </xdr:nvSpPr>
      <xdr:spPr>
        <a:xfrm>
          <a:off x="13290550" y="7446432"/>
          <a:ext cx="1227667" cy="27516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69</xdr:row>
      <xdr:rowOff>0</xdr:rowOff>
    </xdr:from>
    <xdr:to>
      <xdr:col>10</xdr:col>
      <xdr:colOff>1227667</xdr:colOff>
      <xdr:row>70</xdr:row>
      <xdr:rowOff>84667</xdr:rowOff>
    </xdr:to>
    <xdr:sp macro="[0]!Haut_de_Page" textlink="">
      <xdr:nvSpPr>
        <xdr:cNvPr id="8" name="Organigramme : Alternative 7"/>
        <xdr:cNvSpPr/>
      </xdr:nvSpPr>
      <xdr:spPr>
        <a:xfrm>
          <a:off x="13258800" y="13373100"/>
          <a:ext cx="1227667" cy="27516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>
    <xdr:from>
      <xdr:col>8</xdr:col>
      <xdr:colOff>264584</xdr:colOff>
      <xdr:row>0</xdr:row>
      <xdr:rowOff>42335</xdr:rowOff>
    </xdr:from>
    <xdr:to>
      <xdr:col>8</xdr:col>
      <xdr:colOff>660584</xdr:colOff>
      <xdr:row>0</xdr:row>
      <xdr:rowOff>330335</xdr:rowOff>
    </xdr:to>
    <xdr:sp macro="[0]!Feuille_Suivante" textlink="">
      <xdr:nvSpPr>
        <xdr:cNvPr id="20" name="Flèche vers le haut 19"/>
        <xdr:cNvSpPr/>
      </xdr:nvSpPr>
      <xdr:spPr>
        <a:xfrm>
          <a:off x="12380384" y="42335"/>
          <a:ext cx="396000" cy="288000"/>
        </a:xfrm>
        <a:prstGeom prst="upArrow">
          <a:avLst/>
        </a:prstGeom>
        <a:solidFill>
          <a:srgbClr val="0070C0"/>
        </a:solidFill>
        <a:ln w="12700">
          <a:solidFill>
            <a:schemeClr val="tx1"/>
          </a:solidFill>
        </a:ln>
        <a:effectLst/>
        <a:scene3d>
          <a:camera prst="orthographicFront">
            <a:rot lat="10800000" lon="0" rev="0"/>
          </a:camera>
          <a:lightRig rig="threePt" dir="t"/>
        </a:scene3d>
        <a:sp3d>
          <a:bevelT prst="relaxedInset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280150</xdr:colOff>
      <xdr:row>0</xdr:row>
      <xdr:rowOff>31749</xdr:rowOff>
    </xdr:from>
    <xdr:to>
      <xdr:col>2</xdr:col>
      <xdr:colOff>640150</xdr:colOff>
      <xdr:row>0</xdr:row>
      <xdr:rowOff>319749</xdr:rowOff>
    </xdr:to>
    <xdr:sp macro="[0]!Feuille_Précedente" textlink="">
      <xdr:nvSpPr>
        <xdr:cNvPr id="21" name="Flèche vers le haut 20"/>
        <xdr:cNvSpPr/>
      </xdr:nvSpPr>
      <xdr:spPr>
        <a:xfrm>
          <a:off x="4775950" y="31749"/>
          <a:ext cx="360000" cy="288000"/>
        </a:xfrm>
        <a:prstGeom prst="upArrow">
          <a:avLst/>
        </a:prstGeom>
        <a:solidFill>
          <a:srgbClr val="0070C0"/>
        </a:solidFill>
        <a:ln w="12700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 prst="relaxedInset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13</xdr:col>
      <xdr:colOff>243417</xdr:colOff>
      <xdr:row>0</xdr:row>
      <xdr:rowOff>105834</xdr:rowOff>
    </xdr:from>
    <xdr:to>
      <xdr:col>13</xdr:col>
      <xdr:colOff>747417</xdr:colOff>
      <xdr:row>1</xdr:row>
      <xdr:rowOff>271167</xdr:rowOff>
    </xdr:to>
    <xdr:pic macro="[0]!QuitterExcel">
      <xdr:nvPicPr>
        <xdr:cNvPr id="19" name="Image 1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07667" y="105834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7</xdr:col>
      <xdr:colOff>253999</xdr:colOff>
      <xdr:row>0</xdr:row>
      <xdr:rowOff>84667</xdr:rowOff>
    </xdr:from>
    <xdr:to>
      <xdr:col>7</xdr:col>
      <xdr:colOff>757999</xdr:colOff>
      <xdr:row>1</xdr:row>
      <xdr:rowOff>250000</xdr:rowOff>
    </xdr:to>
    <xdr:pic macro="[0]!Masquer_Feuille_Active">
      <xdr:nvPicPr>
        <xdr:cNvPr id="23" name="Image 2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61000"/>
                  </a14:imgEffect>
                  <a14:imgEffect>
                    <a14:saturation sat="200000"/>
                  </a14:imgEffect>
                  <a14:imgEffect>
                    <a14:brightnessContrast bright="-20000" contrast="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7666" y="84667"/>
          <a:ext cx="504000" cy="504000"/>
        </a:xfrm>
        <a:prstGeom prst="rect">
          <a:avLst/>
        </a:prstGeom>
        <a:solidFill>
          <a:schemeClr val="accent1"/>
        </a:solidFill>
        <a:effectLst/>
        <a:scene3d>
          <a:camera prst="orthographicFront"/>
          <a:lightRig rig="threePt" dir="t"/>
        </a:scene3d>
        <a:sp3d contourW="12700">
          <a:bevelB w="114300" prst="artDeco"/>
          <a:contourClr>
            <a:srgbClr val="0070C0"/>
          </a:contourClr>
        </a:sp3d>
      </xdr:spPr>
    </xdr:pic>
    <xdr:clientData/>
  </xdr:twoCellAnchor>
  <xdr:twoCellAnchor editAs="oneCell">
    <xdr:from>
      <xdr:col>3</xdr:col>
      <xdr:colOff>254000</xdr:colOff>
      <xdr:row>0</xdr:row>
      <xdr:rowOff>105833</xdr:rowOff>
    </xdr:from>
    <xdr:to>
      <xdr:col>3</xdr:col>
      <xdr:colOff>758000</xdr:colOff>
      <xdr:row>1</xdr:row>
      <xdr:rowOff>271166</xdr:rowOff>
    </xdr:to>
    <xdr:pic macro="[0]!Retour_Accueil">
      <xdr:nvPicPr>
        <xdr:cNvPr id="24" name="Image 23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46750" y="105833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11</xdr:col>
      <xdr:colOff>264584</xdr:colOff>
      <xdr:row>0</xdr:row>
      <xdr:rowOff>127000</xdr:rowOff>
    </xdr:from>
    <xdr:to>
      <xdr:col>11</xdr:col>
      <xdr:colOff>768584</xdr:colOff>
      <xdr:row>2</xdr:row>
      <xdr:rowOff>17167</xdr:rowOff>
    </xdr:to>
    <xdr:pic macro="[0]!Effacer_Donnees_Mensuelles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39167" y="127000"/>
          <a:ext cx="504000" cy="50400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31750</xdr:colOff>
      <xdr:row>37</xdr:row>
      <xdr:rowOff>169332</xdr:rowOff>
    </xdr:from>
    <xdr:to>
      <xdr:col>10</xdr:col>
      <xdr:colOff>1259417</xdr:colOff>
      <xdr:row>39</xdr:row>
      <xdr:rowOff>63499</xdr:rowOff>
    </xdr:to>
    <xdr:sp macro="[0]!Haut_de_Page" textlink="">
      <xdr:nvSpPr>
        <xdr:cNvPr id="7" name="Organigramme : Alternative 6"/>
        <xdr:cNvSpPr/>
      </xdr:nvSpPr>
      <xdr:spPr>
        <a:xfrm>
          <a:off x="13290550" y="7446432"/>
          <a:ext cx="1227667" cy="27516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69</xdr:row>
      <xdr:rowOff>0</xdr:rowOff>
    </xdr:from>
    <xdr:to>
      <xdr:col>10</xdr:col>
      <xdr:colOff>1227667</xdr:colOff>
      <xdr:row>70</xdr:row>
      <xdr:rowOff>84667</xdr:rowOff>
    </xdr:to>
    <xdr:sp macro="[0]!Haut_de_Page" textlink="">
      <xdr:nvSpPr>
        <xdr:cNvPr id="8" name="Organigramme : Alternative 7"/>
        <xdr:cNvSpPr/>
      </xdr:nvSpPr>
      <xdr:spPr>
        <a:xfrm>
          <a:off x="13258800" y="13373100"/>
          <a:ext cx="1227667" cy="27516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>
    <xdr:from>
      <xdr:col>8</xdr:col>
      <xdr:colOff>264584</xdr:colOff>
      <xdr:row>0</xdr:row>
      <xdr:rowOff>42335</xdr:rowOff>
    </xdr:from>
    <xdr:to>
      <xdr:col>8</xdr:col>
      <xdr:colOff>660584</xdr:colOff>
      <xdr:row>0</xdr:row>
      <xdr:rowOff>330335</xdr:rowOff>
    </xdr:to>
    <xdr:sp macro="[0]!Feuille_Suivante" textlink="">
      <xdr:nvSpPr>
        <xdr:cNvPr id="20" name="Flèche vers le haut 19"/>
        <xdr:cNvSpPr/>
      </xdr:nvSpPr>
      <xdr:spPr>
        <a:xfrm>
          <a:off x="12380384" y="42335"/>
          <a:ext cx="396000" cy="288000"/>
        </a:xfrm>
        <a:prstGeom prst="upArrow">
          <a:avLst/>
        </a:prstGeom>
        <a:solidFill>
          <a:srgbClr val="0070C0"/>
        </a:solidFill>
        <a:ln w="12700">
          <a:solidFill>
            <a:schemeClr val="tx1"/>
          </a:solidFill>
        </a:ln>
        <a:effectLst/>
        <a:scene3d>
          <a:camera prst="orthographicFront">
            <a:rot lat="10800000" lon="0" rev="0"/>
          </a:camera>
          <a:lightRig rig="threePt" dir="t"/>
        </a:scene3d>
        <a:sp3d>
          <a:bevelT prst="relaxedInset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280150</xdr:colOff>
      <xdr:row>0</xdr:row>
      <xdr:rowOff>31749</xdr:rowOff>
    </xdr:from>
    <xdr:to>
      <xdr:col>2</xdr:col>
      <xdr:colOff>640150</xdr:colOff>
      <xdr:row>0</xdr:row>
      <xdr:rowOff>319749</xdr:rowOff>
    </xdr:to>
    <xdr:sp macro="[0]!Feuille_Précedente" textlink="">
      <xdr:nvSpPr>
        <xdr:cNvPr id="21" name="Flèche vers le haut 20"/>
        <xdr:cNvSpPr/>
      </xdr:nvSpPr>
      <xdr:spPr>
        <a:xfrm>
          <a:off x="4775950" y="31749"/>
          <a:ext cx="360000" cy="288000"/>
        </a:xfrm>
        <a:prstGeom prst="upArrow">
          <a:avLst/>
        </a:prstGeom>
        <a:solidFill>
          <a:srgbClr val="0070C0"/>
        </a:solidFill>
        <a:ln w="12700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 prst="relaxedInset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13</xdr:col>
      <xdr:colOff>254000</xdr:colOff>
      <xdr:row>0</xdr:row>
      <xdr:rowOff>105833</xdr:rowOff>
    </xdr:from>
    <xdr:to>
      <xdr:col>13</xdr:col>
      <xdr:colOff>758000</xdr:colOff>
      <xdr:row>1</xdr:row>
      <xdr:rowOff>271166</xdr:rowOff>
    </xdr:to>
    <xdr:pic macro="[0]!QuitterExcel">
      <xdr:nvPicPr>
        <xdr:cNvPr id="19" name="Image 1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18250" y="105833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7</xdr:col>
      <xdr:colOff>253999</xdr:colOff>
      <xdr:row>0</xdr:row>
      <xdr:rowOff>74083</xdr:rowOff>
    </xdr:from>
    <xdr:to>
      <xdr:col>7</xdr:col>
      <xdr:colOff>757999</xdr:colOff>
      <xdr:row>1</xdr:row>
      <xdr:rowOff>239416</xdr:rowOff>
    </xdr:to>
    <xdr:pic macro="[0]!Masquer_Feuille_Active">
      <xdr:nvPicPr>
        <xdr:cNvPr id="22" name="Image 2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61000"/>
                  </a14:imgEffect>
                  <a14:imgEffect>
                    <a14:saturation sat="200000"/>
                  </a14:imgEffect>
                  <a14:imgEffect>
                    <a14:brightnessContrast bright="-20000" contrast="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7666" y="74083"/>
          <a:ext cx="504000" cy="504000"/>
        </a:xfrm>
        <a:prstGeom prst="rect">
          <a:avLst/>
        </a:prstGeom>
        <a:solidFill>
          <a:schemeClr val="accent1"/>
        </a:solidFill>
        <a:effectLst/>
        <a:scene3d>
          <a:camera prst="orthographicFront"/>
          <a:lightRig rig="threePt" dir="t"/>
        </a:scene3d>
        <a:sp3d contourW="12700">
          <a:bevelB w="114300" prst="artDeco"/>
          <a:contourClr>
            <a:srgbClr val="0070C0"/>
          </a:contourClr>
        </a:sp3d>
      </xdr:spPr>
    </xdr:pic>
    <xdr:clientData/>
  </xdr:twoCellAnchor>
  <xdr:twoCellAnchor editAs="oneCell">
    <xdr:from>
      <xdr:col>3</xdr:col>
      <xdr:colOff>254000</xdr:colOff>
      <xdr:row>0</xdr:row>
      <xdr:rowOff>95250</xdr:rowOff>
    </xdr:from>
    <xdr:to>
      <xdr:col>3</xdr:col>
      <xdr:colOff>758000</xdr:colOff>
      <xdr:row>1</xdr:row>
      <xdr:rowOff>260583</xdr:rowOff>
    </xdr:to>
    <xdr:pic macro="[0]!Retour_Accueil">
      <xdr:nvPicPr>
        <xdr:cNvPr id="23" name="Image 22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46750" y="95250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11</xdr:col>
      <xdr:colOff>275167</xdr:colOff>
      <xdr:row>0</xdr:row>
      <xdr:rowOff>116417</xdr:rowOff>
    </xdr:from>
    <xdr:to>
      <xdr:col>11</xdr:col>
      <xdr:colOff>779167</xdr:colOff>
      <xdr:row>2</xdr:row>
      <xdr:rowOff>6584</xdr:rowOff>
    </xdr:to>
    <xdr:pic macro="[0]!Effacer_Donnees_Mensuelles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49750" y="116417"/>
          <a:ext cx="504000" cy="50400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31750</xdr:colOff>
      <xdr:row>37</xdr:row>
      <xdr:rowOff>169332</xdr:rowOff>
    </xdr:from>
    <xdr:to>
      <xdr:col>10</xdr:col>
      <xdr:colOff>1259417</xdr:colOff>
      <xdr:row>39</xdr:row>
      <xdr:rowOff>63499</xdr:rowOff>
    </xdr:to>
    <xdr:sp macro="[0]!Haut_de_Page" textlink="">
      <xdr:nvSpPr>
        <xdr:cNvPr id="7" name="Organigramme : Alternative 6"/>
        <xdr:cNvSpPr/>
      </xdr:nvSpPr>
      <xdr:spPr>
        <a:xfrm>
          <a:off x="13290550" y="7446432"/>
          <a:ext cx="1227667" cy="27516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69</xdr:row>
      <xdr:rowOff>0</xdr:rowOff>
    </xdr:from>
    <xdr:to>
      <xdr:col>10</xdr:col>
      <xdr:colOff>1227667</xdr:colOff>
      <xdr:row>70</xdr:row>
      <xdr:rowOff>84667</xdr:rowOff>
    </xdr:to>
    <xdr:sp macro="[0]!Haut_de_Page" textlink="">
      <xdr:nvSpPr>
        <xdr:cNvPr id="8" name="Organigramme : Alternative 7"/>
        <xdr:cNvSpPr/>
      </xdr:nvSpPr>
      <xdr:spPr>
        <a:xfrm>
          <a:off x="13258800" y="13373100"/>
          <a:ext cx="1227667" cy="27516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>
    <xdr:from>
      <xdr:col>8</xdr:col>
      <xdr:colOff>264584</xdr:colOff>
      <xdr:row>0</xdr:row>
      <xdr:rowOff>42335</xdr:rowOff>
    </xdr:from>
    <xdr:to>
      <xdr:col>8</xdr:col>
      <xdr:colOff>660584</xdr:colOff>
      <xdr:row>0</xdr:row>
      <xdr:rowOff>330335</xdr:rowOff>
    </xdr:to>
    <xdr:sp macro="[0]!Feuille_Suivante" textlink="">
      <xdr:nvSpPr>
        <xdr:cNvPr id="19" name="Flèche vers le haut 18"/>
        <xdr:cNvSpPr/>
      </xdr:nvSpPr>
      <xdr:spPr>
        <a:xfrm>
          <a:off x="12380384" y="42335"/>
          <a:ext cx="396000" cy="288000"/>
        </a:xfrm>
        <a:prstGeom prst="upArrow">
          <a:avLst/>
        </a:prstGeom>
        <a:solidFill>
          <a:srgbClr val="0070C0"/>
        </a:solidFill>
        <a:ln w="12700">
          <a:solidFill>
            <a:schemeClr val="tx1"/>
          </a:solidFill>
        </a:ln>
        <a:effectLst/>
        <a:scene3d>
          <a:camera prst="orthographicFront">
            <a:rot lat="10800000" lon="0" rev="0"/>
          </a:camera>
          <a:lightRig rig="threePt" dir="t"/>
        </a:scene3d>
        <a:sp3d>
          <a:bevelT prst="relaxedInset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280150</xdr:colOff>
      <xdr:row>0</xdr:row>
      <xdr:rowOff>31749</xdr:rowOff>
    </xdr:from>
    <xdr:to>
      <xdr:col>2</xdr:col>
      <xdr:colOff>640150</xdr:colOff>
      <xdr:row>0</xdr:row>
      <xdr:rowOff>319749</xdr:rowOff>
    </xdr:to>
    <xdr:sp macro="[0]!Feuille_Précedente" textlink="">
      <xdr:nvSpPr>
        <xdr:cNvPr id="20" name="Flèche vers le haut 19"/>
        <xdr:cNvSpPr/>
      </xdr:nvSpPr>
      <xdr:spPr>
        <a:xfrm>
          <a:off x="4775950" y="31749"/>
          <a:ext cx="360000" cy="288000"/>
        </a:xfrm>
        <a:prstGeom prst="upArrow">
          <a:avLst/>
        </a:prstGeom>
        <a:solidFill>
          <a:srgbClr val="0070C0"/>
        </a:solidFill>
        <a:ln w="12700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 prst="relaxedInset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13</xdr:col>
      <xdr:colOff>275167</xdr:colOff>
      <xdr:row>0</xdr:row>
      <xdr:rowOff>105834</xdr:rowOff>
    </xdr:from>
    <xdr:to>
      <xdr:col>13</xdr:col>
      <xdr:colOff>779167</xdr:colOff>
      <xdr:row>1</xdr:row>
      <xdr:rowOff>271167</xdr:rowOff>
    </xdr:to>
    <xdr:pic macro="[0]!QuitterExcel">
      <xdr:nvPicPr>
        <xdr:cNvPr id="21" name="Image 2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39417" y="105834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7</xdr:col>
      <xdr:colOff>264583</xdr:colOff>
      <xdr:row>0</xdr:row>
      <xdr:rowOff>84667</xdr:rowOff>
    </xdr:from>
    <xdr:to>
      <xdr:col>7</xdr:col>
      <xdr:colOff>768583</xdr:colOff>
      <xdr:row>1</xdr:row>
      <xdr:rowOff>250000</xdr:rowOff>
    </xdr:to>
    <xdr:pic macro="[0]!Masquer_Feuille_Active">
      <xdr:nvPicPr>
        <xdr:cNvPr id="23" name="Image 2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61000"/>
                  </a14:imgEffect>
                  <a14:imgEffect>
                    <a14:saturation sat="200000"/>
                  </a14:imgEffect>
                  <a14:imgEffect>
                    <a14:brightnessContrast bright="-20000" contrast="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98250" y="84667"/>
          <a:ext cx="504000" cy="504000"/>
        </a:xfrm>
        <a:prstGeom prst="rect">
          <a:avLst/>
        </a:prstGeom>
        <a:solidFill>
          <a:schemeClr val="accent1"/>
        </a:solidFill>
        <a:effectLst/>
        <a:scene3d>
          <a:camera prst="orthographicFront"/>
          <a:lightRig rig="threePt" dir="t"/>
        </a:scene3d>
        <a:sp3d contourW="12700">
          <a:bevelB w="114300" prst="artDeco"/>
          <a:contourClr>
            <a:srgbClr val="0070C0"/>
          </a:contourClr>
        </a:sp3d>
      </xdr:spPr>
    </xdr:pic>
    <xdr:clientData/>
  </xdr:twoCellAnchor>
  <xdr:twoCellAnchor editAs="oneCell">
    <xdr:from>
      <xdr:col>3</xdr:col>
      <xdr:colOff>232834</xdr:colOff>
      <xdr:row>0</xdr:row>
      <xdr:rowOff>95250</xdr:rowOff>
    </xdr:from>
    <xdr:to>
      <xdr:col>3</xdr:col>
      <xdr:colOff>736834</xdr:colOff>
      <xdr:row>1</xdr:row>
      <xdr:rowOff>260583</xdr:rowOff>
    </xdr:to>
    <xdr:pic macro="[0]!Retour_Accueil">
      <xdr:nvPicPr>
        <xdr:cNvPr id="24" name="Image 23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25584" y="95250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11</xdr:col>
      <xdr:colOff>254001</xdr:colOff>
      <xdr:row>0</xdr:row>
      <xdr:rowOff>127001</xdr:rowOff>
    </xdr:from>
    <xdr:to>
      <xdr:col>11</xdr:col>
      <xdr:colOff>758001</xdr:colOff>
      <xdr:row>2</xdr:row>
      <xdr:rowOff>17168</xdr:rowOff>
    </xdr:to>
    <xdr:pic macro="[0]!Effacer_Donnees_Mensuelles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28584" y="127001"/>
          <a:ext cx="504000" cy="50400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26091</xdr:colOff>
      <xdr:row>30</xdr:row>
      <xdr:rowOff>166912</xdr:rowOff>
    </xdr:from>
    <xdr:to>
      <xdr:col>6</xdr:col>
      <xdr:colOff>4178</xdr:colOff>
      <xdr:row>31</xdr:row>
      <xdr:rowOff>163838</xdr:rowOff>
    </xdr:to>
    <xdr:sp macro="[0]!Haut_de_Page" textlink="">
      <xdr:nvSpPr>
        <xdr:cNvPr id="25" name="Organigramme : Alternative 24"/>
        <xdr:cNvSpPr/>
      </xdr:nvSpPr>
      <xdr:spPr>
        <a:xfrm>
          <a:off x="7065066" y="6034312"/>
          <a:ext cx="968687" cy="196951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>
    <xdr:from>
      <xdr:col>5</xdr:col>
      <xdr:colOff>16566</xdr:colOff>
      <xdr:row>55</xdr:row>
      <xdr:rowOff>190546</xdr:rowOff>
    </xdr:from>
    <xdr:to>
      <xdr:col>5</xdr:col>
      <xdr:colOff>988566</xdr:colOff>
      <xdr:row>56</xdr:row>
      <xdr:rowOff>187472</xdr:rowOff>
    </xdr:to>
    <xdr:sp macro="[0]!Haut_de_Page" textlink="">
      <xdr:nvSpPr>
        <xdr:cNvPr id="28" name="Organigramme : Alternative 27"/>
        <xdr:cNvSpPr/>
      </xdr:nvSpPr>
      <xdr:spPr>
        <a:xfrm>
          <a:off x="7055541" y="11058571"/>
          <a:ext cx="972000" cy="196951"/>
        </a:xfrm>
        <a:prstGeom prst="flowChartAlternateProcess">
          <a:avLst/>
        </a:prstGeom>
        <a:gradFill rotWithShape="1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 cap="flat" cmpd="dbl" algn="ctr">
          <a:solidFill>
            <a:srgbClr val="8064A2">
              <a:shade val="95000"/>
              <a:satMod val="105000"/>
              <a:alpha val="65000"/>
            </a:srgbClr>
          </a:solidFill>
          <a:prstDash val="solid"/>
        </a:ln>
        <a:effectLst>
          <a:glow rad="63500">
            <a:srgbClr val="C0504D">
              <a:satMod val="175000"/>
              <a:alpha val="40000"/>
            </a:srgb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Haut de page</a:t>
          </a:r>
        </a:p>
      </xdr:txBody>
    </xdr:sp>
    <xdr:clientData/>
  </xdr:twoCellAnchor>
  <xdr:twoCellAnchor>
    <xdr:from>
      <xdr:col>5</xdr:col>
      <xdr:colOff>24849</xdr:colOff>
      <xdr:row>127</xdr:row>
      <xdr:rowOff>16676</xdr:rowOff>
    </xdr:from>
    <xdr:to>
      <xdr:col>6</xdr:col>
      <xdr:colOff>2936</xdr:colOff>
      <xdr:row>128</xdr:row>
      <xdr:rowOff>13603</xdr:rowOff>
    </xdr:to>
    <xdr:sp macro="[0]!Haut_de_Page" textlink="">
      <xdr:nvSpPr>
        <xdr:cNvPr id="29" name="Organigramme : Alternative 28"/>
        <xdr:cNvSpPr/>
      </xdr:nvSpPr>
      <xdr:spPr>
        <a:xfrm>
          <a:off x="7063824" y="25286501"/>
          <a:ext cx="968687" cy="196952"/>
        </a:xfrm>
        <a:prstGeom prst="flowChartAlternateProcess">
          <a:avLst/>
        </a:prstGeom>
        <a:gradFill rotWithShape="1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 cap="flat" cmpd="dbl" algn="ctr">
          <a:solidFill>
            <a:srgbClr val="8064A2">
              <a:shade val="95000"/>
              <a:satMod val="105000"/>
              <a:alpha val="65000"/>
            </a:srgbClr>
          </a:solidFill>
          <a:prstDash val="solid"/>
        </a:ln>
        <a:effectLst>
          <a:glow rad="63500">
            <a:srgbClr val="C0504D">
              <a:satMod val="175000"/>
              <a:alpha val="40000"/>
            </a:srgb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Haut de page</a:t>
          </a:r>
        </a:p>
      </xdr:txBody>
    </xdr:sp>
    <xdr:clientData/>
  </xdr:twoCellAnchor>
  <xdr:twoCellAnchor>
    <xdr:from>
      <xdr:col>5</xdr:col>
      <xdr:colOff>0</xdr:colOff>
      <xdr:row>81</xdr:row>
      <xdr:rowOff>0</xdr:rowOff>
    </xdr:from>
    <xdr:to>
      <xdr:col>5</xdr:col>
      <xdr:colOff>972000</xdr:colOff>
      <xdr:row>81</xdr:row>
      <xdr:rowOff>195708</xdr:rowOff>
    </xdr:to>
    <xdr:sp macro="[0]!Haut_de_Page" textlink="">
      <xdr:nvSpPr>
        <xdr:cNvPr id="30" name="Organigramme : Alternative 29"/>
        <xdr:cNvSpPr/>
      </xdr:nvSpPr>
      <xdr:spPr>
        <a:xfrm>
          <a:off x="7038975" y="16068675"/>
          <a:ext cx="972000" cy="195708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>
    <xdr:from>
      <xdr:col>5</xdr:col>
      <xdr:colOff>0</xdr:colOff>
      <xdr:row>106</xdr:row>
      <xdr:rowOff>0</xdr:rowOff>
    </xdr:from>
    <xdr:to>
      <xdr:col>5</xdr:col>
      <xdr:colOff>972000</xdr:colOff>
      <xdr:row>106</xdr:row>
      <xdr:rowOff>195708</xdr:rowOff>
    </xdr:to>
    <xdr:sp macro="[0]!Haut_de_Page" textlink="">
      <xdr:nvSpPr>
        <xdr:cNvPr id="31" name="Organigramme : Alternative 30"/>
        <xdr:cNvSpPr/>
      </xdr:nvSpPr>
      <xdr:spPr>
        <a:xfrm>
          <a:off x="7038975" y="21069300"/>
          <a:ext cx="972000" cy="195708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 editAs="oneCell">
    <xdr:from>
      <xdr:col>5</xdr:col>
      <xdr:colOff>273326</xdr:colOff>
      <xdr:row>7</xdr:row>
      <xdr:rowOff>157372</xdr:rowOff>
    </xdr:from>
    <xdr:to>
      <xdr:col>5</xdr:col>
      <xdr:colOff>669326</xdr:colOff>
      <xdr:row>9</xdr:row>
      <xdr:rowOff>155806</xdr:rowOff>
    </xdr:to>
    <xdr:pic macro="[0]!Masquer_Feuille_Active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61000"/>
                  </a14:imgEffect>
                  <a14:imgEffect>
                    <a14:saturation sat="200000"/>
                  </a14:imgEffect>
                  <a14:imgEffect>
                    <a14:brightnessContrast bright="-20000" contrast="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05261" y="1822176"/>
          <a:ext cx="396000" cy="396000"/>
        </a:xfrm>
        <a:prstGeom prst="rect">
          <a:avLst/>
        </a:prstGeom>
        <a:solidFill>
          <a:schemeClr val="accent1"/>
        </a:solidFill>
        <a:effectLst/>
        <a:scene3d>
          <a:camera prst="orthographicFront"/>
          <a:lightRig rig="threePt" dir="t"/>
        </a:scene3d>
        <a:sp3d contourW="12700">
          <a:bevelB w="114300" prst="artDeco"/>
          <a:contourClr>
            <a:srgbClr val="0070C0"/>
          </a:contourClr>
        </a:sp3d>
      </xdr:spPr>
    </xdr:pic>
    <xdr:clientData/>
  </xdr:twoCellAnchor>
  <xdr:twoCellAnchor editAs="oneCell">
    <xdr:from>
      <xdr:col>5</xdr:col>
      <xdr:colOff>289893</xdr:colOff>
      <xdr:row>12</xdr:row>
      <xdr:rowOff>5</xdr:rowOff>
    </xdr:from>
    <xdr:to>
      <xdr:col>5</xdr:col>
      <xdr:colOff>685893</xdr:colOff>
      <xdr:row>13</xdr:row>
      <xdr:rowOff>197222</xdr:rowOff>
    </xdr:to>
    <xdr:pic macro="[0]!Retour_Accueil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21828" y="2658722"/>
          <a:ext cx="396000" cy="396000"/>
        </a:xfrm>
        <a:prstGeom prst="rect">
          <a:avLst/>
        </a:prstGeom>
      </xdr:spPr>
    </xdr:pic>
    <xdr:clientData/>
  </xdr:twoCellAnchor>
  <xdr:twoCellAnchor editAs="oneCell">
    <xdr:from>
      <xdr:col>5</xdr:col>
      <xdr:colOff>306459</xdr:colOff>
      <xdr:row>4</xdr:row>
      <xdr:rowOff>8283</xdr:rowOff>
    </xdr:from>
    <xdr:to>
      <xdr:col>5</xdr:col>
      <xdr:colOff>702459</xdr:colOff>
      <xdr:row>6</xdr:row>
      <xdr:rowOff>6718</xdr:rowOff>
    </xdr:to>
    <xdr:pic macro="[0]!Effacer_Donnees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8394" y="1076740"/>
          <a:ext cx="396000" cy="396000"/>
        </a:xfrm>
        <a:prstGeom prst="rect">
          <a:avLst/>
        </a:prstGeom>
      </xdr:spPr>
    </xdr:pic>
    <xdr:clientData/>
  </xdr:twoCellAnchor>
  <xdr:twoCellAnchor editAs="oneCell">
    <xdr:from>
      <xdr:col>5</xdr:col>
      <xdr:colOff>248476</xdr:colOff>
      <xdr:row>15</xdr:row>
      <xdr:rowOff>115953</xdr:rowOff>
    </xdr:from>
    <xdr:to>
      <xdr:col>5</xdr:col>
      <xdr:colOff>716476</xdr:colOff>
      <xdr:row>17</xdr:row>
      <xdr:rowOff>186388</xdr:rowOff>
    </xdr:to>
    <xdr:pic macro="[0]!AfficherUSF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80411" y="3371018"/>
          <a:ext cx="468000" cy="4680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</xdr:row>
      <xdr:rowOff>304800</xdr:rowOff>
    </xdr:from>
    <xdr:to>
      <xdr:col>7</xdr:col>
      <xdr:colOff>876067</xdr:colOff>
      <xdr:row>4</xdr:row>
      <xdr:rowOff>38062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896350" y="800100"/>
          <a:ext cx="1866667" cy="304762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723686</xdr:colOff>
      <xdr:row>5</xdr:row>
      <xdr:rowOff>85689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896350" y="1066800"/>
          <a:ext cx="1714286" cy="285714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26091</xdr:colOff>
      <xdr:row>29</xdr:row>
      <xdr:rowOff>166912</xdr:rowOff>
    </xdr:from>
    <xdr:to>
      <xdr:col>6</xdr:col>
      <xdr:colOff>4178</xdr:colOff>
      <xdr:row>30</xdr:row>
      <xdr:rowOff>163838</xdr:rowOff>
    </xdr:to>
    <xdr:sp macro="[0]!Haut_de_Page" textlink="">
      <xdr:nvSpPr>
        <xdr:cNvPr id="25" name="Organigramme : Alternative 24"/>
        <xdr:cNvSpPr/>
      </xdr:nvSpPr>
      <xdr:spPr>
        <a:xfrm>
          <a:off x="7065066" y="6234337"/>
          <a:ext cx="968687" cy="196951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>
    <xdr:from>
      <xdr:col>5</xdr:col>
      <xdr:colOff>16566</xdr:colOff>
      <xdr:row>55</xdr:row>
      <xdr:rowOff>190546</xdr:rowOff>
    </xdr:from>
    <xdr:to>
      <xdr:col>5</xdr:col>
      <xdr:colOff>988566</xdr:colOff>
      <xdr:row>56</xdr:row>
      <xdr:rowOff>187472</xdr:rowOff>
    </xdr:to>
    <xdr:sp macro="[0]!Haut_de_Page" textlink="">
      <xdr:nvSpPr>
        <xdr:cNvPr id="28" name="Organigramme : Alternative 27"/>
        <xdr:cNvSpPr/>
      </xdr:nvSpPr>
      <xdr:spPr>
        <a:xfrm>
          <a:off x="7055541" y="11258596"/>
          <a:ext cx="972000" cy="196951"/>
        </a:xfrm>
        <a:prstGeom prst="flowChartAlternateProcess">
          <a:avLst/>
        </a:prstGeom>
        <a:gradFill rotWithShape="1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 cap="flat" cmpd="dbl" algn="ctr">
          <a:solidFill>
            <a:srgbClr val="8064A2">
              <a:shade val="95000"/>
              <a:satMod val="105000"/>
              <a:alpha val="65000"/>
            </a:srgbClr>
          </a:solidFill>
          <a:prstDash val="solid"/>
        </a:ln>
        <a:effectLst>
          <a:glow rad="63500">
            <a:srgbClr val="C0504D">
              <a:satMod val="175000"/>
              <a:alpha val="40000"/>
            </a:srgb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Haut de page</a:t>
          </a:r>
        </a:p>
      </xdr:txBody>
    </xdr:sp>
    <xdr:clientData/>
  </xdr:twoCellAnchor>
  <xdr:twoCellAnchor>
    <xdr:from>
      <xdr:col>5</xdr:col>
      <xdr:colOff>24849</xdr:colOff>
      <xdr:row>127</xdr:row>
      <xdr:rowOff>16676</xdr:rowOff>
    </xdr:from>
    <xdr:to>
      <xdr:col>6</xdr:col>
      <xdr:colOff>2936</xdr:colOff>
      <xdr:row>128</xdr:row>
      <xdr:rowOff>13603</xdr:rowOff>
    </xdr:to>
    <xdr:sp macro="[0]!Haut_de_Page" textlink="">
      <xdr:nvSpPr>
        <xdr:cNvPr id="29" name="Organigramme : Alternative 28"/>
        <xdr:cNvSpPr/>
      </xdr:nvSpPr>
      <xdr:spPr>
        <a:xfrm>
          <a:off x="7063824" y="25486526"/>
          <a:ext cx="968687" cy="196952"/>
        </a:xfrm>
        <a:prstGeom prst="flowChartAlternateProcess">
          <a:avLst/>
        </a:prstGeom>
        <a:gradFill rotWithShape="1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 cap="flat" cmpd="dbl" algn="ctr">
          <a:solidFill>
            <a:srgbClr val="8064A2">
              <a:shade val="95000"/>
              <a:satMod val="105000"/>
              <a:alpha val="65000"/>
            </a:srgbClr>
          </a:solidFill>
          <a:prstDash val="solid"/>
        </a:ln>
        <a:effectLst>
          <a:glow rad="63500">
            <a:srgbClr val="C0504D">
              <a:satMod val="175000"/>
              <a:alpha val="40000"/>
            </a:srgb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Haut de page</a:t>
          </a:r>
        </a:p>
      </xdr:txBody>
    </xdr:sp>
    <xdr:clientData/>
  </xdr:twoCellAnchor>
  <xdr:twoCellAnchor>
    <xdr:from>
      <xdr:col>5</xdr:col>
      <xdr:colOff>0</xdr:colOff>
      <xdr:row>81</xdr:row>
      <xdr:rowOff>0</xdr:rowOff>
    </xdr:from>
    <xdr:to>
      <xdr:col>5</xdr:col>
      <xdr:colOff>972000</xdr:colOff>
      <xdr:row>81</xdr:row>
      <xdr:rowOff>195708</xdr:rowOff>
    </xdr:to>
    <xdr:sp macro="[0]!Haut_de_Page" textlink="">
      <xdr:nvSpPr>
        <xdr:cNvPr id="30" name="Organigramme : Alternative 29"/>
        <xdr:cNvSpPr/>
      </xdr:nvSpPr>
      <xdr:spPr>
        <a:xfrm>
          <a:off x="7038975" y="16268700"/>
          <a:ext cx="972000" cy="195708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>
    <xdr:from>
      <xdr:col>5</xdr:col>
      <xdr:colOff>0</xdr:colOff>
      <xdr:row>106</xdr:row>
      <xdr:rowOff>0</xdr:rowOff>
    </xdr:from>
    <xdr:to>
      <xdr:col>5</xdr:col>
      <xdr:colOff>972000</xdr:colOff>
      <xdr:row>106</xdr:row>
      <xdr:rowOff>195708</xdr:rowOff>
    </xdr:to>
    <xdr:sp macro="[0]!Haut_de_Page" textlink="">
      <xdr:nvSpPr>
        <xdr:cNvPr id="31" name="Organigramme : Alternative 30"/>
        <xdr:cNvSpPr/>
      </xdr:nvSpPr>
      <xdr:spPr>
        <a:xfrm>
          <a:off x="7038975" y="21269325"/>
          <a:ext cx="972000" cy="195708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 editAs="oneCell">
    <xdr:from>
      <xdr:col>5</xdr:col>
      <xdr:colOff>265043</xdr:colOff>
      <xdr:row>7</xdr:row>
      <xdr:rowOff>157370</xdr:rowOff>
    </xdr:from>
    <xdr:to>
      <xdr:col>5</xdr:col>
      <xdr:colOff>661043</xdr:colOff>
      <xdr:row>9</xdr:row>
      <xdr:rowOff>155804</xdr:rowOff>
    </xdr:to>
    <xdr:pic macro="[0]!Masquer_Feuille_Active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61000"/>
                  </a14:imgEffect>
                  <a14:imgEffect>
                    <a14:saturation sat="200000"/>
                  </a14:imgEffect>
                  <a14:imgEffect>
                    <a14:brightnessContrast bright="-20000" contrast="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6978" y="1822174"/>
          <a:ext cx="396000" cy="396000"/>
        </a:xfrm>
        <a:prstGeom prst="rect">
          <a:avLst/>
        </a:prstGeom>
        <a:solidFill>
          <a:schemeClr val="accent1"/>
        </a:solidFill>
        <a:effectLst/>
        <a:scene3d>
          <a:camera prst="orthographicFront"/>
          <a:lightRig rig="threePt" dir="t"/>
        </a:scene3d>
        <a:sp3d contourW="12700">
          <a:bevelB w="114300" prst="artDeco"/>
          <a:contourClr>
            <a:srgbClr val="0070C0"/>
          </a:contourClr>
        </a:sp3d>
      </xdr:spPr>
    </xdr:pic>
    <xdr:clientData/>
  </xdr:twoCellAnchor>
  <xdr:twoCellAnchor editAs="oneCell">
    <xdr:from>
      <xdr:col>5</xdr:col>
      <xdr:colOff>265044</xdr:colOff>
      <xdr:row>12</xdr:row>
      <xdr:rowOff>0</xdr:rowOff>
    </xdr:from>
    <xdr:to>
      <xdr:col>5</xdr:col>
      <xdr:colOff>661044</xdr:colOff>
      <xdr:row>13</xdr:row>
      <xdr:rowOff>197217</xdr:rowOff>
    </xdr:to>
    <xdr:pic macro="[0]!Retour_Accueil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6979" y="2658717"/>
          <a:ext cx="396000" cy="396000"/>
        </a:xfrm>
        <a:prstGeom prst="rect">
          <a:avLst/>
        </a:prstGeom>
      </xdr:spPr>
    </xdr:pic>
    <xdr:clientData/>
  </xdr:twoCellAnchor>
  <xdr:twoCellAnchor editAs="oneCell">
    <xdr:from>
      <xdr:col>5</xdr:col>
      <xdr:colOff>265044</xdr:colOff>
      <xdr:row>4</xdr:row>
      <xdr:rowOff>0</xdr:rowOff>
    </xdr:from>
    <xdr:to>
      <xdr:col>5</xdr:col>
      <xdr:colOff>661044</xdr:colOff>
      <xdr:row>5</xdr:row>
      <xdr:rowOff>197218</xdr:rowOff>
    </xdr:to>
    <xdr:pic macro="[0]!Effacer_Donnees"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6979" y="1068457"/>
          <a:ext cx="396000" cy="39600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1242</xdr:colOff>
      <xdr:row>29</xdr:row>
      <xdr:rowOff>191743</xdr:rowOff>
    </xdr:from>
    <xdr:to>
      <xdr:col>5</xdr:col>
      <xdr:colOff>973242</xdr:colOff>
      <xdr:row>30</xdr:row>
      <xdr:rowOff>188669</xdr:rowOff>
    </xdr:to>
    <xdr:sp macro="[0]!Haut_de_Page" textlink="">
      <xdr:nvSpPr>
        <xdr:cNvPr id="28" name="Organigramme : Alternative 27"/>
        <xdr:cNvSpPr/>
      </xdr:nvSpPr>
      <xdr:spPr>
        <a:xfrm>
          <a:off x="7040217" y="6059143"/>
          <a:ext cx="972000" cy="196951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>
    <xdr:from>
      <xdr:col>5</xdr:col>
      <xdr:colOff>16565</xdr:colOff>
      <xdr:row>114</xdr:row>
      <xdr:rowOff>16565</xdr:rowOff>
    </xdr:from>
    <xdr:to>
      <xdr:col>5</xdr:col>
      <xdr:colOff>988565</xdr:colOff>
      <xdr:row>115</xdr:row>
      <xdr:rowOff>13491</xdr:rowOff>
    </xdr:to>
    <xdr:sp macro="[0]!Haut_de_Page" textlink="">
      <xdr:nvSpPr>
        <xdr:cNvPr id="32" name="Organigramme : Alternative 31"/>
        <xdr:cNvSpPr/>
      </xdr:nvSpPr>
      <xdr:spPr>
        <a:xfrm>
          <a:off x="7055540" y="22886090"/>
          <a:ext cx="972000" cy="196951"/>
        </a:xfrm>
        <a:prstGeom prst="flowChartAlternateProcess">
          <a:avLst/>
        </a:prstGeom>
        <a:gradFill rotWithShape="1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 cap="flat" cmpd="dbl" algn="ctr">
          <a:solidFill>
            <a:srgbClr val="8064A2">
              <a:shade val="95000"/>
              <a:satMod val="105000"/>
              <a:alpha val="65000"/>
            </a:srgbClr>
          </a:solidFill>
          <a:prstDash val="solid"/>
        </a:ln>
        <a:effectLst>
          <a:glow rad="63500">
            <a:srgbClr val="C0504D">
              <a:satMod val="175000"/>
              <a:alpha val="40000"/>
            </a:srgb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Haut de page</a:t>
          </a:r>
        </a:p>
      </xdr:txBody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972000</xdr:colOff>
      <xdr:row>50</xdr:row>
      <xdr:rowOff>195708</xdr:rowOff>
    </xdr:to>
    <xdr:sp macro="[0]!Haut_de_Page" textlink="">
      <xdr:nvSpPr>
        <xdr:cNvPr id="33" name="Organigramme : Alternative 32"/>
        <xdr:cNvSpPr/>
      </xdr:nvSpPr>
      <xdr:spPr>
        <a:xfrm>
          <a:off x="7038975" y="10067925"/>
          <a:ext cx="972000" cy="195708"/>
        </a:xfrm>
        <a:prstGeom prst="flowChartAlternateProcess">
          <a:avLst/>
        </a:prstGeom>
        <a:gradFill rotWithShape="1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 cap="flat" cmpd="dbl" algn="ctr">
          <a:solidFill>
            <a:srgbClr val="8064A2">
              <a:shade val="95000"/>
              <a:satMod val="105000"/>
              <a:alpha val="65000"/>
            </a:srgbClr>
          </a:solidFill>
          <a:prstDash val="solid"/>
        </a:ln>
        <a:effectLst>
          <a:glow rad="63500">
            <a:srgbClr val="C0504D">
              <a:satMod val="175000"/>
              <a:alpha val="40000"/>
            </a:srgb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Haut de page</a:t>
          </a:r>
        </a:p>
      </xdr:txBody>
    </xdr:sp>
    <xdr:clientData/>
  </xdr:twoCellAnchor>
  <xdr:twoCellAnchor editAs="oneCell">
    <xdr:from>
      <xdr:col>5</xdr:col>
      <xdr:colOff>306457</xdr:colOff>
      <xdr:row>7</xdr:row>
      <xdr:rowOff>173935</xdr:rowOff>
    </xdr:from>
    <xdr:to>
      <xdr:col>5</xdr:col>
      <xdr:colOff>702457</xdr:colOff>
      <xdr:row>9</xdr:row>
      <xdr:rowOff>172369</xdr:rowOff>
    </xdr:to>
    <xdr:pic macro="[0]!Masquer_Feuille_Active"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61000"/>
                  </a14:imgEffect>
                  <a14:imgEffect>
                    <a14:saturation sat="200000"/>
                  </a14:imgEffect>
                  <a14:imgEffect>
                    <a14:brightnessContrast bright="-20000" contrast="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8392" y="1838739"/>
          <a:ext cx="396000" cy="396000"/>
        </a:xfrm>
        <a:prstGeom prst="rect">
          <a:avLst/>
        </a:prstGeom>
        <a:solidFill>
          <a:schemeClr val="accent1"/>
        </a:solidFill>
        <a:effectLst/>
        <a:scene3d>
          <a:camera prst="orthographicFront"/>
          <a:lightRig rig="threePt" dir="t"/>
        </a:scene3d>
        <a:sp3d contourW="12700">
          <a:bevelB w="114300" prst="artDeco"/>
          <a:contourClr>
            <a:srgbClr val="0070C0"/>
          </a:contourClr>
        </a:sp3d>
      </xdr:spPr>
    </xdr:pic>
    <xdr:clientData/>
  </xdr:twoCellAnchor>
  <xdr:twoCellAnchor editAs="oneCell">
    <xdr:from>
      <xdr:col>5</xdr:col>
      <xdr:colOff>314739</xdr:colOff>
      <xdr:row>12</xdr:row>
      <xdr:rowOff>8283</xdr:rowOff>
    </xdr:from>
    <xdr:to>
      <xdr:col>5</xdr:col>
      <xdr:colOff>710739</xdr:colOff>
      <xdr:row>14</xdr:row>
      <xdr:rowOff>6717</xdr:rowOff>
    </xdr:to>
    <xdr:pic macro="[0]!Retour_Accueil"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46674" y="2667000"/>
          <a:ext cx="396000" cy="396000"/>
        </a:xfrm>
        <a:prstGeom prst="rect">
          <a:avLst/>
        </a:prstGeom>
      </xdr:spPr>
    </xdr:pic>
    <xdr:clientData/>
  </xdr:twoCellAnchor>
  <xdr:twoCellAnchor editAs="oneCell">
    <xdr:from>
      <xdr:col>5</xdr:col>
      <xdr:colOff>281609</xdr:colOff>
      <xdr:row>4</xdr:row>
      <xdr:rowOff>0</xdr:rowOff>
    </xdr:from>
    <xdr:to>
      <xdr:col>5</xdr:col>
      <xdr:colOff>677609</xdr:colOff>
      <xdr:row>5</xdr:row>
      <xdr:rowOff>197218</xdr:rowOff>
    </xdr:to>
    <xdr:pic macro="[0]!Effacer_Donnees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13544" y="1068457"/>
          <a:ext cx="396000" cy="396000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26091</xdr:colOff>
      <xdr:row>29</xdr:row>
      <xdr:rowOff>166912</xdr:rowOff>
    </xdr:from>
    <xdr:to>
      <xdr:col>6</xdr:col>
      <xdr:colOff>4178</xdr:colOff>
      <xdr:row>30</xdr:row>
      <xdr:rowOff>163838</xdr:rowOff>
    </xdr:to>
    <xdr:sp macro="[0]!Haut_de_Page" textlink="">
      <xdr:nvSpPr>
        <xdr:cNvPr id="14" name="Organigramme : Alternative 13"/>
        <xdr:cNvSpPr/>
      </xdr:nvSpPr>
      <xdr:spPr>
        <a:xfrm>
          <a:off x="6171787" y="5741108"/>
          <a:ext cx="972000" cy="195708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>
    <xdr:from>
      <xdr:col>5</xdr:col>
      <xdr:colOff>16566</xdr:colOff>
      <xdr:row>54</xdr:row>
      <xdr:rowOff>190546</xdr:rowOff>
    </xdr:from>
    <xdr:to>
      <xdr:col>5</xdr:col>
      <xdr:colOff>988566</xdr:colOff>
      <xdr:row>55</xdr:row>
      <xdr:rowOff>187472</xdr:rowOff>
    </xdr:to>
    <xdr:sp macro="[0]!Haut_de_Page" textlink="">
      <xdr:nvSpPr>
        <xdr:cNvPr id="19" name="Organigramme : Alternative 18"/>
        <xdr:cNvSpPr/>
      </xdr:nvSpPr>
      <xdr:spPr>
        <a:xfrm>
          <a:off x="7048501" y="10734307"/>
          <a:ext cx="972000" cy="195708"/>
        </a:xfrm>
        <a:prstGeom prst="flowChartAlternateProcess">
          <a:avLst/>
        </a:prstGeom>
        <a:gradFill rotWithShape="1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 cap="flat" cmpd="dbl" algn="ctr">
          <a:solidFill>
            <a:srgbClr val="8064A2">
              <a:shade val="95000"/>
              <a:satMod val="105000"/>
              <a:alpha val="65000"/>
            </a:srgbClr>
          </a:solidFill>
          <a:prstDash val="solid"/>
        </a:ln>
        <a:effectLst>
          <a:glow rad="63500">
            <a:srgbClr val="C0504D">
              <a:satMod val="175000"/>
              <a:alpha val="40000"/>
            </a:srgb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Haut de page</a:t>
          </a:r>
        </a:p>
      </xdr:txBody>
    </xdr:sp>
    <xdr:clientData/>
  </xdr:twoCellAnchor>
  <xdr:twoCellAnchor>
    <xdr:from>
      <xdr:col>5</xdr:col>
      <xdr:colOff>24849</xdr:colOff>
      <xdr:row>126</xdr:row>
      <xdr:rowOff>16676</xdr:rowOff>
    </xdr:from>
    <xdr:to>
      <xdr:col>6</xdr:col>
      <xdr:colOff>2936</xdr:colOff>
      <xdr:row>127</xdr:row>
      <xdr:rowOff>13603</xdr:rowOff>
    </xdr:to>
    <xdr:sp macro="[0]!Haut_de_Page" textlink="">
      <xdr:nvSpPr>
        <xdr:cNvPr id="20" name="Organigramme : Alternative 19"/>
        <xdr:cNvSpPr/>
      </xdr:nvSpPr>
      <xdr:spPr>
        <a:xfrm>
          <a:off x="7056784" y="24872785"/>
          <a:ext cx="972000" cy="195709"/>
        </a:xfrm>
        <a:prstGeom prst="flowChartAlternateProcess">
          <a:avLst/>
        </a:prstGeom>
        <a:gradFill rotWithShape="1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 cap="flat" cmpd="dbl" algn="ctr">
          <a:solidFill>
            <a:srgbClr val="8064A2">
              <a:shade val="95000"/>
              <a:satMod val="105000"/>
              <a:alpha val="65000"/>
            </a:srgbClr>
          </a:solidFill>
          <a:prstDash val="solid"/>
        </a:ln>
        <a:effectLst>
          <a:glow rad="63500">
            <a:srgbClr val="C0504D">
              <a:satMod val="175000"/>
              <a:alpha val="40000"/>
            </a:srgb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Haut de page</a:t>
          </a:r>
        </a:p>
      </xdr:txBody>
    </xdr:sp>
    <xdr:clientData/>
  </xdr:twoCellAnchor>
  <xdr:twoCellAnchor>
    <xdr:from>
      <xdr:col>5</xdr:col>
      <xdr:colOff>0</xdr:colOff>
      <xdr:row>80</xdr:row>
      <xdr:rowOff>0</xdr:rowOff>
    </xdr:from>
    <xdr:to>
      <xdr:col>5</xdr:col>
      <xdr:colOff>972000</xdr:colOff>
      <xdr:row>80</xdr:row>
      <xdr:rowOff>195708</xdr:rowOff>
    </xdr:to>
    <xdr:sp macro="[0]!Haut_de_Page" textlink="">
      <xdr:nvSpPr>
        <xdr:cNvPr id="11" name="Organigramme : Alternative 10"/>
        <xdr:cNvSpPr/>
      </xdr:nvSpPr>
      <xdr:spPr>
        <a:xfrm>
          <a:off x="7031935" y="15712109"/>
          <a:ext cx="972000" cy="195708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>
    <xdr:from>
      <xdr:col>5</xdr:col>
      <xdr:colOff>0</xdr:colOff>
      <xdr:row>105</xdr:row>
      <xdr:rowOff>0</xdr:rowOff>
    </xdr:from>
    <xdr:to>
      <xdr:col>5</xdr:col>
      <xdr:colOff>972000</xdr:colOff>
      <xdr:row>105</xdr:row>
      <xdr:rowOff>195708</xdr:rowOff>
    </xdr:to>
    <xdr:sp macro="[0]!Haut_de_Page" textlink="">
      <xdr:nvSpPr>
        <xdr:cNvPr id="12" name="Organigramme : Alternative 11"/>
        <xdr:cNvSpPr/>
      </xdr:nvSpPr>
      <xdr:spPr>
        <a:xfrm>
          <a:off x="7031935" y="20681674"/>
          <a:ext cx="972000" cy="195708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 editAs="oneCell">
    <xdr:from>
      <xdr:col>5</xdr:col>
      <xdr:colOff>298173</xdr:colOff>
      <xdr:row>7</xdr:row>
      <xdr:rowOff>173934</xdr:rowOff>
    </xdr:from>
    <xdr:to>
      <xdr:col>5</xdr:col>
      <xdr:colOff>694173</xdr:colOff>
      <xdr:row>9</xdr:row>
      <xdr:rowOff>172368</xdr:rowOff>
    </xdr:to>
    <xdr:pic macro="[0]!Masquer_Feuille_Active"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61000"/>
                  </a14:imgEffect>
                  <a14:imgEffect>
                    <a14:saturation sat="200000"/>
                  </a14:imgEffect>
                  <a14:imgEffect>
                    <a14:brightnessContrast bright="-20000" contrast="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0108" y="1838738"/>
          <a:ext cx="396000" cy="396000"/>
        </a:xfrm>
        <a:prstGeom prst="rect">
          <a:avLst/>
        </a:prstGeom>
        <a:solidFill>
          <a:schemeClr val="accent1"/>
        </a:solidFill>
        <a:effectLst/>
        <a:scene3d>
          <a:camera prst="orthographicFront"/>
          <a:lightRig rig="threePt" dir="t"/>
        </a:scene3d>
        <a:sp3d contourW="12700">
          <a:bevelB w="114300" prst="artDeco"/>
          <a:contourClr>
            <a:srgbClr val="0070C0"/>
          </a:contourClr>
        </a:sp3d>
      </xdr:spPr>
    </xdr:pic>
    <xdr:clientData/>
  </xdr:twoCellAnchor>
  <xdr:twoCellAnchor editAs="oneCell">
    <xdr:from>
      <xdr:col>5</xdr:col>
      <xdr:colOff>306460</xdr:colOff>
      <xdr:row>12</xdr:row>
      <xdr:rowOff>8286</xdr:rowOff>
    </xdr:from>
    <xdr:to>
      <xdr:col>5</xdr:col>
      <xdr:colOff>702460</xdr:colOff>
      <xdr:row>14</xdr:row>
      <xdr:rowOff>6720</xdr:rowOff>
    </xdr:to>
    <xdr:pic macro="[0]!Retour_Accueil"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8395" y="2667003"/>
          <a:ext cx="396000" cy="396000"/>
        </a:xfrm>
        <a:prstGeom prst="rect">
          <a:avLst/>
        </a:prstGeom>
      </xdr:spPr>
    </xdr:pic>
    <xdr:clientData/>
  </xdr:twoCellAnchor>
  <xdr:twoCellAnchor editAs="oneCell">
    <xdr:from>
      <xdr:col>5</xdr:col>
      <xdr:colOff>281609</xdr:colOff>
      <xdr:row>3</xdr:row>
      <xdr:rowOff>190500</xdr:rowOff>
    </xdr:from>
    <xdr:to>
      <xdr:col>5</xdr:col>
      <xdr:colOff>677609</xdr:colOff>
      <xdr:row>5</xdr:row>
      <xdr:rowOff>188935</xdr:rowOff>
    </xdr:to>
    <xdr:pic macro="[0]!Effacer_Donnees"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13544" y="1060174"/>
          <a:ext cx="396000" cy="396000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26090</xdr:colOff>
      <xdr:row>30</xdr:row>
      <xdr:rowOff>1243</xdr:rowOff>
    </xdr:from>
    <xdr:to>
      <xdr:col>6</xdr:col>
      <xdr:colOff>4177</xdr:colOff>
      <xdr:row>30</xdr:row>
      <xdr:rowOff>196951</xdr:rowOff>
    </xdr:to>
    <xdr:sp macro="[0]!Haut_de_Page" textlink="">
      <xdr:nvSpPr>
        <xdr:cNvPr id="3" name="Organigramme : Alternative 2"/>
        <xdr:cNvSpPr/>
      </xdr:nvSpPr>
      <xdr:spPr>
        <a:xfrm>
          <a:off x="6171786" y="5774221"/>
          <a:ext cx="972000" cy="195708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>
    <xdr:from>
      <xdr:col>5</xdr:col>
      <xdr:colOff>0</xdr:colOff>
      <xdr:row>54</xdr:row>
      <xdr:rowOff>190546</xdr:rowOff>
    </xdr:from>
    <xdr:to>
      <xdr:col>5</xdr:col>
      <xdr:colOff>972000</xdr:colOff>
      <xdr:row>55</xdr:row>
      <xdr:rowOff>187472</xdr:rowOff>
    </xdr:to>
    <xdr:sp macro="[0]!Haut_de_Page" textlink="">
      <xdr:nvSpPr>
        <xdr:cNvPr id="14" name="Organigramme : Alternative 13"/>
        <xdr:cNvSpPr/>
      </xdr:nvSpPr>
      <xdr:spPr>
        <a:xfrm>
          <a:off x="7031935" y="10734307"/>
          <a:ext cx="972000" cy="195708"/>
        </a:xfrm>
        <a:prstGeom prst="flowChartAlternateProcess">
          <a:avLst/>
        </a:prstGeom>
        <a:gradFill rotWithShape="1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 cap="flat" cmpd="dbl" algn="ctr">
          <a:solidFill>
            <a:srgbClr val="8064A2">
              <a:shade val="95000"/>
              <a:satMod val="105000"/>
              <a:alpha val="65000"/>
            </a:srgbClr>
          </a:solidFill>
          <a:prstDash val="solid"/>
        </a:ln>
        <a:effectLst>
          <a:glow rad="63500">
            <a:srgbClr val="C0504D">
              <a:satMod val="175000"/>
              <a:alpha val="40000"/>
            </a:srgb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Haut de page</a:t>
          </a:r>
        </a:p>
      </xdr:txBody>
    </xdr:sp>
    <xdr:clientData/>
  </xdr:twoCellAnchor>
  <xdr:twoCellAnchor>
    <xdr:from>
      <xdr:col>5</xdr:col>
      <xdr:colOff>0</xdr:colOff>
      <xdr:row>125</xdr:row>
      <xdr:rowOff>190612</xdr:rowOff>
    </xdr:from>
    <xdr:to>
      <xdr:col>5</xdr:col>
      <xdr:colOff>972000</xdr:colOff>
      <xdr:row>126</xdr:row>
      <xdr:rowOff>187538</xdr:rowOff>
    </xdr:to>
    <xdr:sp macro="[0]!Haut_de_Page" textlink="">
      <xdr:nvSpPr>
        <xdr:cNvPr id="16" name="Organigramme : Alternative 15"/>
        <xdr:cNvSpPr/>
      </xdr:nvSpPr>
      <xdr:spPr>
        <a:xfrm>
          <a:off x="7031935" y="24847938"/>
          <a:ext cx="972000" cy="195709"/>
        </a:xfrm>
        <a:prstGeom prst="flowChartAlternateProcess">
          <a:avLst/>
        </a:prstGeom>
        <a:gradFill rotWithShape="1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 cap="flat" cmpd="dbl" algn="ctr">
          <a:solidFill>
            <a:srgbClr val="8064A2">
              <a:shade val="95000"/>
              <a:satMod val="105000"/>
              <a:alpha val="65000"/>
            </a:srgbClr>
          </a:solidFill>
          <a:prstDash val="solid"/>
        </a:ln>
        <a:effectLst>
          <a:glow rad="63500">
            <a:srgbClr val="C0504D">
              <a:satMod val="175000"/>
              <a:alpha val="40000"/>
            </a:srgb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Haut de page</a:t>
          </a:r>
        </a:p>
      </xdr:txBody>
    </xdr:sp>
    <xdr:clientData/>
  </xdr:twoCellAnchor>
  <xdr:twoCellAnchor>
    <xdr:from>
      <xdr:col>5</xdr:col>
      <xdr:colOff>0</xdr:colOff>
      <xdr:row>79</xdr:row>
      <xdr:rowOff>190547</xdr:rowOff>
    </xdr:from>
    <xdr:to>
      <xdr:col>5</xdr:col>
      <xdr:colOff>972000</xdr:colOff>
      <xdr:row>80</xdr:row>
      <xdr:rowOff>187472</xdr:rowOff>
    </xdr:to>
    <xdr:sp macro="[0]!Haut_de_Page" textlink="">
      <xdr:nvSpPr>
        <xdr:cNvPr id="8" name="Organigramme : Alternative 7"/>
        <xdr:cNvSpPr/>
      </xdr:nvSpPr>
      <xdr:spPr>
        <a:xfrm>
          <a:off x="7031935" y="15703873"/>
          <a:ext cx="972000" cy="195708"/>
        </a:xfrm>
        <a:prstGeom prst="flowChartAlternateProcess">
          <a:avLst/>
        </a:prstGeom>
        <a:gradFill rotWithShape="1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 cap="flat" cmpd="dbl" algn="ctr">
          <a:solidFill>
            <a:srgbClr val="8064A2">
              <a:shade val="95000"/>
              <a:satMod val="105000"/>
              <a:alpha val="65000"/>
            </a:srgbClr>
          </a:solidFill>
          <a:prstDash val="solid"/>
        </a:ln>
        <a:effectLst>
          <a:glow rad="63500">
            <a:srgbClr val="C0504D">
              <a:satMod val="175000"/>
              <a:alpha val="40000"/>
            </a:srgb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Haut de page</a:t>
          </a:r>
        </a:p>
      </xdr:txBody>
    </xdr:sp>
    <xdr:clientData/>
  </xdr:twoCellAnchor>
  <xdr:twoCellAnchor>
    <xdr:from>
      <xdr:col>5</xdr:col>
      <xdr:colOff>0</xdr:colOff>
      <xdr:row>105</xdr:row>
      <xdr:rowOff>8320</xdr:rowOff>
    </xdr:from>
    <xdr:to>
      <xdr:col>5</xdr:col>
      <xdr:colOff>972000</xdr:colOff>
      <xdr:row>106</xdr:row>
      <xdr:rowOff>5245</xdr:rowOff>
    </xdr:to>
    <xdr:sp macro="[0]!Haut_de_Page" textlink="">
      <xdr:nvSpPr>
        <xdr:cNvPr id="12" name="Organigramme : Alternative 11"/>
        <xdr:cNvSpPr/>
      </xdr:nvSpPr>
      <xdr:spPr>
        <a:xfrm>
          <a:off x="7031935" y="20689994"/>
          <a:ext cx="972000" cy="195708"/>
        </a:xfrm>
        <a:prstGeom prst="flowChartAlternateProcess">
          <a:avLst/>
        </a:prstGeom>
        <a:gradFill rotWithShape="1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 cap="flat" cmpd="dbl" algn="ctr">
          <a:solidFill>
            <a:srgbClr val="8064A2">
              <a:shade val="95000"/>
              <a:satMod val="105000"/>
              <a:alpha val="65000"/>
            </a:srgbClr>
          </a:solidFill>
          <a:prstDash val="solid"/>
        </a:ln>
        <a:effectLst>
          <a:glow rad="63500">
            <a:srgbClr val="C0504D">
              <a:satMod val="175000"/>
              <a:alpha val="40000"/>
            </a:srgb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Haut de page</a:t>
          </a:r>
        </a:p>
      </xdr:txBody>
    </xdr:sp>
    <xdr:clientData/>
  </xdr:twoCellAnchor>
  <xdr:twoCellAnchor editAs="oneCell">
    <xdr:from>
      <xdr:col>5</xdr:col>
      <xdr:colOff>314739</xdr:colOff>
      <xdr:row>7</xdr:row>
      <xdr:rowOff>165652</xdr:rowOff>
    </xdr:from>
    <xdr:to>
      <xdr:col>5</xdr:col>
      <xdr:colOff>710739</xdr:colOff>
      <xdr:row>9</xdr:row>
      <xdr:rowOff>164086</xdr:rowOff>
    </xdr:to>
    <xdr:pic macro="[0]!Masquer_Feuille_Active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61000"/>
                  </a14:imgEffect>
                  <a14:imgEffect>
                    <a14:saturation sat="200000"/>
                  </a14:imgEffect>
                  <a14:imgEffect>
                    <a14:brightnessContrast bright="-20000" contrast="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46674" y="1830456"/>
          <a:ext cx="396000" cy="396000"/>
        </a:xfrm>
        <a:prstGeom prst="rect">
          <a:avLst/>
        </a:prstGeom>
        <a:solidFill>
          <a:schemeClr val="accent1"/>
        </a:solidFill>
        <a:effectLst/>
        <a:scene3d>
          <a:camera prst="orthographicFront"/>
          <a:lightRig rig="threePt" dir="t"/>
        </a:scene3d>
        <a:sp3d contourW="12700">
          <a:bevelB w="114300" prst="artDeco"/>
          <a:contourClr>
            <a:srgbClr val="0070C0"/>
          </a:contourClr>
        </a:sp3d>
      </xdr:spPr>
    </xdr:pic>
    <xdr:clientData/>
  </xdr:twoCellAnchor>
  <xdr:twoCellAnchor editAs="oneCell">
    <xdr:from>
      <xdr:col>5</xdr:col>
      <xdr:colOff>323027</xdr:colOff>
      <xdr:row>12</xdr:row>
      <xdr:rowOff>0</xdr:rowOff>
    </xdr:from>
    <xdr:to>
      <xdr:col>5</xdr:col>
      <xdr:colOff>719027</xdr:colOff>
      <xdr:row>13</xdr:row>
      <xdr:rowOff>197217</xdr:rowOff>
    </xdr:to>
    <xdr:pic macro="[0]!Retour_Accueil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54962" y="2658717"/>
          <a:ext cx="396000" cy="396000"/>
        </a:xfrm>
        <a:prstGeom prst="rect">
          <a:avLst/>
        </a:prstGeom>
      </xdr:spPr>
    </xdr:pic>
    <xdr:clientData/>
  </xdr:twoCellAnchor>
  <xdr:twoCellAnchor editAs="oneCell">
    <xdr:from>
      <xdr:col>5</xdr:col>
      <xdr:colOff>289892</xdr:colOff>
      <xdr:row>3</xdr:row>
      <xdr:rowOff>190501</xdr:rowOff>
    </xdr:from>
    <xdr:to>
      <xdr:col>5</xdr:col>
      <xdr:colOff>685892</xdr:colOff>
      <xdr:row>5</xdr:row>
      <xdr:rowOff>188936</xdr:rowOff>
    </xdr:to>
    <xdr:pic macro="[0]!Effacer_Donnees"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21827" y="1060175"/>
          <a:ext cx="396000" cy="396000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1242</xdr:colOff>
      <xdr:row>30</xdr:row>
      <xdr:rowOff>1243</xdr:rowOff>
    </xdr:from>
    <xdr:to>
      <xdr:col>5</xdr:col>
      <xdr:colOff>973242</xdr:colOff>
      <xdr:row>30</xdr:row>
      <xdr:rowOff>196951</xdr:rowOff>
    </xdr:to>
    <xdr:sp macro="[0]!Haut_de_Page" textlink="">
      <xdr:nvSpPr>
        <xdr:cNvPr id="3" name="Organigramme : Alternative 2"/>
        <xdr:cNvSpPr/>
      </xdr:nvSpPr>
      <xdr:spPr>
        <a:xfrm>
          <a:off x="6146938" y="5774221"/>
          <a:ext cx="972000" cy="195708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>
    <xdr:from>
      <xdr:col>5</xdr:col>
      <xdr:colOff>24850</xdr:colOff>
      <xdr:row>126</xdr:row>
      <xdr:rowOff>16677</xdr:rowOff>
    </xdr:from>
    <xdr:to>
      <xdr:col>6</xdr:col>
      <xdr:colOff>2937</xdr:colOff>
      <xdr:row>127</xdr:row>
      <xdr:rowOff>13604</xdr:rowOff>
    </xdr:to>
    <xdr:sp macro="[0]!Haut_de_Page" textlink="">
      <xdr:nvSpPr>
        <xdr:cNvPr id="15" name="Organigramme : Alternative 14"/>
        <xdr:cNvSpPr/>
      </xdr:nvSpPr>
      <xdr:spPr>
        <a:xfrm>
          <a:off x="7056785" y="24872786"/>
          <a:ext cx="972000" cy="195709"/>
        </a:xfrm>
        <a:prstGeom prst="flowChartAlternateProcess">
          <a:avLst/>
        </a:prstGeom>
        <a:gradFill rotWithShape="1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 cap="flat" cmpd="dbl" algn="ctr">
          <a:solidFill>
            <a:srgbClr val="8064A2">
              <a:shade val="95000"/>
              <a:satMod val="105000"/>
              <a:alpha val="65000"/>
            </a:srgbClr>
          </a:solidFill>
          <a:prstDash val="solid"/>
        </a:ln>
        <a:effectLst>
          <a:glow rad="63500">
            <a:srgbClr val="C0504D">
              <a:satMod val="175000"/>
              <a:alpha val="40000"/>
            </a:srgb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Haut de page</a:t>
          </a:r>
        </a:p>
      </xdr:txBody>
    </xdr:sp>
    <xdr:clientData/>
  </xdr:twoCellAnchor>
  <xdr:twoCellAnchor>
    <xdr:from>
      <xdr:col>5</xdr:col>
      <xdr:colOff>0</xdr:colOff>
      <xdr:row>54</xdr:row>
      <xdr:rowOff>198782</xdr:rowOff>
    </xdr:from>
    <xdr:to>
      <xdr:col>5</xdr:col>
      <xdr:colOff>972000</xdr:colOff>
      <xdr:row>55</xdr:row>
      <xdr:rowOff>195708</xdr:rowOff>
    </xdr:to>
    <xdr:sp macro="[0]!Haut_de_Page" textlink="">
      <xdr:nvSpPr>
        <xdr:cNvPr id="8" name="Organigramme : Alternative 7"/>
        <xdr:cNvSpPr/>
      </xdr:nvSpPr>
      <xdr:spPr>
        <a:xfrm>
          <a:off x="7031935" y="10742543"/>
          <a:ext cx="972000" cy="195708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>
    <xdr:from>
      <xdr:col>5</xdr:col>
      <xdr:colOff>24849</xdr:colOff>
      <xdr:row>80</xdr:row>
      <xdr:rowOff>0</xdr:rowOff>
    </xdr:from>
    <xdr:to>
      <xdr:col>6</xdr:col>
      <xdr:colOff>2936</xdr:colOff>
      <xdr:row>80</xdr:row>
      <xdr:rowOff>195708</xdr:rowOff>
    </xdr:to>
    <xdr:sp macro="[0]!Haut_de_Page" textlink="">
      <xdr:nvSpPr>
        <xdr:cNvPr id="12" name="Organigramme : Alternative 11"/>
        <xdr:cNvSpPr/>
      </xdr:nvSpPr>
      <xdr:spPr>
        <a:xfrm>
          <a:off x="7056784" y="15712109"/>
          <a:ext cx="972000" cy="195708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>
    <xdr:from>
      <xdr:col>5</xdr:col>
      <xdr:colOff>33132</xdr:colOff>
      <xdr:row>105</xdr:row>
      <xdr:rowOff>0</xdr:rowOff>
    </xdr:from>
    <xdr:to>
      <xdr:col>6</xdr:col>
      <xdr:colOff>11219</xdr:colOff>
      <xdr:row>105</xdr:row>
      <xdr:rowOff>195708</xdr:rowOff>
    </xdr:to>
    <xdr:sp macro="[0]!Haut_de_Page" textlink="">
      <xdr:nvSpPr>
        <xdr:cNvPr id="13" name="Organigramme : Alternative 12"/>
        <xdr:cNvSpPr/>
      </xdr:nvSpPr>
      <xdr:spPr>
        <a:xfrm>
          <a:off x="7065067" y="20681674"/>
          <a:ext cx="972000" cy="195708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 editAs="oneCell">
    <xdr:from>
      <xdr:col>5</xdr:col>
      <xdr:colOff>281609</xdr:colOff>
      <xdr:row>7</xdr:row>
      <xdr:rowOff>165653</xdr:rowOff>
    </xdr:from>
    <xdr:to>
      <xdr:col>5</xdr:col>
      <xdr:colOff>677609</xdr:colOff>
      <xdr:row>9</xdr:row>
      <xdr:rowOff>164087</xdr:rowOff>
    </xdr:to>
    <xdr:pic macro="[0]!Masquer_Feuille_Active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61000"/>
                  </a14:imgEffect>
                  <a14:imgEffect>
                    <a14:saturation sat="200000"/>
                  </a14:imgEffect>
                  <a14:imgEffect>
                    <a14:brightnessContrast bright="-20000" contrast="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13544" y="1830457"/>
          <a:ext cx="396000" cy="396000"/>
        </a:xfrm>
        <a:prstGeom prst="rect">
          <a:avLst/>
        </a:prstGeom>
        <a:solidFill>
          <a:schemeClr val="accent1"/>
        </a:solidFill>
        <a:effectLst/>
        <a:scene3d>
          <a:camera prst="orthographicFront"/>
          <a:lightRig rig="threePt" dir="t"/>
        </a:scene3d>
        <a:sp3d contourW="12700">
          <a:bevelB w="114300" prst="artDeco"/>
          <a:contourClr>
            <a:srgbClr val="0070C0"/>
          </a:contourClr>
        </a:sp3d>
      </xdr:spPr>
    </xdr:pic>
    <xdr:clientData/>
  </xdr:twoCellAnchor>
  <xdr:twoCellAnchor editAs="oneCell">
    <xdr:from>
      <xdr:col>5</xdr:col>
      <xdr:colOff>298177</xdr:colOff>
      <xdr:row>12</xdr:row>
      <xdr:rowOff>0</xdr:rowOff>
    </xdr:from>
    <xdr:to>
      <xdr:col>5</xdr:col>
      <xdr:colOff>694177</xdr:colOff>
      <xdr:row>13</xdr:row>
      <xdr:rowOff>197217</xdr:rowOff>
    </xdr:to>
    <xdr:pic macro="[0]!Retour_Accueil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0112" y="2658717"/>
          <a:ext cx="396000" cy="396000"/>
        </a:xfrm>
        <a:prstGeom prst="rect">
          <a:avLst/>
        </a:prstGeom>
      </xdr:spPr>
    </xdr:pic>
    <xdr:clientData/>
  </xdr:twoCellAnchor>
  <xdr:twoCellAnchor editAs="oneCell">
    <xdr:from>
      <xdr:col>5</xdr:col>
      <xdr:colOff>281608</xdr:colOff>
      <xdr:row>3</xdr:row>
      <xdr:rowOff>182217</xdr:rowOff>
    </xdr:from>
    <xdr:to>
      <xdr:col>5</xdr:col>
      <xdr:colOff>677608</xdr:colOff>
      <xdr:row>5</xdr:row>
      <xdr:rowOff>180652</xdr:rowOff>
    </xdr:to>
    <xdr:pic macro="[0]!Effacer_Donnees"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13543" y="1051891"/>
          <a:ext cx="396000" cy="396000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812938</xdr:colOff>
      <xdr:row>30</xdr:row>
      <xdr:rowOff>1243</xdr:rowOff>
    </xdr:from>
    <xdr:to>
      <xdr:col>5</xdr:col>
      <xdr:colOff>948394</xdr:colOff>
      <xdr:row>30</xdr:row>
      <xdr:rowOff>196951</xdr:rowOff>
    </xdr:to>
    <xdr:sp macro="[0]!Haut_de_Page" textlink="">
      <xdr:nvSpPr>
        <xdr:cNvPr id="3" name="Organigramme : Alternative 2"/>
        <xdr:cNvSpPr/>
      </xdr:nvSpPr>
      <xdr:spPr>
        <a:xfrm>
          <a:off x="6122090" y="5774221"/>
          <a:ext cx="972000" cy="195708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972000</xdr:colOff>
      <xdr:row>50</xdr:row>
      <xdr:rowOff>195708</xdr:rowOff>
    </xdr:to>
    <xdr:sp macro="[0]!Haut_de_Page" textlink="">
      <xdr:nvSpPr>
        <xdr:cNvPr id="13" name="Organigramme : Alternative 12"/>
        <xdr:cNvSpPr/>
      </xdr:nvSpPr>
      <xdr:spPr>
        <a:xfrm>
          <a:off x="6145696" y="9748630"/>
          <a:ext cx="972000" cy="195708"/>
        </a:xfrm>
        <a:prstGeom prst="flowChartAlternateProcess">
          <a:avLst/>
        </a:prstGeom>
        <a:gradFill rotWithShape="1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 cap="flat" cmpd="dbl" algn="ctr">
          <a:solidFill>
            <a:srgbClr val="8064A2">
              <a:shade val="95000"/>
              <a:satMod val="105000"/>
              <a:alpha val="65000"/>
            </a:srgbClr>
          </a:solidFill>
          <a:prstDash val="solid"/>
        </a:ln>
        <a:effectLst>
          <a:glow rad="63500">
            <a:srgbClr val="C0504D">
              <a:satMod val="175000"/>
              <a:alpha val="40000"/>
            </a:srgb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Haut de page</a:t>
          </a:r>
        </a:p>
      </xdr:txBody>
    </xdr:sp>
    <xdr:clientData/>
  </xdr:twoCellAnchor>
  <xdr:twoCellAnchor>
    <xdr:from>
      <xdr:col>5</xdr:col>
      <xdr:colOff>0</xdr:colOff>
      <xdr:row>114</xdr:row>
      <xdr:rowOff>0</xdr:rowOff>
    </xdr:from>
    <xdr:to>
      <xdr:col>5</xdr:col>
      <xdr:colOff>972000</xdr:colOff>
      <xdr:row>114</xdr:row>
      <xdr:rowOff>195708</xdr:rowOff>
    </xdr:to>
    <xdr:sp macro="[0]!Haut_de_Page" textlink="">
      <xdr:nvSpPr>
        <xdr:cNvPr id="14" name="Organigramme : Alternative 13"/>
        <xdr:cNvSpPr/>
      </xdr:nvSpPr>
      <xdr:spPr>
        <a:xfrm>
          <a:off x="6145696" y="13724283"/>
          <a:ext cx="972000" cy="195708"/>
        </a:xfrm>
        <a:prstGeom prst="flowChartAlternateProcess">
          <a:avLst/>
        </a:prstGeom>
        <a:gradFill rotWithShape="1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 cap="flat" cmpd="dbl" algn="ctr">
          <a:solidFill>
            <a:srgbClr val="8064A2">
              <a:shade val="95000"/>
              <a:satMod val="105000"/>
              <a:alpha val="65000"/>
            </a:srgbClr>
          </a:solidFill>
          <a:prstDash val="solid"/>
        </a:ln>
        <a:effectLst>
          <a:glow rad="63500">
            <a:srgbClr val="C0504D">
              <a:satMod val="175000"/>
              <a:alpha val="40000"/>
            </a:srgb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Haut de page</a:t>
          </a:r>
        </a:p>
      </xdr:txBody>
    </xdr:sp>
    <xdr:clientData/>
  </xdr:twoCellAnchor>
  <xdr:twoCellAnchor editAs="oneCell">
    <xdr:from>
      <xdr:col>5</xdr:col>
      <xdr:colOff>289897</xdr:colOff>
      <xdr:row>7</xdr:row>
      <xdr:rowOff>149085</xdr:rowOff>
    </xdr:from>
    <xdr:to>
      <xdr:col>5</xdr:col>
      <xdr:colOff>685897</xdr:colOff>
      <xdr:row>9</xdr:row>
      <xdr:rowOff>147519</xdr:rowOff>
    </xdr:to>
    <xdr:pic macro="[0]!Masquer_Feuille_Active"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61000"/>
                  </a14:imgEffect>
                  <a14:imgEffect>
                    <a14:saturation sat="200000"/>
                  </a14:imgEffect>
                  <a14:imgEffect>
                    <a14:brightnessContrast bright="-20000" contrast="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21832" y="1813889"/>
          <a:ext cx="396000" cy="396000"/>
        </a:xfrm>
        <a:prstGeom prst="rect">
          <a:avLst/>
        </a:prstGeom>
        <a:solidFill>
          <a:schemeClr val="accent1"/>
        </a:solidFill>
        <a:effectLst/>
        <a:scene3d>
          <a:camera prst="orthographicFront"/>
          <a:lightRig rig="threePt" dir="t"/>
        </a:scene3d>
        <a:sp3d contourW="12700">
          <a:bevelB w="114300" prst="artDeco"/>
          <a:contourClr>
            <a:srgbClr val="0070C0"/>
          </a:contourClr>
        </a:sp3d>
      </xdr:spPr>
    </xdr:pic>
    <xdr:clientData/>
  </xdr:twoCellAnchor>
  <xdr:twoCellAnchor editAs="oneCell">
    <xdr:from>
      <xdr:col>5</xdr:col>
      <xdr:colOff>273332</xdr:colOff>
      <xdr:row>12</xdr:row>
      <xdr:rowOff>0</xdr:rowOff>
    </xdr:from>
    <xdr:to>
      <xdr:col>5</xdr:col>
      <xdr:colOff>669332</xdr:colOff>
      <xdr:row>13</xdr:row>
      <xdr:rowOff>197217</xdr:rowOff>
    </xdr:to>
    <xdr:pic macro="[0]!Retour_Accueil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05267" y="2658717"/>
          <a:ext cx="396000" cy="396000"/>
        </a:xfrm>
        <a:prstGeom prst="rect">
          <a:avLst/>
        </a:prstGeom>
      </xdr:spPr>
    </xdr:pic>
    <xdr:clientData/>
  </xdr:twoCellAnchor>
  <xdr:twoCellAnchor editAs="oneCell">
    <xdr:from>
      <xdr:col>5</xdr:col>
      <xdr:colOff>281609</xdr:colOff>
      <xdr:row>3</xdr:row>
      <xdr:rowOff>190501</xdr:rowOff>
    </xdr:from>
    <xdr:to>
      <xdr:col>5</xdr:col>
      <xdr:colOff>677609</xdr:colOff>
      <xdr:row>5</xdr:row>
      <xdr:rowOff>188936</xdr:rowOff>
    </xdr:to>
    <xdr:pic macro="[0]!Effacer_Donnees"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13544" y="1060175"/>
          <a:ext cx="396000" cy="396000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9526</xdr:colOff>
      <xdr:row>30</xdr:row>
      <xdr:rowOff>17808</xdr:rowOff>
    </xdr:from>
    <xdr:to>
      <xdr:col>5</xdr:col>
      <xdr:colOff>981526</xdr:colOff>
      <xdr:row>31</xdr:row>
      <xdr:rowOff>14733</xdr:rowOff>
    </xdr:to>
    <xdr:sp macro="[0]!Haut_de_Page" textlink="">
      <xdr:nvSpPr>
        <xdr:cNvPr id="3" name="Organigramme : Alternative 2"/>
        <xdr:cNvSpPr/>
      </xdr:nvSpPr>
      <xdr:spPr>
        <a:xfrm>
          <a:off x="6155222" y="5790786"/>
          <a:ext cx="972000" cy="195708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>
    <xdr:from>
      <xdr:col>5</xdr:col>
      <xdr:colOff>16566</xdr:colOff>
      <xdr:row>55</xdr:row>
      <xdr:rowOff>47</xdr:rowOff>
    </xdr:from>
    <xdr:to>
      <xdr:col>5</xdr:col>
      <xdr:colOff>988566</xdr:colOff>
      <xdr:row>55</xdr:row>
      <xdr:rowOff>195755</xdr:rowOff>
    </xdr:to>
    <xdr:sp macro="[0]!Haut_de_Page" textlink="">
      <xdr:nvSpPr>
        <xdr:cNvPr id="13" name="Organigramme : Alternative 12"/>
        <xdr:cNvSpPr/>
      </xdr:nvSpPr>
      <xdr:spPr>
        <a:xfrm>
          <a:off x="7048501" y="10742590"/>
          <a:ext cx="972000" cy="195708"/>
        </a:xfrm>
        <a:prstGeom prst="flowChartAlternateProcess">
          <a:avLst/>
        </a:prstGeom>
        <a:gradFill rotWithShape="1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 cap="flat" cmpd="dbl" algn="ctr">
          <a:solidFill>
            <a:srgbClr val="8064A2">
              <a:shade val="95000"/>
              <a:satMod val="105000"/>
              <a:alpha val="65000"/>
            </a:srgbClr>
          </a:solidFill>
          <a:prstDash val="solid"/>
        </a:ln>
        <a:effectLst>
          <a:glow rad="63500">
            <a:srgbClr val="C0504D">
              <a:satMod val="175000"/>
              <a:alpha val="40000"/>
            </a:srgb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Haut de page</a:t>
          </a:r>
        </a:p>
      </xdr:txBody>
    </xdr:sp>
    <xdr:clientData/>
  </xdr:twoCellAnchor>
  <xdr:twoCellAnchor>
    <xdr:from>
      <xdr:col>5</xdr:col>
      <xdr:colOff>24849</xdr:colOff>
      <xdr:row>126</xdr:row>
      <xdr:rowOff>24961</xdr:rowOff>
    </xdr:from>
    <xdr:to>
      <xdr:col>6</xdr:col>
      <xdr:colOff>2936</xdr:colOff>
      <xdr:row>127</xdr:row>
      <xdr:rowOff>21887</xdr:rowOff>
    </xdr:to>
    <xdr:sp macro="[0]!Haut_de_Page" textlink="">
      <xdr:nvSpPr>
        <xdr:cNvPr id="14" name="Organigramme : Alternative 13"/>
        <xdr:cNvSpPr/>
      </xdr:nvSpPr>
      <xdr:spPr>
        <a:xfrm>
          <a:off x="7056784" y="24881070"/>
          <a:ext cx="972000" cy="195708"/>
        </a:xfrm>
        <a:prstGeom prst="flowChartAlternateProcess">
          <a:avLst/>
        </a:prstGeom>
        <a:gradFill rotWithShape="1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 cap="flat" cmpd="dbl" algn="ctr">
          <a:solidFill>
            <a:srgbClr val="8064A2">
              <a:shade val="95000"/>
              <a:satMod val="105000"/>
              <a:alpha val="65000"/>
            </a:srgbClr>
          </a:solidFill>
          <a:prstDash val="solid"/>
        </a:ln>
        <a:effectLst>
          <a:glow rad="63500">
            <a:srgbClr val="C0504D">
              <a:satMod val="175000"/>
              <a:alpha val="40000"/>
            </a:srgb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Haut de page</a:t>
          </a:r>
        </a:p>
      </xdr:txBody>
    </xdr:sp>
    <xdr:clientData/>
  </xdr:twoCellAnchor>
  <xdr:twoCellAnchor>
    <xdr:from>
      <xdr:col>5</xdr:col>
      <xdr:colOff>8283</xdr:colOff>
      <xdr:row>80</xdr:row>
      <xdr:rowOff>18</xdr:rowOff>
    </xdr:from>
    <xdr:to>
      <xdr:col>5</xdr:col>
      <xdr:colOff>980283</xdr:colOff>
      <xdr:row>80</xdr:row>
      <xdr:rowOff>195726</xdr:rowOff>
    </xdr:to>
    <xdr:sp macro="[0]!Haut_de_Page" textlink="">
      <xdr:nvSpPr>
        <xdr:cNvPr id="8" name="Organigramme : Alternative 7"/>
        <xdr:cNvSpPr/>
      </xdr:nvSpPr>
      <xdr:spPr>
        <a:xfrm>
          <a:off x="7040218" y="15712127"/>
          <a:ext cx="972000" cy="195708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>
    <xdr:from>
      <xdr:col>5</xdr:col>
      <xdr:colOff>24849</xdr:colOff>
      <xdr:row>105</xdr:row>
      <xdr:rowOff>0</xdr:rowOff>
    </xdr:from>
    <xdr:to>
      <xdr:col>6</xdr:col>
      <xdr:colOff>2936</xdr:colOff>
      <xdr:row>105</xdr:row>
      <xdr:rowOff>195708</xdr:rowOff>
    </xdr:to>
    <xdr:sp macro="[0]!Haut_de_Page" textlink="">
      <xdr:nvSpPr>
        <xdr:cNvPr id="9" name="Organigramme : Alternative 8"/>
        <xdr:cNvSpPr/>
      </xdr:nvSpPr>
      <xdr:spPr>
        <a:xfrm>
          <a:off x="7056784" y="20681674"/>
          <a:ext cx="972000" cy="195708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 editAs="oneCell">
    <xdr:from>
      <xdr:col>5</xdr:col>
      <xdr:colOff>298174</xdr:colOff>
      <xdr:row>7</xdr:row>
      <xdr:rowOff>173935</xdr:rowOff>
    </xdr:from>
    <xdr:to>
      <xdr:col>5</xdr:col>
      <xdr:colOff>694174</xdr:colOff>
      <xdr:row>9</xdr:row>
      <xdr:rowOff>172369</xdr:rowOff>
    </xdr:to>
    <xdr:pic macro="[0]!Masquer_Feuille_Active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61000"/>
                  </a14:imgEffect>
                  <a14:imgEffect>
                    <a14:saturation sat="200000"/>
                  </a14:imgEffect>
                  <a14:imgEffect>
                    <a14:brightnessContrast bright="-20000" contrast="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0109" y="1838739"/>
          <a:ext cx="396000" cy="396000"/>
        </a:xfrm>
        <a:prstGeom prst="rect">
          <a:avLst/>
        </a:prstGeom>
        <a:solidFill>
          <a:schemeClr val="accent1"/>
        </a:solidFill>
        <a:effectLst/>
        <a:scene3d>
          <a:camera prst="orthographicFront"/>
          <a:lightRig rig="threePt" dir="t"/>
        </a:scene3d>
        <a:sp3d contourW="12700">
          <a:bevelB w="114300" prst="artDeco"/>
          <a:contourClr>
            <a:srgbClr val="0070C0"/>
          </a:contourClr>
        </a:sp3d>
      </xdr:spPr>
    </xdr:pic>
    <xdr:clientData/>
  </xdr:twoCellAnchor>
  <xdr:twoCellAnchor editAs="oneCell">
    <xdr:from>
      <xdr:col>5</xdr:col>
      <xdr:colOff>306456</xdr:colOff>
      <xdr:row>12</xdr:row>
      <xdr:rowOff>16565</xdr:rowOff>
    </xdr:from>
    <xdr:to>
      <xdr:col>5</xdr:col>
      <xdr:colOff>702456</xdr:colOff>
      <xdr:row>14</xdr:row>
      <xdr:rowOff>14999</xdr:rowOff>
    </xdr:to>
    <xdr:pic macro="[0]!Retour_Accueil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8391" y="2675282"/>
          <a:ext cx="396000" cy="396000"/>
        </a:xfrm>
        <a:prstGeom prst="rect">
          <a:avLst/>
        </a:prstGeom>
      </xdr:spPr>
    </xdr:pic>
    <xdr:clientData/>
  </xdr:twoCellAnchor>
  <xdr:twoCellAnchor editAs="oneCell">
    <xdr:from>
      <xdr:col>5</xdr:col>
      <xdr:colOff>265043</xdr:colOff>
      <xdr:row>4</xdr:row>
      <xdr:rowOff>2</xdr:rowOff>
    </xdr:from>
    <xdr:to>
      <xdr:col>5</xdr:col>
      <xdr:colOff>661043</xdr:colOff>
      <xdr:row>5</xdr:row>
      <xdr:rowOff>197220</xdr:rowOff>
    </xdr:to>
    <xdr:pic macro="[0]!Effacer_Donnees"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6978" y="1068459"/>
          <a:ext cx="396000" cy="396000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26092</xdr:colOff>
      <xdr:row>30</xdr:row>
      <xdr:rowOff>9526</xdr:rowOff>
    </xdr:from>
    <xdr:to>
      <xdr:col>6</xdr:col>
      <xdr:colOff>4179</xdr:colOff>
      <xdr:row>31</xdr:row>
      <xdr:rowOff>6451</xdr:rowOff>
    </xdr:to>
    <xdr:sp macro="[0]!Haut_de_Page" textlink="">
      <xdr:nvSpPr>
        <xdr:cNvPr id="2" name="Organigramme : Alternative 1"/>
        <xdr:cNvSpPr/>
      </xdr:nvSpPr>
      <xdr:spPr>
        <a:xfrm>
          <a:off x="6171788" y="5782504"/>
          <a:ext cx="972000" cy="195708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>
    <xdr:from>
      <xdr:col>5</xdr:col>
      <xdr:colOff>24849</xdr:colOff>
      <xdr:row>55</xdr:row>
      <xdr:rowOff>8330</xdr:rowOff>
    </xdr:from>
    <xdr:to>
      <xdr:col>6</xdr:col>
      <xdr:colOff>2936</xdr:colOff>
      <xdr:row>56</xdr:row>
      <xdr:rowOff>5255</xdr:rowOff>
    </xdr:to>
    <xdr:sp macro="[0]!Haut_de_Page" textlink="">
      <xdr:nvSpPr>
        <xdr:cNvPr id="13" name="Organigramme : Alternative 12"/>
        <xdr:cNvSpPr/>
      </xdr:nvSpPr>
      <xdr:spPr>
        <a:xfrm>
          <a:off x="7056784" y="10750873"/>
          <a:ext cx="972000" cy="195708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>
    <xdr:from>
      <xdr:col>5</xdr:col>
      <xdr:colOff>33132</xdr:colOff>
      <xdr:row>126</xdr:row>
      <xdr:rowOff>8395</xdr:rowOff>
    </xdr:from>
    <xdr:to>
      <xdr:col>6</xdr:col>
      <xdr:colOff>11219</xdr:colOff>
      <xdr:row>127</xdr:row>
      <xdr:rowOff>5321</xdr:rowOff>
    </xdr:to>
    <xdr:sp macro="[0]!Haut_de_Page" textlink="">
      <xdr:nvSpPr>
        <xdr:cNvPr id="14" name="Organigramme : Alternative 13"/>
        <xdr:cNvSpPr/>
      </xdr:nvSpPr>
      <xdr:spPr>
        <a:xfrm>
          <a:off x="7065067" y="24864504"/>
          <a:ext cx="972000" cy="195708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>
    <xdr:from>
      <xdr:col>5</xdr:col>
      <xdr:colOff>24849</xdr:colOff>
      <xdr:row>80</xdr:row>
      <xdr:rowOff>0</xdr:rowOff>
    </xdr:from>
    <xdr:to>
      <xdr:col>6</xdr:col>
      <xdr:colOff>2936</xdr:colOff>
      <xdr:row>80</xdr:row>
      <xdr:rowOff>195708</xdr:rowOff>
    </xdr:to>
    <xdr:sp macro="[0]!Haut_de_Page" textlink="">
      <xdr:nvSpPr>
        <xdr:cNvPr id="8" name="Organigramme : Alternative 7"/>
        <xdr:cNvSpPr/>
      </xdr:nvSpPr>
      <xdr:spPr>
        <a:xfrm>
          <a:off x="7056784" y="15712109"/>
          <a:ext cx="972000" cy="195708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>
    <xdr:from>
      <xdr:col>5</xdr:col>
      <xdr:colOff>24849</xdr:colOff>
      <xdr:row>105</xdr:row>
      <xdr:rowOff>0</xdr:rowOff>
    </xdr:from>
    <xdr:to>
      <xdr:col>6</xdr:col>
      <xdr:colOff>2936</xdr:colOff>
      <xdr:row>105</xdr:row>
      <xdr:rowOff>195708</xdr:rowOff>
    </xdr:to>
    <xdr:sp macro="[0]!Haut_de_Page" textlink="">
      <xdr:nvSpPr>
        <xdr:cNvPr id="9" name="Organigramme : Alternative 8"/>
        <xdr:cNvSpPr/>
      </xdr:nvSpPr>
      <xdr:spPr>
        <a:xfrm>
          <a:off x="7056784" y="20681674"/>
          <a:ext cx="972000" cy="195708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 editAs="oneCell">
    <xdr:from>
      <xdr:col>5</xdr:col>
      <xdr:colOff>306457</xdr:colOff>
      <xdr:row>7</xdr:row>
      <xdr:rowOff>165652</xdr:rowOff>
    </xdr:from>
    <xdr:to>
      <xdr:col>5</xdr:col>
      <xdr:colOff>702457</xdr:colOff>
      <xdr:row>9</xdr:row>
      <xdr:rowOff>164086</xdr:rowOff>
    </xdr:to>
    <xdr:pic macro="[0]!Masquer_Feuille_Active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61000"/>
                  </a14:imgEffect>
                  <a14:imgEffect>
                    <a14:saturation sat="200000"/>
                  </a14:imgEffect>
                  <a14:imgEffect>
                    <a14:brightnessContrast bright="-20000" contrast="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8392" y="1830456"/>
          <a:ext cx="396000" cy="396000"/>
        </a:xfrm>
        <a:prstGeom prst="rect">
          <a:avLst/>
        </a:prstGeom>
        <a:solidFill>
          <a:schemeClr val="accent1"/>
        </a:solidFill>
        <a:effectLst/>
        <a:scene3d>
          <a:camera prst="orthographicFront"/>
          <a:lightRig rig="threePt" dir="t"/>
        </a:scene3d>
        <a:sp3d contourW="12700">
          <a:bevelB w="114300" prst="artDeco"/>
          <a:contourClr>
            <a:srgbClr val="0070C0"/>
          </a:contourClr>
        </a:sp3d>
      </xdr:spPr>
    </xdr:pic>
    <xdr:clientData/>
  </xdr:twoCellAnchor>
  <xdr:twoCellAnchor editAs="oneCell">
    <xdr:from>
      <xdr:col>5</xdr:col>
      <xdr:colOff>298174</xdr:colOff>
      <xdr:row>12</xdr:row>
      <xdr:rowOff>0</xdr:rowOff>
    </xdr:from>
    <xdr:to>
      <xdr:col>5</xdr:col>
      <xdr:colOff>694174</xdr:colOff>
      <xdr:row>13</xdr:row>
      <xdr:rowOff>197217</xdr:rowOff>
    </xdr:to>
    <xdr:pic macro="[0]!Retour_Accueil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0109" y="2658717"/>
          <a:ext cx="396000" cy="396000"/>
        </a:xfrm>
        <a:prstGeom prst="rect">
          <a:avLst/>
        </a:prstGeom>
      </xdr:spPr>
    </xdr:pic>
    <xdr:clientData/>
  </xdr:twoCellAnchor>
  <xdr:twoCellAnchor editAs="oneCell">
    <xdr:from>
      <xdr:col>5</xdr:col>
      <xdr:colOff>281609</xdr:colOff>
      <xdr:row>3</xdr:row>
      <xdr:rowOff>182218</xdr:rowOff>
    </xdr:from>
    <xdr:to>
      <xdr:col>5</xdr:col>
      <xdr:colOff>677609</xdr:colOff>
      <xdr:row>5</xdr:row>
      <xdr:rowOff>180653</xdr:rowOff>
    </xdr:to>
    <xdr:pic macro="[0]!Effacer_Donnees"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13544" y="1051892"/>
          <a:ext cx="396000" cy="396000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9524</xdr:colOff>
      <xdr:row>30</xdr:row>
      <xdr:rowOff>1243</xdr:rowOff>
    </xdr:from>
    <xdr:to>
      <xdr:col>5</xdr:col>
      <xdr:colOff>981524</xdr:colOff>
      <xdr:row>30</xdr:row>
      <xdr:rowOff>196951</xdr:rowOff>
    </xdr:to>
    <xdr:sp macro="[0]!Haut_de_Page" textlink="">
      <xdr:nvSpPr>
        <xdr:cNvPr id="3" name="Organigramme : Alternative 2"/>
        <xdr:cNvSpPr/>
      </xdr:nvSpPr>
      <xdr:spPr>
        <a:xfrm>
          <a:off x="6155220" y="5774221"/>
          <a:ext cx="972000" cy="195708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>
    <xdr:from>
      <xdr:col>5</xdr:col>
      <xdr:colOff>24849</xdr:colOff>
      <xdr:row>50</xdr:row>
      <xdr:rowOff>0</xdr:rowOff>
    </xdr:from>
    <xdr:to>
      <xdr:col>6</xdr:col>
      <xdr:colOff>2936</xdr:colOff>
      <xdr:row>50</xdr:row>
      <xdr:rowOff>195708</xdr:rowOff>
    </xdr:to>
    <xdr:sp macro="[0]!Haut_de_Page" textlink="">
      <xdr:nvSpPr>
        <xdr:cNvPr id="13" name="Organigramme : Alternative 12"/>
        <xdr:cNvSpPr/>
      </xdr:nvSpPr>
      <xdr:spPr>
        <a:xfrm>
          <a:off x="7056784" y="9748630"/>
          <a:ext cx="972000" cy="195708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>
    <xdr:from>
      <xdr:col>5</xdr:col>
      <xdr:colOff>16566</xdr:colOff>
      <xdr:row>126</xdr:row>
      <xdr:rowOff>112</xdr:rowOff>
    </xdr:from>
    <xdr:to>
      <xdr:col>5</xdr:col>
      <xdr:colOff>988566</xdr:colOff>
      <xdr:row>126</xdr:row>
      <xdr:rowOff>195820</xdr:rowOff>
    </xdr:to>
    <xdr:sp macro="[0]!Haut_de_Page" textlink="">
      <xdr:nvSpPr>
        <xdr:cNvPr id="14" name="Organigramme : Alternative 13"/>
        <xdr:cNvSpPr/>
      </xdr:nvSpPr>
      <xdr:spPr>
        <a:xfrm>
          <a:off x="7048501" y="24856221"/>
          <a:ext cx="972000" cy="195708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>
    <xdr:from>
      <xdr:col>5</xdr:col>
      <xdr:colOff>0</xdr:colOff>
      <xdr:row>80</xdr:row>
      <xdr:rowOff>0</xdr:rowOff>
    </xdr:from>
    <xdr:to>
      <xdr:col>5</xdr:col>
      <xdr:colOff>972000</xdr:colOff>
      <xdr:row>80</xdr:row>
      <xdr:rowOff>195708</xdr:rowOff>
    </xdr:to>
    <xdr:sp macro="[0]!Haut_de_Page" textlink="">
      <xdr:nvSpPr>
        <xdr:cNvPr id="8" name="Organigramme : Alternative 7"/>
        <xdr:cNvSpPr/>
      </xdr:nvSpPr>
      <xdr:spPr>
        <a:xfrm>
          <a:off x="7031935" y="15712109"/>
          <a:ext cx="972000" cy="195708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>
    <xdr:from>
      <xdr:col>5</xdr:col>
      <xdr:colOff>16566</xdr:colOff>
      <xdr:row>105</xdr:row>
      <xdr:rowOff>0</xdr:rowOff>
    </xdr:from>
    <xdr:to>
      <xdr:col>5</xdr:col>
      <xdr:colOff>988566</xdr:colOff>
      <xdr:row>105</xdr:row>
      <xdr:rowOff>195708</xdr:rowOff>
    </xdr:to>
    <xdr:sp macro="[0]!Haut_de_Page" textlink="">
      <xdr:nvSpPr>
        <xdr:cNvPr id="9" name="Organigramme : Alternative 8"/>
        <xdr:cNvSpPr/>
      </xdr:nvSpPr>
      <xdr:spPr>
        <a:xfrm>
          <a:off x="7048501" y="20681674"/>
          <a:ext cx="972000" cy="195708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 editAs="oneCell">
    <xdr:from>
      <xdr:col>5</xdr:col>
      <xdr:colOff>306456</xdr:colOff>
      <xdr:row>7</xdr:row>
      <xdr:rowOff>157370</xdr:rowOff>
    </xdr:from>
    <xdr:to>
      <xdr:col>5</xdr:col>
      <xdr:colOff>702456</xdr:colOff>
      <xdr:row>9</xdr:row>
      <xdr:rowOff>155804</xdr:rowOff>
    </xdr:to>
    <xdr:pic macro="[0]!Masquer_Feuille_Active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61000"/>
                  </a14:imgEffect>
                  <a14:imgEffect>
                    <a14:saturation sat="200000"/>
                  </a14:imgEffect>
                  <a14:imgEffect>
                    <a14:brightnessContrast bright="-20000" contrast="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8391" y="1822174"/>
          <a:ext cx="396000" cy="396000"/>
        </a:xfrm>
        <a:prstGeom prst="rect">
          <a:avLst/>
        </a:prstGeom>
        <a:solidFill>
          <a:schemeClr val="accent1"/>
        </a:solidFill>
        <a:effectLst/>
        <a:scene3d>
          <a:camera prst="orthographicFront"/>
          <a:lightRig rig="threePt" dir="t"/>
        </a:scene3d>
        <a:sp3d contourW="12700">
          <a:bevelB w="114300" prst="artDeco"/>
          <a:contourClr>
            <a:srgbClr val="0070C0"/>
          </a:contourClr>
        </a:sp3d>
      </xdr:spPr>
    </xdr:pic>
    <xdr:clientData/>
  </xdr:twoCellAnchor>
  <xdr:twoCellAnchor editAs="oneCell">
    <xdr:from>
      <xdr:col>5</xdr:col>
      <xdr:colOff>281609</xdr:colOff>
      <xdr:row>12</xdr:row>
      <xdr:rowOff>0</xdr:rowOff>
    </xdr:from>
    <xdr:to>
      <xdr:col>5</xdr:col>
      <xdr:colOff>677609</xdr:colOff>
      <xdr:row>13</xdr:row>
      <xdr:rowOff>197217</xdr:rowOff>
    </xdr:to>
    <xdr:pic macro="[0]!Retour_Accueil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13544" y="2658717"/>
          <a:ext cx="396000" cy="396000"/>
        </a:xfrm>
        <a:prstGeom prst="rect">
          <a:avLst/>
        </a:prstGeom>
      </xdr:spPr>
    </xdr:pic>
    <xdr:clientData/>
  </xdr:twoCellAnchor>
  <xdr:twoCellAnchor editAs="oneCell">
    <xdr:from>
      <xdr:col>5</xdr:col>
      <xdr:colOff>289892</xdr:colOff>
      <xdr:row>3</xdr:row>
      <xdr:rowOff>182217</xdr:rowOff>
    </xdr:from>
    <xdr:to>
      <xdr:col>5</xdr:col>
      <xdr:colOff>685892</xdr:colOff>
      <xdr:row>5</xdr:row>
      <xdr:rowOff>180652</xdr:rowOff>
    </xdr:to>
    <xdr:pic macro="[0]!Effacer_Donnees"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21827" y="1051891"/>
          <a:ext cx="396000" cy="396000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34362</xdr:colOff>
      <xdr:row>30</xdr:row>
      <xdr:rowOff>1292</xdr:rowOff>
    </xdr:from>
    <xdr:to>
      <xdr:col>6</xdr:col>
      <xdr:colOff>12449</xdr:colOff>
      <xdr:row>30</xdr:row>
      <xdr:rowOff>197000</xdr:rowOff>
    </xdr:to>
    <xdr:sp macro="[0]!Haut_de_Page" textlink="">
      <xdr:nvSpPr>
        <xdr:cNvPr id="2" name="Organigramme : Alternative 1"/>
        <xdr:cNvSpPr/>
      </xdr:nvSpPr>
      <xdr:spPr>
        <a:xfrm>
          <a:off x="6180058" y="5774270"/>
          <a:ext cx="972000" cy="195708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>
    <xdr:from>
      <xdr:col>5</xdr:col>
      <xdr:colOff>8283</xdr:colOff>
      <xdr:row>55</xdr:row>
      <xdr:rowOff>16613</xdr:rowOff>
    </xdr:from>
    <xdr:to>
      <xdr:col>5</xdr:col>
      <xdr:colOff>980283</xdr:colOff>
      <xdr:row>56</xdr:row>
      <xdr:rowOff>0</xdr:rowOff>
    </xdr:to>
    <xdr:sp macro="[0]!Haut_de_Page" textlink="">
      <xdr:nvSpPr>
        <xdr:cNvPr id="13" name="Organigramme : Alternative 12"/>
        <xdr:cNvSpPr/>
      </xdr:nvSpPr>
      <xdr:spPr>
        <a:xfrm>
          <a:off x="7040218" y="10759156"/>
          <a:ext cx="972000" cy="195708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>
    <xdr:from>
      <xdr:col>5</xdr:col>
      <xdr:colOff>0</xdr:colOff>
      <xdr:row>79</xdr:row>
      <xdr:rowOff>94</xdr:rowOff>
    </xdr:from>
    <xdr:to>
      <xdr:col>5</xdr:col>
      <xdr:colOff>972000</xdr:colOff>
      <xdr:row>79</xdr:row>
      <xdr:rowOff>195802</xdr:rowOff>
    </xdr:to>
    <xdr:sp macro="[0]!Haut_de_Page" textlink="">
      <xdr:nvSpPr>
        <xdr:cNvPr id="14" name="Organigramme : Alternative 13"/>
        <xdr:cNvSpPr/>
      </xdr:nvSpPr>
      <xdr:spPr>
        <a:xfrm>
          <a:off x="7031935" y="15712203"/>
          <a:ext cx="972000" cy="195708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>
    <xdr:from>
      <xdr:col>5</xdr:col>
      <xdr:colOff>0</xdr:colOff>
      <xdr:row>104</xdr:row>
      <xdr:rowOff>0</xdr:rowOff>
    </xdr:from>
    <xdr:to>
      <xdr:col>5</xdr:col>
      <xdr:colOff>972000</xdr:colOff>
      <xdr:row>104</xdr:row>
      <xdr:rowOff>195708</xdr:rowOff>
    </xdr:to>
    <xdr:sp macro="[0]!Haut_de_Page" textlink="">
      <xdr:nvSpPr>
        <xdr:cNvPr id="8" name="Organigramme : Alternative 7"/>
        <xdr:cNvSpPr/>
      </xdr:nvSpPr>
      <xdr:spPr>
        <a:xfrm>
          <a:off x="7031935" y="20681674"/>
          <a:ext cx="972000" cy="195708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>
    <xdr:from>
      <xdr:col>5</xdr:col>
      <xdr:colOff>0</xdr:colOff>
      <xdr:row>125</xdr:row>
      <xdr:rowOff>0</xdr:rowOff>
    </xdr:from>
    <xdr:to>
      <xdr:col>5</xdr:col>
      <xdr:colOff>972000</xdr:colOff>
      <xdr:row>125</xdr:row>
      <xdr:rowOff>195708</xdr:rowOff>
    </xdr:to>
    <xdr:sp macro="[0]!Haut_de_Page" textlink="">
      <xdr:nvSpPr>
        <xdr:cNvPr id="9" name="Organigramme : Alternative 8"/>
        <xdr:cNvSpPr/>
      </xdr:nvSpPr>
      <xdr:spPr>
        <a:xfrm>
          <a:off x="7031935" y="24856109"/>
          <a:ext cx="972000" cy="195708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 editAs="oneCell">
    <xdr:from>
      <xdr:col>5</xdr:col>
      <xdr:colOff>298174</xdr:colOff>
      <xdr:row>7</xdr:row>
      <xdr:rowOff>173934</xdr:rowOff>
    </xdr:from>
    <xdr:to>
      <xdr:col>5</xdr:col>
      <xdr:colOff>694174</xdr:colOff>
      <xdr:row>9</xdr:row>
      <xdr:rowOff>139238</xdr:rowOff>
    </xdr:to>
    <xdr:pic macro="[0]!Masquer_Feuille_Active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61000"/>
                  </a14:imgEffect>
                  <a14:imgEffect>
                    <a14:saturation sat="200000"/>
                  </a14:imgEffect>
                  <a14:imgEffect>
                    <a14:brightnessContrast bright="-20000" contrast="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0109" y="1838738"/>
          <a:ext cx="396000" cy="362870"/>
        </a:xfrm>
        <a:prstGeom prst="rect">
          <a:avLst/>
        </a:prstGeom>
        <a:solidFill>
          <a:schemeClr val="accent1"/>
        </a:solidFill>
        <a:effectLst/>
        <a:scene3d>
          <a:camera prst="orthographicFront"/>
          <a:lightRig rig="threePt" dir="t"/>
        </a:scene3d>
        <a:sp3d contourW="12700">
          <a:bevelB w="114300" prst="artDeco"/>
          <a:contourClr>
            <a:srgbClr val="0070C0"/>
          </a:contourClr>
        </a:sp3d>
      </xdr:spPr>
    </xdr:pic>
    <xdr:clientData/>
  </xdr:twoCellAnchor>
  <xdr:twoCellAnchor editAs="oneCell">
    <xdr:from>
      <xdr:col>5</xdr:col>
      <xdr:colOff>281608</xdr:colOff>
      <xdr:row>12</xdr:row>
      <xdr:rowOff>8282</xdr:rowOff>
    </xdr:from>
    <xdr:to>
      <xdr:col>5</xdr:col>
      <xdr:colOff>677608</xdr:colOff>
      <xdr:row>14</xdr:row>
      <xdr:rowOff>6716</xdr:rowOff>
    </xdr:to>
    <xdr:pic macro="[0]!Retour_Accueil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13543" y="2666999"/>
          <a:ext cx="396000" cy="396000"/>
        </a:xfrm>
        <a:prstGeom prst="rect">
          <a:avLst/>
        </a:prstGeom>
      </xdr:spPr>
    </xdr:pic>
    <xdr:clientData/>
  </xdr:twoCellAnchor>
  <xdr:twoCellAnchor editAs="oneCell">
    <xdr:from>
      <xdr:col>5</xdr:col>
      <xdr:colOff>281609</xdr:colOff>
      <xdr:row>3</xdr:row>
      <xdr:rowOff>190500</xdr:rowOff>
    </xdr:from>
    <xdr:to>
      <xdr:col>5</xdr:col>
      <xdr:colOff>677609</xdr:colOff>
      <xdr:row>5</xdr:row>
      <xdr:rowOff>188935</xdr:rowOff>
    </xdr:to>
    <xdr:pic macro="[0]!Effacer_Donnees"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13544" y="1060174"/>
          <a:ext cx="396000" cy="396000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34362</xdr:colOff>
      <xdr:row>30</xdr:row>
      <xdr:rowOff>1292</xdr:rowOff>
    </xdr:from>
    <xdr:to>
      <xdr:col>6</xdr:col>
      <xdr:colOff>12449</xdr:colOff>
      <xdr:row>30</xdr:row>
      <xdr:rowOff>197000</xdr:rowOff>
    </xdr:to>
    <xdr:sp macro="[0]!Haut_de_Page" textlink="">
      <xdr:nvSpPr>
        <xdr:cNvPr id="31" name="Organigramme : Alternative 30"/>
        <xdr:cNvSpPr/>
      </xdr:nvSpPr>
      <xdr:spPr>
        <a:xfrm>
          <a:off x="6663762" y="5811542"/>
          <a:ext cx="968687" cy="195708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>
    <xdr:from>
      <xdr:col>5</xdr:col>
      <xdr:colOff>16566</xdr:colOff>
      <xdr:row>54</xdr:row>
      <xdr:rowOff>190546</xdr:rowOff>
    </xdr:from>
    <xdr:to>
      <xdr:col>5</xdr:col>
      <xdr:colOff>988566</xdr:colOff>
      <xdr:row>55</xdr:row>
      <xdr:rowOff>187472</xdr:rowOff>
    </xdr:to>
    <xdr:sp macro="[0]!Haut_de_Page" textlink="">
      <xdr:nvSpPr>
        <xdr:cNvPr id="35" name="Organigramme : Alternative 34"/>
        <xdr:cNvSpPr/>
      </xdr:nvSpPr>
      <xdr:spPr>
        <a:xfrm>
          <a:off x="7205870" y="10734307"/>
          <a:ext cx="972000" cy="195708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>
    <xdr:from>
      <xdr:col>5</xdr:col>
      <xdr:colOff>8283</xdr:colOff>
      <xdr:row>79</xdr:row>
      <xdr:rowOff>190594</xdr:rowOff>
    </xdr:from>
    <xdr:to>
      <xdr:col>5</xdr:col>
      <xdr:colOff>980283</xdr:colOff>
      <xdr:row>80</xdr:row>
      <xdr:rowOff>187519</xdr:rowOff>
    </xdr:to>
    <xdr:sp macro="[0]!Haut_de_Page" textlink="">
      <xdr:nvSpPr>
        <xdr:cNvPr id="36" name="Organigramme : Alternative 35"/>
        <xdr:cNvSpPr/>
      </xdr:nvSpPr>
      <xdr:spPr>
        <a:xfrm>
          <a:off x="7197587" y="15703920"/>
          <a:ext cx="972000" cy="195708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>
    <xdr:from>
      <xdr:col>5</xdr:col>
      <xdr:colOff>0</xdr:colOff>
      <xdr:row>105</xdr:row>
      <xdr:rowOff>0</xdr:rowOff>
    </xdr:from>
    <xdr:to>
      <xdr:col>5</xdr:col>
      <xdr:colOff>972000</xdr:colOff>
      <xdr:row>105</xdr:row>
      <xdr:rowOff>195708</xdr:rowOff>
    </xdr:to>
    <xdr:sp macro="[0]!Haut_de_Page" textlink="">
      <xdr:nvSpPr>
        <xdr:cNvPr id="8" name="Organigramme : Alternative 7"/>
        <xdr:cNvSpPr/>
      </xdr:nvSpPr>
      <xdr:spPr>
        <a:xfrm>
          <a:off x="7189304" y="20681674"/>
          <a:ext cx="972000" cy="195708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>
    <xdr:from>
      <xdr:col>5</xdr:col>
      <xdr:colOff>16566</xdr:colOff>
      <xdr:row>126</xdr:row>
      <xdr:rowOff>0</xdr:rowOff>
    </xdr:from>
    <xdr:to>
      <xdr:col>5</xdr:col>
      <xdr:colOff>988566</xdr:colOff>
      <xdr:row>126</xdr:row>
      <xdr:rowOff>195708</xdr:rowOff>
    </xdr:to>
    <xdr:sp macro="[0]!Haut_de_Page" textlink="">
      <xdr:nvSpPr>
        <xdr:cNvPr id="9" name="Organigramme : Alternative 8"/>
        <xdr:cNvSpPr/>
      </xdr:nvSpPr>
      <xdr:spPr>
        <a:xfrm>
          <a:off x="7205870" y="24856109"/>
          <a:ext cx="972000" cy="195708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 editAs="oneCell">
    <xdr:from>
      <xdr:col>5</xdr:col>
      <xdr:colOff>289891</xdr:colOff>
      <xdr:row>7</xdr:row>
      <xdr:rowOff>149086</xdr:rowOff>
    </xdr:from>
    <xdr:to>
      <xdr:col>5</xdr:col>
      <xdr:colOff>685891</xdr:colOff>
      <xdr:row>9</xdr:row>
      <xdr:rowOff>147520</xdr:rowOff>
    </xdr:to>
    <xdr:pic macro="[0]!Masquer_Feuille_Active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61000"/>
                  </a14:imgEffect>
                  <a14:imgEffect>
                    <a14:saturation sat="200000"/>
                  </a14:imgEffect>
                  <a14:imgEffect>
                    <a14:brightnessContrast bright="-20000" contrast="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79195" y="1813890"/>
          <a:ext cx="396000" cy="396000"/>
        </a:xfrm>
        <a:prstGeom prst="rect">
          <a:avLst/>
        </a:prstGeom>
        <a:solidFill>
          <a:schemeClr val="accent1"/>
        </a:solidFill>
        <a:effectLst/>
        <a:scene3d>
          <a:camera prst="orthographicFront"/>
          <a:lightRig rig="threePt" dir="t"/>
        </a:scene3d>
        <a:sp3d contourW="12700">
          <a:bevelB w="114300" prst="artDeco"/>
          <a:contourClr>
            <a:srgbClr val="0070C0"/>
          </a:contourClr>
        </a:sp3d>
      </xdr:spPr>
    </xdr:pic>
    <xdr:clientData/>
  </xdr:twoCellAnchor>
  <xdr:twoCellAnchor editAs="oneCell">
    <xdr:from>
      <xdr:col>5</xdr:col>
      <xdr:colOff>298175</xdr:colOff>
      <xdr:row>11</xdr:row>
      <xdr:rowOff>182217</xdr:rowOff>
    </xdr:from>
    <xdr:to>
      <xdr:col>5</xdr:col>
      <xdr:colOff>694175</xdr:colOff>
      <xdr:row>13</xdr:row>
      <xdr:rowOff>180652</xdr:rowOff>
    </xdr:to>
    <xdr:pic macro="[0]!Retour_Accueil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87479" y="2642152"/>
          <a:ext cx="396000" cy="396000"/>
        </a:xfrm>
        <a:prstGeom prst="rect">
          <a:avLst/>
        </a:prstGeom>
      </xdr:spPr>
    </xdr:pic>
    <xdr:clientData/>
  </xdr:twoCellAnchor>
  <xdr:twoCellAnchor editAs="oneCell">
    <xdr:from>
      <xdr:col>5</xdr:col>
      <xdr:colOff>289893</xdr:colOff>
      <xdr:row>3</xdr:row>
      <xdr:rowOff>190501</xdr:rowOff>
    </xdr:from>
    <xdr:to>
      <xdr:col>5</xdr:col>
      <xdr:colOff>685893</xdr:colOff>
      <xdr:row>5</xdr:row>
      <xdr:rowOff>188936</xdr:rowOff>
    </xdr:to>
    <xdr:pic macro="[0]!Effacer_Donnees"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79197" y="1060175"/>
          <a:ext cx="396000" cy="396000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247650</xdr:colOff>
      <xdr:row>11</xdr:row>
      <xdr:rowOff>95250</xdr:rowOff>
    </xdr:from>
    <xdr:to>
      <xdr:col>7</xdr:col>
      <xdr:colOff>751650</xdr:colOff>
      <xdr:row>13</xdr:row>
      <xdr:rowOff>199200</xdr:rowOff>
    </xdr:to>
    <xdr:pic macro="[0]!Retour_Accueil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0425" y="2390775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7</xdr:col>
      <xdr:colOff>238125</xdr:colOff>
      <xdr:row>7</xdr:row>
      <xdr:rowOff>38100</xdr:rowOff>
    </xdr:from>
    <xdr:to>
      <xdr:col>7</xdr:col>
      <xdr:colOff>742125</xdr:colOff>
      <xdr:row>9</xdr:row>
      <xdr:rowOff>142050</xdr:rowOff>
    </xdr:to>
    <xdr:pic macro="[0]!Masquer_Feuille_Active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61000"/>
                  </a14:imgEffect>
                  <a14:imgEffect>
                    <a14:saturation sat="200000"/>
                  </a14:imgEffect>
                  <a14:imgEffect>
                    <a14:brightnessContrast bright="-20000" contrast="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0900" y="1533525"/>
          <a:ext cx="504000" cy="504000"/>
        </a:xfrm>
        <a:prstGeom prst="rect">
          <a:avLst/>
        </a:prstGeom>
        <a:solidFill>
          <a:schemeClr val="accent1"/>
        </a:solidFill>
        <a:effectLst/>
        <a:scene3d>
          <a:camera prst="orthographicFront"/>
          <a:lightRig rig="threePt" dir="t"/>
        </a:scene3d>
        <a:sp3d contourW="12700">
          <a:bevelB w="114300" prst="artDeco"/>
          <a:contourClr>
            <a:srgbClr val="0070C0"/>
          </a:contourClr>
        </a:sp3d>
      </xdr:spPr>
    </xdr:pic>
    <xdr:clientData/>
  </xdr:twoCellAnchor>
  <xdr:twoCellAnchor editAs="oneCell">
    <xdr:from>
      <xdr:col>7</xdr:col>
      <xdr:colOff>238125</xdr:colOff>
      <xdr:row>2</xdr:row>
      <xdr:rowOff>114300</xdr:rowOff>
    </xdr:from>
    <xdr:to>
      <xdr:col>7</xdr:col>
      <xdr:colOff>742125</xdr:colOff>
      <xdr:row>5</xdr:row>
      <xdr:rowOff>18225</xdr:rowOff>
    </xdr:to>
    <xdr:pic macro="[0]!Effacer_Donnees_Pret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0900" y="609600"/>
          <a:ext cx="504000" cy="504000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1</xdr:row>
      <xdr:rowOff>47625</xdr:rowOff>
    </xdr:from>
    <xdr:to>
      <xdr:col>8</xdr:col>
      <xdr:colOff>19050</xdr:colOff>
      <xdr:row>19</xdr:row>
      <xdr:rowOff>38100</xdr:rowOff>
    </xdr:to>
    <xdr:graphicFrame macro="">
      <xdr:nvGraphicFramePr>
        <xdr:cNvPr id="59405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838200</xdr:colOff>
      <xdr:row>0</xdr:row>
      <xdr:rowOff>171450</xdr:rowOff>
    </xdr:from>
    <xdr:to>
      <xdr:col>15</xdr:col>
      <xdr:colOff>381000</xdr:colOff>
      <xdr:row>19</xdr:row>
      <xdr:rowOff>76200</xdr:rowOff>
    </xdr:to>
    <xdr:graphicFrame macro="">
      <xdr:nvGraphicFramePr>
        <xdr:cNvPr id="59406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0</xdr:colOff>
      <xdr:row>19</xdr:row>
      <xdr:rowOff>133350</xdr:rowOff>
    </xdr:from>
    <xdr:to>
      <xdr:col>13</xdr:col>
      <xdr:colOff>28575</xdr:colOff>
      <xdr:row>39</xdr:row>
      <xdr:rowOff>47625</xdr:rowOff>
    </xdr:to>
    <xdr:graphicFrame macro="">
      <xdr:nvGraphicFramePr>
        <xdr:cNvPr id="59407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0</xdr:colOff>
      <xdr:row>28</xdr:row>
      <xdr:rowOff>180975</xdr:rowOff>
    </xdr:from>
    <xdr:to>
      <xdr:col>15</xdr:col>
      <xdr:colOff>0</xdr:colOff>
      <xdr:row>30</xdr:row>
      <xdr:rowOff>38100</xdr:rowOff>
    </xdr:to>
    <xdr:sp macro="[0]!Haut_de_Page" textlink="">
      <xdr:nvSpPr>
        <xdr:cNvPr id="10" name="Organigramme : Alternative 9"/>
        <xdr:cNvSpPr/>
      </xdr:nvSpPr>
      <xdr:spPr>
        <a:xfrm>
          <a:off x="13868400" y="5514975"/>
          <a:ext cx="990600" cy="238125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  <a:endParaRPr lang="fr-FR" sz="1100" b="1" i="1">
            <a:solidFill>
              <a:sysClr val="windowText" lastClr="000000"/>
            </a:solidFill>
            <a:latin typeface="Georgia" panose="02040502050405020303" pitchFamily="18" charset="0"/>
          </a:endParaRPr>
        </a:p>
      </xdr:txBody>
    </xdr:sp>
    <xdr:clientData/>
  </xdr:twoCellAnchor>
  <xdr:twoCellAnchor editAs="oneCell">
    <xdr:from>
      <xdr:col>16</xdr:col>
      <xdr:colOff>266700</xdr:colOff>
      <xdr:row>8</xdr:row>
      <xdr:rowOff>133350</xdr:rowOff>
    </xdr:from>
    <xdr:to>
      <xdr:col>16</xdr:col>
      <xdr:colOff>662700</xdr:colOff>
      <xdr:row>10</xdr:row>
      <xdr:rowOff>148350</xdr:rowOff>
    </xdr:to>
    <xdr:pic macro="[0]!Masquer_Feuille_Active"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sharpenSoften amount="61000"/>
                  </a14:imgEffect>
                  <a14:imgEffect>
                    <a14:saturation sat="200000"/>
                  </a14:imgEffect>
                  <a14:imgEffect>
                    <a14:brightnessContrast bright="-20000" contrast="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0" y="1657350"/>
          <a:ext cx="396000" cy="396000"/>
        </a:xfrm>
        <a:prstGeom prst="rect">
          <a:avLst/>
        </a:prstGeom>
        <a:solidFill>
          <a:schemeClr val="accent1"/>
        </a:solidFill>
        <a:effectLst/>
        <a:scene3d>
          <a:camera prst="orthographicFront"/>
          <a:lightRig rig="threePt" dir="t"/>
        </a:scene3d>
        <a:sp3d contourW="12700">
          <a:bevelB w="114300" prst="artDeco"/>
          <a:contourClr>
            <a:srgbClr val="0070C0"/>
          </a:contourClr>
        </a:sp3d>
      </xdr:spPr>
    </xdr:pic>
    <xdr:clientData/>
  </xdr:twoCellAnchor>
  <xdr:twoCellAnchor editAs="oneCell">
    <xdr:from>
      <xdr:col>16</xdr:col>
      <xdr:colOff>266700</xdr:colOff>
      <xdr:row>1</xdr:row>
      <xdr:rowOff>66675</xdr:rowOff>
    </xdr:from>
    <xdr:to>
      <xdr:col>16</xdr:col>
      <xdr:colOff>770700</xdr:colOff>
      <xdr:row>3</xdr:row>
      <xdr:rowOff>189675</xdr:rowOff>
    </xdr:to>
    <xdr:pic macro="[0]!Retour_Accueil"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0" y="257175"/>
          <a:ext cx="504000" cy="504000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793750</xdr:colOff>
      <xdr:row>0</xdr:row>
      <xdr:rowOff>95250</xdr:rowOff>
    </xdr:from>
    <xdr:to>
      <xdr:col>8</xdr:col>
      <xdr:colOff>180975</xdr:colOff>
      <xdr:row>1</xdr:row>
      <xdr:rowOff>74250</xdr:rowOff>
    </xdr:to>
    <xdr:sp macro="" textlink="Annee">
      <xdr:nvSpPr>
        <xdr:cNvPr id="2" name="Organigramme : Alternative 1"/>
        <xdr:cNvSpPr/>
      </xdr:nvSpPr>
      <xdr:spPr>
        <a:xfrm>
          <a:off x="3365500" y="95250"/>
          <a:ext cx="4378325" cy="36000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BC8CE2AB-16E8-4C7F-90A8-84945B965CEC}" type="TxLink">
            <a:rPr lang="en-US" sz="2200" b="1" i="1" u="none" strike="noStrike" baseline="0">
              <a:solidFill>
                <a:schemeClr val="accent1">
                  <a:lumMod val="75000"/>
                </a:schemeClr>
              </a:solidFill>
              <a:latin typeface="Georgia"/>
            </a:rPr>
            <a:pPr algn="ctr"/>
            <a:t>2018</a:t>
          </a:fld>
          <a:endParaRPr lang="fr-FR" sz="1100" baseline="0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  <xdr:twoCellAnchor>
    <xdr:from>
      <xdr:col>1</xdr:col>
      <xdr:colOff>304800</xdr:colOff>
      <xdr:row>1</xdr:row>
      <xdr:rowOff>228599</xdr:rowOff>
    </xdr:from>
    <xdr:to>
      <xdr:col>9</xdr:col>
      <xdr:colOff>66675</xdr:colOff>
      <xdr:row>4</xdr:row>
      <xdr:rowOff>28574</xdr:rowOff>
    </xdr:to>
    <xdr:sp macro="" textlink="">
      <xdr:nvSpPr>
        <xdr:cNvPr id="3" name="Organigramme : Alternative 2"/>
        <xdr:cNvSpPr/>
      </xdr:nvSpPr>
      <xdr:spPr>
        <a:xfrm>
          <a:off x="1885950" y="609599"/>
          <a:ext cx="7324725" cy="752475"/>
        </a:xfrm>
        <a:prstGeom prst="flowChartAlternateProcess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1">
              <a:latin typeface="Georgia" panose="02040502050405020303" pitchFamily="18" charset="0"/>
            </a:rPr>
            <a:t>RECAPITULATION DES RECETTES ET DES DEPENSES</a:t>
          </a:r>
        </a:p>
        <a:p>
          <a:pPr algn="ctr"/>
          <a:r>
            <a:rPr lang="fr-FR" sz="1800" b="1" i="1">
              <a:latin typeface="Georgia" panose="02040502050405020303" pitchFamily="18" charset="0"/>
            </a:rPr>
            <a:t> PAR MODE DE PAIEMENT</a:t>
          </a:r>
        </a:p>
      </xdr:txBody>
    </xdr:sp>
    <xdr:clientData/>
  </xdr:twoCellAnchor>
  <xdr:twoCellAnchor editAs="oneCell">
    <xdr:from>
      <xdr:col>0</xdr:col>
      <xdr:colOff>219075</xdr:colOff>
      <xdr:row>0</xdr:row>
      <xdr:rowOff>114300</xdr:rowOff>
    </xdr:from>
    <xdr:to>
      <xdr:col>1</xdr:col>
      <xdr:colOff>0</xdr:colOff>
      <xdr:row>2</xdr:row>
      <xdr:rowOff>180975</xdr:rowOff>
    </xdr:to>
    <xdr:pic>
      <xdr:nvPicPr>
        <xdr:cNvPr id="60437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114300"/>
          <a:ext cx="1362075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638175</xdr:colOff>
      <xdr:row>0</xdr:row>
      <xdr:rowOff>180975</xdr:rowOff>
    </xdr:from>
    <xdr:to>
      <xdr:col>11</xdr:col>
      <xdr:colOff>28575</xdr:colOff>
      <xdr:row>3</xdr:row>
      <xdr:rowOff>0</xdr:rowOff>
    </xdr:to>
    <xdr:pic>
      <xdr:nvPicPr>
        <xdr:cNvPr id="60438" name="Image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82175" y="180975"/>
          <a:ext cx="13716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0</xdr:colOff>
      <xdr:row>44</xdr:row>
      <xdr:rowOff>171450</xdr:rowOff>
    </xdr:from>
    <xdr:to>
      <xdr:col>12</xdr:col>
      <xdr:colOff>28575</xdr:colOff>
      <xdr:row>46</xdr:row>
      <xdr:rowOff>38100</xdr:rowOff>
    </xdr:to>
    <xdr:sp macro="[0]!Haut_de_Page" textlink="">
      <xdr:nvSpPr>
        <xdr:cNvPr id="18" name="Organigramme : Alternative 17"/>
        <xdr:cNvSpPr/>
      </xdr:nvSpPr>
      <xdr:spPr>
        <a:xfrm>
          <a:off x="11125200" y="8905875"/>
          <a:ext cx="1019175" cy="26670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</a:t>
          </a:r>
          <a:r>
            <a:rPr lang="fr-FR" sz="900" b="1" i="1" baseline="0">
              <a:solidFill>
                <a:sysClr val="windowText" lastClr="000000"/>
              </a:solidFill>
              <a:latin typeface="Georgia" panose="02040502050405020303" pitchFamily="18" charset="0"/>
            </a:rPr>
            <a:t> de page</a:t>
          </a:r>
          <a:endParaRPr lang="fr-FR" sz="900" b="1" i="1">
            <a:solidFill>
              <a:sysClr val="windowText" lastClr="000000"/>
            </a:solidFill>
            <a:latin typeface="Georgia" panose="02040502050405020303" pitchFamily="18" charset="0"/>
          </a:endParaRPr>
        </a:p>
      </xdr:txBody>
    </xdr:sp>
    <xdr:clientData/>
  </xdr:twoCellAnchor>
  <xdr:twoCellAnchor>
    <xdr:from>
      <xdr:col>11</xdr:col>
      <xdr:colOff>9525</xdr:colOff>
      <xdr:row>72</xdr:row>
      <xdr:rowOff>28575</xdr:rowOff>
    </xdr:from>
    <xdr:to>
      <xdr:col>12</xdr:col>
      <xdr:colOff>19050</xdr:colOff>
      <xdr:row>73</xdr:row>
      <xdr:rowOff>85725</xdr:rowOff>
    </xdr:to>
    <xdr:sp macro="[0]!Haut_de_Page" textlink="">
      <xdr:nvSpPr>
        <xdr:cNvPr id="27" name="Organigramme : Alternative 26"/>
        <xdr:cNvSpPr/>
      </xdr:nvSpPr>
      <xdr:spPr>
        <a:xfrm>
          <a:off x="11134725" y="13963650"/>
          <a:ext cx="1000125" cy="257175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</a:rPr>
            <a:t>Haut de page</a:t>
          </a:r>
        </a:p>
      </xdr:txBody>
    </xdr:sp>
    <xdr:clientData/>
  </xdr:twoCellAnchor>
  <xdr:twoCellAnchor editAs="oneCell">
    <xdr:from>
      <xdr:col>10</xdr:col>
      <xdr:colOff>0</xdr:colOff>
      <xdr:row>9</xdr:row>
      <xdr:rowOff>0</xdr:rowOff>
    </xdr:from>
    <xdr:to>
      <xdr:col>11</xdr:col>
      <xdr:colOff>9525</xdr:colOff>
      <xdr:row>10</xdr:row>
      <xdr:rowOff>9525</xdr:rowOff>
    </xdr:to>
    <xdr:pic>
      <xdr:nvPicPr>
        <xdr:cNvPr id="60443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34600" y="2333625"/>
          <a:ext cx="10001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291704</xdr:colOff>
      <xdr:row>7</xdr:row>
      <xdr:rowOff>172640</xdr:rowOff>
    </xdr:from>
    <xdr:to>
      <xdr:col>9</xdr:col>
      <xdr:colOff>687704</xdr:colOff>
      <xdr:row>9</xdr:row>
      <xdr:rowOff>163828</xdr:rowOff>
    </xdr:to>
    <xdr:pic macro="[0]!Masquer_Feuille_Active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sharpenSoften amount="61000"/>
                  </a14:imgEffect>
                  <a14:imgEffect>
                    <a14:saturation sat="200000"/>
                  </a14:imgEffect>
                  <a14:imgEffect>
                    <a14:brightnessContrast bright="-20000" contrast="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35704" y="2113359"/>
          <a:ext cx="396000" cy="396000"/>
        </a:xfrm>
        <a:prstGeom prst="rect">
          <a:avLst/>
        </a:prstGeom>
        <a:solidFill>
          <a:schemeClr val="accent1"/>
        </a:solidFill>
        <a:effectLst/>
        <a:scene3d>
          <a:camera prst="orthographicFront"/>
          <a:lightRig rig="threePt" dir="t"/>
        </a:scene3d>
        <a:sp3d contourW="12700">
          <a:bevelB w="114300" prst="artDeco"/>
          <a:contourClr>
            <a:srgbClr val="0070C0"/>
          </a:contourClr>
        </a:sp3d>
      </xdr:spPr>
    </xdr:pic>
    <xdr:clientData/>
  </xdr:twoCellAnchor>
  <xdr:twoCellAnchor editAs="oneCell">
    <xdr:from>
      <xdr:col>1</xdr:col>
      <xdr:colOff>303610</xdr:colOff>
      <xdr:row>7</xdr:row>
      <xdr:rowOff>196454</xdr:rowOff>
    </xdr:from>
    <xdr:to>
      <xdr:col>1</xdr:col>
      <xdr:colOff>699610</xdr:colOff>
      <xdr:row>9</xdr:row>
      <xdr:rowOff>187642</xdr:rowOff>
    </xdr:to>
    <xdr:pic macro="[0]!Retour_Accueil"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7141" y="2137173"/>
          <a:ext cx="396000" cy="396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FF00"/>
        </a:solidFill>
        <a:ln w="12700" cap="flat" cmpd="sng" algn="ctr">
          <a:solidFill>
            <a:sysClr val="windowText" lastClr="0000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slope"/>
          <a:bevelB prst="relaxedInset"/>
        </a:sp3d>
      </a:spPr>
      <a:bodyPr vertOverflow="clip" rtlCol="0" anchor="ctr"/>
      <a:lstStyle>
        <a:defPPr marL="0" marR="0" indent="0" algn="ctr" defTabSz="914400" eaLnBrk="1" fontAlgn="auto" latinLnBrk="0" hangingPunct="1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defRPr>
        </a:defPPr>
      </a:lst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12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3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14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15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6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17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18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9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20.bin"/><Relationship Id="rId4" Type="http://schemas.openxmlformats.org/officeDocument/2006/relationships/comments" Target="../comments2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Q32"/>
  <sheetViews>
    <sheetView zoomScaleNormal="100" workbookViewId="0"/>
  </sheetViews>
  <sheetFormatPr baseColWidth="10" defaultRowHeight="15" x14ac:dyDescent="0.2"/>
  <cols>
    <col min="2" max="7" width="12.77734375" customWidth="1"/>
    <col min="8" max="9" width="14.77734375" customWidth="1"/>
    <col min="10" max="16" width="12.77734375" customWidth="1"/>
  </cols>
  <sheetData>
    <row r="1" spans="1:17" s="3" customForma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s="3" customFormat="1" ht="15.75" x14ac:dyDescent="0.25">
      <c r="A2" s="162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</row>
    <row r="3" spans="1:17" s="3" customFormat="1" ht="15.75" x14ac:dyDescent="0.25">
      <c r="A3" s="162"/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8"/>
      <c r="Q3" s="158"/>
    </row>
    <row r="4" spans="1:17" s="3" customFormat="1" x14ac:dyDescent="0.2">
      <c r="A4" s="158"/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58"/>
    </row>
    <row r="5" spans="1:17" s="3" customFormat="1" ht="16.5" customHeight="1" thickBot="1" x14ac:dyDescent="0.25">
      <c r="A5" s="158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158"/>
      <c r="Q5" s="158"/>
    </row>
    <row r="6" spans="1:17" s="3" customFormat="1" ht="20.100000000000001" customHeight="1" x14ac:dyDescent="0.2">
      <c r="A6" s="158"/>
      <c r="B6" s="158"/>
      <c r="C6" s="158"/>
      <c r="D6" s="158"/>
      <c r="E6" s="158"/>
      <c r="F6" s="158"/>
      <c r="G6" s="158"/>
      <c r="H6" s="195">
        <f ca="1">TODAY()</f>
        <v>43191</v>
      </c>
      <c r="I6" s="196"/>
      <c r="J6" s="158"/>
      <c r="K6" s="158"/>
      <c r="L6" s="158"/>
      <c r="M6" s="158"/>
      <c r="N6" s="158"/>
      <c r="O6" s="158"/>
      <c r="P6" s="158"/>
      <c r="Q6" s="158"/>
    </row>
    <row r="7" spans="1:17" s="3" customFormat="1" ht="20.100000000000001" customHeight="1" x14ac:dyDescent="0.2">
      <c r="A7" s="158"/>
      <c r="B7" s="158"/>
      <c r="C7" s="158"/>
      <c r="D7" s="158"/>
      <c r="E7" s="158"/>
      <c r="F7" s="158"/>
      <c r="G7" s="158"/>
      <c r="H7" s="197">
        <f ca="1">TODAY()</f>
        <v>43191</v>
      </c>
      <c r="I7" s="198"/>
      <c r="J7" s="158"/>
      <c r="K7" s="158"/>
      <c r="L7" s="158"/>
      <c r="M7" s="158"/>
      <c r="N7" s="158"/>
      <c r="O7" s="158"/>
      <c r="P7" s="158"/>
      <c r="Q7" s="158"/>
    </row>
    <row r="8" spans="1:17" s="3" customFormat="1" ht="20.100000000000001" customHeight="1" x14ac:dyDescent="0.2">
      <c r="A8" s="158"/>
      <c r="B8" s="158"/>
      <c r="C8" s="158"/>
      <c r="D8" s="158"/>
      <c r="E8" s="158"/>
      <c r="F8" s="158"/>
      <c r="G8" s="158"/>
      <c r="H8" s="199">
        <f ca="1">TODAY()</f>
        <v>43191</v>
      </c>
      <c r="I8" s="200"/>
      <c r="J8" s="158"/>
      <c r="K8" s="158"/>
      <c r="L8" s="158"/>
      <c r="M8" s="158"/>
      <c r="N8" s="158"/>
      <c r="O8" s="158"/>
      <c r="P8" s="158"/>
      <c r="Q8" s="158"/>
    </row>
    <row r="9" spans="1:17" s="3" customFormat="1" ht="20.100000000000001" customHeight="1" thickBot="1" x14ac:dyDescent="0.25">
      <c r="A9" s="158"/>
      <c r="B9" s="158"/>
      <c r="C9" s="158"/>
      <c r="D9" s="158"/>
      <c r="E9" s="158"/>
      <c r="F9" s="158"/>
      <c r="G9" s="158"/>
      <c r="H9" s="201">
        <f ca="1">TODAY()</f>
        <v>43191</v>
      </c>
      <c r="I9" s="202"/>
      <c r="J9" s="158"/>
      <c r="K9" s="158"/>
      <c r="L9" s="158"/>
      <c r="M9" s="158"/>
      <c r="N9" s="158"/>
      <c r="O9" s="158"/>
      <c r="P9" s="158"/>
      <c r="Q9" s="158"/>
    </row>
    <row r="10" spans="1:17" s="3" customFormat="1" ht="20.100000000000001" customHeight="1" thickBot="1" x14ac:dyDescent="0.25">
      <c r="A10" s="158"/>
      <c r="B10" s="158"/>
      <c r="C10" s="158"/>
      <c r="D10" s="158"/>
      <c r="E10" s="158"/>
      <c r="F10" s="158"/>
      <c r="G10" s="158"/>
      <c r="H10" s="203"/>
      <c r="I10" s="203"/>
      <c r="J10" s="158"/>
      <c r="K10" s="158"/>
      <c r="L10" s="158"/>
      <c r="M10" s="158"/>
      <c r="N10" s="158"/>
      <c r="O10" s="158"/>
      <c r="P10" s="158"/>
      <c r="Q10" s="158"/>
    </row>
    <row r="11" spans="1:17" s="3" customFormat="1" ht="24.95" customHeight="1" thickTop="1" thickBot="1" x14ac:dyDescent="0.4">
      <c r="A11" s="158"/>
      <c r="B11" s="158"/>
      <c r="C11" s="158"/>
      <c r="D11" s="158"/>
      <c r="E11" s="158"/>
      <c r="F11" s="158"/>
      <c r="G11" s="194" t="s">
        <v>1</v>
      </c>
      <c r="H11" s="194"/>
      <c r="I11" s="192">
        <v>2018</v>
      </c>
      <c r="J11" s="193"/>
      <c r="K11" s="158"/>
      <c r="L11" s="158"/>
      <c r="M11" s="158"/>
      <c r="N11" s="158"/>
      <c r="O11" s="158"/>
      <c r="P11" s="158"/>
      <c r="Q11" s="158"/>
    </row>
    <row r="12" spans="1:17" s="3" customFormat="1" ht="20.100000000000001" customHeight="1" thickTop="1" thickBot="1" x14ac:dyDescent="0.25">
      <c r="A12" s="158"/>
      <c r="B12" s="158"/>
      <c r="C12" s="158"/>
      <c r="D12" s="158"/>
      <c r="E12" s="158"/>
      <c r="F12" s="158"/>
      <c r="G12" s="158"/>
      <c r="H12" s="158"/>
      <c r="I12" s="158"/>
      <c r="J12" s="158"/>
      <c r="K12" s="158"/>
      <c r="L12" s="158"/>
      <c r="M12" s="158"/>
      <c r="N12" s="158"/>
      <c r="O12" s="158"/>
      <c r="P12" s="158"/>
      <c r="Q12" s="158"/>
    </row>
    <row r="13" spans="1:17" s="3" customFormat="1" ht="27.75" customHeight="1" thickTop="1" thickBot="1" x14ac:dyDescent="0.25">
      <c r="A13" s="158"/>
      <c r="B13" s="158"/>
      <c r="C13" s="158"/>
      <c r="D13" s="158"/>
      <c r="E13" s="158"/>
      <c r="F13" s="183" t="s">
        <v>217</v>
      </c>
      <c r="G13" s="184"/>
      <c r="H13" s="184"/>
      <c r="I13" s="184"/>
      <c r="J13" s="184"/>
      <c r="K13" s="185"/>
      <c r="L13" s="158"/>
      <c r="M13" s="158"/>
      <c r="N13" s="158"/>
      <c r="O13" s="158"/>
      <c r="P13" s="158"/>
      <c r="Q13" s="158"/>
    </row>
    <row r="14" spans="1:17" s="3" customFormat="1" ht="20.100000000000001" customHeight="1" thickTop="1" thickBot="1" x14ac:dyDescent="0.3">
      <c r="A14" s="158"/>
      <c r="B14" s="163"/>
      <c r="C14" s="158"/>
      <c r="D14" s="158"/>
      <c r="E14" s="158"/>
      <c r="F14" s="189" t="s">
        <v>2</v>
      </c>
      <c r="G14" s="190"/>
      <c r="H14" s="191"/>
      <c r="I14" s="189" t="s">
        <v>8</v>
      </c>
      <c r="J14" s="190"/>
      <c r="K14" s="191"/>
      <c r="L14" s="158"/>
      <c r="M14" s="158"/>
      <c r="N14" s="158"/>
      <c r="O14" s="158"/>
      <c r="P14" s="158"/>
      <c r="Q14" s="158"/>
    </row>
    <row r="15" spans="1:17" s="3" customFormat="1" ht="20.100000000000001" customHeight="1" thickBot="1" x14ac:dyDescent="0.25">
      <c r="A15" s="158"/>
      <c r="B15" s="158"/>
      <c r="C15" s="158"/>
      <c r="D15" s="158"/>
      <c r="E15" s="158"/>
      <c r="F15" s="189" t="s">
        <v>3</v>
      </c>
      <c r="G15" s="190"/>
      <c r="H15" s="191"/>
      <c r="I15" s="189" t="s">
        <v>9</v>
      </c>
      <c r="J15" s="190"/>
      <c r="K15" s="191"/>
      <c r="L15" s="158"/>
      <c r="M15" s="158"/>
      <c r="N15" s="158"/>
      <c r="O15" s="158"/>
      <c r="P15" s="158"/>
      <c r="Q15" s="158"/>
    </row>
    <row r="16" spans="1:17" s="3" customFormat="1" ht="18.75" customHeight="1" thickBot="1" x14ac:dyDescent="0.25">
      <c r="A16" s="158"/>
      <c r="B16" s="158"/>
      <c r="C16" s="158"/>
      <c r="D16" s="158"/>
      <c r="E16" s="158"/>
      <c r="F16" s="189" t="s">
        <v>4</v>
      </c>
      <c r="G16" s="190"/>
      <c r="H16" s="191"/>
      <c r="I16" s="189" t="s">
        <v>10</v>
      </c>
      <c r="J16" s="190"/>
      <c r="K16" s="191"/>
      <c r="L16" s="158"/>
      <c r="M16" s="158"/>
      <c r="N16" s="158"/>
      <c r="O16" s="158"/>
      <c r="P16" s="158"/>
      <c r="Q16" s="158"/>
    </row>
    <row r="17" spans="1:17" s="3" customFormat="1" ht="20.100000000000001" customHeight="1" thickBot="1" x14ac:dyDescent="0.25">
      <c r="A17" s="158"/>
      <c r="B17" s="158"/>
      <c r="C17" s="158"/>
      <c r="D17" s="158"/>
      <c r="E17" s="158"/>
      <c r="F17" s="189" t="s">
        <v>5</v>
      </c>
      <c r="G17" s="190"/>
      <c r="H17" s="191"/>
      <c r="I17" s="189" t="s">
        <v>11</v>
      </c>
      <c r="J17" s="190"/>
      <c r="K17" s="191"/>
      <c r="L17" s="158"/>
      <c r="M17" s="158"/>
      <c r="N17" s="158"/>
      <c r="O17" s="158"/>
      <c r="P17" s="158"/>
      <c r="Q17" s="158"/>
    </row>
    <row r="18" spans="1:17" s="3" customFormat="1" ht="20.100000000000001" customHeight="1" thickBot="1" x14ac:dyDescent="0.25">
      <c r="A18" s="158"/>
      <c r="B18" s="158"/>
      <c r="C18" s="158"/>
      <c r="D18" s="158"/>
      <c r="E18" s="158"/>
      <c r="F18" s="189" t="s">
        <v>6</v>
      </c>
      <c r="G18" s="190"/>
      <c r="H18" s="191"/>
      <c r="I18" s="189" t="s">
        <v>12</v>
      </c>
      <c r="J18" s="190"/>
      <c r="K18" s="191"/>
      <c r="L18" s="158"/>
      <c r="M18" s="158"/>
      <c r="N18" s="158"/>
      <c r="O18" s="158"/>
      <c r="P18" s="158"/>
      <c r="Q18" s="158"/>
    </row>
    <row r="19" spans="1:17" s="3" customFormat="1" ht="20.100000000000001" customHeight="1" thickBot="1" x14ac:dyDescent="0.25">
      <c r="A19" s="158"/>
      <c r="B19" s="158"/>
      <c r="C19" s="158"/>
      <c r="D19" s="158"/>
      <c r="E19" s="158"/>
      <c r="F19" s="189" t="s">
        <v>7</v>
      </c>
      <c r="G19" s="190"/>
      <c r="H19" s="191"/>
      <c r="I19" s="189" t="s">
        <v>13</v>
      </c>
      <c r="J19" s="190"/>
      <c r="K19" s="191"/>
      <c r="L19" s="158"/>
      <c r="M19" s="158"/>
      <c r="N19" s="158"/>
      <c r="O19" s="158"/>
      <c r="P19" s="158"/>
      <c r="Q19" s="158"/>
    </row>
    <row r="20" spans="1:17" s="3" customFormat="1" ht="20.100000000000001" customHeight="1" thickBot="1" x14ac:dyDescent="0.25">
      <c r="A20" s="158"/>
      <c r="B20" s="158"/>
      <c r="C20" s="158"/>
      <c r="D20" s="158"/>
      <c r="E20" s="158"/>
      <c r="F20" s="158"/>
      <c r="G20" s="159"/>
      <c r="H20" s="160"/>
      <c r="I20" s="158"/>
      <c r="J20" s="158"/>
      <c r="K20" s="158"/>
      <c r="L20" s="158"/>
      <c r="M20" s="158"/>
      <c r="N20" s="158"/>
      <c r="O20" s="158"/>
      <c r="P20" s="158"/>
      <c r="Q20" s="158"/>
    </row>
    <row r="21" spans="1:17" s="3" customFormat="1" ht="20.100000000000001" customHeight="1" thickTop="1" thickBot="1" x14ac:dyDescent="0.25">
      <c r="A21" s="158"/>
      <c r="B21" s="158"/>
      <c r="C21" s="158"/>
      <c r="D21" s="158"/>
      <c r="E21" s="158"/>
      <c r="F21" s="183" t="s">
        <v>216</v>
      </c>
      <c r="G21" s="184"/>
      <c r="H21" s="184"/>
      <c r="I21" s="184"/>
      <c r="J21" s="184"/>
      <c r="K21" s="185"/>
      <c r="L21" s="158"/>
      <c r="M21" s="158"/>
      <c r="N21" s="158"/>
      <c r="O21" s="158"/>
      <c r="P21" s="158"/>
      <c r="Q21" s="158"/>
    </row>
    <row r="22" spans="1:17" s="3" customFormat="1" ht="30" customHeight="1" thickTop="1" thickBot="1" x14ac:dyDescent="0.25">
      <c r="A22" s="158" t="s">
        <v>0</v>
      </c>
      <c r="B22" s="158"/>
      <c r="C22" s="158"/>
      <c r="D22" s="158"/>
      <c r="E22" s="158"/>
      <c r="F22" s="186" t="s">
        <v>0</v>
      </c>
      <c r="G22" s="187"/>
      <c r="H22" s="187"/>
      <c r="I22" s="187"/>
      <c r="J22" s="187"/>
      <c r="K22" s="188"/>
      <c r="L22" s="158"/>
      <c r="M22" s="158"/>
      <c r="N22" s="158"/>
      <c r="O22" s="158"/>
      <c r="P22" s="158"/>
      <c r="Q22" s="158"/>
    </row>
    <row r="23" spans="1:17" s="3" customFormat="1" ht="15.75" thickTop="1" x14ac:dyDescent="0.2">
      <c r="A23" s="158"/>
      <c r="B23" s="158"/>
      <c r="C23" s="158"/>
      <c r="D23" s="158"/>
      <c r="E23" s="158"/>
      <c r="F23" s="158"/>
      <c r="G23" s="158"/>
      <c r="H23" s="158"/>
      <c r="I23" s="158"/>
      <c r="J23" s="158"/>
      <c r="K23" s="158"/>
      <c r="L23" s="158"/>
      <c r="M23" s="158"/>
      <c r="N23" s="158"/>
      <c r="O23" s="158"/>
      <c r="P23" s="158"/>
      <c r="Q23" s="158"/>
    </row>
    <row r="24" spans="1:17" s="3" customFormat="1" x14ac:dyDescent="0.2">
      <c r="A24" s="158"/>
      <c r="B24" s="158"/>
      <c r="C24" s="158"/>
      <c r="D24" s="158"/>
      <c r="E24" s="158"/>
      <c r="F24" s="158"/>
      <c r="G24" s="158"/>
      <c r="H24" s="158"/>
      <c r="I24" s="158"/>
      <c r="J24" s="158"/>
      <c r="K24" s="158"/>
      <c r="L24" s="158"/>
      <c r="M24" s="158"/>
      <c r="N24" s="158"/>
      <c r="O24" s="158"/>
      <c r="P24" s="158"/>
      <c r="Q24" s="158"/>
    </row>
    <row r="25" spans="1:17" s="3" customFormat="1" x14ac:dyDescent="0.2">
      <c r="A25" s="158"/>
      <c r="B25" s="158"/>
      <c r="C25" s="158"/>
      <c r="D25" s="158"/>
      <c r="E25" s="158"/>
      <c r="F25" s="158"/>
      <c r="G25" s="158"/>
      <c r="H25" s="158"/>
      <c r="I25" s="158"/>
      <c r="J25" s="158"/>
      <c r="K25" s="158"/>
      <c r="L25" s="158"/>
      <c r="M25" s="158"/>
      <c r="N25" s="158"/>
      <c r="O25" s="158"/>
      <c r="P25" s="158"/>
      <c r="Q25" s="158"/>
    </row>
    <row r="26" spans="1:17" s="3" customFormat="1" x14ac:dyDescent="0.2">
      <c r="A26" s="158"/>
      <c r="B26" s="158"/>
      <c r="C26" s="158"/>
      <c r="D26" s="158"/>
      <c r="E26" s="158"/>
      <c r="F26" s="158"/>
      <c r="G26" s="158"/>
      <c r="H26" s="158"/>
      <c r="I26" s="158"/>
      <c r="J26" s="158"/>
      <c r="K26" s="158"/>
      <c r="L26" s="158"/>
      <c r="M26" s="158"/>
      <c r="N26" s="158"/>
      <c r="O26" s="158"/>
      <c r="P26" s="158"/>
      <c r="Q26" s="158"/>
    </row>
    <row r="27" spans="1:17" s="3" customFormat="1" x14ac:dyDescent="0.2">
      <c r="A27" s="158"/>
      <c r="B27" s="158"/>
      <c r="C27" s="158"/>
      <c r="D27" s="158"/>
      <c r="E27" s="158"/>
      <c r="F27" s="158"/>
      <c r="G27" s="158"/>
      <c r="H27" s="158"/>
      <c r="I27" s="158"/>
      <c r="J27" s="158"/>
      <c r="K27" s="158"/>
      <c r="L27" s="158"/>
      <c r="M27" s="158"/>
      <c r="N27" s="158"/>
      <c r="O27" s="158"/>
      <c r="P27" s="158"/>
      <c r="Q27" s="158"/>
    </row>
    <row r="28" spans="1:17" x14ac:dyDescent="0.2">
      <c r="A28" s="158"/>
      <c r="B28" s="158"/>
      <c r="C28" s="158"/>
      <c r="D28" s="158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</row>
    <row r="29" spans="1:17" x14ac:dyDescent="0.2">
      <c r="A29" s="161"/>
      <c r="B29" s="158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</row>
    <row r="30" spans="1:17" x14ac:dyDescent="0.2">
      <c r="A30" s="161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</row>
    <row r="31" spans="1:17" x14ac:dyDescent="0.2">
      <c r="A31" s="161"/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</row>
    <row r="32" spans="1:17" x14ac:dyDescent="0.2">
      <c r="A32" s="161"/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</row>
  </sheetData>
  <sheetProtection sheet="1" objects="1" scenarios="1"/>
  <mergeCells count="22">
    <mergeCell ref="H6:I6"/>
    <mergeCell ref="H7:I7"/>
    <mergeCell ref="H8:I8"/>
    <mergeCell ref="H9:I9"/>
    <mergeCell ref="H10:I10"/>
    <mergeCell ref="I11:J11"/>
    <mergeCell ref="G11:H11"/>
    <mergeCell ref="I14:K14"/>
    <mergeCell ref="I15:K15"/>
    <mergeCell ref="F17:H17"/>
    <mergeCell ref="F21:K21"/>
    <mergeCell ref="F22:K22"/>
    <mergeCell ref="F14:H14"/>
    <mergeCell ref="F13:K13"/>
    <mergeCell ref="I17:K17"/>
    <mergeCell ref="I18:K18"/>
    <mergeCell ref="I19:K19"/>
    <mergeCell ref="F18:H18"/>
    <mergeCell ref="F19:H19"/>
    <mergeCell ref="I16:K16"/>
    <mergeCell ref="F15:H15"/>
    <mergeCell ref="F16:H16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R38"/>
  <sheetViews>
    <sheetView tabSelected="1" zoomScaleNormal="100" workbookViewId="0"/>
  </sheetViews>
  <sheetFormatPr baseColWidth="10" defaultRowHeight="15" x14ac:dyDescent="0.2"/>
  <cols>
    <col min="1" max="18" width="11.77734375" customWidth="1"/>
  </cols>
  <sheetData>
    <row r="1" spans="1:18" x14ac:dyDescent="0.2">
      <c r="A1" s="1"/>
      <c r="B1" s="1"/>
      <c r="C1" s="1" t="s">
        <v>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20.100000000000001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x14ac:dyDescent="0.2">
      <c r="A9" s="1"/>
      <c r="B9" s="1"/>
      <c r="C9" s="1"/>
      <c r="D9" s="1" t="s">
        <v>0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8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1:18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18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1:18" x14ac:dyDescent="0.2">
      <c r="A24" s="1"/>
      <c r="B24" s="1"/>
      <c r="C24" s="1"/>
      <c r="D24" s="1"/>
      <c r="E24" s="1"/>
      <c r="F24" s="1"/>
      <c r="G24" s="1"/>
      <c r="H24" s="1" t="s">
        <v>0</v>
      </c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1:18" ht="14.2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spans="1:18" ht="14.25" customHeight="1" thickBo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1:18" ht="15.75" thickBot="1" x14ac:dyDescent="0.25">
      <c r="A28" s="1"/>
      <c r="B28" s="1"/>
      <c r="C28" s="1"/>
      <c r="D28" s="1"/>
      <c r="E28" s="1"/>
      <c r="F28" s="206" t="s">
        <v>256</v>
      </c>
      <c r="G28" s="206"/>
      <c r="H28" s="206"/>
      <c r="I28" s="206"/>
      <c r="J28" s="64" t="s">
        <v>253</v>
      </c>
      <c r="K28" s="65" t="s">
        <v>254</v>
      </c>
      <c r="L28" s="65" t="s">
        <v>255</v>
      </c>
      <c r="M28" s="65" t="s">
        <v>16</v>
      </c>
      <c r="N28" s="1"/>
      <c r="O28" s="1"/>
      <c r="P28" s="1"/>
      <c r="Q28" s="1"/>
      <c r="R28" s="1"/>
    </row>
    <row r="29" spans="1:18" ht="15.75" thickBot="1" x14ac:dyDescent="0.25">
      <c r="A29" s="1"/>
      <c r="B29" s="1"/>
      <c r="C29" s="1"/>
      <c r="D29" s="1"/>
      <c r="E29" s="1"/>
      <c r="F29" s="205" t="s">
        <v>215</v>
      </c>
      <c r="G29" s="205"/>
      <c r="H29" s="205"/>
      <c r="I29" s="205"/>
      <c r="J29" s="131">
        <v>0</v>
      </c>
      <c r="K29" s="133">
        <f ca="1">SUM(Janvier!M9+Fevrier!M9+Mars!M9+Avril!M9+Mai!M9+Juin!M9+Juillet!M9+Aout!M9+Septembre!M9+Octobre!M9+Novembre!M9+Decembre!M9)</f>
        <v>870.02</v>
      </c>
      <c r="L29" s="133">
        <f ca="1">SUM(Janvier!M10+Fevrier!M10+Mars!M10+Avril!M10+Mai!M10+Juin!M10+Juillet!M10+Aout!M10+Septembre!M10+Octobre!M10+Novembre!M10+Decembre!M10)</f>
        <v>0</v>
      </c>
      <c r="M29" s="133">
        <f t="shared" ref="M29:M34" ca="1" si="0">J29+K29-L29</f>
        <v>870.02</v>
      </c>
      <c r="N29" s="1"/>
      <c r="O29" s="1"/>
      <c r="P29" s="1"/>
      <c r="Q29" s="1"/>
      <c r="R29" s="1"/>
    </row>
    <row r="30" spans="1:18" ht="15.75" thickBot="1" x14ac:dyDescent="0.25">
      <c r="A30" s="1"/>
      <c r="B30" s="1"/>
      <c r="C30" s="1"/>
      <c r="D30" s="1"/>
      <c r="E30" s="1"/>
      <c r="F30" s="205" t="s">
        <v>257</v>
      </c>
      <c r="G30" s="205"/>
      <c r="H30" s="205"/>
      <c r="I30" s="205"/>
      <c r="J30" s="131">
        <v>0</v>
      </c>
      <c r="K30" s="133">
        <f ca="1">SUM(Janvier!M14+Fevrier!M14+Mars!M14+Avril!M14+Mai!M14+Juin!M14+Juillet!M14+Aout!M14+Septembre!M14+Octobre!M14+Novembre!M14+Decembre!M14)</f>
        <v>0</v>
      </c>
      <c r="L30" s="133">
        <f ca="1">SUM(Janvier!M15+Fevrier!M15+Mars!M15+Avril!M15+Mai!M15+Juin!M15+Juillet!M15+Aout!M15+Septembre!M15+Octobre!M15+Novembre!M15+Decembre!M15)</f>
        <v>0</v>
      </c>
      <c r="M30" s="133">
        <f t="shared" ca="1" si="0"/>
        <v>0</v>
      </c>
      <c r="N30" s="1"/>
      <c r="O30" s="1"/>
      <c r="P30" s="1"/>
      <c r="Q30" s="1"/>
      <c r="R30" s="1"/>
    </row>
    <row r="31" spans="1:18" ht="15" customHeight="1" thickBot="1" x14ac:dyDescent="0.25">
      <c r="A31" s="1"/>
      <c r="B31" s="1"/>
      <c r="C31" s="1"/>
      <c r="D31" s="1"/>
      <c r="E31" s="1"/>
      <c r="F31" s="205" t="s">
        <v>258</v>
      </c>
      <c r="G31" s="205"/>
      <c r="H31" s="205"/>
      <c r="I31" s="205"/>
      <c r="J31" s="131">
        <v>0</v>
      </c>
      <c r="K31" s="133">
        <f ca="1">SUM(Janvier!M19+Fevrier!M19+Mars!M19+Avril!M19+Mai!M19+Juin!M19+Juillet!M19+Aout!M19+Septembre!M19+Octobre!M19+Novembre!M19+Decembre!M19)</f>
        <v>0</v>
      </c>
      <c r="L31" s="133">
        <f ca="1">SUM(Janvier!M20+Fevrier!M20+Mars!M20+Avril!M20+Mai!M20+Juin!M20+Juillet!M20+Aout!M20+Septembre!M20+Octobre!M20+Novembre!M20+Decembre!M20)</f>
        <v>677.77</v>
      </c>
      <c r="M31" s="133">
        <f t="shared" ca="1" si="0"/>
        <v>-677.77</v>
      </c>
      <c r="N31" s="1"/>
      <c r="O31" s="1"/>
      <c r="P31" s="1"/>
      <c r="Q31" s="1"/>
      <c r="R31" s="1"/>
    </row>
    <row r="32" spans="1:18" s="38" customFormat="1" ht="15" customHeight="1" thickBot="1" x14ac:dyDescent="0.25">
      <c r="A32" s="37"/>
      <c r="B32" s="1"/>
      <c r="C32" s="1"/>
      <c r="D32" s="37"/>
      <c r="E32" s="37"/>
      <c r="F32" s="205" t="s">
        <v>200</v>
      </c>
      <c r="G32" s="205"/>
      <c r="H32" s="205"/>
      <c r="I32" s="205"/>
      <c r="J32" s="131">
        <v>0</v>
      </c>
      <c r="K32" s="133">
        <f ca="1">SUM(Janvier!M29+Fevrier!M29+Mars!M29+Avril!M29+Mai!M29+Juin!M29+Juillet!M29+Aout!M29+Septembre!M29+Octobre!M29+Novembre!M29+Decembre!M29)</f>
        <v>0</v>
      </c>
      <c r="L32" s="133">
        <f ca="1">SUM(Janvier!M30+Fevrier!M30+Mars!M30+Avril!M30+Mai!M30+Juin!M30+Juillet!M30+Aout!M30+Septembre!M30+Octobre!M30+Novembre!M30+Decembre!M30)</f>
        <v>0</v>
      </c>
      <c r="M32" s="133">
        <f t="shared" ca="1" si="0"/>
        <v>0</v>
      </c>
      <c r="N32" s="1"/>
      <c r="O32" s="1"/>
      <c r="P32" s="1"/>
      <c r="Q32" s="1"/>
      <c r="R32" s="1"/>
    </row>
    <row r="33" spans="1:18" ht="16.5" thickBot="1" x14ac:dyDescent="0.25">
      <c r="A33" s="1"/>
      <c r="B33" s="1"/>
      <c r="C33" s="1"/>
      <c r="D33" s="1"/>
      <c r="E33" s="1"/>
      <c r="F33" s="204" t="s">
        <v>259</v>
      </c>
      <c r="G33" s="204"/>
      <c r="H33" s="204"/>
      <c r="I33" s="204"/>
      <c r="J33" s="132">
        <f>SUM(J29:J32)</f>
        <v>0</v>
      </c>
      <c r="K33" s="132">
        <f ca="1">SUM(K29:K32)</f>
        <v>870.02</v>
      </c>
      <c r="L33" s="132">
        <f ca="1">SUM(L29:L32)</f>
        <v>677.77</v>
      </c>
      <c r="M33" s="132">
        <f t="shared" ca="1" si="0"/>
        <v>192.25</v>
      </c>
      <c r="N33" s="1"/>
      <c r="O33" s="1"/>
      <c r="P33" s="1"/>
      <c r="Q33" s="1"/>
      <c r="R33" s="1"/>
    </row>
    <row r="34" spans="1:18" ht="15.75" thickBot="1" x14ac:dyDescent="0.25">
      <c r="A34" s="1"/>
      <c r="B34" s="1"/>
      <c r="C34" s="1"/>
      <c r="D34" s="1"/>
      <c r="E34" s="1"/>
      <c r="F34" s="205" t="s">
        <v>199</v>
      </c>
      <c r="G34" s="205"/>
      <c r="H34" s="205"/>
      <c r="I34" s="205"/>
      <c r="J34" s="131">
        <v>0</v>
      </c>
      <c r="K34" s="133">
        <f ca="1">SUM(Janvier!M24+Fevrier!M24+Mars!M24+Avril!M24+Mai!M24+Juin!M24+Juillet!M24+Aout!M24+Septembre!M24+Octobre!M24+Novembre!M24+Decembre!M24)</f>
        <v>0</v>
      </c>
      <c r="L34" s="133">
        <f ca="1">SUM(Janvier!M25+Fevrier!M25+Mars!M25+Avril!M25+Mai!M25+Juin!M25+Juillet!M25+Aout!M25+Septembre!M25+Octobre!M25+Novembre!M25+Decembre!M25)</f>
        <v>192.25</v>
      </c>
      <c r="M34" s="133">
        <f t="shared" ca="1" si="0"/>
        <v>-192.25</v>
      </c>
      <c r="N34" s="1"/>
      <c r="O34" s="1"/>
      <c r="P34" s="1"/>
      <c r="Q34" s="1"/>
      <c r="R34" s="1"/>
    </row>
    <row r="35" spans="1:18" ht="16.5" thickBot="1" x14ac:dyDescent="0.25">
      <c r="A35" s="1" t="s">
        <v>0</v>
      </c>
      <c r="B35" s="1"/>
      <c r="C35" s="1"/>
      <c r="D35" s="1"/>
      <c r="E35" s="1"/>
      <c r="F35" s="204" t="s">
        <v>272</v>
      </c>
      <c r="G35" s="204"/>
      <c r="H35" s="204"/>
      <c r="I35" s="204"/>
      <c r="J35" s="132">
        <f>SUM(J33+J34)</f>
        <v>0</v>
      </c>
      <c r="K35" s="132">
        <f ca="1">SUM(K33:K34)</f>
        <v>870.02</v>
      </c>
      <c r="L35" s="132">
        <f ca="1">SUM(L33:L34)</f>
        <v>870.02</v>
      </c>
      <c r="M35" s="132">
        <f ca="1">SUM(M33:M34)</f>
        <v>0</v>
      </c>
      <c r="N35" s="1"/>
      <c r="O35" s="1"/>
      <c r="P35" s="1"/>
      <c r="Q35" s="1"/>
      <c r="R35" s="1"/>
    </row>
    <row r="36" spans="1:18" x14ac:dyDescent="0.2">
      <c r="A36" s="1" t="s">
        <v>0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 x14ac:dyDescent="0.2">
      <c r="A37" s="1" t="s">
        <v>0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 x14ac:dyDescent="0.2">
      <c r="A38" s="1" t="s">
        <v>0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</sheetData>
  <sheetProtection sheet="1" objects="1" scenarios="1"/>
  <mergeCells count="8">
    <mergeCell ref="F33:I33"/>
    <mergeCell ref="F34:I34"/>
    <mergeCell ref="F35:I35"/>
    <mergeCell ref="F28:I28"/>
    <mergeCell ref="F29:I29"/>
    <mergeCell ref="F30:I30"/>
    <mergeCell ref="F31:I31"/>
    <mergeCell ref="F32:I32"/>
  </mergeCells>
  <pageMargins left="0.70866141732283472" right="0.70866141732283472" top="0.74803149606299213" bottom="0.74803149606299213" header="0.31496062992125984" footer="0.31496062992125984"/>
  <pageSetup paperSize="9" scale="51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E107"/>
  <sheetViews>
    <sheetView zoomScaleNormal="100" workbookViewId="0">
      <pane ySplit="3" topLeftCell="A5" activePane="bottomLeft" state="frozen"/>
      <selection pane="bottomLeft" activeCell="A15" sqref="A15"/>
    </sheetView>
  </sheetViews>
  <sheetFormatPr baseColWidth="10" defaultRowHeight="15" x14ac:dyDescent="0.2"/>
  <cols>
    <col min="1" max="1" width="40.88671875" bestFit="1" customWidth="1"/>
    <col min="2" max="2" width="2.21875" customWidth="1"/>
    <col min="3" max="3" width="19.33203125" bestFit="1" customWidth="1"/>
    <col min="4" max="4" width="3" customWidth="1"/>
    <col min="5" max="5" width="17.21875" bestFit="1" customWidth="1"/>
  </cols>
  <sheetData>
    <row r="1" spans="1:5" x14ac:dyDescent="0.2">
      <c r="A1" s="22" t="s">
        <v>248</v>
      </c>
      <c r="C1" s="62" t="s">
        <v>95</v>
      </c>
      <c r="E1" s="179" t="s">
        <v>284</v>
      </c>
    </row>
    <row r="2" spans="1:5" x14ac:dyDescent="0.2">
      <c r="A2" s="22" t="s">
        <v>104</v>
      </c>
      <c r="C2" s="62" t="s">
        <v>96</v>
      </c>
      <c r="E2" s="179" t="s">
        <v>285</v>
      </c>
    </row>
    <row r="3" spans="1:5" x14ac:dyDescent="0.2">
      <c r="A3" s="22" t="s">
        <v>102</v>
      </c>
      <c r="C3" s="62" t="s">
        <v>278</v>
      </c>
      <c r="E3" s="179" t="s">
        <v>286</v>
      </c>
    </row>
    <row r="4" spans="1:5" x14ac:dyDescent="0.2">
      <c r="A4" s="22" t="s">
        <v>103</v>
      </c>
      <c r="C4" s="62" t="s">
        <v>97</v>
      </c>
      <c r="E4" s="179" t="s">
        <v>287</v>
      </c>
    </row>
    <row r="5" spans="1:5" x14ac:dyDescent="0.2">
      <c r="A5" s="22" t="s">
        <v>105</v>
      </c>
      <c r="C5" s="62" t="s">
        <v>98</v>
      </c>
      <c r="E5" s="179" t="s">
        <v>288</v>
      </c>
    </row>
    <row r="6" spans="1:5" x14ac:dyDescent="0.2">
      <c r="A6" s="22" t="s">
        <v>106</v>
      </c>
      <c r="C6" s="62" t="s">
        <v>99</v>
      </c>
      <c r="E6" s="179" t="s">
        <v>289</v>
      </c>
    </row>
    <row r="7" spans="1:5" x14ac:dyDescent="0.2">
      <c r="A7" s="22" t="s">
        <v>107</v>
      </c>
      <c r="C7" s="62" t="s">
        <v>100</v>
      </c>
      <c r="E7" s="179" t="s">
        <v>290</v>
      </c>
    </row>
    <row r="8" spans="1:5" x14ac:dyDescent="0.2">
      <c r="A8" s="22" t="s">
        <v>210</v>
      </c>
      <c r="C8" s="62" t="s">
        <v>195</v>
      </c>
      <c r="E8" s="179" t="s">
        <v>291</v>
      </c>
    </row>
    <row r="9" spans="1:5" x14ac:dyDescent="0.2">
      <c r="A9" s="52" t="s">
        <v>108</v>
      </c>
      <c r="C9" s="62" t="s">
        <v>101</v>
      </c>
      <c r="E9" s="179" t="s">
        <v>292</v>
      </c>
    </row>
    <row r="10" spans="1:5" x14ac:dyDescent="0.2">
      <c r="A10" s="22" t="s">
        <v>109</v>
      </c>
      <c r="E10" s="179" t="s">
        <v>293</v>
      </c>
    </row>
    <row r="11" spans="1:5" x14ac:dyDescent="0.2">
      <c r="A11" s="22" t="s">
        <v>111</v>
      </c>
      <c r="E11" s="179" t="s">
        <v>294</v>
      </c>
    </row>
    <row r="12" spans="1:5" x14ac:dyDescent="0.2">
      <c r="A12" s="22" t="s">
        <v>110</v>
      </c>
      <c r="E12" s="179" t="s">
        <v>295</v>
      </c>
    </row>
    <row r="13" spans="1:5" x14ac:dyDescent="0.2">
      <c r="A13" s="22" t="s">
        <v>147</v>
      </c>
    </row>
    <row r="14" spans="1:5" ht="15.75" thickBot="1" x14ac:dyDescent="0.25">
      <c r="A14" s="22" t="s">
        <v>113</v>
      </c>
    </row>
    <row r="15" spans="1:5" ht="16.5" thickTop="1" thickBot="1" x14ac:dyDescent="0.25">
      <c r="A15" s="22" t="s">
        <v>114</v>
      </c>
      <c r="C15" s="164" t="s">
        <v>186</v>
      </c>
    </row>
    <row r="16" spans="1:5" ht="15.75" thickTop="1" x14ac:dyDescent="0.2">
      <c r="A16" s="22" t="s">
        <v>115</v>
      </c>
    </row>
    <row r="17" spans="1:3" x14ac:dyDescent="0.2">
      <c r="A17" s="77" t="s">
        <v>150</v>
      </c>
    </row>
    <row r="18" spans="1:3" x14ac:dyDescent="0.2">
      <c r="A18" s="77" t="s">
        <v>211</v>
      </c>
    </row>
    <row r="19" spans="1:3" ht="15.75" thickBot="1" x14ac:dyDescent="0.25">
      <c r="A19" s="73" t="s">
        <v>165</v>
      </c>
    </row>
    <row r="20" spans="1:3" ht="16.5" thickTop="1" thickBot="1" x14ac:dyDescent="0.25">
      <c r="A20" s="81" t="s">
        <v>168</v>
      </c>
      <c r="C20" s="164" t="s">
        <v>183</v>
      </c>
    </row>
    <row r="21" spans="1:3" ht="15.75" thickTop="1" x14ac:dyDescent="0.2">
      <c r="A21" s="75" t="s">
        <v>167</v>
      </c>
    </row>
    <row r="22" spans="1:3" x14ac:dyDescent="0.2">
      <c r="A22" s="83" t="s">
        <v>179</v>
      </c>
    </row>
    <row r="23" spans="1:3" x14ac:dyDescent="0.2">
      <c r="A23" s="4" t="s">
        <v>152</v>
      </c>
    </row>
    <row r="24" spans="1:3" x14ac:dyDescent="0.2">
      <c r="A24" s="79" t="s">
        <v>164</v>
      </c>
    </row>
    <row r="25" spans="1:3" x14ac:dyDescent="0.2">
      <c r="A25" s="85" t="s">
        <v>166</v>
      </c>
    </row>
    <row r="26" spans="1:3" x14ac:dyDescent="0.2">
      <c r="A26" s="78" t="s">
        <v>153</v>
      </c>
    </row>
    <row r="27" spans="1:3" x14ac:dyDescent="0.2">
      <c r="A27" s="89" t="s">
        <v>154</v>
      </c>
    </row>
    <row r="28" spans="1:3" x14ac:dyDescent="0.2">
      <c r="A28" s="91" t="s">
        <v>155</v>
      </c>
    </row>
    <row r="29" spans="1:3" x14ac:dyDescent="0.2">
      <c r="A29" s="87" t="s">
        <v>157</v>
      </c>
    </row>
    <row r="30" spans="1:3" x14ac:dyDescent="0.2">
      <c r="A30" s="90" t="s">
        <v>158</v>
      </c>
    </row>
    <row r="31" spans="1:3" x14ac:dyDescent="0.2">
      <c r="A31" s="79" t="s">
        <v>159</v>
      </c>
    </row>
    <row r="32" spans="1:3" x14ac:dyDescent="0.2">
      <c r="A32" s="86" t="s">
        <v>161</v>
      </c>
    </row>
    <row r="33" spans="1:1" x14ac:dyDescent="0.2">
      <c r="A33" s="4" t="s">
        <v>163</v>
      </c>
    </row>
    <row r="34" spans="1:1" x14ac:dyDescent="0.2">
      <c r="A34" s="74" t="s">
        <v>19</v>
      </c>
    </row>
    <row r="35" spans="1:1" x14ac:dyDescent="0.2">
      <c r="A35" s="74" t="s">
        <v>21</v>
      </c>
    </row>
    <row r="36" spans="1:1" x14ac:dyDescent="0.2">
      <c r="A36" s="91" t="s">
        <v>22</v>
      </c>
    </row>
    <row r="37" spans="1:1" x14ac:dyDescent="0.2">
      <c r="A37" s="87" t="s">
        <v>24</v>
      </c>
    </row>
    <row r="38" spans="1:1" x14ac:dyDescent="0.2">
      <c r="A38" s="74" t="s">
        <v>25</v>
      </c>
    </row>
    <row r="39" spans="1:1" x14ac:dyDescent="0.2">
      <c r="A39" s="80" t="s">
        <v>26</v>
      </c>
    </row>
    <row r="40" spans="1:1" x14ac:dyDescent="0.2">
      <c r="A40" s="84" t="s">
        <v>28</v>
      </c>
    </row>
    <row r="41" spans="1:1" x14ac:dyDescent="0.2">
      <c r="A41" s="76" t="s">
        <v>30</v>
      </c>
    </row>
    <row r="42" spans="1:1" x14ac:dyDescent="0.2">
      <c r="A42" s="80" t="s">
        <v>31</v>
      </c>
    </row>
    <row r="43" spans="1:1" x14ac:dyDescent="0.2">
      <c r="A43" s="80" t="s">
        <v>32</v>
      </c>
    </row>
    <row r="44" spans="1:1" x14ac:dyDescent="0.2">
      <c r="A44" s="78" t="s">
        <v>33</v>
      </c>
    </row>
    <row r="45" spans="1:1" x14ac:dyDescent="0.2">
      <c r="A45" s="78" t="s">
        <v>35</v>
      </c>
    </row>
    <row r="46" spans="1:1" x14ac:dyDescent="0.2">
      <c r="A46" s="75" t="s">
        <v>36</v>
      </c>
    </row>
    <row r="47" spans="1:1" x14ac:dyDescent="0.2">
      <c r="A47" s="74" t="s">
        <v>170</v>
      </c>
    </row>
    <row r="48" spans="1:1" x14ac:dyDescent="0.2">
      <c r="A48" s="84" t="s">
        <v>180</v>
      </c>
    </row>
    <row r="49" spans="1:1" x14ac:dyDescent="0.2">
      <c r="A49" s="81" t="s">
        <v>177</v>
      </c>
    </row>
    <row r="50" spans="1:1" x14ac:dyDescent="0.2">
      <c r="A50" s="82" t="s">
        <v>38</v>
      </c>
    </row>
    <row r="51" spans="1:1" x14ac:dyDescent="0.2">
      <c r="A51" s="76" t="s">
        <v>39</v>
      </c>
    </row>
    <row r="52" spans="1:1" x14ac:dyDescent="0.2">
      <c r="A52" s="84" t="s">
        <v>40</v>
      </c>
    </row>
    <row r="53" spans="1:1" x14ac:dyDescent="0.2">
      <c r="A53" s="81" t="s">
        <v>41</v>
      </c>
    </row>
    <row r="54" spans="1:1" x14ac:dyDescent="0.2">
      <c r="A54" s="90" t="s">
        <v>42</v>
      </c>
    </row>
    <row r="55" spans="1:1" x14ac:dyDescent="0.2">
      <c r="A55" s="80" t="s">
        <v>212</v>
      </c>
    </row>
    <row r="56" spans="1:1" x14ac:dyDescent="0.2">
      <c r="A56" s="86" t="s">
        <v>44</v>
      </c>
    </row>
    <row r="57" spans="1:1" x14ac:dyDescent="0.2">
      <c r="A57" s="78" t="s">
        <v>45</v>
      </c>
    </row>
    <row r="58" spans="1:1" x14ac:dyDescent="0.2">
      <c r="A58" s="78" t="s">
        <v>46</v>
      </c>
    </row>
    <row r="59" spans="1:1" x14ac:dyDescent="0.2">
      <c r="A59" s="81" t="s">
        <v>47</v>
      </c>
    </row>
    <row r="60" spans="1:1" x14ac:dyDescent="0.2">
      <c r="A60" s="74" t="s">
        <v>48</v>
      </c>
    </row>
    <row r="61" spans="1:1" x14ac:dyDescent="0.2">
      <c r="A61" s="90" t="s">
        <v>49</v>
      </c>
    </row>
    <row r="62" spans="1:1" x14ac:dyDescent="0.2">
      <c r="A62" s="74" t="s">
        <v>50</v>
      </c>
    </row>
    <row r="63" spans="1:1" x14ac:dyDescent="0.2">
      <c r="A63" s="80" t="s">
        <v>51</v>
      </c>
    </row>
    <row r="64" spans="1:1" x14ac:dyDescent="0.2">
      <c r="A64" s="87" t="s">
        <v>52</v>
      </c>
    </row>
    <row r="65" spans="1:1" x14ac:dyDescent="0.2">
      <c r="A65" s="74" t="s">
        <v>54</v>
      </c>
    </row>
    <row r="66" spans="1:1" x14ac:dyDescent="0.2">
      <c r="A66" s="87" t="s">
        <v>55</v>
      </c>
    </row>
    <row r="67" spans="1:1" x14ac:dyDescent="0.2">
      <c r="A67" s="91" t="s">
        <v>56</v>
      </c>
    </row>
    <row r="68" spans="1:1" x14ac:dyDescent="0.2">
      <c r="A68" s="80" t="s">
        <v>57</v>
      </c>
    </row>
    <row r="69" spans="1:1" x14ac:dyDescent="0.2">
      <c r="A69" s="84" t="s">
        <v>148</v>
      </c>
    </row>
    <row r="70" spans="1:1" x14ac:dyDescent="0.2">
      <c r="A70" s="91" t="s">
        <v>58</v>
      </c>
    </row>
    <row r="71" spans="1:1" x14ac:dyDescent="0.2">
      <c r="A71" s="74" t="s">
        <v>59</v>
      </c>
    </row>
    <row r="72" spans="1:1" x14ac:dyDescent="0.2">
      <c r="A72" s="81" t="s">
        <v>60</v>
      </c>
    </row>
    <row r="73" spans="1:1" x14ac:dyDescent="0.2">
      <c r="A73" s="76" t="s">
        <v>112</v>
      </c>
    </row>
    <row r="74" spans="1:1" x14ac:dyDescent="0.2">
      <c r="A74" s="76" t="s">
        <v>61</v>
      </c>
    </row>
    <row r="75" spans="1:1" x14ac:dyDescent="0.2">
      <c r="A75" s="74" t="s">
        <v>279</v>
      </c>
    </row>
    <row r="76" spans="1:1" x14ac:dyDescent="0.2">
      <c r="A76" s="89" t="s">
        <v>63</v>
      </c>
    </row>
    <row r="77" spans="1:1" x14ac:dyDescent="0.2">
      <c r="A77" s="86" t="s">
        <v>65</v>
      </c>
    </row>
    <row r="78" spans="1:1" x14ac:dyDescent="0.2">
      <c r="A78" s="82" t="s">
        <v>178</v>
      </c>
    </row>
    <row r="79" spans="1:1" x14ac:dyDescent="0.2">
      <c r="A79" s="79" t="s">
        <v>66</v>
      </c>
    </row>
    <row r="80" spans="1:1" ht="15" customHeight="1" x14ac:dyDescent="0.2">
      <c r="A80" s="79" t="s">
        <v>67</v>
      </c>
    </row>
    <row r="81" spans="1:1" x14ac:dyDescent="0.2">
      <c r="A81" s="85" t="s">
        <v>68</v>
      </c>
    </row>
    <row r="82" spans="1:1" x14ac:dyDescent="0.2">
      <c r="A82" s="88" t="s">
        <v>69</v>
      </c>
    </row>
    <row r="83" spans="1:1" x14ac:dyDescent="0.2">
      <c r="A83" s="81" t="s">
        <v>71</v>
      </c>
    </row>
    <row r="84" spans="1:1" x14ac:dyDescent="0.2">
      <c r="A84" s="79" t="s">
        <v>72</v>
      </c>
    </row>
    <row r="85" spans="1:1" x14ac:dyDescent="0.2">
      <c r="A85" s="73" t="s">
        <v>73</v>
      </c>
    </row>
    <row r="86" spans="1:1" x14ac:dyDescent="0.2">
      <c r="A86" s="83" t="s">
        <v>74</v>
      </c>
    </row>
    <row r="87" spans="1:1" x14ac:dyDescent="0.2">
      <c r="A87" s="77" t="s">
        <v>75</v>
      </c>
    </row>
    <row r="88" spans="1:1" x14ac:dyDescent="0.2">
      <c r="A88" s="4" t="s">
        <v>76</v>
      </c>
    </row>
    <row r="89" spans="1:1" x14ac:dyDescent="0.2">
      <c r="A89" s="77" t="s">
        <v>78</v>
      </c>
    </row>
    <row r="90" spans="1:1" x14ac:dyDescent="0.2">
      <c r="A90" s="79" t="s">
        <v>79</v>
      </c>
    </row>
    <row r="91" spans="1:1" x14ac:dyDescent="0.2">
      <c r="A91" s="85" t="s">
        <v>80</v>
      </c>
    </row>
    <row r="92" spans="1:1" x14ac:dyDescent="0.2">
      <c r="A92" s="85" t="s">
        <v>81</v>
      </c>
    </row>
    <row r="93" spans="1:1" x14ac:dyDescent="0.2">
      <c r="A93" s="4" t="s">
        <v>82</v>
      </c>
    </row>
    <row r="94" spans="1:1" x14ac:dyDescent="0.2">
      <c r="A94" s="90" t="s">
        <v>83</v>
      </c>
    </row>
    <row r="95" spans="1:1" x14ac:dyDescent="0.2">
      <c r="A95" s="85" t="s">
        <v>84</v>
      </c>
    </row>
    <row r="96" spans="1:1" x14ac:dyDescent="0.2">
      <c r="A96" s="83" t="s">
        <v>85</v>
      </c>
    </row>
    <row r="97" spans="1:1" x14ac:dyDescent="0.2">
      <c r="A97" s="83" t="s">
        <v>86</v>
      </c>
    </row>
    <row r="98" spans="1:1" x14ac:dyDescent="0.2">
      <c r="A98" s="83" t="s">
        <v>87</v>
      </c>
    </row>
    <row r="99" spans="1:1" x14ac:dyDescent="0.2">
      <c r="A99" s="81" t="s">
        <v>88</v>
      </c>
    </row>
    <row r="100" spans="1:1" x14ac:dyDescent="0.2">
      <c r="A100" s="73" t="s">
        <v>89</v>
      </c>
    </row>
    <row r="101" spans="1:1" x14ac:dyDescent="0.2">
      <c r="A101" s="73" t="s">
        <v>90</v>
      </c>
    </row>
    <row r="102" spans="1:1" x14ac:dyDescent="0.2">
      <c r="A102" s="89" t="s">
        <v>91</v>
      </c>
    </row>
    <row r="103" spans="1:1" x14ac:dyDescent="0.2">
      <c r="A103" s="89" t="s">
        <v>92</v>
      </c>
    </row>
    <row r="104" spans="1:1" x14ac:dyDescent="0.2">
      <c r="A104" s="73" t="s">
        <v>93</v>
      </c>
    </row>
    <row r="105" spans="1:1" x14ac:dyDescent="0.2">
      <c r="A105" s="4" t="s">
        <v>182</v>
      </c>
    </row>
    <row r="106" spans="1:1" x14ac:dyDescent="0.2">
      <c r="A106" s="4" t="s">
        <v>149</v>
      </c>
    </row>
    <row r="107" spans="1:1" x14ac:dyDescent="0.2">
      <c r="A107" s="85" t="s">
        <v>94</v>
      </c>
    </row>
  </sheetData>
  <sheetProtection sheet="1" objects="1" scenarios="1"/>
  <sortState ref="A17:B107">
    <sortCondition ref="A17:A107"/>
  </sortState>
  <pageMargins left="0.70866141732283472" right="0.70866141732283472" top="0.74803149606299213" bottom="0.74803149606299213" header="0.31496062992125984" footer="0.31496062992125984"/>
  <pageSetup paperSize="9" scale="9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R36"/>
  <sheetViews>
    <sheetView zoomScaleNormal="100" workbookViewId="0"/>
  </sheetViews>
  <sheetFormatPr baseColWidth="10" defaultRowHeight="15" x14ac:dyDescent="0.2"/>
  <cols>
    <col min="1" max="6" width="11.5546875" customWidth="1"/>
    <col min="7" max="7" width="11.5546875" style="2" customWidth="1"/>
    <col min="8" max="18" width="11.5546875" customWidth="1"/>
  </cols>
  <sheetData>
    <row r="1" spans="1:18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27.7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s="1" customFormat="1" x14ac:dyDescent="0.2"/>
    <row r="12" spans="1:18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s="2" customForma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8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1:18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18" s="2" customForma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1:18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1:18" s="2" customForma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spans="1:18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1:18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1:18" x14ac:dyDescent="0.2">
      <c r="A29" s="1"/>
      <c r="B29" s="1"/>
      <c r="C29" s="1"/>
      <c r="D29" s="1"/>
      <c r="E29" s="1"/>
      <c r="F29" s="1"/>
      <c r="G29" s="1"/>
      <c r="H29" s="1"/>
      <c r="I29" s="1" t="s">
        <v>0</v>
      </c>
      <c r="J29" s="1"/>
      <c r="K29" s="1"/>
      <c r="L29" s="1"/>
      <c r="M29" s="1"/>
      <c r="N29" s="1"/>
      <c r="O29" s="1"/>
      <c r="P29" s="1"/>
      <c r="Q29" s="1"/>
      <c r="R29" s="1"/>
    </row>
    <row r="30" spans="1:18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</row>
    <row r="31" spans="1:18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1:18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1:18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1:18" ht="28.5" customHeight="1" x14ac:dyDescent="0.2">
      <c r="A34" s="1"/>
      <c r="B34" s="1"/>
      <c r="C34" s="1"/>
      <c r="D34" s="1"/>
      <c r="E34" s="1"/>
      <c r="F34" s="1"/>
      <c r="G34" s="1"/>
      <c r="H34" s="1"/>
      <c r="I34" s="1" t="s">
        <v>0</v>
      </c>
      <c r="J34" s="1"/>
      <c r="K34" s="1"/>
      <c r="L34" s="1"/>
      <c r="M34" s="1"/>
      <c r="N34" s="1"/>
      <c r="O34" s="1"/>
      <c r="P34" s="1"/>
      <c r="Q34" s="1"/>
      <c r="R34" s="1"/>
    </row>
    <row r="35" spans="1:18" x14ac:dyDescent="0.2">
      <c r="A35" s="1"/>
      <c r="B35" s="1"/>
      <c r="C35" s="1"/>
      <c r="D35" s="1"/>
      <c r="E35" s="1"/>
      <c r="F35" s="1"/>
      <c r="G35" s="1"/>
      <c r="H35" s="1"/>
      <c r="I35" s="1" t="s">
        <v>0</v>
      </c>
      <c r="J35" s="1"/>
      <c r="K35" s="1"/>
      <c r="L35" s="1"/>
      <c r="M35" s="1"/>
      <c r="N35" s="1"/>
      <c r="O35" s="1"/>
      <c r="P35" s="1"/>
      <c r="Q35" s="1"/>
      <c r="R35" s="1"/>
    </row>
    <row r="36" spans="1:18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</sheetData>
  <sheetProtection sheet="1" objects="1" scenarios="1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R36"/>
  <sheetViews>
    <sheetView zoomScaleNormal="100" workbookViewId="0"/>
  </sheetViews>
  <sheetFormatPr baseColWidth="10" defaultRowHeight="15" x14ac:dyDescent="0.2"/>
  <cols>
    <col min="2" max="3" width="11.5546875" customWidth="1"/>
    <col min="7" max="7" width="11.5546875" style="2"/>
    <col min="15" max="15" width="11.5546875" customWidth="1"/>
  </cols>
  <sheetData>
    <row r="1" spans="1:18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27.7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s="2" customForma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 t="s">
        <v>0</v>
      </c>
      <c r="L14" s="1"/>
      <c r="M14" s="1"/>
      <c r="N14" s="1"/>
      <c r="O14" s="1"/>
      <c r="P14" s="1"/>
      <c r="Q14" s="1"/>
      <c r="R14" s="1"/>
    </row>
    <row r="15" spans="1:18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s="2" customForma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8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1:18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18" s="2" customForma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1:18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1:18" s="2" customForma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spans="1:18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1:18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1:18" x14ac:dyDescent="0.2">
      <c r="A29" s="1"/>
      <c r="B29" s="1"/>
      <c r="C29" s="1"/>
      <c r="D29" s="1"/>
      <c r="E29" s="1"/>
      <c r="F29" s="1"/>
      <c r="G29" s="1"/>
      <c r="H29" s="1"/>
      <c r="I29" s="1" t="s">
        <v>0</v>
      </c>
      <c r="J29" s="1"/>
      <c r="K29" s="1"/>
      <c r="L29" s="1"/>
      <c r="M29" s="1"/>
      <c r="N29" s="1"/>
      <c r="O29" s="1"/>
      <c r="P29" s="1"/>
      <c r="Q29" s="1"/>
      <c r="R29" s="1"/>
    </row>
    <row r="30" spans="1:18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</row>
    <row r="31" spans="1:18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1:18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1:18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1:18" ht="24.9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1:18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1:18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</sheetData>
  <sheetProtection sheet="1" objects="1" scenarios="1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pageSetUpPr fitToPage="1"/>
  </sheetPr>
  <dimension ref="A1:Q161"/>
  <sheetViews>
    <sheetView zoomScale="90" zoomScaleNormal="90" workbookViewId="0">
      <pane ySplit="4" topLeftCell="A128" activePane="bottomLeft" state="frozen"/>
      <selection sqref="A1:IV65536"/>
      <selection pane="bottomLeft"/>
    </sheetView>
  </sheetViews>
  <sheetFormatPr baseColWidth="10" defaultRowHeight="12.75" x14ac:dyDescent="0.2"/>
  <cols>
    <col min="1" max="1" width="40.88671875" style="28" customWidth="1"/>
    <col min="2" max="16384" width="11.5546875" style="28"/>
  </cols>
  <sheetData>
    <row r="1" spans="1:17" ht="30" customHeight="1" x14ac:dyDescent="0.2">
      <c r="A1" s="28" t="s">
        <v>0</v>
      </c>
      <c r="F1" s="207"/>
      <c r="G1" s="207"/>
      <c r="H1" s="207"/>
      <c r="I1" s="207"/>
    </row>
    <row r="2" spans="1:17" ht="30" customHeight="1" x14ac:dyDescent="0.2">
      <c r="A2" s="28" t="s">
        <v>0</v>
      </c>
      <c r="E2" s="207"/>
      <c r="F2" s="207"/>
      <c r="G2" s="207"/>
      <c r="H2" s="207"/>
      <c r="I2" s="207"/>
      <c r="J2" s="207"/>
    </row>
    <row r="3" spans="1:17" ht="30" customHeight="1" thickBot="1" x14ac:dyDescent="0.25">
      <c r="B3" s="166" t="s">
        <v>116</v>
      </c>
      <c r="M3" s="166" t="s">
        <v>18</v>
      </c>
    </row>
    <row r="4" spans="1:17" ht="39" customHeight="1" thickBot="1" x14ac:dyDescent="0.25">
      <c r="A4" s="58" t="s">
        <v>190</v>
      </c>
      <c r="B4" s="29" t="str">
        <f>Mois1</f>
        <v>JANVIER</v>
      </c>
      <c r="C4" s="29" t="str">
        <f>Mois2</f>
        <v>FEVRIER</v>
      </c>
      <c r="D4" s="29" t="str">
        <f>Mois3</f>
        <v>MARS</v>
      </c>
      <c r="E4" s="29" t="str">
        <f>Mois4</f>
        <v>AVRIL</v>
      </c>
      <c r="F4" s="29" t="str">
        <f>Mois5</f>
        <v>MAI</v>
      </c>
      <c r="G4" s="29" t="str">
        <f>Mois6</f>
        <v>JUIN</v>
      </c>
      <c r="H4" s="29" t="str">
        <f>Mois7</f>
        <v>JUILLET</v>
      </c>
      <c r="I4" s="29" t="str">
        <f>Mois8</f>
        <v>AOUT</v>
      </c>
      <c r="J4" s="29" t="str">
        <f>Mois9</f>
        <v>SEPTEMBRE</v>
      </c>
      <c r="K4" s="29" t="str">
        <f>Mois10</f>
        <v>OCTOBRE</v>
      </c>
      <c r="L4" s="29" t="str">
        <f>Mois11</f>
        <v>NOVEMBRE</v>
      </c>
      <c r="M4" s="29" t="str">
        <f>Mois12</f>
        <v>DECEMBRE</v>
      </c>
      <c r="N4" s="29" t="s">
        <v>120</v>
      </c>
      <c r="O4" s="29" t="s">
        <v>191</v>
      </c>
      <c r="P4" s="29" t="s">
        <v>192</v>
      </c>
    </row>
    <row r="5" spans="1:17" ht="15.75" customHeight="1" thickBot="1" x14ac:dyDescent="0.25">
      <c r="A5" s="208" t="s">
        <v>119</v>
      </c>
      <c r="B5" s="208"/>
      <c r="C5" s="208"/>
      <c r="D5" s="208"/>
      <c r="E5" s="208"/>
      <c r="F5" s="208"/>
      <c r="G5" s="208"/>
      <c r="H5" s="208"/>
      <c r="I5" s="208"/>
      <c r="J5" s="208"/>
      <c r="K5" s="208"/>
      <c r="L5" s="208"/>
      <c r="M5" s="208"/>
      <c r="N5" s="208"/>
      <c r="O5" s="208"/>
      <c r="P5" s="208"/>
    </row>
    <row r="6" spans="1:17" ht="13.5" thickBot="1" x14ac:dyDescent="0.25">
      <c r="A6" s="5" t="s">
        <v>248</v>
      </c>
      <c r="B6" s="34">
        <f>Janvier!$C$7</f>
        <v>0</v>
      </c>
      <c r="C6" s="34">
        <f>Fevrier!$C$7</f>
        <v>0</v>
      </c>
      <c r="D6" s="34">
        <f>Mars!$C$7</f>
        <v>0</v>
      </c>
      <c r="E6" s="34">
        <f>Avril!$C$7</f>
        <v>0</v>
      </c>
      <c r="F6" s="34">
        <f>Mai!$C$7</f>
        <v>0</v>
      </c>
      <c r="G6" s="34">
        <f>Juin!$C$7</f>
        <v>0</v>
      </c>
      <c r="H6" s="34">
        <f>Juillet!$C$7</f>
        <v>0</v>
      </c>
      <c r="I6" s="34">
        <f>Aout!$C$7</f>
        <v>0</v>
      </c>
      <c r="J6" s="34">
        <f>Septembre!$C$7</f>
        <v>0</v>
      </c>
      <c r="K6" s="34">
        <f>Octobre!$C$7</f>
        <v>0</v>
      </c>
      <c r="L6" s="34">
        <f ca="1">Novembre!$C$7</f>
        <v>0</v>
      </c>
      <c r="M6" s="34">
        <f>Decembre!$C$7</f>
        <v>0</v>
      </c>
      <c r="N6" s="30">
        <f t="shared" ref="N6:N21" ca="1" si="0">SUM(B6:M6)</f>
        <v>0</v>
      </c>
      <c r="O6" s="34" t="str">
        <f t="shared" ref="O6:O22" si="1">IF(Nbr_Mois_Traite=1,(N6/4),IF(Nbr_Mois_Traite=2,(N6/8),IF(Nbr_Mois_Traite=3,(N6/13),IF(Nbr_Mois_Traite=4,(N6/17),IF(Nbr_Mois_Traite=5,(N6/22),IF(Nbr_Mois_Traite=6,(N6/26),IF(Nbr_Mois_Traite=7,(N6/30),IF(Nbr_Mois_Traite=8,(N6/35),IF(Nbr_Mois_Traite=9,(N6/39),IF(Nbr_Mois_Traite=10,(N6/43),IF(Nbr_Mois_Traite=11,(N6/48),IF(Nbr_Mois_Traite=12,(N6/52),"Non signif. "))))))))))))</f>
        <v xml:space="preserve">Non signif. </v>
      </c>
      <c r="P6" s="34" t="str">
        <f t="shared" ref="P6:P22" si="2">IF(Nbr_Mois_Traite=1,(N6/1),IF(Nbr_Mois_Traite=2,(N6/2),IF(Nbr_Mois_Traite=3,(N6/3),IF(Nbr_Mois_Traite=4,(N6/4),IF(Nbr_Mois_Traite=5,(N6/5),IF(Nbr_Mois_Traite=6,(N6/6),IF(Nbr_Mois_Traite=7,(N6/7),IF(Nbr_Mois_Traite=8,(N6/8),IF(Nbr_Mois_Traite=9,(N6/9),IF(Nbr_Mois_Traite=10,(N6/10),IF(Nbr_Mois_Traite=11,(N6/11),IF(Nbr_Mois_Traite=12,(N6/12),"Non signif. "))))))))))))</f>
        <v xml:space="preserve">Non signif. </v>
      </c>
    </row>
    <row r="7" spans="1:17" ht="13.5" thickBot="1" x14ac:dyDescent="0.25">
      <c r="A7" s="5" t="s">
        <v>104</v>
      </c>
      <c r="B7" s="34">
        <f>Janvier!$C$8</f>
        <v>0</v>
      </c>
      <c r="C7" s="34">
        <f>Fevrier!$C$8</f>
        <v>0</v>
      </c>
      <c r="D7" s="34">
        <f>Mars!$C$8</f>
        <v>0</v>
      </c>
      <c r="E7" s="34">
        <f>Avril!$C$8</f>
        <v>0</v>
      </c>
      <c r="F7" s="34">
        <f>Mai!$C$8</f>
        <v>0</v>
      </c>
      <c r="G7" s="34">
        <f>Juin!$C$8</f>
        <v>0</v>
      </c>
      <c r="H7" s="34">
        <f>Juillet!$C$8</f>
        <v>0</v>
      </c>
      <c r="I7" s="34">
        <f>Aout!$C$8</f>
        <v>0</v>
      </c>
      <c r="J7" s="34">
        <f>Septembre!$C$8</f>
        <v>0</v>
      </c>
      <c r="K7" s="34">
        <f>Octobre!$C$8</f>
        <v>0</v>
      </c>
      <c r="L7" s="34">
        <f ca="1">Novembre!$C$8</f>
        <v>0</v>
      </c>
      <c r="M7" s="34">
        <f>Decembre!$C$8</f>
        <v>0</v>
      </c>
      <c r="N7" s="30">
        <f t="shared" ca="1" si="0"/>
        <v>0</v>
      </c>
      <c r="O7" s="34" t="str">
        <f t="shared" si="1"/>
        <v xml:space="preserve">Non signif. </v>
      </c>
      <c r="P7" s="34" t="str">
        <f t="shared" si="2"/>
        <v xml:space="preserve">Non signif. </v>
      </c>
    </row>
    <row r="8" spans="1:17" ht="13.5" customHeight="1" thickBot="1" x14ac:dyDescent="0.25">
      <c r="A8" s="5" t="s">
        <v>102</v>
      </c>
      <c r="B8" s="34">
        <f>Janvier!$C$9</f>
        <v>0</v>
      </c>
      <c r="C8" s="34">
        <f>Fevrier!$C$9</f>
        <v>0</v>
      </c>
      <c r="D8" s="34">
        <f>Mars!$C$9</f>
        <v>0</v>
      </c>
      <c r="E8" s="34">
        <f>Avril!$C$9</f>
        <v>0</v>
      </c>
      <c r="F8" s="34">
        <f>Mai!$C$9</f>
        <v>0</v>
      </c>
      <c r="G8" s="34">
        <f>Juin!$C$9</f>
        <v>0</v>
      </c>
      <c r="H8" s="34">
        <f>Juillet!$C$9</f>
        <v>0</v>
      </c>
      <c r="I8" s="34">
        <f>Aout!$C$9</f>
        <v>0</v>
      </c>
      <c r="J8" s="34">
        <f>Septembre!$C$9</f>
        <v>0</v>
      </c>
      <c r="K8" s="34">
        <f>Octobre!$C$9</f>
        <v>0</v>
      </c>
      <c r="L8" s="34">
        <f ca="1">Novembre!$C$9</f>
        <v>0</v>
      </c>
      <c r="M8" s="34">
        <f>Decembre!$C$9</f>
        <v>0</v>
      </c>
      <c r="N8" s="30">
        <f t="shared" ca="1" si="0"/>
        <v>0</v>
      </c>
      <c r="O8" s="34" t="str">
        <f t="shared" si="1"/>
        <v xml:space="preserve">Non signif. </v>
      </c>
      <c r="P8" s="34" t="str">
        <f t="shared" si="2"/>
        <v xml:space="preserve">Non signif. </v>
      </c>
      <c r="Q8" s="215" t="s">
        <v>275</v>
      </c>
    </row>
    <row r="9" spans="1:17" ht="13.5" thickBot="1" x14ac:dyDescent="0.25">
      <c r="A9" s="5" t="s">
        <v>103</v>
      </c>
      <c r="B9" s="34">
        <f>Janvier!$C$10</f>
        <v>0</v>
      </c>
      <c r="C9" s="34">
        <f>Fevrier!$C$10</f>
        <v>0</v>
      </c>
      <c r="D9" s="34">
        <f>Mars!$C$10</f>
        <v>0</v>
      </c>
      <c r="E9" s="34">
        <f>Avril!$C$10</f>
        <v>0</v>
      </c>
      <c r="F9" s="34">
        <f>Mai!$C$10</f>
        <v>0</v>
      </c>
      <c r="G9" s="34">
        <f>Juin!$C$10</f>
        <v>0</v>
      </c>
      <c r="H9" s="34">
        <f>Juillet!$C$10</f>
        <v>0</v>
      </c>
      <c r="I9" s="34">
        <f>Aout!$C$10</f>
        <v>0</v>
      </c>
      <c r="J9" s="34">
        <f>Septembre!$C$10</f>
        <v>0</v>
      </c>
      <c r="K9" s="34">
        <f>Octobre!$C$10</f>
        <v>0</v>
      </c>
      <c r="L9" s="34">
        <f ca="1">Novembre!$C$10</f>
        <v>0</v>
      </c>
      <c r="M9" s="34">
        <f>Decembre!$C$10</f>
        <v>0</v>
      </c>
      <c r="N9" s="30">
        <f t="shared" ca="1" si="0"/>
        <v>0</v>
      </c>
      <c r="O9" s="34" t="str">
        <f t="shared" si="1"/>
        <v xml:space="preserve">Non signif. </v>
      </c>
      <c r="P9" s="34" t="str">
        <f t="shared" si="2"/>
        <v xml:space="preserve">Non signif. </v>
      </c>
      <c r="Q9" s="216"/>
    </row>
    <row r="10" spans="1:17" ht="13.5" thickBot="1" x14ac:dyDescent="0.25">
      <c r="A10" s="5" t="s">
        <v>105</v>
      </c>
      <c r="B10" s="34">
        <f>Janvier!$C$11</f>
        <v>677.77</v>
      </c>
      <c r="C10" s="34">
        <f>Fevrier!$C$11</f>
        <v>0</v>
      </c>
      <c r="D10" s="34">
        <f>Mars!$C$11</f>
        <v>0</v>
      </c>
      <c r="E10" s="34">
        <f>Avril!$C$11</f>
        <v>0</v>
      </c>
      <c r="F10" s="34">
        <f>Mai!$C$11</f>
        <v>0</v>
      </c>
      <c r="G10" s="34">
        <f>Juin!$C$11</f>
        <v>0</v>
      </c>
      <c r="H10" s="34">
        <f>Juillet!$C$11</f>
        <v>0</v>
      </c>
      <c r="I10" s="34">
        <f>Aout!$C$11</f>
        <v>0</v>
      </c>
      <c r="J10" s="34">
        <f>Septembre!$C$11</f>
        <v>0</v>
      </c>
      <c r="K10" s="34">
        <f>Octobre!$C$11</f>
        <v>0</v>
      </c>
      <c r="L10" s="34">
        <f ca="1">Novembre!$C$11</f>
        <v>0</v>
      </c>
      <c r="M10" s="34">
        <f>Decembre!$C$11</f>
        <v>0</v>
      </c>
      <c r="N10" s="30">
        <f t="shared" ca="1" si="0"/>
        <v>677.77</v>
      </c>
      <c r="O10" s="34" t="str">
        <f t="shared" si="1"/>
        <v xml:space="preserve">Non signif. </v>
      </c>
      <c r="P10" s="34" t="str">
        <f t="shared" si="2"/>
        <v xml:space="preserve">Non signif. </v>
      </c>
    </row>
    <row r="11" spans="1:17" ht="13.5" thickBot="1" x14ac:dyDescent="0.25">
      <c r="A11" s="5" t="s">
        <v>106</v>
      </c>
      <c r="B11" s="34">
        <f>Janvier!$C$12</f>
        <v>67</v>
      </c>
      <c r="C11" s="34">
        <f>Fevrier!$C$12</f>
        <v>125.25</v>
      </c>
      <c r="D11" s="34">
        <f>Mars!$C$12</f>
        <v>0</v>
      </c>
      <c r="E11" s="34">
        <f>Avril!$C$12</f>
        <v>0</v>
      </c>
      <c r="F11" s="34">
        <f>Mai!$C$12</f>
        <v>0</v>
      </c>
      <c r="G11" s="34">
        <f>Juin!$C$12</f>
        <v>0</v>
      </c>
      <c r="H11" s="34">
        <f>Juillet!$C$12</f>
        <v>0</v>
      </c>
      <c r="I11" s="34">
        <f>Aout!$C$12</f>
        <v>0</v>
      </c>
      <c r="J11" s="34">
        <f>Septembre!$C$12</f>
        <v>0</v>
      </c>
      <c r="K11" s="34">
        <f>Octobre!$C$12</f>
        <v>0</v>
      </c>
      <c r="L11" s="34">
        <f ca="1">Novembre!$C$12</f>
        <v>0</v>
      </c>
      <c r="M11" s="34">
        <f>Decembre!$C$12</f>
        <v>0</v>
      </c>
      <c r="N11" s="30">
        <f t="shared" ca="1" si="0"/>
        <v>192.25</v>
      </c>
      <c r="O11" s="34" t="str">
        <f t="shared" si="1"/>
        <v xml:space="preserve">Non signif. </v>
      </c>
      <c r="P11" s="34" t="str">
        <f t="shared" si="2"/>
        <v xml:space="preserve">Non signif. </v>
      </c>
    </row>
    <row r="12" spans="1:17" ht="13.5" thickBot="1" x14ac:dyDescent="0.25">
      <c r="A12" s="5" t="s">
        <v>107</v>
      </c>
      <c r="B12" s="34">
        <f>Janvier!$C$13</f>
        <v>0</v>
      </c>
      <c r="C12" s="34">
        <f>Fevrier!$C$13</f>
        <v>0</v>
      </c>
      <c r="D12" s="34">
        <f>Mars!$C$13</f>
        <v>0</v>
      </c>
      <c r="E12" s="34">
        <f>Avril!$C$13</f>
        <v>0</v>
      </c>
      <c r="F12" s="34">
        <f>Mai!$C$13</f>
        <v>0</v>
      </c>
      <c r="G12" s="34">
        <f>Juin!$C$13</f>
        <v>0</v>
      </c>
      <c r="H12" s="34">
        <f>Juillet!$C$13</f>
        <v>0</v>
      </c>
      <c r="I12" s="34">
        <f>Aout!$C$13</f>
        <v>0</v>
      </c>
      <c r="J12" s="34">
        <f>Septembre!$C$13</f>
        <v>0</v>
      </c>
      <c r="K12" s="34">
        <f>Octobre!$C$13</f>
        <v>0</v>
      </c>
      <c r="L12" s="34">
        <f ca="1">Novembre!$C$13</f>
        <v>0</v>
      </c>
      <c r="M12" s="34">
        <f>Decembre!$C$13</f>
        <v>0</v>
      </c>
      <c r="N12" s="30">
        <f t="shared" ca="1" si="0"/>
        <v>0</v>
      </c>
      <c r="O12" s="34" t="str">
        <f t="shared" si="1"/>
        <v xml:space="preserve">Non signif. </v>
      </c>
      <c r="P12" s="34" t="str">
        <f t="shared" si="2"/>
        <v xml:space="preserve">Non signif. </v>
      </c>
    </row>
    <row r="13" spans="1:17" ht="13.5" thickBot="1" x14ac:dyDescent="0.25">
      <c r="A13" s="5" t="s">
        <v>210</v>
      </c>
      <c r="B13" s="34">
        <f>Janvier!$C$14</f>
        <v>0</v>
      </c>
      <c r="C13" s="34">
        <f>Fevrier!$C$14</f>
        <v>0</v>
      </c>
      <c r="D13" s="34">
        <f>Mars!$C$14</f>
        <v>0</v>
      </c>
      <c r="E13" s="34">
        <f>Avril!$C$14</f>
        <v>0</v>
      </c>
      <c r="F13" s="34">
        <f>Mai!$C$14</f>
        <v>0</v>
      </c>
      <c r="G13" s="34">
        <f>Juin!$C$14</f>
        <v>0</v>
      </c>
      <c r="H13" s="34">
        <f>Juillet!$C$14</f>
        <v>0</v>
      </c>
      <c r="I13" s="34">
        <f>Aout!$C$14</f>
        <v>0</v>
      </c>
      <c r="J13" s="34">
        <f>Septembre!$C$14</f>
        <v>0</v>
      </c>
      <c r="K13" s="34">
        <f>Octobre!$C$14</f>
        <v>0</v>
      </c>
      <c r="L13" s="34">
        <f ca="1">Novembre!$C$14</f>
        <v>0</v>
      </c>
      <c r="M13" s="34">
        <f>Decembre!$C$14</f>
        <v>0</v>
      </c>
      <c r="N13" s="30">
        <f t="shared" ca="1" si="0"/>
        <v>0</v>
      </c>
      <c r="O13" s="34" t="str">
        <f t="shared" si="1"/>
        <v xml:space="preserve">Non signif. </v>
      </c>
      <c r="P13" s="34" t="str">
        <f t="shared" si="2"/>
        <v xml:space="preserve">Non signif. </v>
      </c>
    </row>
    <row r="14" spans="1:17" ht="13.5" thickBot="1" x14ac:dyDescent="0.25">
      <c r="A14" s="5" t="s">
        <v>108</v>
      </c>
      <c r="B14" s="34">
        <f>Janvier!$C$15</f>
        <v>0</v>
      </c>
      <c r="C14" s="34">
        <f>Fevrier!$C$15</f>
        <v>0</v>
      </c>
      <c r="D14" s="34">
        <f>Mars!$C$15</f>
        <v>0</v>
      </c>
      <c r="E14" s="34">
        <f>Avril!$C$15</f>
        <v>0</v>
      </c>
      <c r="F14" s="34">
        <f>Mai!$C$15</f>
        <v>0</v>
      </c>
      <c r="G14" s="34">
        <f>Juin!$C$15</f>
        <v>0</v>
      </c>
      <c r="H14" s="34">
        <f>Juillet!$C$15</f>
        <v>0</v>
      </c>
      <c r="I14" s="34">
        <f>Aout!$C$15</f>
        <v>0</v>
      </c>
      <c r="J14" s="34">
        <f>Septembre!$C$15</f>
        <v>0</v>
      </c>
      <c r="K14" s="34">
        <f>Octobre!$C$15</f>
        <v>0</v>
      </c>
      <c r="L14" s="34">
        <f ca="1">Novembre!$C$15</f>
        <v>0</v>
      </c>
      <c r="M14" s="34">
        <f>Decembre!$C$15</f>
        <v>0</v>
      </c>
      <c r="N14" s="30">
        <f t="shared" ca="1" si="0"/>
        <v>0</v>
      </c>
      <c r="O14" s="34" t="str">
        <f t="shared" si="1"/>
        <v xml:space="preserve">Non signif. </v>
      </c>
      <c r="P14" s="34" t="str">
        <f t="shared" si="2"/>
        <v xml:space="preserve">Non signif. </v>
      </c>
    </row>
    <row r="15" spans="1:17" ht="13.5" thickBot="1" x14ac:dyDescent="0.25">
      <c r="A15" s="5" t="s">
        <v>109</v>
      </c>
      <c r="B15" s="34">
        <f>Janvier!$C$16</f>
        <v>0</v>
      </c>
      <c r="C15" s="34">
        <f>Fevrier!$C$16</f>
        <v>0</v>
      </c>
      <c r="D15" s="34">
        <f>Mars!$C$16</f>
        <v>0</v>
      </c>
      <c r="E15" s="34">
        <f>Avril!$C$16</f>
        <v>0</v>
      </c>
      <c r="F15" s="34">
        <f>Mai!$C$16</f>
        <v>0</v>
      </c>
      <c r="G15" s="34">
        <f>Juin!$C$16</f>
        <v>0</v>
      </c>
      <c r="H15" s="34">
        <f>Juillet!$C$16</f>
        <v>0</v>
      </c>
      <c r="I15" s="34">
        <f>Aout!$C$16</f>
        <v>0</v>
      </c>
      <c r="J15" s="34">
        <f>Septembre!$C$16</f>
        <v>0</v>
      </c>
      <c r="K15" s="34">
        <f>Octobre!$C$16</f>
        <v>0</v>
      </c>
      <c r="L15" s="34">
        <f ca="1">Novembre!$C$16</f>
        <v>0</v>
      </c>
      <c r="M15" s="34">
        <f>Decembre!$C$16</f>
        <v>0</v>
      </c>
      <c r="N15" s="30">
        <f t="shared" ca="1" si="0"/>
        <v>0</v>
      </c>
      <c r="O15" s="34" t="str">
        <f t="shared" si="1"/>
        <v xml:space="preserve">Non signif. </v>
      </c>
      <c r="P15" s="34" t="str">
        <f t="shared" si="2"/>
        <v xml:space="preserve">Non signif. </v>
      </c>
      <c r="Q15" s="215" t="s">
        <v>276</v>
      </c>
    </row>
    <row r="16" spans="1:17" ht="13.5" thickBot="1" x14ac:dyDescent="0.25">
      <c r="A16" s="5" t="s">
        <v>111</v>
      </c>
      <c r="B16" s="34">
        <f>Janvier!$C$17</f>
        <v>0</v>
      </c>
      <c r="C16" s="34">
        <f>Fevrier!$C$17</f>
        <v>0</v>
      </c>
      <c r="D16" s="34">
        <f>Mars!$C$17</f>
        <v>0</v>
      </c>
      <c r="E16" s="34">
        <f>Avril!$C$17</f>
        <v>0</v>
      </c>
      <c r="F16" s="34">
        <f>Mai!$C$17</f>
        <v>0</v>
      </c>
      <c r="G16" s="34">
        <f>Juin!$C$17</f>
        <v>0</v>
      </c>
      <c r="H16" s="34">
        <f>Juillet!$C$17</f>
        <v>0</v>
      </c>
      <c r="I16" s="34">
        <f>Aout!$C$17</f>
        <v>0</v>
      </c>
      <c r="J16" s="34">
        <f>Septembre!$C$17</f>
        <v>0</v>
      </c>
      <c r="K16" s="34">
        <f>Octobre!$C$17</f>
        <v>0</v>
      </c>
      <c r="L16" s="34">
        <f ca="1">Novembre!$C$17</f>
        <v>0</v>
      </c>
      <c r="M16" s="34">
        <f>Decembre!$C$17</f>
        <v>0</v>
      </c>
      <c r="N16" s="30">
        <f t="shared" ca="1" si="0"/>
        <v>0</v>
      </c>
      <c r="O16" s="34" t="str">
        <f t="shared" si="1"/>
        <v xml:space="preserve">Non signif. </v>
      </c>
      <c r="P16" s="34" t="str">
        <f t="shared" si="2"/>
        <v xml:space="preserve">Non signif. </v>
      </c>
      <c r="Q16" s="216"/>
    </row>
    <row r="17" spans="1:16" ht="13.5" thickBot="1" x14ac:dyDescent="0.25">
      <c r="A17" s="5" t="s">
        <v>110</v>
      </c>
      <c r="B17" s="34">
        <f>Janvier!$C$18</f>
        <v>0</v>
      </c>
      <c r="C17" s="34">
        <f>Fevrier!$C$18</f>
        <v>0</v>
      </c>
      <c r="D17" s="34">
        <f>Mars!$C$18</f>
        <v>0</v>
      </c>
      <c r="E17" s="34">
        <f>Avril!$C$18</f>
        <v>0</v>
      </c>
      <c r="F17" s="34">
        <f>Mai!$C$18</f>
        <v>0</v>
      </c>
      <c r="G17" s="34">
        <f>Juin!$C$18</f>
        <v>0</v>
      </c>
      <c r="H17" s="34">
        <f>Juillet!$C$18</f>
        <v>0</v>
      </c>
      <c r="I17" s="34">
        <f>Aout!$C$18</f>
        <v>0</v>
      </c>
      <c r="J17" s="34">
        <f>Septembre!$C$18</f>
        <v>0</v>
      </c>
      <c r="K17" s="34">
        <f>Octobre!$C$18</f>
        <v>0</v>
      </c>
      <c r="L17" s="34">
        <f ca="1">Novembre!$C$18</f>
        <v>0</v>
      </c>
      <c r="M17" s="34">
        <f>Decembre!$C$18</f>
        <v>0</v>
      </c>
      <c r="N17" s="30">
        <f t="shared" ca="1" si="0"/>
        <v>0</v>
      </c>
      <c r="O17" s="34" t="str">
        <f t="shared" si="1"/>
        <v xml:space="preserve">Non signif. </v>
      </c>
      <c r="P17" s="34" t="str">
        <f t="shared" si="2"/>
        <v xml:space="preserve">Non signif. </v>
      </c>
    </row>
    <row r="18" spans="1:16" ht="13.5" thickBot="1" x14ac:dyDescent="0.25">
      <c r="A18" s="5" t="s">
        <v>147</v>
      </c>
      <c r="B18" s="34">
        <f>Janvier!$C$19</f>
        <v>0</v>
      </c>
      <c r="C18" s="34">
        <f>Fevrier!$C$19</f>
        <v>0</v>
      </c>
      <c r="D18" s="34">
        <f>Mars!$C$19</f>
        <v>0</v>
      </c>
      <c r="E18" s="34">
        <f>Avril!$C$19</f>
        <v>0</v>
      </c>
      <c r="F18" s="34">
        <f>Mai!$C$19</f>
        <v>0</v>
      </c>
      <c r="G18" s="34">
        <f>Juin!$C$19</f>
        <v>0</v>
      </c>
      <c r="H18" s="34">
        <f>Juillet!$C$19</f>
        <v>0</v>
      </c>
      <c r="I18" s="34">
        <f>Aout!$C$19</f>
        <v>0</v>
      </c>
      <c r="J18" s="34">
        <f>Septembre!$C$19</f>
        <v>0</v>
      </c>
      <c r="K18" s="34">
        <f>Octobre!$C$19</f>
        <v>0</v>
      </c>
      <c r="L18" s="34">
        <f ca="1">Novembre!$C$19</f>
        <v>0</v>
      </c>
      <c r="M18" s="34">
        <f>Decembre!$C$19</f>
        <v>0</v>
      </c>
      <c r="N18" s="30">
        <f t="shared" ca="1" si="0"/>
        <v>0</v>
      </c>
      <c r="O18" s="34" t="str">
        <f t="shared" si="1"/>
        <v xml:space="preserve">Non signif. </v>
      </c>
      <c r="P18" s="34" t="str">
        <f t="shared" si="2"/>
        <v xml:space="preserve">Non signif. </v>
      </c>
    </row>
    <row r="19" spans="1:16" ht="13.5" thickBot="1" x14ac:dyDescent="0.25">
      <c r="A19" s="5" t="s">
        <v>113</v>
      </c>
      <c r="B19" s="34">
        <f>Janvier!$C$20</f>
        <v>0</v>
      </c>
      <c r="C19" s="34">
        <f>Fevrier!$C$20</f>
        <v>0</v>
      </c>
      <c r="D19" s="34">
        <f>Mars!$C$20</f>
        <v>0</v>
      </c>
      <c r="E19" s="34">
        <f>Avril!$C$20</f>
        <v>0</v>
      </c>
      <c r="F19" s="34">
        <f>Mai!$C$20</f>
        <v>0</v>
      </c>
      <c r="G19" s="34">
        <f>Juin!$C$20</f>
        <v>0</v>
      </c>
      <c r="H19" s="34">
        <f>Juillet!$C$20</f>
        <v>0</v>
      </c>
      <c r="I19" s="34">
        <f>Aout!$C$20</f>
        <v>0</v>
      </c>
      <c r="J19" s="34">
        <f>Septembre!$C$20</f>
        <v>0</v>
      </c>
      <c r="K19" s="34">
        <f>Octobre!$C$20</f>
        <v>0</v>
      </c>
      <c r="L19" s="34">
        <f ca="1">Novembre!$C$20</f>
        <v>0</v>
      </c>
      <c r="M19" s="34">
        <f>Decembre!$C$20</f>
        <v>0</v>
      </c>
      <c r="N19" s="30">
        <f t="shared" ca="1" si="0"/>
        <v>0</v>
      </c>
      <c r="O19" s="34" t="str">
        <f t="shared" si="1"/>
        <v xml:space="preserve">Non signif. </v>
      </c>
      <c r="P19" s="34" t="str">
        <f t="shared" si="2"/>
        <v xml:space="preserve">Non signif. </v>
      </c>
    </row>
    <row r="20" spans="1:16" ht="13.5" thickBot="1" x14ac:dyDescent="0.25">
      <c r="A20" s="5" t="s">
        <v>114</v>
      </c>
      <c r="B20" s="34">
        <f>Janvier!$C$21</f>
        <v>0</v>
      </c>
      <c r="C20" s="34">
        <f>Fevrier!$C$21</f>
        <v>0</v>
      </c>
      <c r="D20" s="34">
        <f>Mars!$C$21</f>
        <v>0</v>
      </c>
      <c r="E20" s="34">
        <f>Avril!$C$21</f>
        <v>0</v>
      </c>
      <c r="F20" s="34">
        <f>Mai!$C$21</f>
        <v>0</v>
      </c>
      <c r="G20" s="34">
        <f>Juin!$C$21</f>
        <v>0</v>
      </c>
      <c r="H20" s="34">
        <f>Juillet!$C$21</f>
        <v>0</v>
      </c>
      <c r="I20" s="34">
        <f>Aout!$C$21</f>
        <v>0</v>
      </c>
      <c r="J20" s="34">
        <f>Septembre!$C$21</f>
        <v>0</v>
      </c>
      <c r="K20" s="34">
        <f>Octobre!$C$21</f>
        <v>0</v>
      </c>
      <c r="L20" s="34">
        <f ca="1">Novembre!$C$21</f>
        <v>0</v>
      </c>
      <c r="M20" s="34">
        <f>Decembre!$C$21</f>
        <v>0</v>
      </c>
      <c r="N20" s="30">
        <f t="shared" ca="1" si="0"/>
        <v>0</v>
      </c>
      <c r="O20" s="34" t="str">
        <f t="shared" si="1"/>
        <v xml:space="preserve">Non signif. </v>
      </c>
      <c r="P20" s="34" t="str">
        <f t="shared" si="2"/>
        <v xml:space="preserve">Non signif. </v>
      </c>
    </row>
    <row r="21" spans="1:16" ht="13.5" thickBot="1" x14ac:dyDescent="0.25">
      <c r="A21" s="5" t="s">
        <v>115</v>
      </c>
      <c r="B21" s="34">
        <f>Janvier!$C$22</f>
        <v>0</v>
      </c>
      <c r="C21" s="34">
        <f>Fevrier!$C$22</f>
        <v>0</v>
      </c>
      <c r="D21" s="34">
        <f>Mars!$C$22</f>
        <v>0</v>
      </c>
      <c r="E21" s="34">
        <f>Avril!$C$22</f>
        <v>0</v>
      </c>
      <c r="F21" s="34">
        <f>Mai!$C$22</f>
        <v>0</v>
      </c>
      <c r="G21" s="34">
        <f>Juin!$C$22</f>
        <v>0</v>
      </c>
      <c r="H21" s="34">
        <f>Juillet!$C$22</f>
        <v>0</v>
      </c>
      <c r="I21" s="34">
        <f>Aout!$C$22</f>
        <v>0</v>
      </c>
      <c r="J21" s="34">
        <f>Septembre!$C$22</f>
        <v>0</v>
      </c>
      <c r="K21" s="34">
        <f>Octobre!$C$22</f>
        <v>0</v>
      </c>
      <c r="L21" s="34">
        <f ca="1">Novembre!$C$22</f>
        <v>0</v>
      </c>
      <c r="M21" s="34">
        <f>Decembre!$C$22</f>
        <v>0</v>
      </c>
      <c r="N21" s="30">
        <f t="shared" ca="1" si="0"/>
        <v>0</v>
      </c>
      <c r="O21" s="34" t="str">
        <f t="shared" si="1"/>
        <v xml:space="preserve">Non signif. </v>
      </c>
      <c r="P21" s="34" t="str">
        <f t="shared" si="2"/>
        <v xml:space="preserve">Non signif. </v>
      </c>
    </row>
    <row r="22" spans="1:16" ht="13.5" thickBot="1" x14ac:dyDescent="0.25">
      <c r="A22" s="9" t="s">
        <v>206</v>
      </c>
      <c r="B22" s="32">
        <f t="shared" ref="B22:N22" si="3">SUM(B6:B21)</f>
        <v>744.77</v>
      </c>
      <c r="C22" s="32">
        <f t="shared" si="3"/>
        <v>125.25</v>
      </c>
      <c r="D22" s="32">
        <f t="shared" si="3"/>
        <v>0</v>
      </c>
      <c r="E22" s="32">
        <f t="shared" si="3"/>
        <v>0</v>
      </c>
      <c r="F22" s="32">
        <f t="shared" si="3"/>
        <v>0</v>
      </c>
      <c r="G22" s="32">
        <f t="shared" si="3"/>
        <v>0</v>
      </c>
      <c r="H22" s="32">
        <f t="shared" si="3"/>
        <v>0</v>
      </c>
      <c r="I22" s="32">
        <f t="shared" si="3"/>
        <v>0</v>
      </c>
      <c r="J22" s="32">
        <f t="shared" si="3"/>
        <v>0</v>
      </c>
      <c r="K22" s="32">
        <f t="shared" si="3"/>
        <v>0</v>
      </c>
      <c r="L22" s="32">
        <f t="shared" ca="1" si="3"/>
        <v>0</v>
      </c>
      <c r="M22" s="32">
        <f t="shared" si="3"/>
        <v>0</v>
      </c>
      <c r="N22" s="32">
        <f t="shared" ca="1" si="3"/>
        <v>870.02</v>
      </c>
      <c r="O22" s="59" t="str">
        <f t="shared" si="1"/>
        <v xml:space="preserve">Non signif. </v>
      </c>
      <c r="P22" s="59" t="str">
        <f t="shared" si="2"/>
        <v xml:space="preserve">Non signif. </v>
      </c>
    </row>
    <row r="23" spans="1:16" ht="15.75" customHeight="1" thickBot="1" x14ac:dyDescent="0.25">
      <c r="A23" s="209" t="s">
        <v>124</v>
      </c>
      <c r="B23" s="210"/>
      <c r="C23" s="210"/>
      <c r="D23" s="210"/>
      <c r="E23" s="210"/>
      <c r="F23" s="210"/>
      <c r="G23" s="210"/>
      <c r="H23" s="210"/>
      <c r="I23" s="210"/>
      <c r="J23" s="210"/>
      <c r="K23" s="210"/>
      <c r="L23" s="210"/>
      <c r="M23" s="210"/>
      <c r="N23" s="210"/>
      <c r="O23" s="210"/>
      <c r="P23" s="211"/>
    </row>
    <row r="24" spans="1:16" ht="15.75" customHeight="1" thickBot="1" x14ac:dyDescent="0.25">
      <c r="A24" s="53" t="s">
        <v>77</v>
      </c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</row>
    <row r="25" spans="1:16" ht="13.5" thickBot="1" x14ac:dyDescent="0.25">
      <c r="A25" s="5" t="s">
        <v>152</v>
      </c>
      <c r="B25" s="34">
        <f>Janvier!$C$28</f>
        <v>0</v>
      </c>
      <c r="C25" s="34">
        <f>Fevrier!$C$28</f>
        <v>0</v>
      </c>
      <c r="D25" s="34">
        <f>Mars!$C$28</f>
        <v>0</v>
      </c>
      <c r="E25" s="34">
        <f>Avril!$C$28</f>
        <v>0</v>
      </c>
      <c r="F25" s="34">
        <f>Mai!$C$28</f>
        <v>0</v>
      </c>
      <c r="G25" s="34">
        <f>Juin!$C$28</f>
        <v>0</v>
      </c>
      <c r="H25" s="34">
        <f>Juillet!$C$28</f>
        <v>0</v>
      </c>
      <c r="I25" s="34">
        <f>Aout!$C$28</f>
        <v>0</v>
      </c>
      <c r="J25" s="34">
        <f>Septembre!$C$28</f>
        <v>0</v>
      </c>
      <c r="K25" s="34">
        <f>Octobre!$C$28</f>
        <v>0</v>
      </c>
      <c r="L25" s="34">
        <f ca="1">Novembre!$C$28</f>
        <v>0</v>
      </c>
      <c r="M25" s="34">
        <f>Decembre!$C$28</f>
        <v>0</v>
      </c>
      <c r="N25" s="30">
        <f ca="1">SUM(B25:M25)</f>
        <v>0</v>
      </c>
      <c r="O25" s="34" t="str">
        <f>IF(Nbr_Mois_Traite=1,(N25/4),IF(Nbr_Mois_Traite=2,(N25/8),IF(Nbr_Mois_Traite=3,(N25/13),IF(Nbr_Mois_Traite=4,(N25/17),IF(Nbr_Mois_Traite=5,(N25/22),IF(Nbr_Mois_Traite=6,(N25/26),IF(Nbr_Mois_Traite=7,(N25/30),IF(Nbr_Mois_Traite=8,(N25/35),IF(Nbr_Mois_Traite=9,(N25/39),IF(Nbr_Mois_Traite=10,(N25/43),IF(Nbr_Mois_Traite=11,(N25/48),IF(Nbr_Mois_Traite=12,(N25/52),"Non signif. "))))))))))))</f>
        <v xml:space="preserve">Non signif. </v>
      </c>
      <c r="P25" s="34" t="str">
        <f>IF(Nbr_Mois_Traite=1,(N25/1),IF(Nbr_Mois_Traite=2,(N25/2),IF(Nbr_Mois_Traite=3,(N25/3),IF(Nbr_Mois_Traite=4,(N25/4),IF(Nbr_Mois_Traite=5,(N25/5),IF(Nbr_Mois_Traite=6,(N25/6),IF(Nbr_Mois_Traite=7,(N25/7),IF(Nbr_Mois_Traite=8,(N25/8),IF(Nbr_Mois_Traite=9,(N25/9),IF(Nbr_Mois_Traite=10,(N25/10),IF(Nbr_Mois_Traite=11,(N25/11),IF(Nbr_Mois_Traite=12,(N25/12),"Non signif. "))))))))))))</f>
        <v xml:space="preserve">Non signif. </v>
      </c>
    </row>
    <row r="26" spans="1:16" ht="13.5" thickBot="1" x14ac:dyDescent="0.25">
      <c r="A26" s="5" t="s">
        <v>76</v>
      </c>
      <c r="B26" s="34">
        <f>Janvier!$C$29</f>
        <v>0</v>
      </c>
      <c r="C26" s="34">
        <f>Fevrier!$C$29</f>
        <v>0</v>
      </c>
      <c r="D26" s="34">
        <f>Mars!$C$29</f>
        <v>0</v>
      </c>
      <c r="E26" s="34">
        <f>Avril!$C$29</f>
        <v>0</v>
      </c>
      <c r="F26" s="34">
        <f>Mai!$C$29</f>
        <v>0</v>
      </c>
      <c r="G26" s="34">
        <f>Juin!$C$29</f>
        <v>0</v>
      </c>
      <c r="H26" s="34">
        <f>Juillet!$C$29</f>
        <v>0</v>
      </c>
      <c r="I26" s="34">
        <f>Aout!$C$29</f>
        <v>0</v>
      </c>
      <c r="J26" s="34">
        <f>Septembre!$C$29</f>
        <v>0</v>
      </c>
      <c r="K26" s="34">
        <f>Octobre!$C$29</f>
        <v>0</v>
      </c>
      <c r="L26" s="34">
        <f ca="1">Novembre!$C$29</f>
        <v>0</v>
      </c>
      <c r="M26" s="34">
        <f>Decembre!$C$29</f>
        <v>0</v>
      </c>
      <c r="N26" s="30">
        <f ca="1">SUM(B26:M26)</f>
        <v>0</v>
      </c>
      <c r="O26" s="34" t="str">
        <f>IF(Nbr_Mois_Traite=1,(N26/4),IF(Nbr_Mois_Traite=2,(N26/8),IF(Nbr_Mois_Traite=3,(N26/13),IF(Nbr_Mois_Traite=4,(N26/17),IF(Nbr_Mois_Traite=5,(N26/22),IF(Nbr_Mois_Traite=6,(N26/26),IF(Nbr_Mois_Traite=7,(N26/30),IF(Nbr_Mois_Traite=8,(N26/35),IF(Nbr_Mois_Traite=9,(N26/39),IF(Nbr_Mois_Traite=10,(N26/43),IF(Nbr_Mois_Traite=11,(N26/48),IF(Nbr_Mois_Traite=12,(N26/52),"Non signif. "))))))))))))</f>
        <v xml:space="preserve">Non signif. </v>
      </c>
      <c r="P26" s="34" t="str">
        <f>IF(Nbr_Mois_Traite=1,(N26/1),IF(Nbr_Mois_Traite=2,(N26/2),IF(Nbr_Mois_Traite=3,(N26/3),IF(Nbr_Mois_Traite=4,(N26/4),IF(Nbr_Mois_Traite=5,(N26/5),IF(Nbr_Mois_Traite=6,(N26/6),IF(Nbr_Mois_Traite=7,(N26/7),IF(Nbr_Mois_Traite=8,(N26/8),IF(Nbr_Mois_Traite=9,(N26/9),IF(Nbr_Mois_Traite=10,(N26/10),IF(Nbr_Mois_Traite=11,(N26/11),IF(Nbr_Mois_Traite=12,(N26/12),"Non signif. "))))))))))))</f>
        <v xml:space="preserve">Non signif. </v>
      </c>
    </row>
    <row r="27" spans="1:16" ht="13.5" thickBot="1" x14ac:dyDescent="0.25">
      <c r="A27" s="5" t="s">
        <v>82</v>
      </c>
      <c r="B27" s="34">
        <f>Janvier!$C$30</f>
        <v>0</v>
      </c>
      <c r="C27" s="34">
        <f>Fevrier!$C$30</f>
        <v>0</v>
      </c>
      <c r="D27" s="34">
        <f>Mars!$C$30</f>
        <v>0</v>
      </c>
      <c r="E27" s="34">
        <f>Avril!$C$30</f>
        <v>0</v>
      </c>
      <c r="F27" s="34">
        <f>Mai!$C$30</f>
        <v>0</v>
      </c>
      <c r="G27" s="34">
        <f>Juin!$C$30</f>
        <v>0</v>
      </c>
      <c r="H27" s="34">
        <f>Juillet!$C$30</f>
        <v>0</v>
      </c>
      <c r="I27" s="34">
        <f>Aout!$C$30</f>
        <v>0</v>
      </c>
      <c r="J27" s="34">
        <f>Septembre!$C$30</f>
        <v>0</v>
      </c>
      <c r="K27" s="34">
        <f>Octobre!$C$30</f>
        <v>0</v>
      </c>
      <c r="L27" s="34">
        <f ca="1">Novembre!$C$30</f>
        <v>0</v>
      </c>
      <c r="M27" s="34">
        <f>Decembre!$C$30</f>
        <v>0</v>
      </c>
      <c r="N27" s="30">
        <f ca="1">SUM(B27:M27)</f>
        <v>0</v>
      </c>
      <c r="O27" s="34" t="str">
        <f>IF(Nbr_Mois_Traite=1,(N27/4),IF(Nbr_Mois_Traite=2,(N27/8),IF(Nbr_Mois_Traite=3,(N27/13),IF(Nbr_Mois_Traite=4,(N27/17),IF(Nbr_Mois_Traite=5,(N27/22),IF(Nbr_Mois_Traite=6,(N27/26),IF(Nbr_Mois_Traite=7,(N27/30),IF(Nbr_Mois_Traite=8,(N27/35),IF(Nbr_Mois_Traite=9,(N27/39),IF(Nbr_Mois_Traite=10,(N27/43),IF(Nbr_Mois_Traite=11,(N27/48),IF(Nbr_Mois_Traite=12,(N27/52),"Non signif. "))))))))))))</f>
        <v xml:space="preserve">Non signif. </v>
      </c>
      <c r="P27" s="34" t="str">
        <f>IF(Nbr_Mois_Traite=1,(N27/1),IF(Nbr_Mois_Traite=2,(N27/2),IF(Nbr_Mois_Traite=3,(N27/3),IF(Nbr_Mois_Traite=4,(N27/4),IF(Nbr_Mois_Traite=5,(N27/5),IF(Nbr_Mois_Traite=6,(N27/6),IF(Nbr_Mois_Traite=7,(N27/7),IF(Nbr_Mois_Traite=8,(N27/8),IF(Nbr_Mois_Traite=9,(N27/9),IF(Nbr_Mois_Traite=10,(N27/10),IF(Nbr_Mois_Traite=11,(N27/11),IF(Nbr_Mois_Traite=12,(N27/12),"Non signif. "))))))))))))</f>
        <v xml:space="preserve">Non signif. </v>
      </c>
    </row>
    <row r="28" spans="1:16" ht="13.5" thickBot="1" x14ac:dyDescent="0.25">
      <c r="A28" s="9" t="s">
        <v>126</v>
      </c>
      <c r="B28" s="32">
        <f>SUM(B25:B27)</f>
        <v>0</v>
      </c>
      <c r="C28" s="32">
        <f t="shared" ref="C28:M28" si="4">SUM(C25:C27)</f>
        <v>0</v>
      </c>
      <c r="D28" s="32">
        <f t="shared" si="4"/>
        <v>0</v>
      </c>
      <c r="E28" s="32">
        <f t="shared" si="4"/>
        <v>0</v>
      </c>
      <c r="F28" s="32">
        <f t="shared" si="4"/>
        <v>0</v>
      </c>
      <c r="G28" s="32">
        <f t="shared" si="4"/>
        <v>0</v>
      </c>
      <c r="H28" s="32">
        <f t="shared" si="4"/>
        <v>0</v>
      </c>
      <c r="I28" s="32">
        <f t="shared" si="4"/>
        <v>0</v>
      </c>
      <c r="J28" s="32">
        <f t="shared" si="4"/>
        <v>0</v>
      </c>
      <c r="K28" s="32">
        <f t="shared" si="4"/>
        <v>0</v>
      </c>
      <c r="L28" s="32">
        <f t="shared" ca="1" si="4"/>
        <v>0</v>
      </c>
      <c r="M28" s="32">
        <f t="shared" si="4"/>
        <v>0</v>
      </c>
      <c r="N28" s="32">
        <f ca="1">SUM(N25:N27)</f>
        <v>0</v>
      </c>
      <c r="O28" s="59" t="str">
        <f>IF(Nbr_Mois_Traite=1,(N28/4),IF(Nbr_Mois_Traite=2,(N28/8),IF(Nbr_Mois_Traite=3,(N28/13),IF(Nbr_Mois_Traite=4,(N28/17),IF(Nbr_Mois_Traite=5,(N28/22),IF(Nbr_Mois_Traite=6,(N28/26),IF(Nbr_Mois_Traite=7,(N28/30),IF(Nbr_Mois_Traite=8,(N28/35),IF(Nbr_Mois_Traite=9,(N28/39),IF(Nbr_Mois_Traite=10,(N28/43),IF(Nbr_Mois_Traite=11,(N28/48),IF(Nbr_Mois_Traite=12,(N28/52),"Non signif. "))))))))))))</f>
        <v xml:space="preserve">Non signif. </v>
      </c>
      <c r="P28" s="59" t="str">
        <f>IF(Nbr_Mois_Traite=1,(N28/1),IF(Nbr_Mois_Traite=2,(N28/2),IF(Nbr_Mois_Traite=3,(N28/3),IF(Nbr_Mois_Traite=4,(N28/4),IF(Nbr_Mois_Traite=5,(N28/5),IF(Nbr_Mois_Traite=6,(N28/6),IF(Nbr_Mois_Traite=7,(N28/7),IF(Nbr_Mois_Traite=8,(N28/8),IF(Nbr_Mois_Traite=9,(N28/9),IF(Nbr_Mois_Traite=10,(N28/10),IF(Nbr_Mois_Traite=11,(N28/11),IF(Nbr_Mois_Traite=12,(N28/12),"Non signif. "))))))))))))</f>
        <v xml:space="preserve">Non signif. </v>
      </c>
    </row>
    <row r="29" spans="1:16" ht="15.75" customHeight="1" thickBot="1" x14ac:dyDescent="0.25">
      <c r="A29" s="212" t="s">
        <v>62</v>
      </c>
      <c r="B29" s="213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4"/>
    </row>
    <row r="30" spans="1:16" ht="13.5" thickBot="1" x14ac:dyDescent="0.25">
      <c r="A30" s="5" t="s">
        <v>211</v>
      </c>
      <c r="B30" s="34">
        <f>Janvier!$C$33</f>
        <v>0</v>
      </c>
      <c r="C30" s="34">
        <f>Fevrier!$C$33</f>
        <v>0</v>
      </c>
      <c r="D30" s="34">
        <f>Mars!$C$33</f>
        <v>0</v>
      </c>
      <c r="E30" s="34">
        <f>Avril!$C$33</f>
        <v>0</v>
      </c>
      <c r="F30" s="34">
        <f>Mai!$C$33</f>
        <v>0</v>
      </c>
      <c r="G30" s="34">
        <f>Juin!$C$33</f>
        <v>0</v>
      </c>
      <c r="H30" s="34">
        <f>Juillet!$C$33</f>
        <v>0</v>
      </c>
      <c r="I30" s="34">
        <f>Aout!$C$33</f>
        <v>0</v>
      </c>
      <c r="J30" s="34">
        <f>Septembre!$C$33</f>
        <v>0</v>
      </c>
      <c r="K30" s="34">
        <f>Octobre!$C$33</f>
        <v>0</v>
      </c>
      <c r="L30" s="34">
        <f ca="1">Novembre!$C$33</f>
        <v>0</v>
      </c>
      <c r="M30" s="34">
        <f>Decembre!$C$33</f>
        <v>0</v>
      </c>
      <c r="N30" s="30">
        <f ca="1">SUM(B30:M30)</f>
        <v>0</v>
      </c>
      <c r="O30" s="34" t="str">
        <f>IF(Nbr_Mois_Traite=1,(N30/4),IF(Nbr_Mois_Traite=2,(N30/8),IF(Nbr_Mois_Traite=3,(N30/13),IF(Nbr_Mois_Traite=4,(N30/17),IF(Nbr_Mois_Traite=5,(N30/22),IF(Nbr_Mois_Traite=6,(N30/26),IF(Nbr_Mois_Traite=7,(N30/30),IF(Nbr_Mois_Traite=8,(N30/35),IF(Nbr_Mois_Traite=9,(N30/39),IF(Nbr_Mois_Traite=10,(N30/43),IF(Nbr_Mois_Traite=11,(N30/48),IF(Nbr_Mois_Traite=12,(N30/52),"Non signif. "))))))))))))</f>
        <v xml:space="preserve">Non signif. </v>
      </c>
      <c r="P30" s="34" t="str">
        <f>IF(Nbr_Mois_Traite=1,(N30/1),IF(Nbr_Mois_Traite=2,(N30/2),IF(Nbr_Mois_Traite=3,(N30/3),IF(Nbr_Mois_Traite=4,(N30/4),IF(Nbr_Mois_Traite=5,(N30/5),IF(Nbr_Mois_Traite=6,(N30/6),IF(Nbr_Mois_Traite=7,(N30/7),IF(Nbr_Mois_Traite=8,(N30/8),IF(Nbr_Mois_Traite=9,(N30/9),IF(Nbr_Mois_Traite=10,(N30/10),IF(Nbr_Mois_Traite=11,(N30/11),IF(Nbr_Mois_Traite=12,(N30/12),"Non signif. "))))))))))))</f>
        <v xml:space="preserve">Non signif. </v>
      </c>
    </row>
    <row r="31" spans="1:16" ht="13.5" thickBot="1" x14ac:dyDescent="0.25">
      <c r="A31" s="5" t="s">
        <v>112</v>
      </c>
      <c r="B31" s="34">
        <f>Janvier!$C$34</f>
        <v>0</v>
      </c>
      <c r="C31" s="34">
        <f>Fevrier!$C$34</f>
        <v>0</v>
      </c>
      <c r="D31" s="34">
        <f>Mars!$C$34</f>
        <v>0</v>
      </c>
      <c r="E31" s="34">
        <f>Avril!$C$34</f>
        <v>0</v>
      </c>
      <c r="F31" s="34">
        <f>Mai!$C$34</f>
        <v>0</v>
      </c>
      <c r="G31" s="34">
        <f>Juin!$C$34</f>
        <v>0</v>
      </c>
      <c r="H31" s="34">
        <f>Juillet!$C$34</f>
        <v>0</v>
      </c>
      <c r="I31" s="34">
        <f>Aout!$C$34</f>
        <v>0</v>
      </c>
      <c r="J31" s="34">
        <f>Septembre!$C$34</f>
        <v>0</v>
      </c>
      <c r="K31" s="34">
        <f>Octobre!$C$34</f>
        <v>0</v>
      </c>
      <c r="L31" s="34">
        <f ca="1">Novembre!$C$34</f>
        <v>0</v>
      </c>
      <c r="M31" s="34">
        <f>Decembre!$C$34</f>
        <v>0</v>
      </c>
      <c r="N31" s="30">
        <f ca="1">SUM(B31:M31)</f>
        <v>0</v>
      </c>
      <c r="O31" s="34" t="str">
        <f>IF(Nbr_Mois_Traite=1,(N31/4),IF(Nbr_Mois_Traite=2,(N31/8),IF(Nbr_Mois_Traite=3,(N31/13),IF(Nbr_Mois_Traite=4,(N31/17),IF(Nbr_Mois_Traite=5,(N31/22),IF(Nbr_Mois_Traite=6,(N31/26),IF(Nbr_Mois_Traite=7,(N31/30),IF(Nbr_Mois_Traite=8,(N31/35),IF(Nbr_Mois_Traite=9,(N31/39),IF(Nbr_Mois_Traite=10,(N31/43),IF(Nbr_Mois_Traite=11,(N31/48),IF(Nbr_Mois_Traite=12,(N31/52),"Non signif. "))))))))))))</f>
        <v xml:space="preserve">Non signif. </v>
      </c>
      <c r="P31" s="34" t="str">
        <f>IF(Nbr_Mois_Traite=1,(N31/1),IF(Nbr_Mois_Traite=2,(N31/2),IF(Nbr_Mois_Traite=3,(N31/3),IF(Nbr_Mois_Traite=4,(N31/4),IF(Nbr_Mois_Traite=5,(N31/5),IF(Nbr_Mois_Traite=6,(N31/6),IF(Nbr_Mois_Traite=7,(N31/7),IF(Nbr_Mois_Traite=8,(N31/8),IF(Nbr_Mois_Traite=9,(N31/9),IF(Nbr_Mois_Traite=10,(N31/10),IF(Nbr_Mois_Traite=11,(N31/11),IF(Nbr_Mois_Traite=12,(N31/12),"Non signif. "))))))))))))</f>
        <v xml:space="preserve">Non signif. </v>
      </c>
    </row>
    <row r="32" spans="1:16" ht="13.5" thickBot="1" x14ac:dyDescent="0.25">
      <c r="A32" s="5" t="s">
        <v>61</v>
      </c>
      <c r="B32" s="34">
        <f>Janvier!$C$35</f>
        <v>0</v>
      </c>
      <c r="C32" s="34">
        <f>Fevrier!$C$35</f>
        <v>0</v>
      </c>
      <c r="D32" s="34">
        <f>Mars!$C$35</f>
        <v>0</v>
      </c>
      <c r="E32" s="34">
        <f>Avril!$C$35</f>
        <v>0</v>
      </c>
      <c r="F32" s="34">
        <f>Mai!$C$35</f>
        <v>0</v>
      </c>
      <c r="G32" s="34">
        <f>Juin!$C$35</f>
        <v>0</v>
      </c>
      <c r="H32" s="34">
        <f>Juillet!$C$35</f>
        <v>0</v>
      </c>
      <c r="I32" s="34">
        <f>Aout!$C$35</f>
        <v>0</v>
      </c>
      <c r="J32" s="34">
        <f>Septembre!$C$35</f>
        <v>0</v>
      </c>
      <c r="K32" s="34">
        <f>Octobre!$C$35</f>
        <v>0</v>
      </c>
      <c r="L32" s="34">
        <f ca="1">Novembre!$C$35</f>
        <v>0</v>
      </c>
      <c r="M32" s="34">
        <f>Decembre!$C$35</f>
        <v>0</v>
      </c>
      <c r="N32" s="30">
        <f ca="1">SUM(B32:M32)</f>
        <v>0</v>
      </c>
      <c r="O32" s="34" t="str">
        <f>IF(Nbr_Mois_Traite=1,(N32/4),IF(Nbr_Mois_Traite=2,(N32/8),IF(Nbr_Mois_Traite=3,(N32/13),IF(Nbr_Mois_Traite=4,(N32/17),IF(Nbr_Mois_Traite=5,(N32/22),IF(Nbr_Mois_Traite=6,(N32/26),IF(Nbr_Mois_Traite=7,(N32/30),IF(Nbr_Mois_Traite=8,(N32/35),IF(Nbr_Mois_Traite=9,(N32/39),IF(Nbr_Mois_Traite=10,(N32/43),IF(Nbr_Mois_Traite=11,(N32/48),IF(Nbr_Mois_Traite=12,(N32/52),"Non signif. "))))))))))))</f>
        <v xml:space="preserve">Non signif. </v>
      </c>
      <c r="P32" s="34" t="str">
        <f>IF(Nbr_Mois_Traite=1,(N32/1),IF(Nbr_Mois_Traite=2,(N32/2),IF(Nbr_Mois_Traite=3,(N32/3),IF(Nbr_Mois_Traite=4,(N32/4),IF(Nbr_Mois_Traite=5,(N32/5),IF(Nbr_Mois_Traite=6,(N32/6),IF(Nbr_Mois_Traite=7,(N32/7),IF(Nbr_Mois_Traite=8,(N32/8),IF(Nbr_Mois_Traite=9,(N32/9),IF(Nbr_Mois_Traite=10,(N32/10),IF(Nbr_Mois_Traite=11,(N32/11),IF(Nbr_Mois_Traite=12,(N32/12),"Non signif. "))))))))))))</f>
        <v xml:space="preserve">Non signif. </v>
      </c>
    </row>
    <row r="33" spans="1:16" ht="13.5" thickBot="1" x14ac:dyDescent="0.25">
      <c r="A33" s="5" t="s">
        <v>75</v>
      </c>
      <c r="B33" s="34">
        <f>Janvier!$C$36</f>
        <v>0</v>
      </c>
      <c r="C33" s="34">
        <f>Fevrier!$C$36</f>
        <v>0</v>
      </c>
      <c r="D33" s="34">
        <f>Mars!$C$36</f>
        <v>0</v>
      </c>
      <c r="E33" s="34">
        <f>Avril!$C$36</f>
        <v>0</v>
      </c>
      <c r="F33" s="34">
        <f>Mai!$C$36</f>
        <v>0</v>
      </c>
      <c r="G33" s="34">
        <f>Juin!$C$36</f>
        <v>0</v>
      </c>
      <c r="H33" s="34">
        <f>Juillet!$C$36</f>
        <v>0</v>
      </c>
      <c r="I33" s="34">
        <f>Aout!$C$36</f>
        <v>0</v>
      </c>
      <c r="J33" s="34">
        <f>Septembre!$C$36</f>
        <v>0</v>
      </c>
      <c r="K33" s="34">
        <f>Octobre!$C$36</f>
        <v>0</v>
      </c>
      <c r="L33" s="34">
        <f ca="1">Novembre!$C$36</f>
        <v>0</v>
      </c>
      <c r="M33" s="34">
        <f>Decembre!$C$36</f>
        <v>0</v>
      </c>
      <c r="N33" s="30">
        <f ca="1">SUM(B33:M33)</f>
        <v>0</v>
      </c>
      <c r="O33" s="34" t="str">
        <f>IF(Nbr_Mois_Traite=1,(N33/4),IF(Nbr_Mois_Traite=2,(N33/8),IF(Nbr_Mois_Traite=3,(N33/13),IF(Nbr_Mois_Traite=4,(N33/17),IF(Nbr_Mois_Traite=5,(N33/22),IF(Nbr_Mois_Traite=6,(N33/26),IF(Nbr_Mois_Traite=7,(N33/30),IF(Nbr_Mois_Traite=8,(N33/35),IF(Nbr_Mois_Traite=9,(N33/39),IF(Nbr_Mois_Traite=10,(N33/43),IF(Nbr_Mois_Traite=11,(N33/48),IF(Nbr_Mois_Traite=12,(N33/52),"Non signif. "))))))))))))</f>
        <v xml:space="preserve">Non signif. </v>
      </c>
      <c r="P33" s="34" t="str">
        <f>IF(Nbr_Mois_Traite=1,(N33/1),IF(Nbr_Mois_Traite=2,(N33/2),IF(Nbr_Mois_Traite=3,(N33/3),IF(Nbr_Mois_Traite=4,(N33/4),IF(Nbr_Mois_Traite=5,(N33/5),IF(Nbr_Mois_Traite=6,(N33/6),IF(Nbr_Mois_Traite=7,(N33/7),IF(Nbr_Mois_Traite=8,(N33/8),IF(Nbr_Mois_Traite=9,(N33/9),IF(Nbr_Mois_Traite=10,(N33/10),IF(Nbr_Mois_Traite=11,(N33/11),IF(Nbr_Mois_Traite=12,(N33/12),"Non signif. "))))))))))))</f>
        <v xml:space="preserve">Non signif. </v>
      </c>
    </row>
    <row r="34" spans="1:16" ht="13.5" thickBot="1" x14ac:dyDescent="0.25">
      <c r="A34" s="9" t="s">
        <v>127</v>
      </c>
      <c r="B34" s="32">
        <f>SUM(B30:B33)</f>
        <v>0</v>
      </c>
      <c r="C34" s="32">
        <f t="shared" ref="C34:M34" si="5">SUM(C30:C33)</f>
        <v>0</v>
      </c>
      <c r="D34" s="32">
        <f t="shared" si="5"/>
        <v>0</v>
      </c>
      <c r="E34" s="32">
        <f t="shared" si="5"/>
        <v>0</v>
      </c>
      <c r="F34" s="32">
        <f t="shared" si="5"/>
        <v>0</v>
      </c>
      <c r="G34" s="32">
        <f t="shared" si="5"/>
        <v>0</v>
      </c>
      <c r="H34" s="32">
        <f t="shared" si="5"/>
        <v>0</v>
      </c>
      <c r="I34" s="32">
        <f t="shared" si="5"/>
        <v>0</v>
      </c>
      <c r="J34" s="32">
        <f t="shared" si="5"/>
        <v>0</v>
      </c>
      <c r="K34" s="32">
        <f t="shared" si="5"/>
        <v>0</v>
      </c>
      <c r="L34" s="32">
        <f t="shared" ca="1" si="5"/>
        <v>0</v>
      </c>
      <c r="M34" s="32">
        <f t="shared" si="5"/>
        <v>0</v>
      </c>
      <c r="N34" s="32">
        <f ca="1">SUM(N30:N33)</f>
        <v>0</v>
      </c>
      <c r="O34" s="59" t="str">
        <f>IF(Nbr_Mois_Traite=1,(N34/4),IF(Nbr_Mois_Traite=2,(N34/8),IF(Nbr_Mois_Traite=3,(N34/13),IF(Nbr_Mois_Traite=4,(N34/17),IF(Nbr_Mois_Traite=5,(N34/22),IF(Nbr_Mois_Traite=6,(N34/26),IF(Nbr_Mois_Traite=7,(N34/30),IF(Nbr_Mois_Traite=8,(N34/35),IF(Nbr_Mois_Traite=9,(N34/39),IF(Nbr_Mois_Traite=10,(N34/43),IF(Nbr_Mois_Traite=11,(N34/48),IF(Nbr_Mois_Traite=12,(N34/52),"Non signif. "))))))))))))</f>
        <v xml:space="preserve">Non signif. </v>
      </c>
      <c r="P34" s="59" t="str">
        <f>IF(Nbr_Mois_Traite=1,(N34/1),IF(Nbr_Mois_Traite=2,(N34/2),IF(Nbr_Mois_Traite=3,(N34/3),IF(Nbr_Mois_Traite=4,(N34/4),IF(Nbr_Mois_Traite=5,(N34/5),IF(Nbr_Mois_Traite=6,(N34/6),IF(Nbr_Mois_Traite=7,(N34/7),IF(Nbr_Mois_Traite=8,(N34/8),IF(Nbr_Mois_Traite=9,(N34/9),IF(Nbr_Mois_Traite=10,(N34/10),IF(Nbr_Mois_Traite=11,(N34/11),IF(Nbr_Mois_Traite=12,(N34/12),"Non signif. "))))))))))))</f>
        <v xml:space="preserve">Non signif. </v>
      </c>
    </row>
    <row r="35" spans="1:16" ht="15.75" customHeight="1" thickBot="1" x14ac:dyDescent="0.25">
      <c r="A35" s="212" t="s">
        <v>151</v>
      </c>
      <c r="B35" s="213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4"/>
    </row>
    <row r="36" spans="1:16" ht="13.5" thickBot="1" x14ac:dyDescent="0.25">
      <c r="A36" s="5" t="s">
        <v>150</v>
      </c>
      <c r="B36" s="34">
        <f>Janvier!$C$39</f>
        <v>0</v>
      </c>
      <c r="C36" s="34">
        <f>Fevrier!$C$39</f>
        <v>0</v>
      </c>
      <c r="D36" s="34">
        <f>Mars!$C$39</f>
        <v>0</v>
      </c>
      <c r="E36" s="34">
        <f>Avril!$C$39</f>
        <v>0</v>
      </c>
      <c r="F36" s="34">
        <f>Mai!$C$39</f>
        <v>0</v>
      </c>
      <c r="G36" s="34">
        <f>Juin!$C$39</f>
        <v>0</v>
      </c>
      <c r="H36" s="34">
        <f>Juillet!$C$39</f>
        <v>0</v>
      </c>
      <c r="I36" s="34">
        <f>Aout!$C$39</f>
        <v>0</v>
      </c>
      <c r="J36" s="34">
        <f>Septembre!$C$39</f>
        <v>0</v>
      </c>
      <c r="K36" s="34">
        <f>Octobre!$C$39</f>
        <v>0</v>
      </c>
      <c r="L36" s="34">
        <f ca="1">Novembre!$C$39</f>
        <v>0</v>
      </c>
      <c r="M36" s="34">
        <f>Decembre!$C$39</f>
        <v>0</v>
      </c>
      <c r="N36" s="30">
        <f ca="1">SUM(B36:M36)</f>
        <v>0</v>
      </c>
      <c r="O36" s="34" t="str">
        <f>IF(Nbr_Mois_Traite=1,(N36/4),IF(Nbr_Mois_Traite=2,(N36/8),IF(Nbr_Mois_Traite=3,(N36/13),IF(Nbr_Mois_Traite=4,(N36/17),IF(Nbr_Mois_Traite=5,(N36/22),IF(Nbr_Mois_Traite=6,(N36/26),IF(Nbr_Mois_Traite=7,(N36/30),IF(Nbr_Mois_Traite=8,(N36/35),IF(Nbr_Mois_Traite=9,(N36/39),IF(Nbr_Mois_Traite=10,(N36/43),IF(Nbr_Mois_Traite=11,(N36/48),IF(Nbr_Mois_Traite=12,(N36/52),"Non signif. "))))))))))))</f>
        <v xml:space="preserve">Non signif. </v>
      </c>
      <c r="P36" s="34" t="str">
        <f>IF(Nbr_Mois_Traite=1,(N36/1),IF(Nbr_Mois_Traite=2,(N36/2),IF(Nbr_Mois_Traite=3,(N36/3),IF(Nbr_Mois_Traite=4,(N36/4),IF(Nbr_Mois_Traite=5,(N36/5),IF(Nbr_Mois_Traite=6,(N36/6),IF(Nbr_Mois_Traite=7,(N36/7),IF(Nbr_Mois_Traite=8,(N36/8),IF(Nbr_Mois_Traite=9,(N36/9),IF(Nbr_Mois_Traite=10,(N36/10),IF(Nbr_Mois_Traite=11,(N36/11),IF(Nbr_Mois_Traite=12,(N36/12),"Non signif. "))))))))))))</f>
        <v xml:space="preserve">Non signif. </v>
      </c>
    </row>
    <row r="37" spans="1:16" ht="13.5" thickBot="1" x14ac:dyDescent="0.25">
      <c r="A37" s="5" t="s">
        <v>30</v>
      </c>
      <c r="B37" s="34">
        <f>Janvier!$C$40</f>
        <v>0</v>
      </c>
      <c r="C37" s="34">
        <f>Fevrier!$C$40</f>
        <v>0</v>
      </c>
      <c r="D37" s="34">
        <f>Mars!$C$40</f>
        <v>0</v>
      </c>
      <c r="E37" s="34">
        <f>Avril!$C$40</f>
        <v>0</v>
      </c>
      <c r="F37" s="34">
        <f>Mai!$C$40</f>
        <v>0</v>
      </c>
      <c r="G37" s="34">
        <f>Juin!$C$40</f>
        <v>0</v>
      </c>
      <c r="H37" s="34">
        <f>Juillet!$C$40</f>
        <v>0</v>
      </c>
      <c r="I37" s="34">
        <f>Aout!$C$40</f>
        <v>0</v>
      </c>
      <c r="J37" s="34">
        <f>Septembre!$C$40</f>
        <v>0</v>
      </c>
      <c r="K37" s="34">
        <f>Octobre!$C$40</f>
        <v>0</v>
      </c>
      <c r="L37" s="34">
        <f ca="1">Novembre!$C$40</f>
        <v>0</v>
      </c>
      <c r="M37" s="34">
        <f>Decembre!$C$40</f>
        <v>0</v>
      </c>
      <c r="N37" s="30">
        <f ca="1">SUM(B37:M37)</f>
        <v>0</v>
      </c>
      <c r="O37" s="34" t="str">
        <f>IF(Nbr_Mois_Traite=1,(N37/4),IF(Nbr_Mois_Traite=2,(N37/8),IF(Nbr_Mois_Traite=3,(N37/13),IF(Nbr_Mois_Traite=4,(N37/17),IF(Nbr_Mois_Traite=5,(N37/22),IF(Nbr_Mois_Traite=6,(N37/26),IF(Nbr_Mois_Traite=7,(N37/30),IF(Nbr_Mois_Traite=8,(N37/35),IF(Nbr_Mois_Traite=9,(N37/39),IF(Nbr_Mois_Traite=10,(N37/43),IF(Nbr_Mois_Traite=11,(N37/48),IF(Nbr_Mois_Traite=12,(N37/52),"Non signif. "))))))))))))</f>
        <v xml:space="preserve">Non signif. </v>
      </c>
      <c r="P37" s="34" t="str">
        <f>IF(Nbr_Mois_Traite=1,(N37/1),IF(Nbr_Mois_Traite=2,(N37/2),IF(Nbr_Mois_Traite=3,(N37/3),IF(Nbr_Mois_Traite=4,(N37/4),IF(Nbr_Mois_Traite=5,(N37/5),IF(Nbr_Mois_Traite=6,(N37/6),IF(Nbr_Mois_Traite=7,(N37/7),IF(Nbr_Mois_Traite=8,(N37/8),IF(Nbr_Mois_Traite=9,(N37/9),IF(Nbr_Mois_Traite=10,(N37/10),IF(Nbr_Mois_Traite=11,(N37/11),IF(Nbr_Mois_Traite=12,(N37/12),"Non signif. "))))))))))))</f>
        <v xml:space="preserve">Non signif. </v>
      </c>
    </row>
    <row r="38" spans="1:16" ht="13.5" thickBot="1" x14ac:dyDescent="0.25">
      <c r="A38" s="5" t="s">
        <v>39</v>
      </c>
      <c r="B38" s="34">
        <f>Janvier!$C$41</f>
        <v>0</v>
      </c>
      <c r="C38" s="34">
        <f>Fevrier!$C$41</f>
        <v>0</v>
      </c>
      <c r="D38" s="34">
        <f>Mars!$C$41</f>
        <v>0</v>
      </c>
      <c r="E38" s="34">
        <f>Avril!$C$41</f>
        <v>0</v>
      </c>
      <c r="F38" s="34">
        <f>Mai!$C$41</f>
        <v>0</v>
      </c>
      <c r="G38" s="34">
        <f>Juin!$C$41</f>
        <v>0</v>
      </c>
      <c r="H38" s="34">
        <f>Juillet!$C$41</f>
        <v>0</v>
      </c>
      <c r="I38" s="34">
        <f>Aout!$C$41</f>
        <v>0</v>
      </c>
      <c r="J38" s="34">
        <f>Septembre!$C$41</f>
        <v>0</v>
      </c>
      <c r="K38" s="34">
        <f>Octobre!$C$41</f>
        <v>0</v>
      </c>
      <c r="L38" s="34">
        <f ca="1">Novembre!$C$41</f>
        <v>0</v>
      </c>
      <c r="M38" s="34">
        <f>Decembre!$C$41</f>
        <v>0</v>
      </c>
      <c r="N38" s="30">
        <f ca="1">SUM(B38:M38)</f>
        <v>0</v>
      </c>
      <c r="O38" s="34" t="str">
        <f>IF(Nbr_Mois_Traite=1,(N38/4),IF(Nbr_Mois_Traite=2,(N38/8),IF(Nbr_Mois_Traite=3,(N38/13),IF(Nbr_Mois_Traite=4,(N38/17),IF(Nbr_Mois_Traite=5,(N38/22),IF(Nbr_Mois_Traite=6,(N38/26),IF(Nbr_Mois_Traite=7,(N38/30),IF(Nbr_Mois_Traite=8,(N38/35),IF(Nbr_Mois_Traite=9,(N38/39),IF(Nbr_Mois_Traite=10,(N38/43),IF(Nbr_Mois_Traite=11,(N38/48),IF(Nbr_Mois_Traite=12,(N38/52),"Non signif. "))))))))))))</f>
        <v xml:space="preserve">Non signif. </v>
      </c>
      <c r="P38" s="34" t="str">
        <f>IF(Nbr_Mois_Traite=1,(N38/1),IF(Nbr_Mois_Traite=2,(N38/2),IF(Nbr_Mois_Traite=3,(N38/3),IF(Nbr_Mois_Traite=4,(N38/4),IF(Nbr_Mois_Traite=5,(N38/5),IF(Nbr_Mois_Traite=6,(N38/6),IF(Nbr_Mois_Traite=7,(N38/7),IF(Nbr_Mois_Traite=8,(N38/8),IF(Nbr_Mois_Traite=9,(N38/9),IF(Nbr_Mois_Traite=10,(N38/10),IF(Nbr_Mois_Traite=11,(N38/11),IF(Nbr_Mois_Traite=12,(N38/12),"Non signif. "))))))))))))</f>
        <v xml:space="preserve">Non signif. </v>
      </c>
    </row>
    <row r="39" spans="1:16" ht="13.5" thickBot="1" x14ac:dyDescent="0.25">
      <c r="A39" s="5" t="s">
        <v>280</v>
      </c>
      <c r="B39" s="34">
        <f>Janvier!$C$42</f>
        <v>0</v>
      </c>
      <c r="C39" s="34">
        <f>Fevrier!$C$42</f>
        <v>0</v>
      </c>
      <c r="D39" s="34">
        <f>Mars!$C$42</f>
        <v>0</v>
      </c>
      <c r="E39" s="34">
        <f>Avril!$C$42</f>
        <v>0</v>
      </c>
      <c r="F39" s="34">
        <f>Mai!$C$42</f>
        <v>0</v>
      </c>
      <c r="G39" s="34">
        <f>Juin!$C$42</f>
        <v>0</v>
      </c>
      <c r="H39" s="34">
        <f>Juillet!$C$42</f>
        <v>0</v>
      </c>
      <c r="I39" s="34">
        <f>Aout!$C$42</f>
        <v>0</v>
      </c>
      <c r="J39" s="34">
        <f>Septembre!$C$42</f>
        <v>0</v>
      </c>
      <c r="K39" s="34">
        <f>Octobre!$C$42</f>
        <v>0</v>
      </c>
      <c r="L39" s="34">
        <f ca="1">Novembre!$C$42</f>
        <v>0</v>
      </c>
      <c r="M39" s="34">
        <f>Decembre!$C$42</f>
        <v>0</v>
      </c>
      <c r="N39" s="30">
        <f ca="1">SUM(B39:M39)</f>
        <v>0</v>
      </c>
      <c r="O39" s="34" t="str">
        <f>IF(Nbr_Mois_Traite=1,(N39/4),IF(Nbr_Mois_Traite=2,(N39/8),IF(Nbr_Mois_Traite=3,(N39/13),IF(Nbr_Mois_Traite=4,(N39/17),IF(Nbr_Mois_Traite=5,(N39/22),IF(Nbr_Mois_Traite=6,(N39/26),IF(Nbr_Mois_Traite=7,(N39/30),IF(Nbr_Mois_Traite=8,(N39/35),IF(Nbr_Mois_Traite=9,(N39/39),IF(Nbr_Mois_Traite=10,(N39/43),IF(Nbr_Mois_Traite=11,(N39/48),IF(Nbr_Mois_Traite=12,(N39/52),"Non signif. "))))))))))))</f>
        <v xml:space="preserve">Non signif. </v>
      </c>
      <c r="P39" s="34" t="str">
        <f>IF(Nbr_Mois_Traite=1,(N39/1),IF(Nbr_Mois_Traite=2,(N39/2),IF(Nbr_Mois_Traite=3,(N39/3),IF(Nbr_Mois_Traite=4,(N39/4),IF(Nbr_Mois_Traite=5,(N39/5),IF(Nbr_Mois_Traite=6,(N39/6),IF(Nbr_Mois_Traite=7,(N39/7),IF(Nbr_Mois_Traite=8,(N39/8),IF(Nbr_Mois_Traite=9,(N39/9),IF(Nbr_Mois_Traite=10,(N39/10),IF(Nbr_Mois_Traite=11,(N39/11),IF(Nbr_Mois_Traite=12,(N39/12),"Non signif. "))))))))))))</f>
        <v xml:space="preserve">Non signif. </v>
      </c>
    </row>
    <row r="40" spans="1:16" ht="13.5" thickBot="1" x14ac:dyDescent="0.25">
      <c r="A40" s="9" t="s">
        <v>169</v>
      </c>
      <c r="B40" s="32">
        <f>SUM(B36:B39)</f>
        <v>0</v>
      </c>
      <c r="C40" s="32">
        <f t="shared" ref="C40:M40" si="6">SUM(C36:C39)</f>
        <v>0</v>
      </c>
      <c r="D40" s="32">
        <f t="shared" si="6"/>
        <v>0</v>
      </c>
      <c r="E40" s="32">
        <f t="shared" si="6"/>
        <v>0</v>
      </c>
      <c r="F40" s="32">
        <f t="shared" si="6"/>
        <v>0</v>
      </c>
      <c r="G40" s="32">
        <f t="shared" si="6"/>
        <v>0</v>
      </c>
      <c r="H40" s="32">
        <f t="shared" si="6"/>
        <v>0</v>
      </c>
      <c r="I40" s="32">
        <f t="shared" si="6"/>
        <v>0</v>
      </c>
      <c r="J40" s="32">
        <f t="shared" si="6"/>
        <v>0</v>
      </c>
      <c r="K40" s="32">
        <f t="shared" si="6"/>
        <v>0</v>
      </c>
      <c r="L40" s="32">
        <f t="shared" ca="1" si="6"/>
        <v>0</v>
      </c>
      <c r="M40" s="32">
        <f t="shared" si="6"/>
        <v>0</v>
      </c>
      <c r="N40" s="32">
        <f ca="1">SUM(N36:N39)</f>
        <v>0</v>
      </c>
      <c r="O40" s="59" t="str">
        <f>IF(Nbr_Mois_Traite=1,(N40/4),IF(Nbr_Mois_Traite=2,(N40/8),IF(Nbr_Mois_Traite=3,(N40/13),IF(Nbr_Mois_Traite=4,(N40/17),IF(Nbr_Mois_Traite=5,(N40/22),IF(Nbr_Mois_Traite=6,(N40/26),IF(Nbr_Mois_Traite=7,(N40/30),IF(Nbr_Mois_Traite=8,(N40/35),IF(Nbr_Mois_Traite=9,(N40/39),IF(Nbr_Mois_Traite=10,(N40/43),IF(Nbr_Mois_Traite=11,(N40/48),IF(Nbr_Mois_Traite=12,(N40/52),"Non signif. "))))))))))))</f>
        <v xml:space="preserve">Non signif. </v>
      </c>
      <c r="P40" s="59" t="str">
        <f>IF(Nbr_Mois_Traite=1,(N40/1),IF(Nbr_Mois_Traite=2,(N40/2),IF(Nbr_Mois_Traite=3,(N40/3),IF(Nbr_Mois_Traite=4,(N40/4),IF(Nbr_Mois_Traite=5,(N40/5),IF(Nbr_Mois_Traite=6,(N40/6),IF(Nbr_Mois_Traite=7,(N40/7),IF(Nbr_Mois_Traite=8,(N40/8),IF(Nbr_Mois_Traite=9,(N40/9),IF(Nbr_Mois_Traite=10,(N40/10),IF(Nbr_Mois_Traite=11,(N40/11),IF(Nbr_Mois_Traite=12,(N40/12),"Non signif. "))))))))))))</f>
        <v xml:space="preserve">Non signif. </v>
      </c>
    </row>
    <row r="41" spans="1:16" ht="15.75" customHeight="1" thickBot="1" x14ac:dyDescent="0.25">
      <c r="A41" s="212" t="s">
        <v>187</v>
      </c>
      <c r="B41" s="213"/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4"/>
    </row>
    <row r="42" spans="1:16" ht="13.5" thickBot="1" x14ac:dyDescent="0.25">
      <c r="A42" s="5" t="s">
        <v>165</v>
      </c>
      <c r="B42" s="34">
        <f>Janvier!$C45</f>
        <v>0</v>
      </c>
      <c r="C42" s="34">
        <f>Fevrier!$C45</f>
        <v>0</v>
      </c>
      <c r="D42" s="34">
        <f>Mars!$C45</f>
        <v>0</v>
      </c>
      <c r="E42" s="34">
        <f>Avril!$C45</f>
        <v>0</v>
      </c>
      <c r="F42" s="34">
        <f>Mai!$C45</f>
        <v>0</v>
      </c>
      <c r="G42" s="34">
        <f>Juin!$C45</f>
        <v>0</v>
      </c>
      <c r="H42" s="34">
        <f>Juillet!$C45</f>
        <v>0</v>
      </c>
      <c r="I42" s="34">
        <f>Aout!$C45</f>
        <v>0</v>
      </c>
      <c r="J42" s="34">
        <f>Septembre!$C45</f>
        <v>0</v>
      </c>
      <c r="K42" s="34">
        <f>Octobre!$C45</f>
        <v>0</v>
      </c>
      <c r="L42" s="34">
        <f ca="1">Novembre!$C45</f>
        <v>0</v>
      </c>
      <c r="M42" s="34">
        <f>Decembre!$C45</f>
        <v>0</v>
      </c>
      <c r="N42" s="30">
        <f t="shared" ref="N42:N55" ca="1" si="7">SUM(B42:M42)</f>
        <v>0</v>
      </c>
      <c r="O42" s="34" t="str">
        <f t="shared" ref="O42:O56" si="8">IF(Nbr_Mois_Traite=1,(N42/4),IF(Nbr_Mois_Traite=2,(N42/8),IF(Nbr_Mois_Traite=3,(N42/13),IF(Nbr_Mois_Traite=4,(N42/17),IF(Nbr_Mois_Traite=5,(N42/22),IF(Nbr_Mois_Traite=6,(N42/26),IF(Nbr_Mois_Traite=7,(N42/30),IF(Nbr_Mois_Traite=8,(N42/35),IF(Nbr_Mois_Traite=9,(N42/39),IF(Nbr_Mois_Traite=10,(N42/43),IF(Nbr_Mois_Traite=11,(N42/48),IF(Nbr_Mois_Traite=12,(N42/52),"Non signif. "))))))))))))</f>
        <v xml:space="preserve">Non signif. </v>
      </c>
      <c r="P42" s="34" t="str">
        <f t="shared" ref="P42:P56" si="9">IF(Nbr_Mois_Traite=1,(N42/1),IF(Nbr_Mois_Traite=2,(N42/2),IF(Nbr_Mois_Traite=3,(N42/3),IF(Nbr_Mois_Traite=4,(N42/4),IF(Nbr_Mois_Traite=5,(N42/5),IF(Nbr_Mois_Traite=6,(N42/6),IF(Nbr_Mois_Traite=7,(N42/7),IF(Nbr_Mois_Traite=8,(N42/8),IF(Nbr_Mois_Traite=9,(N42/9),IF(Nbr_Mois_Traite=10,(N42/10),IF(Nbr_Mois_Traite=11,(N42/11),IF(Nbr_Mois_Traite=12,(N42/12),"Non signif. "))))))))))))</f>
        <v xml:space="preserve">Non signif. </v>
      </c>
    </row>
    <row r="43" spans="1:16" ht="13.5" thickBot="1" x14ac:dyDescent="0.25">
      <c r="A43" s="5" t="s">
        <v>19</v>
      </c>
      <c r="B43" s="34">
        <f>Janvier!$C46</f>
        <v>0</v>
      </c>
      <c r="C43" s="34">
        <f>Fevrier!$C46</f>
        <v>0</v>
      </c>
      <c r="D43" s="34">
        <f>Mars!$C46</f>
        <v>0</v>
      </c>
      <c r="E43" s="34">
        <f>Avril!$C46</f>
        <v>0</v>
      </c>
      <c r="F43" s="34">
        <f>Mai!$C46</f>
        <v>0</v>
      </c>
      <c r="G43" s="34">
        <f>Juin!$C46</f>
        <v>0</v>
      </c>
      <c r="H43" s="34">
        <f>Juillet!$C46</f>
        <v>0</v>
      </c>
      <c r="I43" s="34">
        <f>Aout!$C46</f>
        <v>0</v>
      </c>
      <c r="J43" s="34">
        <f>Septembre!$C46</f>
        <v>0</v>
      </c>
      <c r="K43" s="34">
        <f>Octobre!$C46</f>
        <v>0</v>
      </c>
      <c r="L43" s="34">
        <f ca="1">Novembre!$C46</f>
        <v>0</v>
      </c>
      <c r="M43" s="34">
        <f>Decembre!$C46</f>
        <v>0</v>
      </c>
      <c r="N43" s="30">
        <f t="shared" ca="1" si="7"/>
        <v>0</v>
      </c>
      <c r="O43" s="34" t="str">
        <f t="shared" si="8"/>
        <v xml:space="preserve">Non signif. </v>
      </c>
      <c r="P43" s="34" t="str">
        <f t="shared" si="9"/>
        <v xml:space="preserve">Non signif. </v>
      </c>
    </row>
    <row r="44" spans="1:16" ht="13.5" thickBot="1" x14ac:dyDescent="0.25">
      <c r="A44" s="5" t="s">
        <v>21</v>
      </c>
      <c r="B44" s="34">
        <f>Janvier!$C47</f>
        <v>0</v>
      </c>
      <c r="C44" s="34">
        <f>Fevrier!$C47</f>
        <v>0</v>
      </c>
      <c r="D44" s="34">
        <f>Mars!$C47</f>
        <v>0</v>
      </c>
      <c r="E44" s="34">
        <f>Avril!$C47</f>
        <v>0</v>
      </c>
      <c r="F44" s="34">
        <f>Mai!$C47</f>
        <v>0</v>
      </c>
      <c r="G44" s="34">
        <f>Juin!$C47</f>
        <v>0</v>
      </c>
      <c r="H44" s="34">
        <f>Juillet!$C47</f>
        <v>0</v>
      </c>
      <c r="I44" s="34">
        <f>Aout!$C47</f>
        <v>0</v>
      </c>
      <c r="J44" s="34">
        <f>Septembre!$C47</f>
        <v>0</v>
      </c>
      <c r="K44" s="34">
        <f>Octobre!$C47</f>
        <v>0</v>
      </c>
      <c r="L44" s="34">
        <f ca="1">Novembre!$C47</f>
        <v>0</v>
      </c>
      <c r="M44" s="34">
        <f>Decembre!$C47</f>
        <v>0</v>
      </c>
      <c r="N44" s="30">
        <f t="shared" ca="1" si="7"/>
        <v>0</v>
      </c>
      <c r="O44" s="34" t="str">
        <f t="shared" si="8"/>
        <v xml:space="preserve">Non signif. </v>
      </c>
      <c r="P44" s="34" t="str">
        <f t="shared" si="9"/>
        <v xml:space="preserve">Non signif. </v>
      </c>
    </row>
    <row r="45" spans="1:16" ht="13.5" thickBot="1" x14ac:dyDescent="0.25">
      <c r="A45" s="5" t="s">
        <v>25</v>
      </c>
      <c r="B45" s="34">
        <f>Janvier!$C48</f>
        <v>0</v>
      </c>
      <c r="C45" s="34">
        <f>Fevrier!$C49</f>
        <v>0</v>
      </c>
      <c r="D45" s="34">
        <f>Mars!$C49</f>
        <v>0</v>
      </c>
      <c r="E45" s="34">
        <f>Avril!$C49</f>
        <v>0</v>
      </c>
      <c r="F45" s="34">
        <f>Mai!$C49</f>
        <v>0</v>
      </c>
      <c r="G45" s="34">
        <f>Juin!$C49</f>
        <v>0</v>
      </c>
      <c r="H45" s="34">
        <f>Juillet!$C49</f>
        <v>0</v>
      </c>
      <c r="I45" s="34">
        <f>Aout!$C49</f>
        <v>0</v>
      </c>
      <c r="J45" s="34">
        <f>Septembre!$C49</f>
        <v>0</v>
      </c>
      <c r="K45" s="34">
        <f>Octobre!$C49</f>
        <v>0</v>
      </c>
      <c r="L45" s="34">
        <f ca="1">Novembre!$C49</f>
        <v>0</v>
      </c>
      <c r="M45" s="34">
        <f>Decembre!$C49</f>
        <v>0</v>
      </c>
      <c r="N45" s="30">
        <f t="shared" ca="1" si="7"/>
        <v>0</v>
      </c>
      <c r="O45" s="34" t="str">
        <f t="shared" si="8"/>
        <v xml:space="preserve">Non signif. </v>
      </c>
      <c r="P45" s="34" t="str">
        <f t="shared" si="9"/>
        <v xml:space="preserve">Non signif. </v>
      </c>
    </row>
    <row r="46" spans="1:16" ht="13.5" thickBot="1" x14ac:dyDescent="0.25">
      <c r="A46" s="5" t="s">
        <v>170</v>
      </c>
      <c r="B46" s="34">
        <f>Janvier!$C49</f>
        <v>0</v>
      </c>
      <c r="C46" s="34">
        <f>Fevrier!$C50</f>
        <v>0</v>
      </c>
      <c r="D46" s="34">
        <f>Mars!$C50</f>
        <v>0</v>
      </c>
      <c r="E46" s="34">
        <f>Avril!$C50</f>
        <v>0</v>
      </c>
      <c r="F46" s="34">
        <f>Mai!$C50</f>
        <v>0</v>
      </c>
      <c r="G46" s="34">
        <f>Juin!$C50</f>
        <v>0</v>
      </c>
      <c r="H46" s="34">
        <f>Juillet!$C50</f>
        <v>0</v>
      </c>
      <c r="I46" s="34">
        <f>Aout!$C50</f>
        <v>0</v>
      </c>
      <c r="J46" s="34">
        <f>Septembre!$C50</f>
        <v>0</v>
      </c>
      <c r="K46" s="34">
        <f>Octobre!$C50</f>
        <v>0</v>
      </c>
      <c r="L46" s="34">
        <f ca="1">Novembre!$C50</f>
        <v>0</v>
      </c>
      <c r="M46" s="34">
        <f>Decembre!$C50</f>
        <v>0</v>
      </c>
      <c r="N46" s="30">
        <f t="shared" ca="1" si="7"/>
        <v>0</v>
      </c>
      <c r="O46" s="34" t="str">
        <f t="shared" si="8"/>
        <v xml:space="preserve">Non signif. </v>
      </c>
      <c r="P46" s="34" t="str">
        <f t="shared" si="9"/>
        <v xml:space="preserve">Non signif. </v>
      </c>
    </row>
    <row r="47" spans="1:16" ht="13.5" thickBot="1" x14ac:dyDescent="0.25">
      <c r="A47" s="5" t="s">
        <v>48</v>
      </c>
      <c r="B47" s="34">
        <f>Janvier!$C50</f>
        <v>0</v>
      </c>
      <c r="C47" s="34">
        <f>Fevrier!$C51</f>
        <v>0</v>
      </c>
      <c r="D47" s="34">
        <f>Mars!$C51</f>
        <v>0</v>
      </c>
      <c r="E47" s="34">
        <f>Avril!$C51</f>
        <v>0</v>
      </c>
      <c r="F47" s="34">
        <f>Mai!$C51</f>
        <v>0</v>
      </c>
      <c r="G47" s="34">
        <f>Juin!$C51</f>
        <v>0</v>
      </c>
      <c r="H47" s="34">
        <f>Juillet!$C51</f>
        <v>0</v>
      </c>
      <c r="I47" s="34">
        <f>Aout!$C51</f>
        <v>0</v>
      </c>
      <c r="J47" s="34">
        <f>Septembre!$C51</f>
        <v>0</v>
      </c>
      <c r="K47" s="34">
        <f>Octobre!$C51</f>
        <v>0</v>
      </c>
      <c r="L47" s="34">
        <f ca="1">Novembre!$C51</f>
        <v>0</v>
      </c>
      <c r="M47" s="34">
        <f>Decembre!$C51</f>
        <v>0</v>
      </c>
      <c r="N47" s="30">
        <f t="shared" ca="1" si="7"/>
        <v>0</v>
      </c>
      <c r="O47" s="34" t="str">
        <f t="shared" si="8"/>
        <v xml:space="preserve">Non signif. </v>
      </c>
      <c r="P47" s="34" t="str">
        <f t="shared" si="9"/>
        <v xml:space="preserve">Non signif. </v>
      </c>
    </row>
    <row r="48" spans="1:16" ht="13.5" thickBot="1" x14ac:dyDescent="0.25">
      <c r="A48" s="5" t="s">
        <v>50</v>
      </c>
      <c r="B48" s="34">
        <f>Janvier!$C51</f>
        <v>0</v>
      </c>
      <c r="C48" s="34">
        <f>Fevrier!$C52</f>
        <v>0</v>
      </c>
      <c r="D48" s="34">
        <f>Mars!$C52</f>
        <v>0</v>
      </c>
      <c r="E48" s="34">
        <f>Avril!$C52</f>
        <v>0</v>
      </c>
      <c r="F48" s="34">
        <f>Mai!$C52</f>
        <v>0</v>
      </c>
      <c r="G48" s="34">
        <f>Juin!$C52</f>
        <v>0</v>
      </c>
      <c r="H48" s="34">
        <f>Juillet!$C52</f>
        <v>0</v>
      </c>
      <c r="I48" s="34">
        <f>Aout!$C52</f>
        <v>0</v>
      </c>
      <c r="J48" s="34">
        <f>Septembre!$C52</f>
        <v>0</v>
      </c>
      <c r="K48" s="34">
        <f>Octobre!$C52</f>
        <v>0</v>
      </c>
      <c r="L48" s="34">
        <f ca="1">Novembre!$C52</f>
        <v>0</v>
      </c>
      <c r="M48" s="34">
        <f>Decembre!$C52</f>
        <v>0</v>
      </c>
      <c r="N48" s="30">
        <f t="shared" ca="1" si="7"/>
        <v>0</v>
      </c>
      <c r="O48" s="34" t="str">
        <f t="shared" si="8"/>
        <v xml:space="preserve">Non signif. </v>
      </c>
      <c r="P48" s="34" t="str">
        <f t="shared" si="9"/>
        <v xml:space="preserve">Non signif. </v>
      </c>
    </row>
    <row r="49" spans="1:16" ht="13.5" thickBot="1" x14ac:dyDescent="0.25">
      <c r="A49" s="5" t="s">
        <v>54</v>
      </c>
      <c r="B49" s="34">
        <f>Janvier!$C52</f>
        <v>0</v>
      </c>
      <c r="C49" s="34">
        <f>Fevrier!$C53</f>
        <v>0</v>
      </c>
      <c r="D49" s="34">
        <f>Mars!$C53</f>
        <v>0</v>
      </c>
      <c r="E49" s="34">
        <f>Avril!$C53</f>
        <v>0</v>
      </c>
      <c r="F49" s="34">
        <f>Mai!$C53</f>
        <v>0</v>
      </c>
      <c r="G49" s="34">
        <f>Juin!$C53</f>
        <v>0</v>
      </c>
      <c r="H49" s="34">
        <f>Juillet!$C53</f>
        <v>0</v>
      </c>
      <c r="I49" s="34">
        <f>Aout!$C53</f>
        <v>0</v>
      </c>
      <c r="J49" s="34">
        <f>Septembre!$C53</f>
        <v>0</v>
      </c>
      <c r="K49" s="34">
        <f>Octobre!$C53</f>
        <v>0</v>
      </c>
      <c r="L49" s="34">
        <f ca="1">Novembre!$C53</f>
        <v>0</v>
      </c>
      <c r="M49" s="34">
        <f>Decembre!$C53</f>
        <v>0</v>
      </c>
      <c r="N49" s="30">
        <f t="shared" ca="1" si="7"/>
        <v>0</v>
      </c>
      <c r="O49" s="34" t="str">
        <f t="shared" si="8"/>
        <v xml:space="preserve">Non signif. </v>
      </c>
      <c r="P49" s="34" t="str">
        <f t="shared" si="9"/>
        <v xml:space="preserve">Non signif. </v>
      </c>
    </row>
    <row r="50" spans="1:16" ht="13.5" thickBot="1" x14ac:dyDescent="0.25">
      <c r="A50" s="5" t="s">
        <v>59</v>
      </c>
      <c r="B50" s="34">
        <f>Janvier!$C53</f>
        <v>0</v>
      </c>
      <c r="C50" s="34">
        <f>Fevrier!$C54</f>
        <v>0</v>
      </c>
      <c r="D50" s="34">
        <f>Mars!$C54</f>
        <v>0</v>
      </c>
      <c r="E50" s="34">
        <f>Avril!$C54</f>
        <v>0</v>
      </c>
      <c r="F50" s="34">
        <f>Mai!$C54</f>
        <v>0</v>
      </c>
      <c r="G50" s="34">
        <f>Juin!$C54</f>
        <v>0</v>
      </c>
      <c r="H50" s="34">
        <f>Juillet!$C54</f>
        <v>0</v>
      </c>
      <c r="I50" s="34">
        <f>Aout!$C54</f>
        <v>0</v>
      </c>
      <c r="J50" s="34">
        <f>Septembre!$C54</f>
        <v>0</v>
      </c>
      <c r="K50" s="34">
        <f>Octobre!$C54</f>
        <v>0</v>
      </c>
      <c r="L50" s="34">
        <f ca="1">Novembre!$C54</f>
        <v>0</v>
      </c>
      <c r="M50" s="34">
        <f>Decembre!$C54</f>
        <v>0</v>
      </c>
      <c r="N50" s="30">
        <f t="shared" ca="1" si="7"/>
        <v>0</v>
      </c>
      <c r="O50" s="34" t="str">
        <f t="shared" si="8"/>
        <v xml:space="preserve">Non signif. </v>
      </c>
      <c r="P50" s="34" t="str">
        <f t="shared" si="9"/>
        <v xml:space="preserve">Non signif. </v>
      </c>
    </row>
    <row r="51" spans="1:16" ht="13.5" thickBot="1" x14ac:dyDescent="0.25">
      <c r="A51" s="5" t="s">
        <v>279</v>
      </c>
      <c r="B51" s="34">
        <f>Janvier!$C54</f>
        <v>0</v>
      </c>
      <c r="C51" s="34">
        <f>Fevrier!$C48</f>
        <v>0</v>
      </c>
      <c r="D51" s="34">
        <f>Mars!$C48</f>
        <v>0</v>
      </c>
      <c r="E51" s="34">
        <f>Avril!$C48</f>
        <v>0</v>
      </c>
      <c r="F51" s="34">
        <f>Mai!$C48</f>
        <v>0</v>
      </c>
      <c r="G51" s="34">
        <f>Juin!$C48</f>
        <v>0</v>
      </c>
      <c r="H51" s="34">
        <f>Juillet!$C48</f>
        <v>0</v>
      </c>
      <c r="I51" s="34">
        <f>Aout!$C48</f>
        <v>0</v>
      </c>
      <c r="J51" s="34">
        <f>Septembre!$C48</f>
        <v>0</v>
      </c>
      <c r="K51" s="34">
        <f>Octobre!$C48</f>
        <v>0</v>
      </c>
      <c r="L51" s="34">
        <f ca="1">Novembre!$C48</f>
        <v>0</v>
      </c>
      <c r="M51" s="34">
        <f>Decembre!$C48</f>
        <v>0</v>
      </c>
      <c r="N51" s="30">
        <f t="shared" ca="1" si="7"/>
        <v>0</v>
      </c>
      <c r="O51" s="34" t="str">
        <f t="shared" si="8"/>
        <v xml:space="preserve">Non signif. </v>
      </c>
      <c r="P51" s="34" t="str">
        <f t="shared" si="9"/>
        <v xml:space="preserve">Non signif. </v>
      </c>
    </row>
    <row r="52" spans="1:16" ht="13.5" thickBot="1" x14ac:dyDescent="0.25">
      <c r="A52" s="5" t="s">
        <v>73</v>
      </c>
      <c r="B52" s="34">
        <f>Janvier!$C55</f>
        <v>0</v>
      </c>
      <c r="C52" s="34">
        <f>Fevrier!$C55</f>
        <v>0</v>
      </c>
      <c r="D52" s="34">
        <f>Mars!$C55</f>
        <v>0</v>
      </c>
      <c r="E52" s="34">
        <f>Avril!$C55</f>
        <v>0</v>
      </c>
      <c r="F52" s="34">
        <f>Mai!$C55</f>
        <v>0</v>
      </c>
      <c r="G52" s="34">
        <f>Juin!$C55</f>
        <v>0</v>
      </c>
      <c r="H52" s="34">
        <f>Juillet!$C55</f>
        <v>0</v>
      </c>
      <c r="I52" s="34">
        <f>Aout!$C55</f>
        <v>0</v>
      </c>
      <c r="J52" s="34">
        <f>Septembre!$C55</f>
        <v>0</v>
      </c>
      <c r="K52" s="34">
        <f>Octobre!$C55</f>
        <v>0</v>
      </c>
      <c r="L52" s="34">
        <f ca="1">Novembre!$C55</f>
        <v>0</v>
      </c>
      <c r="M52" s="34">
        <f>Decembre!$C55</f>
        <v>0</v>
      </c>
      <c r="N52" s="30">
        <f t="shared" ca="1" si="7"/>
        <v>0</v>
      </c>
      <c r="O52" s="34" t="str">
        <f t="shared" si="8"/>
        <v xml:space="preserve">Non signif. </v>
      </c>
      <c r="P52" s="34" t="str">
        <f t="shared" si="9"/>
        <v xml:space="preserve">Non signif. </v>
      </c>
    </row>
    <row r="53" spans="1:16" ht="13.5" thickBot="1" x14ac:dyDescent="0.25">
      <c r="A53" s="5" t="s">
        <v>89</v>
      </c>
      <c r="B53" s="34">
        <f>Janvier!$C56</f>
        <v>0</v>
      </c>
      <c r="C53" s="34">
        <f>Fevrier!$C56</f>
        <v>0</v>
      </c>
      <c r="D53" s="34">
        <f>Mars!$C56</f>
        <v>0</v>
      </c>
      <c r="E53" s="34">
        <f>Avril!$C56</f>
        <v>0</v>
      </c>
      <c r="F53" s="34">
        <f>Mai!$C56</f>
        <v>0</v>
      </c>
      <c r="G53" s="34">
        <f>Juin!$C56</f>
        <v>0</v>
      </c>
      <c r="H53" s="34">
        <f>Juillet!$C56</f>
        <v>0</v>
      </c>
      <c r="I53" s="34">
        <f>Aout!$C56</f>
        <v>0</v>
      </c>
      <c r="J53" s="34">
        <f>Septembre!$C56</f>
        <v>0</v>
      </c>
      <c r="K53" s="34">
        <f>Octobre!$C56</f>
        <v>0</v>
      </c>
      <c r="L53" s="34">
        <f ca="1">Novembre!$C56</f>
        <v>0</v>
      </c>
      <c r="M53" s="34">
        <f>Decembre!$C56</f>
        <v>0</v>
      </c>
      <c r="N53" s="30">
        <f t="shared" ca="1" si="7"/>
        <v>0</v>
      </c>
      <c r="O53" s="34" t="str">
        <f t="shared" si="8"/>
        <v xml:space="preserve">Non signif. </v>
      </c>
      <c r="P53" s="34" t="str">
        <f t="shared" si="9"/>
        <v xml:space="preserve">Non signif. </v>
      </c>
    </row>
    <row r="54" spans="1:16" ht="13.5" thickBot="1" x14ac:dyDescent="0.25">
      <c r="A54" s="5" t="s">
        <v>90</v>
      </c>
      <c r="B54" s="34">
        <f>Janvier!$C57</f>
        <v>0</v>
      </c>
      <c r="C54" s="34">
        <f>Fevrier!$C57</f>
        <v>0</v>
      </c>
      <c r="D54" s="34">
        <f>Mars!$C57</f>
        <v>0</v>
      </c>
      <c r="E54" s="34">
        <f>Avril!$C57</f>
        <v>0</v>
      </c>
      <c r="F54" s="34">
        <f>Mai!$C57</f>
        <v>0</v>
      </c>
      <c r="G54" s="34">
        <f>Juin!$C57</f>
        <v>0</v>
      </c>
      <c r="H54" s="34">
        <f>Juillet!$C57</f>
        <v>0</v>
      </c>
      <c r="I54" s="34">
        <f>Aout!$C57</f>
        <v>0</v>
      </c>
      <c r="J54" s="34">
        <f>Septembre!$C57</f>
        <v>0</v>
      </c>
      <c r="K54" s="34">
        <f>Octobre!$C57</f>
        <v>0</v>
      </c>
      <c r="L54" s="34">
        <f ca="1">Novembre!$C57</f>
        <v>0</v>
      </c>
      <c r="M54" s="34">
        <f>Decembre!$C57</f>
        <v>0</v>
      </c>
      <c r="N54" s="30">
        <f t="shared" ca="1" si="7"/>
        <v>0</v>
      </c>
      <c r="O54" s="34" t="str">
        <f t="shared" si="8"/>
        <v xml:space="preserve">Non signif. </v>
      </c>
      <c r="P54" s="34" t="str">
        <f t="shared" si="9"/>
        <v xml:space="preserve">Non signif. </v>
      </c>
    </row>
    <row r="55" spans="1:16" ht="13.5" thickBot="1" x14ac:dyDescent="0.25">
      <c r="A55" s="5" t="s">
        <v>93</v>
      </c>
      <c r="B55" s="34">
        <f>Janvier!$C58</f>
        <v>0</v>
      </c>
      <c r="C55" s="34">
        <f>Fevrier!$C58</f>
        <v>0</v>
      </c>
      <c r="D55" s="34">
        <f>Mars!$C58</f>
        <v>0</v>
      </c>
      <c r="E55" s="34">
        <f>Avril!$C58</f>
        <v>0</v>
      </c>
      <c r="F55" s="34">
        <f>Mai!$C58</f>
        <v>0</v>
      </c>
      <c r="G55" s="34">
        <f>Juin!$C58</f>
        <v>0</v>
      </c>
      <c r="H55" s="34">
        <f>Juillet!$C58</f>
        <v>0</v>
      </c>
      <c r="I55" s="34">
        <f>Aout!$C58</f>
        <v>0</v>
      </c>
      <c r="J55" s="34">
        <f>Septembre!$C58</f>
        <v>0</v>
      </c>
      <c r="K55" s="34">
        <f>Octobre!$C58</f>
        <v>0</v>
      </c>
      <c r="L55" s="34">
        <f ca="1">Novembre!$C58</f>
        <v>0</v>
      </c>
      <c r="M55" s="34">
        <f>Decembre!$C58</f>
        <v>0</v>
      </c>
      <c r="N55" s="30">
        <f t="shared" ca="1" si="7"/>
        <v>0</v>
      </c>
      <c r="O55" s="34" t="str">
        <f t="shared" si="8"/>
        <v xml:space="preserve">Non signif. </v>
      </c>
      <c r="P55" s="34" t="str">
        <f t="shared" si="9"/>
        <v xml:space="preserve">Non signif. </v>
      </c>
    </row>
    <row r="56" spans="1:16" ht="13.5" thickBot="1" x14ac:dyDescent="0.25">
      <c r="A56" s="9" t="s">
        <v>189</v>
      </c>
      <c r="B56" s="32">
        <f>SUM(B42:B55)</f>
        <v>0</v>
      </c>
      <c r="C56" s="32">
        <f t="shared" ref="C56:M56" si="10">SUM(C42:C55)</f>
        <v>0</v>
      </c>
      <c r="D56" s="32">
        <f t="shared" si="10"/>
        <v>0</v>
      </c>
      <c r="E56" s="32">
        <f t="shared" si="10"/>
        <v>0</v>
      </c>
      <c r="F56" s="32">
        <f t="shared" si="10"/>
        <v>0</v>
      </c>
      <c r="G56" s="32">
        <f t="shared" si="10"/>
        <v>0</v>
      </c>
      <c r="H56" s="32">
        <f t="shared" si="10"/>
        <v>0</v>
      </c>
      <c r="I56" s="32">
        <f t="shared" si="10"/>
        <v>0</v>
      </c>
      <c r="J56" s="32">
        <f t="shared" si="10"/>
        <v>0</v>
      </c>
      <c r="K56" s="32">
        <f t="shared" si="10"/>
        <v>0</v>
      </c>
      <c r="L56" s="32">
        <f t="shared" ca="1" si="10"/>
        <v>0</v>
      </c>
      <c r="M56" s="32">
        <f t="shared" si="10"/>
        <v>0</v>
      </c>
      <c r="N56" s="32">
        <f ca="1">SUM(N42:N55)</f>
        <v>0</v>
      </c>
      <c r="O56" s="59" t="str">
        <f t="shared" si="8"/>
        <v xml:space="preserve">Non signif. </v>
      </c>
      <c r="P56" s="59" t="str">
        <f t="shared" si="9"/>
        <v xml:space="preserve">Non signif. </v>
      </c>
    </row>
    <row r="57" spans="1:16" ht="15.75" customHeight="1" thickBot="1" x14ac:dyDescent="0.25">
      <c r="A57" s="212" t="s">
        <v>34</v>
      </c>
      <c r="B57" s="213"/>
      <c r="C57" s="213"/>
      <c r="D57" s="213"/>
      <c r="E57" s="213"/>
      <c r="F57" s="213"/>
      <c r="G57" s="213"/>
      <c r="H57" s="213"/>
      <c r="I57" s="213"/>
      <c r="J57" s="213"/>
      <c r="K57" s="213"/>
      <c r="L57" s="213"/>
      <c r="M57" s="213"/>
      <c r="N57" s="213"/>
      <c r="O57" s="213"/>
      <c r="P57" s="214"/>
    </row>
    <row r="58" spans="1:16" ht="13.5" thickBot="1" x14ac:dyDescent="0.25">
      <c r="A58" s="5" t="s">
        <v>153</v>
      </c>
      <c r="B58" s="34">
        <f>Janvier!$C61</f>
        <v>0</v>
      </c>
      <c r="C58" s="34">
        <f>Fevrier!$C61</f>
        <v>0</v>
      </c>
      <c r="D58" s="34">
        <f>Mars!$C61</f>
        <v>0</v>
      </c>
      <c r="E58" s="34">
        <f>Avril!$C61</f>
        <v>0</v>
      </c>
      <c r="F58" s="34">
        <f>Mai!$C61</f>
        <v>0</v>
      </c>
      <c r="G58" s="34">
        <f>Juin!$C61</f>
        <v>0</v>
      </c>
      <c r="H58" s="34">
        <f>Juillet!$C61</f>
        <v>0</v>
      </c>
      <c r="I58" s="34">
        <f>Aout!$C61</f>
        <v>0</v>
      </c>
      <c r="J58" s="34">
        <f>Septembre!$C61</f>
        <v>0</v>
      </c>
      <c r="K58" s="34">
        <f>Octobre!$C61</f>
        <v>0</v>
      </c>
      <c r="L58" s="34">
        <f ca="1">Novembre!$C61</f>
        <v>0</v>
      </c>
      <c r="M58" s="34">
        <f>Decembre!$C61</f>
        <v>0</v>
      </c>
      <c r="N58" s="30">
        <f ca="1">SUM(B58:M58)</f>
        <v>0</v>
      </c>
      <c r="O58" s="34" t="str">
        <f t="shared" ref="O58:O63" si="11">IF(Nbr_Mois_Traite=1,(N58/4),IF(Nbr_Mois_Traite=2,(N58/8),IF(Nbr_Mois_Traite=3,(N58/13),IF(Nbr_Mois_Traite=4,(N58/17),IF(Nbr_Mois_Traite=5,(N58/22),IF(Nbr_Mois_Traite=6,(N58/26),IF(Nbr_Mois_Traite=7,(N58/30),IF(Nbr_Mois_Traite=8,(N58/35),IF(Nbr_Mois_Traite=9,(N58/39),IF(Nbr_Mois_Traite=10,(N58/43),IF(Nbr_Mois_Traite=11,(N58/48),IF(Nbr_Mois_Traite=12,(N58/52),"Non signif. "))))))))))))</f>
        <v xml:space="preserve">Non signif. </v>
      </c>
      <c r="P58" s="34" t="str">
        <f t="shared" ref="P58:P63" si="12">IF(Nbr_Mois_Traite=1,(N58/1),IF(Nbr_Mois_Traite=2,(N58/2),IF(Nbr_Mois_Traite=3,(N58/3),IF(Nbr_Mois_Traite=4,(N58/4),IF(Nbr_Mois_Traite=5,(N58/5),IF(Nbr_Mois_Traite=6,(N58/6),IF(Nbr_Mois_Traite=7,(N58/7),IF(Nbr_Mois_Traite=8,(N58/8),IF(Nbr_Mois_Traite=9,(N58/9),IF(Nbr_Mois_Traite=10,(N58/10),IF(Nbr_Mois_Traite=11,(N58/11),IF(Nbr_Mois_Traite=12,(N58/12),"Non signif. "))))))))))))</f>
        <v xml:space="preserve">Non signif. </v>
      </c>
    </row>
    <row r="59" spans="1:16" ht="13.5" thickBot="1" x14ac:dyDescent="0.25">
      <c r="A59" s="5" t="s">
        <v>33</v>
      </c>
      <c r="B59" s="34">
        <f>Janvier!$C62</f>
        <v>0</v>
      </c>
      <c r="C59" s="34">
        <f>Fevrier!$C62</f>
        <v>0</v>
      </c>
      <c r="D59" s="34">
        <f>Mars!$C62</f>
        <v>0</v>
      </c>
      <c r="E59" s="34">
        <f>Avril!$C62</f>
        <v>0</v>
      </c>
      <c r="F59" s="34">
        <f>Mai!$C62</f>
        <v>0</v>
      </c>
      <c r="G59" s="34">
        <f>Juin!$C62</f>
        <v>0</v>
      </c>
      <c r="H59" s="34">
        <f>Juillet!$C62</f>
        <v>0</v>
      </c>
      <c r="I59" s="34">
        <f>Aout!$C62</f>
        <v>0</v>
      </c>
      <c r="J59" s="34">
        <f>Septembre!$C62</f>
        <v>0</v>
      </c>
      <c r="K59" s="34">
        <f>Octobre!$C62</f>
        <v>0</v>
      </c>
      <c r="L59" s="34">
        <f ca="1">Novembre!$C62</f>
        <v>0</v>
      </c>
      <c r="M59" s="34">
        <f>Decembre!$C62</f>
        <v>0</v>
      </c>
      <c r="N59" s="30">
        <f ca="1">SUM(B59:M59)</f>
        <v>0</v>
      </c>
      <c r="O59" s="34" t="str">
        <f t="shared" si="11"/>
        <v xml:space="preserve">Non signif. </v>
      </c>
      <c r="P59" s="34" t="str">
        <f t="shared" si="12"/>
        <v xml:space="preserve">Non signif. </v>
      </c>
    </row>
    <row r="60" spans="1:16" ht="13.5" thickBot="1" x14ac:dyDescent="0.25">
      <c r="A60" s="5" t="s">
        <v>35</v>
      </c>
      <c r="B60" s="34">
        <f>Janvier!$C63</f>
        <v>0</v>
      </c>
      <c r="C60" s="34">
        <f>Fevrier!$C63</f>
        <v>0</v>
      </c>
      <c r="D60" s="34">
        <f>Mars!$C63</f>
        <v>0</v>
      </c>
      <c r="E60" s="34">
        <f>Avril!$C63</f>
        <v>0</v>
      </c>
      <c r="F60" s="34">
        <f>Mai!$C63</f>
        <v>0</v>
      </c>
      <c r="G60" s="34">
        <f>Juin!$C63</f>
        <v>0</v>
      </c>
      <c r="H60" s="34">
        <f>Juillet!$C63</f>
        <v>0</v>
      </c>
      <c r="I60" s="34">
        <f>Aout!$C63</f>
        <v>0</v>
      </c>
      <c r="J60" s="34">
        <f>Septembre!$C63</f>
        <v>0</v>
      </c>
      <c r="K60" s="34">
        <f>Octobre!$C63</f>
        <v>0</v>
      </c>
      <c r="L60" s="34">
        <f ca="1">Novembre!$C63</f>
        <v>0</v>
      </c>
      <c r="M60" s="34">
        <f>Decembre!$C63</f>
        <v>0</v>
      </c>
      <c r="N60" s="30">
        <f ca="1">SUM(B60:M60)</f>
        <v>0</v>
      </c>
      <c r="O60" s="34" t="str">
        <f t="shared" si="11"/>
        <v xml:space="preserve">Non signif. </v>
      </c>
      <c r="P60" s="34" t="str">
        <f t="shared" si="12"/>
        <v xml:space="preserve">Non signif. </v>
      </c>
    </row>
    <row r="61" spans="1:16" ht="13.5" thickBot="1" x14ac:dyDescent="0.25">
      <c r="A61" s="5" t="s">
        <v>45</v>
      </c>
      <c r="B61" s="34">
        <f>Janvier!$C64</f>
        <v>0</v>
      </c>
      <c r="C61" s="34">
        <f>Fevrier!$C64</f>
        <v>0</v>
      </c>
      <c r="D61" s="34">
        <f>Mars!$C64</f>
        <v>0</v>
      </c>
      <c r="E61" s="34">
        <f>Avril!$C64</f>
        <v>0</v>
      </c>
      <c r="F61" s="34">
        <f>Mai!$C64</f>
        <v>0</v>
      </c>
      <c r="G61" s="34">
        <f>Juin!$C64</f>
        <v>0</v>
      </c>
      <c r="H61" s="34">
        <f>Juillet!$C64</f>
        <v>0</v>
      </c>
      <c r="I61" s="34">
        <f>Aout!$C64</f>
        <v>0</v>
      </c>
      <c r="J61" s="34">
        <f>Septembre!$C64</f>
        <v>0</v>
      </c>
      <c r="K61" s="34">
        <f>Octobre!$C64</f>
        <v>0</v>
      </c>
      <c r="L61" s="34">
        <f ca="1">Novembre!$C64</f>
        <v>0</v>
      </c>
      <c r="M61" s="34">
        <f>Decembre!$C64</f>
        <v>0</v>
      </c>
      <c r="N61" s="30">
        <f ca="1">SUM(B61:M61)</f>
        <v>0</v>
      </c>
      <c r="O61" s="34" t="str">
        <f t="shared" si="11"/>
        <v xml:space="preserve">Non signif. </v>
      </c>
      <c r="P61" s="34" t="str">
        <f t="shared" si="12"/>
        <v xml:space="preserve">Non signif. </v>
      </c>
    </row>
    <row r="62" spans="1:16" ht="13.5" thickBot="1" x14ac:dyDescent="0.25">
      <c r="A62" s="5" t="s">
        <v>46</v>
      </c>
      <c r="B62" s="34">
        <f>Janvier!$C65</f>
        <v>0</v>
      </c>
      <c r="C62" s="34">
        <f>Fevrier!$C65</f>
        <v>0</v>
      </c>
      <c r="D62" s="34">
        <f>Mars!$C65</f>
        <v>0</v>
      </c>
      <c r="E62" s="34">
        <f>Avril!$C65</f>
        <v>0</v>
      </c>
      <c r="F62" s="34">
        <f>Mai!$C65</f>
        <v>0</v>
      </c>
      <c r="G62" s="34">
        <f>Juin!$C65</f>
        <v>0</v>
      </c>
      <c r="H62" s="34">
        <f>Juillet!$C65</f>
        <v>0</v>
      </c>
      <c r="I62" s="34">
        <f>Aout!$C65</f>
        <v>0</v>
      </c>
      <c r="J62" s="34">
        <f>Septembre!$C65</f>
        <v>0</v>
      </c>
      <c r="K62" s="34">
        <f>Octobre!$C65</f>
        <v>0</v>
      </c>
      <c r="L62" s="34">
        <f ca="1">Novembre!$C65</f>
        <v>0</v>
      </c>
      <c r="M62" s="34">
        <f>Decembre!$C65</f>
        <v>0</v>
      </c>
      <c r="N62" s="30">
        <f ca="1">SUM(B62:M62)</f>
        <v>0</v>
      </c>
      <c r="O62" s="34" t="str">
        <f t="shared" si="11"/>
        <v xml:space="preserve">Non signif. </v>
      </c>
      <c r="P62" s="34" t="str">
        <f t="shared" si="12"/>
        <v xml:space="preserve">Non signif. </v>
      </c>
    </row>
    <row r="63" spans="1:16" ht="13.5" thickBot="1" x14ac:dyDescent="0.25">
      <c r="A63" s="9" t="s">
        <v>129</v>
      </c>
      <c r="B63" s="32">
        <f>SUM(B58:B62)</f>
        <v>0</v>
      </c>
      <c r="C63" s="32">
        <f t="shared" ref="C63:M63" si="13">SUM(C58:C62)</f>
        <v>0</v>
      </c>
      <c r="D63" s="32">
        <f t="shared" si="13"/>
        <v>0</v>
      </c>
      <c r="E63" s="32">
        <f t="shared" si="13"/>
        <v>0</v>
      </c>
      <c r="F63" s="32">
        <f t="shared" si="13"/>
        <v>0</v>
      </c>
      <c r="G63" s="32">
        <f t="shared" si="13"/>
        <v>0</v>
      </c>
      <c r="H63" s="32">
        <f t="shared" si="13"/>
        <v>0</v>
      </c>
      <c r="I63" s="32">
        <f t="shared" si="13"/>
        <v>0</v>
      </c>
      <c r="J63" s="32">
        <f t="shared" si="13"/>
        <v>0</v>
      </c>
      <c r="K63" s="32">
        <f t="shared" si="13"/>
        <v>0</v>
      </c>
      <c r="L63" s="32">
        <f t="shared" ca="1" si="13"/>
        <v>0</v>
      </c>
      <c r="M63" s="32">
        <f t="shared" si="13"/>
        <v>0</v>
      </c>
      <c r="N63" s="32">
        <f ca="1">SUM(N58:N62)</f>
        <v>0</v>
      </c>
      <c r="O63" s="59" t="str">
        <f t="shared" si="11"/>
        <v xml:space="preserve">Non signif. </v>
      </c>
      <c r="P63" s="59" t="str">
        <f t="shared" si="12"/>
        <v xml:space="preserve">Non signif. </v>
      </c>
    </row>
    <row r="64" spans="1:16" ht="15.75" customHeight="1" thickBot="1" x14ac:dyDescent="0.25">
      <c r="A64" s="212" t="s">
        <v>160</v>
      </c>
      <c r="B64" s="213"/>
      <c r="C64" s="213"/>
      <c r="D64" s="213"/>
      <c r="E64" s="213"/>
      <c r="F64" s="213"/>
      <c r="G64" s="213"/>
      <c r="H64" s="213"/>
      <c r="I64" s="213"/>
      <c r="J64" s="213"/>
      <c r="K64" s="213"/>
      <c r="L64" s="213"/>
      <c r="M64" s="213"/>
      <c r="N64" s="213"/>
      <c r="O64" s="213"/>
      <c r="P64" s="214"/>
    </row>
    <row r="65" spans="1:16" ht="13.5" thickBot="1" x14ac:dyDescent="0.25">
      <c r="A65" s="5" t="s">
        <v>159</v>
      </c>
      <c r="B65" s="34">
        <f>Janvier!$C$68</f>
        <v>0</v>
      </c>
      <c r="C65" s="34">
        <f>Fevrier!$C$68</f>
        <v>0</v>
      </c>
      <c r="D65" s="34">
        <f>Mars!$C$68</f>
        <v>0</v>
      </c>
      <c r="E65" s="34">
        <f>Avril!$C$68</f>
        <v>0</v>
      </c>
      <c r="F65" s="34">
        <f>Mai!$C$68</f>
        <v>0</v>
      </c>
      <c r="G65" s="34">
        <f>Juin!$C$68</f>
        <v>0</v>
      </c>
      <c r="H65" s="34">
        <f>Juillet!$C$68</f>
        <v>0</v>
      </c>
      <c r="I65" s="34">
        <f>Aout!$C$68</f>
        <v>0</v>
      </c>
      <c r="J65" s="34">
        <f>Septembre!$C$68</f>
        <v>0</v>
      </c>
      <c r="K65" s="34">
        <f>Octobre!$C$68</f>
        <v>0</v>
      </c>
      <c r="L65" s="34">
        <f ca="1">Novembre!$C$68</f>
        <v>0</v>
      </c>
      <c r="M65" s="34">
        <f>Decembre!$C$68</f>
        <v>0</v>
      </c>
      <c r="N65" s="30">
        <f ca="1">SUM(B65:M65)</f>
        <v>0</v>
      </c>
      <c r="O65" s="34" t="str">
        <f>IF(Nbr_Mois_Traite=1,(N65/4),IF(Nbr_Mois_Traite=2,(N65/8),IF(Nbr_Mois_Traite=3,(N65/13),IF(Nbr_Mois_Traite=4,(N65/17),IF(Nbr_Mois_Traite=5,(N65/22),IF(Nbr_Mois_Traite=6,(N65/26),IF(Nbr_Mois_Traite=7,(N65/30),IF(Nbr_Mois_Traite=8,(N65/35),IF(Nbr_Mois_Traite=9,(N65/39),IF(Nbr_Mois_Traite=10,(N65/43),IF(Nbr_Mois_Traite=11,(N65/48),IF(Nbr_Mois_Traite=12,(N65/52),"Non signif. "))))))))))))</f>
        <v xml:space="preserve">Non signif. </v>
      </c>
      <c r="P65" s="34" t="str">
        <f>IF(Nbr_Mois_Traite=1,(N65/1),IF(Nbr_Mois_Traite=2,(N65/2),IF(Nbr_Mois_Traite=3,(N65/3),IF(Nbr_Mois_Traite=4,(N65/4),IF(Nbr_Mois_Traite=5,(N65/5),IF(Nbr_Mois_Traite=6,(N65/6),IF(Nbr_Mois_Traite=7,(N65/7),IF(Nbr_Mois_Traite=8,(N65/8),IF(Nbr_Mois_Traite=9,(N65/9),IF(Nbr_Mois_Traite=10,(N65/10),IF(Nbr_Mois_Traite=11,(N65/11),IF(Nbr_Mois_Traite=12,(N65/12),"Non signif. "))))))))))))</f>
        <v xml:space="preserve">Non signif. </v>
      </c>
    </row>
    <row r="66" spans="1:16" ht="13.5" thickBot="1" x14ac:dyDescent="0.25">
      <c r="A66" s="5" t="s">
        <v>212</v>
      </c>
      <c r="B66" s="34">
        <f>Janvier!$C$69</f>
        <v>0</v>
      </c>
      <c r="C66" s="34">
        <f>Fevrier!$C$69</f>
        <v>0</v>
      </c>
      <c r="D66" s="34">
        <f>Mars!$C$69</f>
        <v>0</v>
      </c>
      <c r="E66" s="34">
        <f>Avril!$C$69</f>
        <v>0</v>
      </c>
      <c r="F66" s="34">
        <f>Mai!$C$69</f>
        <v>0</v>
      </c>
      <c r="G66" s="34">
        <f>Juin!$C$69</f>
        <v>0</v>
      </c>
      <c r="H66" s="34">
        <f>Juillet!$C$69</f>
        <v>0</v>
      </c>
      <c r="I66" s="34">
        <f>Aout!$C$69</f>
        <v>0</v>
      </c>
      <c r="J66" s="34">
        <f>Septembre!$C$69</f>
        <v>0</v>
      </c>
      <c r="K66" s="34">
        <f>Octobre!$C$69</f>
        <v>0</v>
      </c>
      <c r="L66" s="34">
        <f ca="1">Novembre!$C$69</f>
        <v>0</v>
      </c>
      <c r="M66" s="34">
        <f>Decembre!$C$69</f>
        <v>0</v>
      </c>
      <c r="N66" s="30">
        <f ca="1">SUM(B66:M66)</f>
        <v>0</v>
      </c>
      <c r="O66" s="34" t="str">
        <f>IF(Nbr_Mois_Traite=1,(N66/4),IF(Nbr_Mois_Traite=2,(N66/8),IF(Nbr_Mois_Traite=3,(N66/13),IF(Nbr_Mois_Traite=4,(N66/17),IF(Nbr_Mois_Traite=5,(N66/22),IF(Nbr_Mois_Traite=6,(N66/26),IF(Nbr_Mois_Traite=7,(N66/30),IF(Nbr_Mois_Traite=8,(N66/35),IF(Nbr_Mois_Traite=9,(N66/39),IF(Nbr_Mois_Traite=10,(N66/43),IF(Nbr_Mois_Traite=11,(N66/48),IF(Nbr_Mois_Traite=12,(N66/52),"Non signif. "))))))))))))</f>
        <v xml:space="preserve">Non signif. </v>
      </c>
      <c r="P66" s="34" t="str">
        <f>IF(Nbr_Mois_Traite=1,(N66/1),IF(Nbr_Mois_Traite=2,(N66/2),IF(Nbr_Mois_Traite=3,(N66/3),IF(Nbr_Mois_Traite=4,(N66/4),IF(Nbr_Mois_Traite=5,(N66/5),IF(Nbr_Mois_Traite=6,(N66/6),IF(Nbr_Mois_Traite=7,(N66/7),IF(Nbr_Mois_Traite=8,(N66/8),IF(Nbr_Mois_Traite=9,(N66/9),IF(Nbr_Mois_Traite=10,(N66/10),IF(Nbr_Mois_Traite=11,(N66/11),IF(Nbr_Mois_Traite=12,(N66/12),"Non signif. "))))))))))))</f>
        <v xml:space="preserve">Non signif. </v>
      </c>
    </row>
    <row r="67" spans="1:16" ht="13.5" thickBot="1" x14ac:dyDescent="0.25">
      <c r="A67" s="5" t="s">
        <v>79</v>
      </c>
      <c r="B67" s="34">
        <f>Janvier!$C$70</f>
        <v>0</v>
      </c>
      <c r="C67" s="34">
        <f>Fevrier!$C$70</f>
        <v>0</v>
      </c>
      <c r="D67" s="34">
        <f>Mars!$C$70</f>
        <v>0</v>
      </c>
      <c r="E67" s="34">
        <f>Avril!$C$70</f>
        <v>0</v>
      </c>
      <c r="F67" s="34">
        <f>Mai!$C$70</f>
        <v>0</v>
      </c>
      <c r="G67" s="34">
        <f>Juin!$C$70</f>
        <v>0</v>
      </c>
      <c r="H67" s="34">
        <f>Juillet!$C$70</f>
        <v>0</v>
      </c>
      <c r="I67" s="34">
        <f>Aout!$C$70</f>
        <v>0</v>
      </c>
      <c r="J67" s="34">
        <f>Septembre!$C$70</f>
        <v>0</v>
      </c>
      <c r="K67" s="34">
        <f>Octobre!$C$70</f>
        <v>0</v>
      </c>
      <c r="L67" s="34">
        <f ca="1">Novembre!$C$70</f>
        <v>0</v>
      </c>
      <c r="M67" s="34">
        <f>Decembre!$C$70</f>
        <v>0</v>
      </c>
      <c r="N67" s="30">
        <f ca="1">SUM(B67:M67)</f>
        <v>0</v>
      </c>
      <c r="O67" s="34" t="str">
        <f>IF(Nbr_Mois_Traite=1,(N67/4),IF(Nbr_Mois_Traite=2,(N67/8),IF(Nbr_Mois_Traite=3,(N67/13),IF(Nbr_Mois_Traite=4,(N67/17),IF(Nbr_Mois_Traite=5,(N67/22),IF(Nbr_Mois_Traite=6,(N67/26),IF(Nbr_Mois_Traite=7,(N67/30),IF(Nbr_Mois_Traite=8,(N67/35),IF(Nbr_Mois_Traite=9,(N67/39),IF(Nbr_Mois_Traite=10,(N67/43),IF(Nbr_Mois_Traite=11,(N67/48),IF(Nbr_Mois_Traite=12,(N67/52),"Non signif. "))))))))))))</f>
        <v xml:space="preserve">Non signif. </v>
      </c>
      <c r="P67" s="34" t="str">
        <f>IF(Nbr_Mois_Traite=1,(N67/1),IF(Nbr_Mois_Traite=2,(N67/2),IF(Nbr_Mois_Traite=3,(N67/3),IF(Nbr_Mois_Traite=4,(N67/4),IF(Nbr_Mois_Traite=5,(N67/5),IF(Nbr_Mois_Traite=6,(N67/6),IF(Nbr_Mois_Traite=7,(N67/7),IF(Nbr_Mois_Traite=8,(N67/8),IF(Nbr_Mois_Traite=9,(N67/9),IF(Nbr_Mois_Traite=10,(N67/10),IF(Nbr_Mois_Traite=11,(N67/11),IF(Nbr_Mois_Traite=12,(N67/12),"Non signif. "))))))))))))</f>
        <v xml:space="preserve">Non signif. </v>
      </c>
    </row>
    <row r="68" spans="1:16" ht="13.5" thickBot="1" x14ac:dyDescent="0.25">
      <c r="A68" s="9" t="s">
        <v>171</v>
      </c>
      <c r="B68" s="32">
        <f>SUM(B65:B67)</f>
        <v>0</v>
      </c>
      <c r="C68" s="32">
        <f t="shared" ref="C68:M68" si="14">SUM(C65:C67)</f>
        <v>0</v>
      </c>
      <c r="D68" s="32">
        <f t="shared" si="14"/>
        <v>0</v>
      </c>
      <c r="E68" s="32">
        <f t="shared" si="14"/>
        <v>0</v>
      </c>
      <c r="F68" s="32">
        <f t="shared" si="14"/>
        <v>0</v>
      </c>
      <c r="G68" s="32">
        <f t="shared" si="14"/>
        <v>0</v>
      </c>
      <c r="H68" s="32">
        <f t="shared" si="14"/>
        <v>0</v>
      </c>
      <c r="I68" s="32">
        <f t="shared" si="14"/>
        <v>0</v>
      </c>
      <c r="J68" s="32">
        <f t="shared" si="14"/>
        <v>0</v>
      </c>
      <c r="K68" s="32">
        <f t="shared" si="14"/>
        <v>0</v>
      </c>
      <c r="L68" s="32">
        <f t="shared" ca="1" si="14"/>
        <v>0</v>
      </c>
      <c r="M68" s="32">
        <f t="shared" si="14"/>
        <v>0</v>
      </c>
      <c r="N68" s="32">
        <f ca="1">SUM(N65:N67)</f>
        <v>0</v>
      </c>
      <c r="O68" s="59" t="str">
        <f>IF(Nbr_Mois_Traite=1,(N68/4),IF(Nbr_Mois_Traite=2,(N68/8),IF(Nbr_Mois_Traite=3,(N68/13),IF(Nbr_Mois_Traite=4,(N68/17),IF(Nbr_Mois_Traite=5,(N68/22),IF(Nbr_Mois_Traite=6,(N68/26),IF(Nbr_Mois_Traite=7,(N68/30),IF(Nbr_Mois_Traite=8,(N68/35),IF(Nbr_Mois_Traite=9,(N68/39),IF(Nbr_Mois_Traite=10,(N68/43),IF(Nbr_Mois_Traite=11,(N68/48),IF(Nbr_Mois_Traite=12,(N68/52),"Non signif. "))))))))))))</f>
        <v xml:space="preserve">Non signif. </v>
      </c>
      <c r="P68" s="59" t="str">
        <f>IF(Nbr_Mois_Traite=1,(N68/1),IF(Nbr_Mois_Traite=2,(N68/2),IF(Nbr_Mois_Traite=3,(N68/3),IF(Nbr_Mois_Traite=4,(N68/4),IF(Nbr_Mois_Traite=5,(N68/5),IF(Nbr_Mois_Traite=6,(N68/6),IF(Nbr_Mois_Traite=7,(N68/7),IF(Nbr_Mois_Traite=8,(N68/8),IF(Nbr_Mois_Traite=9,(N68/9),IF(Nbr_Mois_Traite=10,(N68/10),IF(Nbr_Mois_Traite=11,(N68/11),IF(Nbr_Mois_Traite=12,(N68/12),"Non signif. "))))))))))))</f>
        <v xml:space="preserve">Non signif. </v>
      </c>
    </row>
    <row r="69" spans="1:16" ht="15.75" customHeight="1" thickBot="1" x14ac:dyDescent="0.25">
      <c r="A69" s="212" t="s">
        <v>53</v>
      </c>
      <c r="B69" s="213"/>
      <c r="C69" s="213"/>
      <c r="D69" s="213"/>
      <c r="E69" s="213"/>
      <c r="F69" s="213"/>
      <c r="G69" s="213"/>
      <c r="H69" s="213"/>
      <c r="I69" s="213"/>
      <c r="J69" s="213"/>
      <c r="K69" s="213"/>
      <c r="L69" s="213"/>
      <c r="M69" s="213"/>
      <c r="N69" s="213"/>
      <c r="O69" s="213"/>
      <c r="P69" s="214"/>
    </row>
    <row r="70" spans="1:16" ht="13.5" thickBot="1" x14ac:dyDescent="0.25">
      <c r="A70" s="5" t="s">
        <v>157</v>
      </c>
      <c r="B70" s="34">
        <f>Janvier!$C$73</f>
        <v>0</v>
      </c>
      <c r="C70" s="34">
        <f>Fevrier!$C$73</f>
        <v>0</v>
      </c>
      <c r="D70" s="34">
        <f>Mars!$C$73</f>
        <v>0</v>
      </c>
      <c r="E70" s="34">
        <f>Avril!$C$73</f>
        <v>0</v>
      </c>
      <c r="F70" s="34">
        <f>Mai!$C$73</f>
        <v>0</v>
      </c>
      <c r="G70" s="34">
        <f>Juin!$C$73</f>
        <v>0</v>
      </c>
      <c r="H70" s="34">
        <f>Juillet!$C$73</f>
        <v>0</v>
      </c>
      <c r="I70" s="34">
        <f>Aout!$C$73</f>
        <v>0</v>
      </c>
      <c r="J70" s="34">
        <f>Septembre!$C$73</f>
        <v>0</v>
      </c>
      <c r="K70" s="34">
        <f>Octobre!$C$73</f>
        <v>0</v>
      </c>
      <c r="L70" s="34">
        <f ca="1">Novembre!$C$73</f>
        <v>0</v>
      </c>
      <c r="M70" s="34">
        <f>Decembre!$C$73</f>
        <v>0</v>
      </c>
      <c r="N70" s="30">
        <f ca="1">SUM(B70:M70)</f>
        <v>0</v>
      </c>
      <c r="O70" s="34" t="str">
        <f t="shared" ref="O70:O75" si="15">IF(Nbr_Mois_Traite=1,(N70/4),IF(Nbr_Mois_Traite=2,(N70/8),IF(Nbr_Mois_Traite=3,(N70/13),IF(Nbr_Mois_Traite=4,(N70/17),IF(Nbr_Mois_Traite=5,(N70/22),IF(Nbr_Mois_Traite=6,(N70/26),IF(Nbr_Mois_Traite=7,(N70/30),IF(Nbr_Mois_Traite=8,(N70/35),IF(Nbr_Mois_Traite=9,(N70/39),IF(Nbr_Mois_Traite=10,(N70/43),IF(Nbr_Mois_Traite=11,(N70/48),IF(Nbr_Mois_Traite=12,(N70/52),"Non signif. "))))))))))))</f>
        <v xml:space="preserve">Non signif. </v>
      </c>
      <c r="P70" s="34" t="str">
        <f t="shared" ref="P70:P75" si="16">IF(Nbr_Mois_Traite=1,(N70/1),IF(Nbr_Mois_Traite=2,(N70/2),IF(Nbr_Mois_Traite=3,(N70/3),IF(Nbr_Mois_Traite=4,(N70/4),IF(Nbr_Mois_Traite=5,(N70/5),IF(Nbr_Mois_Traite=6,(N70/6),IF(Nbr_Mois_Traite=7,(N70/7),IF(Nbr_Mois_Traite=8,(N70/8),IF(Nbr_Mois_Traite=9,(N70/9),IF(Nbr_Mois_Traite=10,(N70/10),IF(Nbr_Mois_Traite=11,(N70/11),IF(Nbr_Mois_Traite=12,(N70/12),"Non signif. "))))))))))))</f>
        <v xml:space="preserve">Non signif. </v>
      </c>
    </row>
    <row r="71" spans="1:16" ht="13.5" customHeight="1" thickBot="1" x14ac:dyDescent="0.25">
      <c r="A71" s="5" t="s">
        <v>24</v>
      </c>
      <c r="B71" s="34">
        <f>Janvier!$C74</f>
        <v>0</v>
      </c>
      <c r="C71" s="34">
        <f>Fevrier!$C74</f>
        <v>0</v>
      </c>
      <c r="D71" s="34">
        <f>Mars!$C74</f>
        <v>0</v>
      </c>
      <c r="E71" s="34">
        <f>Avril!$C74</f>
        <v>0</v>
      </c>
      <c r="F71" s="34">
        <f>Mai!$C74</f>
        <v>0</v>
      </c>
      <c r="G71" s="34">
        <f>Juin!$C74</f>
        <v>0</v>
      </c>
      <c r="H71" s="34">
        <f>Juillet!$C74</f>
        <v>0</v>
      </c>
      <c r="I71" s="34">
        <f>Aout!$C74</f>
        <v>0</v>
      </c>
      <c r="J71" s="34">
        <f>Septembre!$C74</f>
        <v>0</v>
      </c>
      <c r="K71" s="34">
        <f>Octobre!$C74</f>
        <v>0</v>
      </c>
      <c r="L71" s="34">
        <f ca="1">Novembre!$C74</f>
        <v>0</v>
      </c>
      <c r="M71" s="34">
        <f>Decembre!$C74</f>
        <v>0</v>
      </c>
      <c r="N71" s="30">
        <f ca="1">SUM(B71:M71)</f>
        <v>0</v>
      </c>
      <c r="O71" s="34" t="str">
        <f t="shared" si="15"/>
        <v xml:space="preserve">Non signif. </v>
      </c>
      <c r="P71" s="34" t="str">
        <f t="shared" si="16"/>
        <v xml:space="preserve">Non signif. </v>
      </c>
    </row>
    <row r="72" spans="1:16" ht="13.5" thickBot="1" x14ac:dyDescent="0.25">
      <c r="A72" s="5" t="s">
        <v>52</v>
      </c>
      <c r="B72" s="34">
        <f>Janvier!$C75</f>
        <v>0</v>
      </c>
      <c r="C72" s="34">
        <f>Fevrier!$C75</f>
        <v>0</v>
      </c>
      <c r="D72" s="34">
        <f>Mars!$C75</f>
        <v>0</v>
      </c>
      <c r="E72" s="34">
        <f>Avril!$C75</f>
        <v>0</v>
      </c>
      <c r="F72" s="34">
        <f>Mai!$C75</f>
        <v>0</v>
      </c>
      <c r="G72" s="34">
        <f>Juin!$C75</f>
        <v>0</v>
      </c>
      <c r="H72" s="34">
        <f>Juillet!$C75</f>
        <v>0</v>
      </c>
      <c r="I72" s="34">
        <f>Aout!$C75</f>
        <v>0</v>
      </c>
      <c r="J72" s="34">
        <f>Septembre!$C75</f>
        <v>0</v>
      </c>
      <c r="K72" s="34">
        <f>Octobre!$C75</f>
        <v>0</v>
      </c>
      <c r="L72" s="34">
        <f ca="1">Novembre!$C75</f>
        <v>0</v>
      </c>
      <c r="M72" s="34">
        <f>Decembre!$C75</f>
        <v>0</v>
      </c>
      <c r="N72" s="30">
        <f ca="1">SUM(B72:M72)</f>
        <v>0</v>
      </c>
      <c r="O72" s="34" t="str">
        <f t="shared" si="15"/>
        <v xml:space="preserve">Non signif. </v>
      </c>
      <c r="P72" s="34" t="str">
        <f t="shared" si="16"/>
        <v xml:space="preserve">Non signif. </v>
      </c>
    </row>
    <row r="73" spans="1:16" ht="13.5" thickBot="1" x14ac:dyDescent="0.25">
      <c r="A73" s="5" t="s">
        <v>55</v>
      </c>
      <c r="B73" s="34">
        <f>Janvier!$C76</f>
        <v>0</v>
      </c>
      <c r="C73" s="34">
        <f>Fevrier!$C76</f>
        <v>0</v>
      </c>
      <c r="D73" s="34">
        <f>Mars!$C76</f>
        <v>0</v>
      </c>
      <c r="E73" s="34">
        <f>Avril!$C76</f>
        <v>0</v>
      </c>
      <c r="F73" s="34">
        <f>Mai!$C76</f>
        <v>0</v>
      </c>
      <c r="G73" s="34">
        <f>Juin!$C76</f>
        <v>0</v>
      </c>
      <c r="H73" s="34">
        <f>Juillet!$C76</f>
        <v>0</v>
      </c>
      <c r="I73" s="34">
        <f>Aout!$C76</f>
        <v>0</v>
      </c>
      <c r="J73" s="34">
        <f>Septembre!$C76</f>
        <v>0</v>
      </c>
      <c r="K73" s="34">
        <f>Octobre!$C76</f>
        <v>0</v>
      </c>
      <c r="L73" s="34">
        <f ca="1">Novembre!$C76</f>
        <v>0</v>
      </c>
      <c r="M73" s="34">
        <f>Decembre!$C76</f>
        <v>0</v>
      </c>
      <c r="N73" s="30">
        <f ca="1">SUM(B73:M73)</f>
        <v>0</v>
      </c>
      <c r="O73" s="34" t="str">
        <f t="shared" si="15"/>
        <v xml:space="preserve">Non signif. </v>
      </c>
      <c r="P73" s="34" t="str">
        <f t="shared" si="16"/>
        <v xml:space="preserve">Non signif. </v>
      </c>
    </row>
    <row r="74" spans="1:16" s="135" customFormat="1" ht="13.5" customHeight="1" thickBot="1" x14ac:dyDescent="0.25">
      <c r="A74" s="5" t="s">
        <v>69</v>
      </c>
      <c r="B74" s="134">
        <f>Janvier!$C77</f>
        <v>0</v>
      </c>
      <c r="C74" s="134">
        <f>Fevrier!$C77</f>
        <v>0</v>
      </c>
      <c r="D74" s="134">
        <f>Mars!$C77</f>
        <v>0</v>
      </c>
      <c r="E74" s="134">
        <f>Avril!$C77</f>
        <v>0</v>
      </c>
      <c r="F74" s="134">
        <f>Mai!$C77</f>
        <v>0</v>
      </c>
      <c r="G74" s="134">
        <f>Juin!$C77</f>
        <v>0</v>
      </c>
      <c r="H74" s="134">
        <f>Juillet!$C77</f>
        <v>0</v>
      </c>
      <c r="I74" s="134">
        <f>Aout!$C77</f>
        <v>0</v>
      </c>
      <c r="J74" s="134">
        <f>Septembre!$C77</f>
        <v>0</v>
      </c>
      <c r="K74" s="134">
        <f>Octobre!$C77</f>
        <v>0</v>
      </c>
      <c r="L74" s="134">
        <f ca="1">Novembre!$C77</f>
        <v>0</v>
      </c>
      <c r="M74" s="134">
        <f>Decembre!$C77</f>
        <v>0</v>
      </c>
      <c r="N74" s="30">
        <f ca="1">SUM(B74:M74)</f>
        <v>0</v>
      </c>
      <c r="O74" s="34" t="str">
        <f t="shared" si="15"/>
        <v xml:space="preserve">Non signif. </v>
      </c>
      <c r="P74" s="34" t="str">
        <f t="shared" si="16"/>
        <v xml:space="preserve">Non signif. </v>
      </c>
    </row>
    <row r="75" spans="1:16" ht="13.5" thickBot="1" x14ac:dyDescent="0.25">
      <c r="A75" s="9" t="s">
        <v>130</v>
      </c>
      <c r="B75" s="32">
        <f>SUM(B70:B74)</f>
        <v>0</v>
      </c>
      <c r="C75" s="32">
        <f t="shared" ref="C75:M75" si="17">SUM(C70:C74)</f>
        <v>0</v>
      </c>
      <c r="D75" s="32">
        <f t="shared" si="17"/>
        <v>0</v>
      </c>
      <c r="E75" s="32">
        <f t="shared" si="17"/>
        <v>0</v>
      </c>
      <c r="F75" s="32">
        <f t="shared" si="17"/>
        <v>0</v>
      </c>
      <c r="G75" s="32">
        <f t="shared" si="17"/>
        <v>0</v>
      </c>
      <c r="H75" s="32">
        <f t="shared" si="17"/>
        <v>0</v>
      </c>
      <c r="I75" s="32">
        <f t="shared" si="17"/>
        <v>0</v>
      </c>
      <c r="J75" s="32">
        <f t="shared" si="17"/>
        <v>0</v>
      </c>
      <c r="K75" s="32">
        <f t="shared" si="17"/>
        <v>0</v>
      </c>
      <c r="L75" s="32">
        <f t="shared" ca="1" si="17"/>
        <v>0</v>
      </c>
      <c r="M75" s="32">
        <f t="shared" si="17"/>
        <v>0</v>
      </c>
      <c r="N75" s="32">
        <f ca="1">SUM(N70:N74)</f>
        <v>0</v>
      </c>
      <c r="O75" s="59" t="str">
        <f t="shared" si="15"/>
        <v xml:space="preserve">Non signif. </v>
      </c>
      <c r="P75" s="59" t="str">
        <f t="shared" si="16"/>
        <v xml:space="preserve">Non signif. </v>
      </c>
    </row>
    <row r="76" spans="1:16" ht="15.75" customHeight="1" thickBot="1" x14ac:dyDescent="0.25">
      <c r="A76" s="212" t="s">
        <v>64</v>
      </c>
      <c r="B76" s="213"/>
      <c r="C76" s="213"/>
      <c r="D76" s="213"/>
      <c r="E76" s="213"/>
      <c r="F76" s="213"/>
      <c r="G76" s="213"/>
      <c r="H76" s="213"/>
      <c r="I76" s="213"/>
      <c r="J76" s="213"/>
      <c r="K76" s="213"/>
      <c r="L76" s="213"/>
      <c r="M76" s="213"/>
      <c r="N76" s="213"/>
      <c r="O76" s="213"/>
      <c r="P76" s="214"/>
    </row>
    <row r="77" spans="1:16" ht="13.5" thickBot="1" x14ac:dyDescent="0.25">
      <c r="A77" s="5" t="s">
        <v>154</v>
      </c>
      <c r="B77" s="34">
        <f>Janvier!$H$8</f>
        <v>0</v>
      </c>
      <c r="C77" s="34">
        <f>Fevrier!$H$8</f>
        <v>0</v>
      </c>
      <c r="D77" s="34">
        <f>Mars!$H$8</f>
        <v>0</v>
      </c>
      <c r="E77" s="34">
        <f>Avril!$H$8</f>
        <v>0</v>
      </c>
      <c r="F77" s="34">
        <f>Mai!$H$8</f>
        <v>0</v>
      </c>
      <c r="G77" s="34">
        <f>Juin!$H$8</f>
        <v>0</v>
      </c>
      <c r="H77" s="34">
        <f>Juillet!$H$8</f>
        <v>0</v>
      </c>
      <c r="I77" s="34">
        <f>Aout!$H$8</f>
        <v>0</v>
      </c>
      <c r="J77" s="34">
        <f>Septembre!$H$8</f>
        <v>0</v>
      </c>
      <c r="K77" s="34">
        <f>Octobre!$H$8</f>
        <v>0</v>
      </c>
      <c r="L77" s="34">
        <f ca="1">Novembre!$H$8</f>
        <v>0</v>
      </c>
      <c r="M77" s="34">
        <f>Decembre!$H$8</f>
        <v>0</v>
      </c>
      <c r="N77" s="30">
        <f ca="1">SUM(B77:M77)</f>
        <v>0</v>
      </c>
      <c r="O77" s="34" t="str">
        <f>IF(Nbr_Mois_Traite=1,(N77/4),IF(Nbr_Mois_Traite=2,(N77/8),IF(Nbr_Mois_Traite=3,(N77/13),IF(Nbr_Mois_Traite=4,(N77/17),IF(Nbr_Mois_Traite=5,(N77/22),IF(Nbr_Mois_Traite=6,(N77/26),IF(Nbr_Mois_Traite=7,(N77/30),IF(Nbr_Mois_Traite=8,(N77/35),IF(Nbr_Mois_Traite=9,(N77/39),IF(Nbr_Mois_Traite=10,(N77/43),IF(Nbr_Mois_Traite=11,(N77/48),IF(Nbr_Mois_Traite=12,(N77/52),"Non signif. "))))))))))))</f>
        <v xml:space="preserve">Non signif. </v>
      </c>
      <c r="P77" s="34" t="str">
        <f>IF(Nbr_Mois_Traite=1,(N77/1),IF(Nbr_Mois_Traite=2,(N77/2),IF(Nbr_Mois_Traite=3,(N77/3),IF(Nbr_Mois_Traite=4,(N77/4),IF(Nbr_Mois_Traite=5,(N77/5),IF(Nbr_Mois_Traite=6,(N77/6),IF(Nbr_Mois_Traite=7,(N77/7),IF(Nbr_Mois_Traite=8,(N77/8),IF(Nbr_Mois_Traite=9,(N77/9),IF(Nbr_Mois_Traite=10,(N77/10),IF(Nbr_Mois_Traite=11,(N77/11),IF(Nbr_Mois_Traite=12,(N77/12),"Non signif. "))))))))))))</f>
        <v xml:space="preserve">Non signif. </v>
      </c>
    </row>
    <row r="78" spans="1:16" ht="13.5" thickBot="1" x14ac:dyDescent="0.25">
      <c r="A78" s="5" t="s">
        <v>63</v>
      </c>
      <c r="B78" s="34">
        <f>Janvier!$H9</f>
        <v>0</v>
      </c>
      <c r="C78" s="34">
        <f>Fevrier!$H9</f>
        <v>0</v>
      </c>
      <c r="D78" s="34">
        <f>Mars!$H9</f>
        <v>0</v>
      </c>
      <c r="E78" s="34">
        <f>Avril!$H9</f>
        <v>0</v>
      </c>
      <c r="F78" s="34">
        <f>Mai!$H9</f>
        <v>0</v>
      </c>
      <c r="G78" s="34">
        <f>Juin!$H9</f>
        <v>0</v>
      </c>
      <c r="H78" s="34">
        <f>Juillet!$H9</f>
        <v>0</v>
      </c>
      <c r="I78" s="34">
        <f>Aout!$H9</f>
        <v>0</v>
      </c>
      <c r="J78" s="34">
        <f>Septembre!$H9</f>
        <v>0</v>
      </c>
      <c r="K78" s="34">
        <f>Octobre!$H9</f>
        <v>0</v>
      </c>
      <c r="L78" s="34">
        <f ca="1">Novembre!$H9</f>
        <v>0</v>
      </c>
      <c r="M78" s="34">
        <f>Decembre!$H9</f>
        <v>0</v>
      </c>
      <c r="N78" s="30">
        <f t="shared" ref="N78:N135" ca="1" si="18">SUM(B78:M78)</f>
        <v>0</v>
      </c>
      <c r="O78" s="34" t="str">
        <f>IF(Nbr_Mois_Traite=1,(N78/4),IF(Nbr_Mois_Traite=2,(N78/8),IF(Nbr_Mois_Traite=3,(N78/13),IF(Nbr_Mois_Traite=4,(N78/17),IF(Nbr_Mois_Traite=5,(N78/22),IF(Nbr_Mois_Traite=6,(N78/26),IF(Nbr_Mois_Traite=7,(N78/30),IF(Nbr_Mois_Traite=8,(N78/35),IF(Nbr_Mois_Traite=9,(N78/39),IF(Nbr_Mois_Traite=10,(N78/43),IF(Nbr_Mois_Traite=11,(N78/48),IF(Nbr_Mois_Traite=12,(N78/52),"Non signif. "))))))))))))</f>
        <v xml:space="preserve">Non signif. </v>
      </c>
      <c r="P78" s="34" t="str">
        <f>IF(Nbr_Mois_Traite=1,(N78/1),IF(Nbr_Mois_Traite=2,(N78/2),IF(Nbr_Mois_Traite=3,(N78/3),IF(Nbr_Mois_Traite=4,(N78/4),IF(Nbr_Mois_Traite=5,(N78/5),IF(Nbr_Mois_Traite=6,(N78/6),IF(Nbr_Mois_Traite=7,(N78/7),IF(Nbr_Mois_Traite=8,(N78/8),IF(Nbr_Mois_Traite=9,(N78/9),IF(Nbr_Mois_Traite=10,(N78/10),IF(Nbr_Mois_Traite=11,(N78/11),IF(Nbr_Mois_Traite=12,(N78/12),"Non signif. "))))))))))))</f>
        <v xml:space="preserve">Non signif. </v>
      </c>
    </row>
    <row r="79" spans="1:16" ht="13.5" thickBot="1" x14ac:dyDescent="0.25">
      <c r="A79" s="5" t="s">
        <v>91</v>
      </c>
      <c r="B79" s="34">
        <f>Janvier!$H10</f>
        <v>0</v>
      </c>
      <c r="C79" s="34">
        <f>Fevrier!$H10</f>
        <v>0</v>
      </c>
      <c r="D79" s="34">
        <f>Mars!$H10</f>
        <v>0</v>
      </c>
      <c r="E79" s="34">
        <f>Avril!$H10</f>
        <v>0</v>
      </c>
      <c r="F79" s="34">
        <f>Mai!$H10</f>
        <v>0</v>
      </c>
      <c r="G79" s="34">
        <f>Juin!$H10</f>
        <v>0</v>
      </c>
      <c r="H79" s="34">
        <f>Juillet!$H10</f>
        <v>0</v>
      </c>
      <c r="I79" s="34">
        <f>Aout!$H10</f>
        <v>0</v>
      </c>
      <c r="J79" s="34">
        <f>Septembre!$H10</f>
        <v>0</v>
      </c>
      <c r="K79" s="34">
        <f>Octobre!$H10</f>
        <v>0</v>
      </c>
      <c r="L79" s="34">
        <f ca="1">Novembre!$H10</f>
        <v>0</v>
      </c>
      <c r="M79" s="34">
        <f>Decembre!$H10</f>
        <v>0</v>
      </c>
      <c r="N79" s="30">
        <f t="shared" ca="1" si="18"/>
        <v>0</v>
      </c>
      <c r="O79" s="34" t="str">
        <f>IF(Nbr_Mois_Traite=1,(N79/4),IF(Nbr_Mois_Traite=2,(N79/8),IF(Nbr_Mois_Traite=3,(N79/13),IF(Nbr_Mois_Traite=4,(N79/17),IF(Nbr_Mois_Traite=5,(N79/22),IF(Nbr_Mois_Traite=6,(N79/26),IF(Nbr_Mois_Traite=7,(N79/30),IF(Nbr_Mois_Traite=8,(N79/35),IF(Nbr_Mois_Traite=9,(N79/39),IF(Nbr_Mois_Traite=10,(N79/43),IF(Nbr_Mois_Traite=11,(N79/48),IF(Nbr_Mois_Traite=12,(N79/52),"Non signif. "))))))))))))</f>
        <v xml:space="preserve">Non signif. </v>
      </c>
      <c r="P79" s="34" t="str">
        <f>IF(Nbr_Mois_Traite=1,(N79/1),IF(Nbr_Mois_Traite=2,(N79/2),IF(Nbr_Mois_Traite=3,(N79/3),IF(Nbr_Mois_Traite=4,(N79/4),IF(Nbr_Mois_Traite=5,(N79/5),IF(Nbr_Mois_Traite=6,(N79/6),IF(Nbr_Mois_Traite=7,(N79/7),IF(Nbr_Mois_Traite=8,(N79/8),IF(Nbr_Mois_Traite=9,(N79/9),IF(Nbr_Mois_Traite=10,(N79/10),IF(Nbr_Mois_Traite=11,(N79/11),IF(Nbr_Mois_Traite=12,(N79/12),"Non signif. "))))))))))))</f>
        <v xml:space="preserve">Non signif. </v>
      </c>
    </row>
    <row r="80" spans="1:16" ht="13.5" thickBot="1" x14ac:dyDescent="0.25">
      <c r="A80" s="5" t="s">
        <v>92</v>
      </c>
      <c r="B80" s="34">
        <f>Janvier!$H11</f>
        <v>0</v>
      </c>
      <c r="C80" s="34">
        <f>Fevrier!$H11</f>
        <v>0</v>
      </c>
      <c r="D80" s="34">
        <f>Mars!$H11</f>
        <v>0</v>
      </c>
      <c r="E80" s="34">
        <f>Avril!$H11</f>
        <v>0</v>
      </c>
      <c r="F80" s="34">
        <f>Mai!$H11</f>
        <v>0</v>
      </c>
      <c r="G80" s="34">
        <f>Juin!$H11</f>
        <v>0</v>
      </c>
      <c r="H80" s="34">
        <f>Juillet!$H11</f>
        <v>0</v>
      </c>
      <c r="I80" s="34">
        <f>Aout!$H11</f>
        <v>0</v>
      </c>
      <c r="J80" s="34">
        <f>Septembre!$H11</f>
        <v>0</v>
      </c>
      <c r="K80" s="34">
        <f>Octobre!$H11</f>
        <v>0</v>
      </c>
      <c r="L80" s="34">
        <f ca="1">Novembre!$H11</f>
        <v>0</v>
      </c>
      <c r="M80" s="34">
        <f>Decembre!$H11</f>
        <v>0</v>
      </c>
      <c r="N80" s="30">
        <f t="shared" ca="1" si="18"/>
        <v>0</v>
      </c>
      <c r="O80" s="34" t="str">
        <f>IF(Nbr_Mois_Traite=1,(N80/4),IF(Nbr_Mois_Traite=2,(N80/8),IF(Nbr_Mois_Traite=3,(N80/13),IF(Nbr_Mois_Traite=4,(N80/17),IF(Nbr_Mois_Traite=5,(N80/22),IF(Nbr_Mois_Traite=6,(N80/26),IF(Nbr_Mois_Traite=7,(N80/30),IF(Nbr_Mois_Traite=8,(N80/35),IF(Nbr_Mois_Traite=9,(N80/39),IF(Nbr_Mois_Traite=10,(N80/43),IF(Nbr_Mois_Traite=11,(N80/48),IF(Nbr_Mois_Traite=12,(N80/52),"Non signif. "))))))))))))</f>
        <v xml:space="preserve">Non signif. </v>
      </c>
      <c r="P80" s="34" t="str">
        <f>IF(Nbr_Mois_Traite=1,(N80/1),IF(Nbr_Mois_Traite=2,(N80/2),IF(Nbr_Mois_Traite=3,(N80/3),IF(Nbr_Mois_Traite=4,(N80/4),IF(Nbr_Mois_Traite=5,(N80/5),IF(Nbr_Mois_Traite=6,(N80/6),IF(Nbr_Mois_Traite=7,(N80/7),IF(Nbr_Mois_Traite=8,(N80/8),IF(Nbr_Mois_Traite=9,(N80/9),IF(Nbr_Mois_Traite=10,(N80/10),IF(Nbr_Mois_Traite=11,(N80/11),IF(Nbr_Mois_Traite=12,(N80/12),"Non signif. "))))))))))))</f>
        <v xml:space="preserve">Non signif. </v>
      </c>
    </row>
    <row r="81" spans="1:16" ht="13.5" thickBot="1" x14ac:dyDescent="0.25">
      <c r="A81" s="9" t="s">
        <v>132</v>
      </c>
      <c r="B81" s="32">
        <f>SUM(B77:B80)</f>
        <v>0</v>
      </c>
      <c r="C81" s="32">
        <f t="shared" ref="C81:M81" si="19">SUM(C77:C80)</f>
        <v>0</v>
      </c>
      <c r="D81" s="32">
        <f t="shared" si="19"/>
        <v>0</v>
      </c>
      <c r="E81" s="32">
        <f t="shared" si="19"/>
        <v>0</v>
      </c>
      <c r="F81" s="32">
        <f t="shared" si="19"/>
        <v>0</v>
      </c>
      <c r="G81" s="32">
        <f t="shared" si="19"/>
        <v>0</v>
      </c>
      <c r="H81" s="32">
        <f t="shared" si="19"/>
        <v>0</v>
      </c>
      <c r="I81" s="32">
        <f t="shared" si="19"/>
        <v>0</v>
      </c>
      <c r="J81" s="32">
        <f t="shared" si="19"/>
        <v>0</v>
      </c>
      <c r="K81" s="32">
        <f t="shared" si="19"/>
        <v>0</v>
      </c>
      <c r="L81" s="32">
        <f t="shared" ca="1" si="19"/>
        <v>0</v>
      </c>
      <c r="M81" s="32">
        <f t="shared" si="19"/>
        <v>0</v>
      </c>
      <c r="N81" s="32">
        <f ca="1">SUM(N75:N80)</f>
        <v>0</v>
      </c>
      <c r="O81" s="59" t="str">
        <f>IF(Nbr_Mois_Traite=1,(N81/4),IF(Nbr_Mois_Traite=2,(N81/8),IF(Nbr_Mois_Traite=3,(N81/13),IF(Nbr_Mois_Traite=4,(N81/17),IF(Nbr_Mois_Traite=5,(N81/22),IF(Nbr_Mois_Traite=6,(N81/26),IF(Nbr_Mois_Traite=7,(N81/30),IF(Nbr_Mois_Traite=8,(N81/35),IF(Nbr_Mois_Traite=9,(N81/39),IF(Nbr_Mois_Traite=10,(N81/43),IF(Nbr_Mois_Traite=11,(N81/48),IF(Nbr_Mois_Traite=12,(N81/52),"Non signif. "))))))))))))</f>
        <v xml:space="preserve">Non signif. </v>
      </c>
      <c r="P81" s="59" t="str">
        <f>IF(Nbr_Mois_Traite=1,(N81/1),IF(Nbr_Mois_Traite=2,(N81/2),IF(Nbr_Mois_Traite=3,(N81/3),IF(Nbr_Mois_Traite=4,(N81/4),IF(Nbr_Mois_Traite=5,(N81/5),IF(Nbr_Mois_Traite=6,(N81/6),IF(Nbr_Mois_Traite=7,(N81/7),IF(Nbr_Mois_Traite=8,(N81/8),IF(Nbr_Mois_Traite=9,(N81/9),IF(Nbr_Mois_Traite=10,(N81/10),IF(Nbr_Mois_Traite=11,(N81/11),IF(Nbr_Mois_Traite=12,(N81/12),"Non signif. "))))))))))))</f>
        <v xml:space="preserve">Non signif. </v>
      </c>
    </row>
    <row r="82" spans="1:16" ht="13.5" thickBot="1" x14ac:dyDescent="0.25">
      <c r="A82" s="212" t="s">
        <v>37</v>
      </c>
      <c r="B82" s="213"/>
      <c r="C82" s="213"/>
      <c r="D82" s="213"/>
      <c r="E82" s="213"/>
      <c r="F82" s="213"/>
      <c r="G82" s="213"/>
      <c r="H82" s="213"/>
      <c r="I82" s="213"/>
      <c r="J82" s="213"/>
      <c r="K82" s="213"/>
      <c r="L82" s="213"/>
      <c r="M82" s="213"/>
      <c r="N82" s="213"/>
      <c r="O82" s="213"/>
      <c r="P82" s="214"/>
    </row>
    <row r="83" spans="1:16" ht="13.5" thickBot="1" x14ac:dyDescent="0.25">
      <c r="A83" s="5" t="s">
        <v>168</v>
      </c>
      <c r="B83" s="30">
        <f>Janvier!$H14</f>
        <v>0</v>
      </c>
      <c r="C83" s="30">
        <f>Fevrier!$H14</f>
        <v>0</v>
      </c>
      <c r="D83" s="30">
        <f>Mars!$H14</f>
        <v>0</v>
      </c>
      <c r="E83" s="30">
        <f>Avril!$H14</f>
        <v>0</v>
      </c>
      <c r="F83" s="30">
        <f>Mai!$H14</f>
        <v>0</v>
      </c>
      <c r="G83" s="30">
        <f>Juin!$H14</f>
        <v>0</v>
      </c>
      <c r="H83" s="30">
        <f>Juillet!$H14</f>
        <v>0</v>
      </c>
      <c r="I83" s="30">
        <f>Aout!$H14</f>
        <v>0</v>
      </c>
      <c r="J83" s="30">
        <f>Septembre!$H14</f>
        <v>0</v>
      </c>
      <c r="K83" s="30">
        <f>Octobre!$H14</f>
        <v>0</v>
      </c>
      <c r="L83" s="30">
        <f ca="1">Novembre!$H14</f>
        <v>0</v>
      </c>
      <c r="M83" s="30">
        <f>Decembre!$H14</f>
        <v>0</v>
      </c>
      <c r="N83" s="30">
        <f t="shared" ca="1" si="18"/>
        <v>0</v>
      </c>
      <c r="O83" s="34" t="str">
        <f t="shared" ref="O83:O90" si="20">IF(Nbr_Mois_Traite=1,(N83/4),IF(Nbr_Mois_Traite=2,(N83/8),IF(Nbr_Mois_Traite=3,(N83/13),IF(Nbr_Mois_Traite=4,(N83/17),IF(Nbr_Mois_Traite=5,(N83/22),IF(Nbr_Mois_Traite=6,(N83/26),IF(Nbr_Mois_Traite=7,(N83/30),IF(Nbr_Mois_Traite=8,(N83/35),IF(Nbr_Mois_Traite=9,(N83/39),IF(Nbr_Mois_Traite=10,(N83/43),IF(Nbr_Mois_Traite=11,(N83/48),IF(Nbr_Mois_Traite=12,(N83/52),"Non signif. "))))))))))))</f>
        <v xml:space="preserve">Non signif. </v>
      </c>
      <c r="P83" s="34" t="str">
        <f t="shared" ref="P83:P90" si="21">IF(Nbr_Mois_Traite=1,(N83/1),IF(Nbr_Mois_Traite=2,(N83/2),IF(Nbr_Mois_Traite=3,(N83/3),IF(Nbr_Mois_Traite=4,(N83/4),IF(Nbr_Mois_Traite=5,(N83/5),IF(Nbr_Mois_Traite=6,(N83/6),IF(Nbr_Mois_Traite=7,(N83/7),IF(Nbr_Mois_Traite=8,(N83/8),IF(Nbr_Mois_Traite=9,(N83/9),IF(Nbr_Mois_Traite=10,(N83/10),IF(Nbr_Mois_Traite=11,(N83/11),IF(Nbr_Mois_Traite=12,(N83/12),"Non signif. "))))))))))))</f>
        <v xml:space="preserve">Non signif. </v>
      </c>
    </row>
    <row r="84" spans="1:16" ht="13.5" thickBot="1" x14ac:dyDescent="0.25">
      <c r="A84" s="5" t="s">
        <v>177</v>
      </c>
      <c r="B84" s="30">
        <f>Janvier!$H15</f>
        <v>0</v>
      </c>
      <c r="C84" s="30">
        <f>Fevrier!$H15</f>
        <v>0</v>
      </c>
      <c r="D84" s="30">
        <f>Mars!$H15</f>
        <v>0</v>
      </c>
      <c r="E84" s="30">
        <f>Avril!$H15</f>
        <v>0</v>
      </c>
      <c r="F84" s="30">
        <f>Mai!$H15</f>
        <v>0</v>
      </c>
      <c r="G84" s="30">
        <f>Juin!$H15</f>
        <v>0</v>
      </c>
      <c r="H84" s="30">
        <f>Juillet!$H15</f>
        <v>0</v>
      </c>
      <c r="I84" s="30">
        <f>Aout!$H15</f>
        <v>0</v>
      </c>
      <c r="J84" s="30">
        <f>Septembre!$H15</f>
        <v>0</v>
      </c>
      <c r="K84" s="30">
        <f>Octobre!$H15</f>
        <v>0</v>
      </c>
      <c r="L84" s="30">
        <f ca="1">Novembre!$H15</f>
        <v>0</v>
      </c>
      <c r="M84" s="30">
        <f>Decembre!$H15</f>
        <v>0</v>
      </c>
      <c r="N84" s="30">
        <f t="shared" ca="1" si="18"/>
        <v>0</v>
      </c>
      <c r="O84" s="34" t="str">
        <f t="shared" si="20"/>
        <v xml:space="preserve">Non signif. </v>
      </c>
      <c r="P84" s="34" t="str">
        <f t="shared" si="21"/>
        <v xml:space="preserve">Non signif. </v>
      </c>
    </row>
    <row r="85" spans="1:16" ht="13.5" thickBot="1" x14ac:dyDescent="0.25">
      <c r="A85" s="5" t="s">
        <v>41</v>
      </c>
      <c r="B85" s="30">
        <f>Janvier!$H16</f>
        <v>0</v>
      </c>
      <c r="C85" s="30">
        <f>Fevrier!$H16</f>
        <v>0</v>
      </c>
      <c r="D85" s="30">
        <f>Mars!$H16</f>
        <v>0</v>
      </c>
      <c r="E85" s="30">
        <f>Avril!$H16</f>
        <v>0</v>
      </c>
      <c r="F85" s="30">
        <f>Mai!$H16</f>
        <v>0</v>
      </c>
      <c r="G85" s="30">
        <f>Juin!$H16</f>
        <v>0</v>
      </c>
      <c r="H85" s="30">
        <f>Juillet!$H16</f>
        <v>0</v>
      </c>
      <c r="I85" s="30">
        <f>Aout!$H16</f>
        <v>0</v>
      </c>
      <c r="J85" s="30">
        <f>Septembre!$H16</f>
        <v>0</v>
      </c>
      <c r="K85" s="30">
        <f>Octobre!$H16</f>
        <v>0</v>
      </c>
      <c r="L85" s="30">
        <f ca="1">Novembre!$H16</f>
        <v>0</v>
      </c>
      <c r="M85" s="30">
        <f>Decembre!$H16</f>
        <v>0</v>
      </c>
      <c r="N85" s="30">
        <f t="shared" ca="1" si="18"/>
        <v>0</v>
      </c>
      <c r="O85" s="34" t="str">
        <f t="shared" si="20"/>
        <v xml:space="preserve">Non signif. </v>
      </c>
      <c r="P85" s="34" t="str">
        <f t="shared" si="21"/>
        <v xml:space="preserve">Non signif. </v>
      </c>
    </row>
    <row r="86" spans="1:16" ht="13.5" thickBot="1" x14ac:dyDescent="0.25">
      <c r="A86" s="5" t="s">
        <v>47</v>
      </c>
      <c r="B86" s="30">
        <f>Janvier!$H17</f>
        <v>0</v>
      </c>
      <c r="C86" s="30">
        <f>Fevrier!$H17</f>
        <v>0</v>
      </c>
      <c r="D86" s="30">
        <f>Mars!$H17</f>
        <v>0</v>
      </c>
      <c r="E86" s="30">
        <f>Avril!$H17</f>
        <v>0</v>
      </c>
      <c r="F86" s="30">
        <f>Mai!$H17</f>
        <v>0</v>
      </c>
      <c r="G86" s="30">
        <f>Juin!$H17</f>
        <v>0</v>
      </c>
      <c r="H86" s="30">
        <f>Juillet!$H17</f>
        <v>0</v>
      </c>
      <c r="I86" s="30">
        <f>Aout!$H17</f>
        <v>0</v>
      </c>
      <c r="J86" s="30">
        <f>Septembre!$H17</f>
        <v>0</v>
      </c>
      <c r="K86" s="30">
        <f>Octobre!$H17</f>
        <v>0</v>
      </c>
      <c r="L86" s="30">
        <f ca="1">Novembre!$H17</f>
        <v>0</v>
      </c>
      <c r="M86" s="30">
        <f>Decembre!$H17</f>
        <v>0</v>
      </c>
      <c r="N86" s="30">
        <f t="shared" ca="1" si="18"/>
        <v>0</v>
      </c>
      <c r="O86" s="34" t="str">
        <f t="shared" si="20"/>
        <v xml:space="preserve">Non signif. </v>
      </c>
      <c r="P86" s="34" t="str">
        <f t="shared" si="21"/>
        <v xml:space="preserve">Non signif. </v>
      </c>
    </row>
    <row r="87" spans="1:16" ht="13.5" thickBot="1" x14ac:dyDescent="0.25">
      <c r="A87" s="5" t="s">
        <v>60</v>
      </c>
      <c r="B87" s="30">
        <f>Janvier!$H18</f>
        <v>0</v>
      </c>
      <c r="C87" s="30">
        <f>Fevrier!$H18</f>
        <v>0</v>
      </c>
      <c r="D87" s="30">
        <f>Mars!$H18</f>
        <v>0</v>
      </c>
      <c r="E87" s="30">
        <f>Avril!$H18</f>
        <v>0</v>
      </c>
      <c r="F87" s="30">
        <f>Mai!$H18</f>
        <v>0</v>
      </c>
      <c r="G87" s="30">
        <f>Juin!$H18</f>
        <v>0</v>
      </c>
      <c r="H87" s="30">
        <f>Juillet!$H18</f>
        <v>0</v>
      </c>
      <c r="I87" s="30">
        <f>Aout!$H18</f>
        <v>0</v>
      </c>
      <c r="J87" s="30">
        <f>Septembre!$H18</f>
        <v>0</v>
      </c>
      <c r="K87" s="30">
        <f>Octobre!$H18</f>
        <v>0</v>
      </c>
      <c r="L87" s="30">
        <f ca="1">Novembre!$H18</f>
        <v>0</v>
      </c>
      <c r="M87" s="30">
        <f>Decembre!$H18</f>
        <v>0</v>
      </c>
      <c r="N87" s="30">
        <f t="shared" ca="1" si="18"/>
        <v>0</v>
      </c>
      <c r="O87" s="34" t="str">
        <f t="shared" si="20"/>
        <v xml:space="preserve">Non signif. </v>
      </c>
      <c r="P87" s="34" t="str">
        <f t="shared" si="21"/>
        <v xml:space="preserve">Non signif. </v>
      </c>
    </row>
    <row r="88" spans="1:16" ht="13.5" thickBot="1" x14ac:dyDescent="0.25">
      <c r="A88" s="5" t="s">
        <v>71</v>
      </c>
      <c r="B88" s="30">
        <f>Janvier!$H19</f>
        <v>0</v>
      </c>
      <c r="C88" s="30">
        <f>Fevrier!$H19</f>
        <v>0</v>
      </c>
      <c r="D88" s="30">
        <f>Mars!$H19</f>
        <v>0</v>
      </c>
      <c r="E88" s="30">
        <f>Avril!$H19</f>
        <v>0</v>
      </c>
      <c r="F88" s="30">
        <f>Mai!$H19</f>
        <v>0</v>
      </c>
      <c r="G88" s="30">
        <f>Juin!$H19</f>
        <v>0</v>
      </c>
      <c r="H88" s="30">
        <f>Juillet!$H19</f>
        <v>0</v>
      </c>
      <c r="I88" s="30">
        <f>Aout!$H19</f>
        <v>0</v>
      </c>
      <c r="J88" s="30">
        <f>Septembre!$H19</f>
        <v>0</v>
      </c>
      <c r="K88" s="30">
        <f>Octobre!$H19</f>
        <v>0</v>
      </c>
      <c r="L88" s="30">
        <f ca="1">Novembre!$H19</f>
        <v>0</v>
      </c>
      <c r="M88" s="30">
        <f>Decembre!$H19</f>
        <v>0</v>
      </c>
      <c r="N88" s="30">
        <f t="shared" ca="1" si="18"/>
        <v>0</v>
      </c>
      <c r="O88" s="34" t="str">
        <f t="shared" si="20"/>
        <v xml:space="preserve">Non signif. </v>
      </c>
      <c r="P88" s="34" t="str">
        <f t="shared" si="21"/>
        <v xml:space="preserve">Non signif. </v>
      </c>
    </row>
    <row r="89" spans="1:16" ht="13.5" thickBot="1" x14ac:dyDescent="0.25">
      <c r="A89" s="5" t="s">
        <v>88</v>
      </c>
      <c r="B89" s="30">
        <f>Janvier!$H20</f>
        <v>0</v>
      </c>
      <c r="C89" s="30">
        <f>Fevrier!$H20</f>
        <v>0</v>
      </c>
      <c r="D89" s="30">
        <f>Mars!$H20</f>
        <v>0</v>
      </c>
      <c r="E89" s="30">
        <f>Avril!$H20</f>
        <v>0</v>
      </c>
      <c r="F89" s="30">
        <f>Mai!$H20</f>
        <v>0</v>
      </c>
      <c r="G89" s="30">
        <f>Juin!$H20</f>
        <v>0</v>
      </c>
      <c r="H89" s="30">
        <f>Juillet!$H20</f>
        <v>0</v>
      </c>
      <c r="I89" s="30">
        <f>Aout!$H20</f>
        <v>0</v>
      </c>
      <c r="J89" s="30">
        <f>Septembre!$H20</f>
        <v>0</v>
      </c>
      <c r="K89" s="30">
        <f>Octobre!$H20</f>
        <v>0</v>
      </c>
      <c r="L89" s="30">
        <f ca="1">Novembre!$H20</f>
        <v>0</v>
      </c>
      <c r="M89" s="30">
        <f>Decembre!$H20</f>
        <v>0</v>
      </c>
      <c r="N89" s="30">
        <f t="shared" ca="1" si="18"/>
        <v>0</v>
      </c>
      <c r="O89" s="34" t="str">
        <f t="shared" si="20"/>
        <v xml:space="preserve">Non signif. </v>
      </c>
      <c r="P89" s="34" t="str">
        <f t="shared" si="21"/>
        <v xml:space="preserve">Non signif. </v>
      </c>
    </row>
    <row r="90" spans="1:16" ht="13.5" thickBot="1" x14ac:dyDescent="0.25">
      <c r="A90" s="9" t="s">
        <v>131</v>
      </c>
      <c r="B90" s="32">
        <f>SUM(B83:B89)</f>
        <v>0</v>
      </c>
      <c r="C90" s="32">
        <f t="shared" ref="C90:M90" si="22">SUM(C83:C89)</f>
        <v>0</v>
      </c>
      <c r="D90" s="32">
        <f t="shared" si="22"/>
        <v>0</v>
      </c>
      <c r="E90" s="32">
        <f t="shared" si="22"/>
        <v>0</v>
      </c>
      <c r="F90" s="32">
        <f t="shared" si="22"/>
        <v>0</v>
      </c>
      <c r="G90" s="32">
        <f t="shared" si="22"/>
        <v>0</v>
      </c>
      <c r="H90" s="32">
        <f t="shared" si="22"/>
        <v>0</v>
      </c>
      <c r="I90" s="32">
        <f t="shared" si="22"/>
        <v>0</v>
      </c>
      <c r="J90" s="32">
        <f t="shared" si="22"/>
        <v>0</v>
      </c>
      <c r="K90" s="32">
        <f t="shared" si="22"/>
        <v>0</v>
      </c>
      <c r="L90" s="32">
        <f t="shared" ca="1" si="22"/>
        <v>0</v>
      </c>
      <c r="M90" s="32">
        <f t="shared" si="22"/>
        <v>0</v>
      </c>
      <c r="N90" s="32">
        <f ca="1">SUM(N83:N89)</f>
        <v>0</v>
      </c>
      <c r="O90" s="59" t="str">
        <f t="shared" si="20"/>
        <v xml:space="preserve">Non signif. </v>
      </c>
      <c r="P90" s="59" t="str">
        <f t="shared" si="21"/>
        <v xml:space="preserve">Non signif. </v>
      </c>
    </row>
    <row r="91" spans="1:16" ht="15.75" customHeight="1" thickBot="1" x14ac:dyDescent="0.25">
      <c r="A91" s="212" t="s">
        <v>43</v>
      </c>
      <c r="B91" s="213"/>
      <c r="C91" s="213"/>
      <c r="D91" s="213"/>
      <c r="E91" s="213"/>
      <c r="F91" s="213"/>
      <c r="G91" s="213"/>
      <c r="H91" s="213"/>
      <c r="I91" s="213"/>
      <c r="J91" s="213"/>
      <c r="K91" s="213"/>
      <c r="L91" s="213"/>
      <c r="M91" s="213"/>
      <c r="N91" s="213"/>
      <c r="O91" s="213"/>
      <c r="P91" s="214"/>
    </row>
    <row r="92" spans="1:16" ht="13.5" thickBot="1" x14ac:dyDescent="0.25">
      <c r="A92" s="5" t="s">
        <v>158</v>
      </c>
      <c r="B92" s="30">
        <f>Janvier!$H23</f>
        <v>0</v>
      </c>
      <c r="C92" s="30">
        <f>Fevrier!$H23</f>
        <v>0</v>
      </c>
      <c r="D92" s="30">
        <f>Mars!$H23</f>
        <v>0</v>
      </c>
      <c r="E92" s="30">
        <f>Avril!$H23</f>
        <v>0</v>
      </c>
      <c r="F92" s="30">
        <f>Mai!$H23</f>
        <v>0</v>
      </c>
      <c r="G92" s="30">
        <f>Juin!$H23</f>
        <v>0</v>
      </c>
      <c r="H92" s="30">
        <f>Juillet!$H23</f>
        <v>0</v>
      </c>
      <c r="I92" s="30">
        <f>Aout!$H23</f>
        <v>0</v>
      </c>
      <c r="J92" s="30">
        <f>Septembre!$H23</f>
        <v>0</v>
      </c>
      <c r="K92" s="30">
        <f>Octobre!$H23</f>
        <v>0</v>
      </c>
      <c r="L92" s="30">
        <f ca="1">Novembre!$H23</f>
        <v>0</v>
      </c>
      <c r="M92" s="30">
        <f>Decembre!$H23</f>
        <v>0</v>
      </c>
      <c r="N92" s="30">
        <f t="shared" ca="1" si="18"/>
        <v>0</v>
      </c>
      <c r="O92" s="34" t="str">
        <f>IF(Nbr_Mois_Traite=1,(N92/4),IF(Nbr_Mois_Traite=2,(N92/8),IF(Nbr_Mois_Traite=3,(N92/13),IF(Nbr_Mois_Traite=4,(N92/17),IF(Nbr_Mois_Traite=5,(N92/22),IF(Nbr_Mois_Traite=6,(N92/26),IF(Nbr_Mois_Traite=7,(N92/30),IF(Nbr_Mois_Traite=8,(N92/35),IF(Nbr_Mois_Traite=9,(N92/39),IF(Nbr_Mois_Traite=10,(N92/43),IF(Nbr_Mois_Traite=11,(N92/48),IF(Nbr_Mois_Traite=12,(N92/52),"Non signif. "))))))))))))</f>
        <v xml:space="preserve">Non signif. </v>
      </c>
      <c r="P92" s="34" t="str">
        <f>IF(Nbr_Mois_Traite=1,(N92/1),IF(Nbr_Mois_Traite=2,(N92/2),IF(Nbr_Mois_Traite=3,(N92/3),IF(Nbr_Mois_Traite=4,(N92/4),IF(Nbr_Mois_Traite=5,(N92/5),IF(Nbr_Mois_Traite=6,(N92/6),IF(Nbr_Mois_Traite=7,(N92/7),IF(Nbr_Mois_Traite=8,(N92/8),IF(Nbr_Mois_Traite=9,(N92/9),IF(Nbr_Mois_Traite=10,(N92/10),IF(Nbr_Mois_Traite=11,(N92/11),IF(Nbr_Mois_Traite=12,(N92/12),"Non signif. "))))))))))))</f>
        <v xml:space="preserve">Non signif. </v>
      </c>
    </row>
    <row r="93" spans="1:16" ht="13.5" thickBot="1" x14ac:dyDescent="0.25">
      <c r="A93" s="5" t="s">
        <v>42</v>
      </c>
      <c r="B93" s="30">
        <f>Janvier!$H24</f>
        <v>0</v>
      </c>
      <c r="C93" s="30">
        <f>Fevrier!$H24</f>
        <v>0</v>
      </c>
      <c r="D93" s="30">
        <f>Mars!$H24</f>
        <v>0</v>
      </c>
      <c r="E93" s="30">
        <f>Avril!$H24</f>
        <v>0</v>
      </c>
      <c r="F93" s="30">
        <f>Mai!$H24</f>
        <v>0</v>
      </c>
      <c r="G93" s="30">
        <f>Juin!$H24</f>
        <v>0</v>
      </c>
      <c r="H93" s="30">
        <f>Juillet!$H24</f>
        <v>0</v>
      </c>
      <c r="I93" s="30">
        <f>Aout!$H24</f>
        <v>0</v>
      </c>
      <c r="J93" s="30">
        <f>Septembre!$H24</f>
        <v>0</v>
      </c>
      <c r="K93" s="30">
        <f>Octobre!$H24</f>
        <v>0</v>
      </c>
      <c r="L93" s="30">
        <f ca="1">Novembre!$H24</f>
        <v>0</v>
      </c>
      <c r="M93" s="30">
        <f>Decembre!$H24</f>
        <v>0</v>
      </c>
      <c r="N93" s="30">
        <f t="shared" ca="1" si="18"/>
        <v>0</v>
      </c>
      <c r="O93" s="34" t="str">
        <f>IF(Nbr_Mois_Traite=1,(N93/4),IF(Nbr_Mois_Traite=2,(N93/8),IF(Nbr_Mois_Traite=3,(N93/13),IF(Nbr_Mois_Traite=4,(N93/17),IF(Nbr_Mois_Traite=5,(N93/22),IF(Nbr_Mois_Traite=6,(N93/26),IF(Nbr_Mois_Traite=7,(N93/30),IF(Nbr_Mois_Traite=8,(N93/35),IF(Nbr_Mois_Traite=9,(N93/39),IF(Nbr_Mois_Traite=10,(N93/43),IF(Nbr_Mois_Traite=11,(N93/48),IF(Nbr_Mois_Traite=12,(N93/52),"Non signif. "))))))))))))</f>
        <v xml:space="preserve">Non signif. </v>
      </c>
      <c r="P93" s="34" t="str">
        <f>IF(Nbr_Mois_Traite=1,(N93/1),IF(Nbr_Mois_Traite=2,(N93/2),IF(Nbr_Mois_Traite=3,(N93/3),IF(Nbr_Mois_Traite=4,(N93/4),IF(Nbr_Mois_Traite=5,(N93/5),IF(Nbr_Mois_Traite=6,(N93/6),IF(Nbr_Mois_Traite=7,(N93/7),IF(Nbr_Mois_Traite=8,(N93/8),IF(Nbr_Mois_Traite=9,(N93/9),IF(Nbr_Mois_Traite=10,(N93/10),IF(Nbr_Mois_Traite=11,(N93/11),IF(Nbr_Mois_Traite=12,(N93/12),"Non signif. "))))))))))))</f>
        <v xml:space="preserve">Non signif. </v>
      </c>
    </row>
    <row r="94" spans="1:16" ht="13.5" thickBot="1" x14ac:dyDescent="0.25">
      <c r="A94" s="5" t="s">
        <v>49</v>
      </c>
      <c r="B94" s="30">
        <f>Janvier!$H25</f>
        <v>0</v>
      </c>
      <c r="C94" s="30">
        <f>Fevrier!$H25</f>
        <v>0</v>
      </c>
      <c r="D94" s="30">
        <f>Mars!$H25</f>
        <v>0</v>
      </c>
      <c r="E94" s="30">
        <f>Avril!$H25</f>
        <v>0</v>
      </c>
      <c r="F94" s="30">
        <f>Mai!$H25</f>
        <v>0</v>
      </c>
      <c r="G94" s="30">
        <f>Juin!$H25</f>
        <v>0</v>
      </c>
      <c r="H94" s="30">
        <f>Juillet!$H25</f>
        <v>0</v>
      </c>
      <c r="I94" s="30">
        <f>Aout!$H25</f>
        <v>0</v>
      </c>
      <c r="J94" s="30">
        <f>Septembre!$H25</f>
        <v>0</v>
      </c>
      <c r="K94" s="30">
        <f>Octobre!$H25</f>
        <v>0</v>
      </c>
      <c r="L94" s="30">
        <f ca="1">Novembre!$H25</f>
        <v>0</v>
      </c>
      <c r="M94" s="30">
        <f>Decembre!$H25</f>
        <v>0</v>
      </c>
      <c r="N94" s="30">
        <f t="shared" ca="1" si="18"/>
        <v>0</v>
      </c>
      <c r="O94" s="34" t="str">
        <f>IF(Nbr_Mois_Traite=1,(N94/4),IF(Nbr_Mois_Traite=2,(N94/8),IF(Nbr_Mois_Traite=3,(N94/13),IF(Nbr_Mois_Traite=4,(N94/17),IF(Nbr_Mois_Traite=5,(N94/22),IF(Nbr_Mois_Traite=6,(N94/26),IF(Nbr_Mois_Traite=7,(N94/30),IF(Nbr_Mois_Traite=8,(N94/35),IF(Nbr_Mois_Traite=9,(N94/39),IF(Nbr_Mois_Traite=10,(N94/43),IF(Nbr_Mois_Traite=11,(N94/48),IF(Nbr_Mois_Traite=12,(N94/52),"Non signif. "))))))))))))</f>
        <v xml:space="preserve">Non signif. </v>
      </c>
      <c r="P94" s="34" t="str">
        <f>IF(Nbr_Mois_Traite=1,(N94/1),IF(Nbr_Mois_Traite=2,(N94/2),IF(Nbr_Mois_Traite=3,(N94/3),IF(Nbr_Mois_Traite=4,(N94/4),IF(Nbr_Mois_Traite=5,(N94/5),IF(Nbr_Mois_Traite=6,(N94/6),IF(Nbr_Mois_Traite=7,(N94/7),IF(Nbr_Mois_Traite=8,(N94/8),IF(Nbr_Mois_Traite=9,(N94/9),IF(Nbr_Mois_Traite=10,(N94/10),IF(Nbr_Mois_Traite=11,(N94/11),IF(Nbr_Mois_Traite=12,(N94/12),"Non signif. "))))))))))))</f>
        <v xml:space="preserve">Non signif. </v>
      </c>
    </row>
    <row r="95" spans="1:16" ht="13.5" thickBot="1" x14ac:dyDescent="0.25">
      <c r="A95" s="5" t="s">
        <v>83</v>
      </c>
      <c r="B95" s="30">
        <f>Janvier!$H26</f>
        <v>0</v>
      </c>
      <c r="C95" s="30">
        <f>Fevrier!$H26</f>
        <v>0</v>
      </c>
      <c r="D95" s="30">
        <f>Mars!$H26</f>
        <v>0</v>
      </c>
      <c r="E95" s="30">
        <f>Avril!$H26</f>
        <v>0</v>
      </c>
      <c r="F95" s="30">
        <f>Mai!$H26</f>
        <v>0</v>
      </c>
      <c r="G95" s="30">
        <f>Juin!$H26</f>
        <v>0</v>
      </c>
      <c r="H95" s="30">
        <f>Juillet!$H26</f>
        <v>0</v>
      </c>
      <c r="I95" s="30">
        <f>Aout!$H26</f>
        <v>0</v>
      </c>
      <c r="J95" s="30">
        <f>Septembre!$H26</f>
        <v>0</v>
      </c>
      <c r="K95" s="30">
        <f>Octobre!$H26</f>
        <v>0</v>
      </c>
      <c r="L95" s="30">
        <f ca="1">Novembre!$H26</f>
        <v>0</v>
      </c>
      <c r="M95" s="30">
        <f>Decembre!$H26</f>
        <v>0</v>
      </c>
      <c r="N95" s="30">
        <f t="shared" ca="1" si="18"/>
        <v>0</v>
      </c>
      <c r="O95" s="34" t="str">
        <f>IF(Nbr_Mois_Traite=1,(N95/4),IF(Nbr_Mois_Traite=2,(N95/8),IF(Nbr_Mois_Traite=3,(N95/13),IF(Nbr_Mois_Traite=4,(N95/17),IF(Nbr_Mois_Traite=5,(N95/22),IF(Nbr_Mois_Traite=6,(N95/26),IF(Nbr_Mois_Traite=7,(N95/30),IF(Nbr_Mois_Traite=8,(N95/35),IF(Nbr_Mois_Traite=9,(N95/39),IF(Nbr_Mois_Traite=10,(N95/43),IF(Nbr_Mois_Traite=11,(N95/48),IF(Nbr_Mois_Traite=12,(N95/52),"Non signif. "))))))))))))</f>
        <v xml:space="preserve">Non signif. </v>
      </c>
      <c r="P95" s="34" t="str">
        <f>IF(Nbr_Mois_Traite=1,(N95/1),IF(Nbr_Mois_Traite=2,(N95/2),IF(Nbr_Mois_Traite=3,(N95/3),IF(Nbr_Mois_Traite=4,(N95/4),IF(Nbr_Mois_Traite=5,(N95/5),IF(Nbr_Mois_Traite=6,(N95/6),IF(Nbr_Mois_Traite=7,(N95/7),IF(Nbr_Mois_Traite=8,(N95/8),IF(Nbr_Mois_Traite=9,(N95/9),IF(Nbr_Mois_Traite=10,(N95/10),IF(Nbr_Mois_Traite=11,(N95/11),IF(Nbr_Mois_Traite=12,(N95/12),"Non signif. "))))))))))))</f>
        <v xml:space="preserve">Non signif. </v>
      </c>
    </row>
    <row r="96" spans="1:16" ht="13.5" thickBot="1" x14ac:dyDescent="0.25">
      <c r="A96" s="9" t="s">
        <v>133</v>
      </c>
      <c r="B96" s="32">
        <f>SUM(B92:B95)</f>
        <v>0</v>
      </c>
      <c r="C96" s="32">
        <f t="shared" ref="C96:M96" si="23">SUM(C92:C95)</f>
        <v>0</v>
      </c>
      <c r="D96" s="32">
        <f t="shared" si="23"/>
        <v>0</v>
      </c>
      <c r="E96" s="32">
        <f t="shared" si="23"/>
        <v>0</v>
      </c>
      <c r="F96" s="32">
        <f t="shared" si="23"/>
        <v>0</v>
      </c>
      <c r="G96" s="32">
        <f t="shared" si="23"/>
        <v>0</v>
      </c>
      <c r="H96" s="32">
        <f t="shared" si="23"/>
        <v>0</v>
      </c>
      <c r="I96" s="32">
        <f t="shared" si="23"/>
        <v>0</v>
      </c>
      <c r="J96" s="32">
        <f t="shared" si="23"/>
        <v>0</v>
      </c>
      <c r="K96" s="32">
        <f t="shared" si="23"/>
        <v>0</v>
      </c>
      <c r="L96" s="32">
        <f t="shared" ca="1" si="23"/>
        <v>0</v>
      </c>
      <c r="M96" s="32">
        <f t="shared" si="23"/>
        <v>0</v>
      </c>
      <c r="N96" s="32">
        <f ca="1">SUM(N92:N95)</f>
        <v>0</v>
      </c>
      <c r="O96" s="59" t="str">
        <f>IF(Nbr_Mois_Traite=1,(N96/4),IF(Nbr_Mois_Traite=2,(N96/8),IF(Nbr_Mois_Traite=3,(N96/13),IF(Nbr_Mois_Traite=4,(N96/17),IF(Nbr_Mois_Traite=5,(N96/22),IF(Nbr_Mois_Traite=6,(N96/26),IF(Nbr_Mois_Traite=7,(N96/30),IF(Nbr_Mois_Traite=8,(N96/35),IF(Nbr_Mois_Traite=9,(N96/39),IF(Nbr_Mois_Traite=10,(N96/43),IF(Nbr_Mois_Traite=11,(N96/48),IF(Nbr_Mois_Traite=12,(N96/52),"Non signif. "))))))))))))</f>
        <v xml:space="preserve">Non signif. </v>
      </c>
      <c r="P96" s="59" t="str">
        <f>IF(Nbr_Mois_Traite=1,(N96/1),IF(Nbr_Mois_Traite=2,(N96/2),IF(Nbr_Mois_Traite=3,(N96/3),IF(Nbr_Mois_Traite=4,(N96/4),IF(Nbr_Mois_Traite=5,(N96/5),IF(Nbr_Mois_Traite=6,(N96/6),IF(Nbr_Mois_Traite=7,(N96/7),IF(Nbr_Mois_Traite=8,(N96/8),IF(Nbr_Mois_Traite=9,(N96/9),IF(Nbr_Mois_Traite=10,(N96/10),IF(Nbr_Mois_Traite=11,(N96/11),IF(Nbr_Mois_Traite=12,(N96/12),"Non signif. "))))))))))))</f>
        <v xml:space="preserve">Non signif. </v>
      </c>
    </row>
    <row r="97" spans="1:16" ht="15.75" customHeight="1" thickBot="1" x14ac:dyDescent="0.25">
      <c r="A97" s="212" t="s">
        <v>23</v>
      </c>
      <c r="B97" s="213"/>
      <c r="C97" s="213"/>
      <c r="D97" s="213"/>
      <c r="E97" s="213"/>
      <c r="F97" s="213"/>
      <c r="G97" s="213"/>
      <c r="H97" s="213"/>
      <c r="I97" s="213"/>
      <c r="J97" s="213"/>
      <c r="K97" s="213"/>
      <c r="L97" s="213"/>
      <c r="M97" s="213"/>
      <c r="N97" s="213"/>
      <c r="O97" s="213"/>
      <c r="P97" s="214"/>
    </row>
    <row r="98" spans="1:16" ht="13.5" thickBot="1" x14ac:dyDescent="0.25">
      <c r="A98" s="5" t="s">
        <v>155</v>
      </c>
      <c r="B98" s="30">
        <f>Janvier!$H29</f>
        <v>0</v>
      </c>
      <c r="C98" s="30">
        <f>Fevrier!$H29</f>
        <v>0</v>
      </c>
      <c r="D98" s="30">
        <f>Mars!$H29</f>
        <v>0</v>
      </c>
      <c r="E98" s="30">
        <f>Avril!$H29</f>
        <v>0</v>
      </c>
      <c r="F98" s="30">
        <f>Mai!$H29</f>
        <v>0</v>
      </c>
      <c r="G98" s="30">
        <f>Juin!$H29</f>
        <v>0</v>
      </c>
      <c r="H98" s="30">
        <f>Juillet!$H29</f>
        <v>0</v>
      </c>
      <c r="I98" s="30">
        <f>Aout!$H29</f>
        <v>0</v>
      </c>
      <c r="J98" s="30">
        <f>Septembre!$H29</f>
        <v>0</v>
      </c>
      <c r="K98" s="30">
        <f>Octobre!$H29</f>
        <v>0</v>
      </c>
      <c r="L98" s="30">
        <f ca="1">Novembre!$H29</f>
        <v>0</v>
      </c>
      <c r="M98" s="30">
        <f>Decembre!$H29</f>
        <v>0</v>
      </c>
      <c r="N98" s="30">
        <f t="shared" ca="1" si="18"/>
        <v>0</v>
      </c>
      <c r="O98" s="34" t="str">
        <f>IF(Nbr_Mois_Traite=1,(N98/4),IF(Nbr_Mois_Traite=2,(N98/8),IF(Nbr_Mois_Traite=3,(N98/13),IF(Nbr_Mois_Traite=4,(N98/17),IF(Nbr_Mois_Traite=5,(N98/22),IF(Nbr_Mois_Traite=6,(N98/26),IF(Nbr_Mois_Traite=7,(N98/30),IF(Nbr_Mois_Traite=8,(N98/35),IF(Nbr_Mois_Traite=9,(N98/39),IF(Nbr_Mois_Traite=10,(N98/43),IF(Nbr_Mois_Traite=11,(N98/48),IF(Nbr_Mois_Traite=12,(N98/52),"Non signif. "))))))))))))</f>
        <v xml:space="preserve">Non signif. </v>
      </c>
      <c r="P98" s="34" t="str">
        <f>IF(Nbr_Mois_Traite=1,(N98/1),IF(Nbr_Mois_Traite=2,(N98/2),IF(Nbr_Mois_Traite=3,(N98/3),IF(Nbr_Mois_Traite=4,(N98/4),IF(Nbr_Mois_Traite=5,(N98/5),IF(Nbr_Mois_Traite=6,(N98/6),IF(Nbr_Mois_Traite=7,(N98/7),IF(Nbr_Mois_Traite=8,(N98/8),IF(Nbr_Mois_Traite=9,(N98/9),IF(Nbr_Mois_Traite=10,(N98/10),IF(Nbr_Mois_Traite=11,(N98/11),IF(Nbr_Mois_Traite=12,(N98/12),"Non signif. "))))))))))))</f>
        <v xml:space="preserve">Non signif. </v>
      </c>
    </row>
    <row r="99" spans="1:16" ht="13.5" thickBot="1" x14ac:dyDescent="0.25">
      <c r="A99" s="5" t="s">
        <v>22</v>
      </c>
      <c r="B99" s="30">
        <f>Janvier!$H30</f>
        <v>0</v>
      </c>
      <c r="C99" s="30">
        <f>Fevrier!$H30</f>
        <v>0</v>
      </c>
      <c r="D99" s="30">
        <f>Mars!$H30</f>
        <v>0</v>
      </c>
      <c r="E99" s="30">
        <f>Avril!$H30</f>
        <v>0</v>
      </c>
      <c r="F99" s="30">
        <f>Mai!$H30</f>
        <v>0</v>
      </c>
      <c r="G99" s="30">
        <f>Juin!$H30</f>
        <v>0</v>
      </c>
      <c r="H99" s="30">
        <f>Juillet!$H30</f>
        <v>0</v>
      </c>
      <c r="I99" s="30">
        <f>Aout!$H30</f>
        <v>0</v>
      </c>
      <c r="J99" s="30">
        <f>Septembre!$H30</f>
        <v>0</v>
      </c>
      <c r="K99" s="30">
        <f>Octobre!$H30</f>
        <v>0</v>
      </c>
      <c r="L99" s="30">
        <f ca="1">Novembre!$H30</f>
        <v>0</v>
      </c>
      <c r="M99" s="30">
        <f>Decembre!$H30</f>
        <v>0</v>
      </c>
      <c r="N99" s="30">
        <f t="shared" ca="1" si="18"/>
        <v>0</v>
      </c>
      <c r="O99" s="34" t="str">
        <f>IF(Nbr_Mois_Traite=1,(N99/4),IF(Nbr_Mois_Traite=2,(N99/8),IF(Nbr_Mois_Traite=3,(N99/13),IF(Nbr_Mois_Traite=4,(N99/17),IF(Nbr_Mois_Traite=5,(N99/22),IF(Nbr_Mois_Traite=6,(N99/26),IF(Nbr_Mois_Traite=7,(N99/30),IF(Nbr_Mois_Traite=8,(N99/35),IF(Nbr_Mois_Traite=9,(N99/39),IF(Nbr_Mois_Traite=10,(N99/43),IF(Nbr_Mois_Traite=11,(N99/48),IF(Nbr_Mois_Traite=12,(N99/52),"Non signif. "))))))))))))</f>
        <v xml:space="preserve">Non signif. </v>
      </c>
      <c r="P99" s="34" t="str">
        <f>IF(Nbr_Mois_Traite=1,(N99/1),IF(Nbr_Mois_Traite=2,(N99/2),IF(Nbr_Mois_Traite=3,(N99/3),IF(Nbr_Mois_Traite=4,(N99/4),IF(Nbr_Mois_Traite=5,(N99/5),IF(Nbr_Mois_Traite=6,(N99/6),IF(Nbr_Mois_Traite=7,(N99/7),IF(Nbr_Mois_Traite=8,(N99/8),IF(Nbr_Mois_Traite=9,(N99/9),IF(Nbr_Mois_Traite=10,(N99/10),IF(Nbr_Mois_Traite=11,(N99/11),IF(Nbr_Mois_Traite=12,(N99/12),"Non signif. "))))))))))))</f>
        <v xml:space="preserve">Non signif. </v>
      </c>
    </row>
    <row r="100" spans="1:16" ht="13.5" thickBot="1" x14ac:dyDescent="0.25">
      <c r="A100" s="5" t="s">
        <v>56</v>
      </c>
      <c r="B100" s="30">
        <f>Janvier!$H31</f>
        <v>0</v>
      </c>
      <c r="C100" s="30">
        <f>Fevrier!$H31</f>
        <v>0</v>
      </c>
      <c r="D100" s="30">
        <f>Mars!$H31</f>
        <v>0</v>
      </c>
      <c r="E100" s="30">
        <f>Avril!$H31</f>
        <v>0</v>
      </c>
      <c r="F100" s="30">
        <f>Mai!$H31</f>
        <v>0</v>
      </c>
      <c r="G100" s="30">
        <f>Juin!$H31</f>
        <v>0</v>
      </c>
      <c r="H100" s="30">
        <f>Juillet!$H31</f>
        <v>0</v>
      </c>
      <c r="I100" s="30">
        <f>Aout!$H31</f>
        <v>0</v>
      </c>
      <c r="J100" s="30">
        <f>Septembre!$H31</f>
        <v>0</v>
      </c>
      <c r="K100" s="30">
        <f>Octobre!$H31</f>
        <v>0</v>
      </c>
      <c r="L100" s="30">
        <f ca="1">Novembre!$H31</f>
        <v>0</v>
      </c>
      <c r="M100" s="30">
        <f>Decembre!$H31</f>
        <v>0</v>
      </c>
      <c r="N100" s="30">
        <f t="shared" ca="1" si="18"/>
        <v>0</v>
      </c>
      <c r="O100" s="34" t="str">
        <f>IF(Nbr_Mois_Traite=1,(N100/4),IF(Nbr_Mois_Traite=2,(N100/8),IF(Nbr_Mois_Traite=3,(N100/13),IF(Nbr_Mois_Traite=4,(N100/17),IF(Nbr_Mois_Traite=5,(N100/22),IF(Nbr_Mois_Traite=6,(N100/26),IF(Nbr_Mois_Traite=7,(N100/30),IF(Nbr_Mois_Traite=8,(N100/35),IF(Nbr_Mois_Traite=9,(N100/39),IF(Nbr_Mois_Traite=10,(N100/43),IF(Nbr_Mois_Traite=11,(N100/48),IF(Nbr_Mois_Traite=12,(N100/52),"Non signif. "))))))))))))</f>
        <v xml:space="preserve">Non signif. </v>
      </c>
      <c r="P100" s="34" t="str">
        <f>IF(Nbr_Mois_Traite=1,(N100/1),IF(Nbr_Mois_Traite=2,(N100/2),IF(Nbr_Mois_Traite=3,(N100/3),IF(Nbr_Mois_Traite=4,(N100/4),IF(Nbr_Mois_Traite=5,(N100/5),IF(Nbr_Mois_Traite=6,(N100/6),IF(Nbr_Mois_Traite=7,(N100/7),IF(Nbr_Mois_Traite=8,(N100/8),IF(Nbr_Mois_Traite=9,(N100/9),IF(Nbr_Mois_Traite=10,(N100/10),IF(Nbr_Mois_Traite=11,(N100/11),IF(Nbr_Mois_Traite=12,(N100/12),"Non signif. "))))))))))))</f>
        <v xml:space="preserve">Non signif. </v>
      </c>
    </row>
    <row r="101" spans="1:16" ht="13.5" thickBot="1" x14ac:dyDescent="0.25">
      <c r="A101" s="5" t="s">
        <v>58</v>
      </c>
      <c r="B101" s="30">
        <f>Janvier!$H32</f>
        <v>0</v>
      </c>
      <c r="C101" s="30">
        <f>Fevrier!$H32</f>
        <v>0</v>
      </c>
      <c r="D101" s="30">
        <f>Mars!$H32</f>
        <v>0</v>
      </c>
      <c r="E101" s="30">
        <f>Avril!$H32</f>
        <v>0</v>
      </c>
      <c r="F101" s="30">
        <f>Mai!$H32</f>
        <v>0</v>
      </c>
      <c r="G101" s="30">
        <f>Juin!$H32</f>
        <v>0</v>
      </c>
      <c r="H101" s="30">
        <f>Juillet!$H32</f>
        <v>0</v>
      </c>
      <c r="I101" s="30">
        <f>Aout!$H32</f>
        <v>0</v>
      </c>
      <c r="J101" s="30">
        <f>Septembre!$H32</f>
        <v>0</v>
      </c>
      <c r="K101" s="30">
        <f>Octobre!$H32</f>
        <v>0</v>
      </c>
      <c r="L101" s="30">
        <f ca="1">Novembre!$H32</f>
        <v>0</v>
      </c>
      <c r="M101" s="30">
        <f>Decembre!$H32</f>
        <v>0</v>
      </c>
      <c r="N101" s="30">
        <f t="shared" ca="1" si="18"/>
        <v>0</v>
      </c>
      <c r="O101" s="34" t="str">
        <f>IF(Nbr_Mois_Traite=1,(N101/4),IF(Nbr_Mois_Traite=2,(N101/8),IF(Nbr_Mois_Traite=3,(N101/13),IF(Nbr_Mois_Traite=4,(N101/17),IF(Nbr_Mois_Traite=5,(N101/22),IF(Nbr_Mois_Traite=6,(N101/26),IF(Nbr_Mois_Traite=7,(N101/30),IF(Nbr_Mois_Traite=8,(N101/35),IF(Nbr_Mois_Traite=9,(N101/39),IF(Nbr_Mois_Traite=10,(N101/43),IF(Nbr_Mois_Traite=11,(N101/48),IF(Nbr_Mois_Traite=12,(N101/52),"Non signif. "))))))))))))</f>
        <v xml:space="preserve">Non signif. </v>
      </c>
      <c r="P101" s="34" t="str">
        <f>IF(Nbr_Mois_Traite=1,(N101/1),IF(Nbr_Mois_Traite=2,(N101/2),IF(Nbr_Mois_Traite=3,(N101/3),IF(Nbr_Mois_Traite=4,(N101/4),IF(Nbr_Mois_Traite=5,(N101/5),IF(Nbr_Mois_Traite=6,(N101/6),IF(Nbr_Mois_Traite=7,(N101/7),IF(Nbr_Mois_Traite=8,(N101/8),IF(Nbr_Mois_Traite=9,(N101/9),IF(Nbr_Mois_Traite=10,(N101/10),IF(Nbr_Mois_Traite=11,(N101/11),IF(Nbr_Mois_Traite=12,(N101/12),"Non signif. "))))))))))))</f>
        <v xml:space="preserve">Non signif. </v>
      </c>
    </row>
    <row r="102" spans="1:16" ht="13.5" thickBot="1" x14ac:dyDescent="0.25">
      <c r="A102" s="9" t="s">
        <v>173</v>
      </c>
      <c r="B102" s="32">
        <f>SUM(B98:B101)</f>
        <v>0</v>
      </c>
      <c r="C102" s="32">
        <f t="shared" ref="C102:M102" si="24">SUM(C98:C101)</f>
        <v>0</v>
      </c>
      <c r="D102" s="32">
        <f t="shared" si="24"/>
        <v>0</v>
      </c>
      <c r="E102" s="32">
        <f t="shared" si="24"/>
        <v>0</v>
      </c>
      <c r="F102" s="32">
        <f t="shared" si="24"/>
        <v>0</v>
      </c>
      <c r="G102" s="32">
        <f t="shared" si="24"/>
        <v>0</v>
      </c>
      <c r="H102" s="32">
        <f t="shared" si="24"/>
        <v>0</v>
      </c>
      <c r="I102" s="32">
        <f t="shared" si="24"/>
        <v>0</v>
      </c>
      <c r="J102" s="32">
        <f t="shared" si="24"/>
        <v>0</v>
      </c>
      <c r="K102" s="32">
        <f t="shared" si="24"/>
        <v>0</v>
      </c>
      <c r="L102" s="32">
        <f t="shared" ca="1" si="24"/>
        <v>0</v>
      </c>
      <c r="M102" s="32">
        <f t="shared" si="24"/>
        <v>0</v>
      </c>
      <c r="N102" s="32">
        <f ca="1">SUM(N98:N101)</f>
        <v>0</v>
      </c>
      <c r="O102" s="59" t="str">
        <f>IF(Nbr_Mois_Traite=1,(N102/4),IF(Nbr_Mois_Traite=2,(N102/8),IF(Nbr_Mois_Traite=3,(N102/13),IF(Nbr_Mois_Traite=4,(N102/17),IF(Nbr_Mois_Traite=5,(N102/22),IF(Nbr_Mois_Traite=6,(N102/26),IF(Nbr_Mois_Traite=7,(N102/30),IF(Nbr_Mois_Traite=8,(N102/35),IF(Nbr_Mois_Traite=9,(N102/39),IF(Nbr_Mois_Traite=10,(N102/43),IF(Nbr_Mois_Traite=11,(N102/48),IF(Nbr_Mois_Traite=12,(N102/52),"Non signif. "))))))))))))</f>
        <v xml:space="preserve">Non signif. </v>
      </c>
      <c r="P102" s="59" t="str">
        <f>IF(Nbr_Mois_Traite=1,(N102/1),IF(Nbr_Mois_Traite=2,(N102/2),IF(Nbr_Mois_Traite=3,(N102/3),IF(Nbr_Mois_Traite=4,(N102/4),IF(Nbr_Mois_Traite=5,(N102/5),IF(Nbr_Mois_Traite=6,(N102/6),IF(Nbr_Mois_Traite=7,(N102/7),IF(Nbr_Mois_Traite=8,(N102/8),IF(Nbr_Mois_Traite=9,(N102/9),IF(Nbr_Mois_Traite=10,(N102/10),IF(Nbr_Mois_Traite=11,(N102/11),IF(Nbr_Mois_Traite=12,(N102/12),"Non signif. "))))))))))))</f>
        <v xml:space="preserve">Non signif. </v>
      </c>
    </row>
    <row r="103" spans="1:16" ht="15.75" customHeight="1" thickBot="1" x14ac:dyDescent="0.25">
      <c r="A103" s="212" t="s">
        <v>162</v>
      </c>
      <c r="B103" s="213"/>
      <c r="C103" s="213"/>
      <c r="D103" s="213"/>
      <c r="E103" s="213"/>
      <c r="F103" s="213"/>
      <c r="G103" s="213"/>
      <c r="H103" s="213"/>
      <c r="I103" s="213"/>
      <c r="J103" s="213"/>
      <c r="K103" s="213"/>
      <c r="L103" s="213"/>
      <c r="M103" s="213"/>
      <c r="N103" s="213"/>
      <c r="O103" s="213"/>
      <c r="P103" s="214"/>
    </row>
    <row r="104" spans="1:16" ht="13.5" thickBot="1" x14ac:dyDescent="0.25">
      <c r="A104" s="5" t="s">
        <v>161</v>
      </c>
      <c r="B104" s="30">
        <f>Janvier!$H35</f>
        <v>0</v>
      </c>
      <c r="C104" s="30">
        <f>Fevrier!$H35</f>
        <v>0</v>
      </c>
      <c r="D104" s="30">
        <f>Mars!$H35</f>
        <v>0</v>
      </c>
      <c r="E104" s="30">
        <f>Avril!$H35</f>
        <v>0</v>
      </c>
      <c r="F104" s="30">
        <f>Mai!$H35</f>
        <v>0</v>
      </c>
      <c r="G104" s="30">
        <f>Juin!$H35</f>
        <v>0</v>
      </c>
      <c r="H104" s="30">
        <f>Juillet!$H35</f>
        <v>0</v>
      </c>
      <c r="I104" s="30">
        <f>Aout!$H35</f>
        <v>0</v>
      </c>
      <c r="J104" s="30">
        <f>Septembre!$H35</f>
        <v>0</v>
      </c>
      <c r="K104" s="30">
        <f>Octobre!$H35</f>
        <v>0</v>
      </c>
      <c r="L104" s="30">
        <f ca="1">Novembre!$H35</f>
        <v>0</v>
      </c>
      <c r="M104" s="30">
        <f>Decembre!$H35</f>
        <v>0</v>
      </c>
      <c r="N104" s="30">
        <f t="shared" ca="1" si="18"/>
        <v>0</v>
      </c>
      <c r="O104" s="34" t="str">
        <f>IF(Nbr_Mois_Traite=1,(N104/4),IF(Nbr_Mois_Traite=2,(N104/8),IF(Nbr_Mois_Traite=3,(N104/13),IF(Nbr_Mois_Traite=4,(N104/17),IF(Nbr_Mois_Traite=5,(N104/22),IF(Nbr_Mois_Traite=6,(N104/26),IF(Nbr_Mois_Traite=7,(N104/30),IF(Nbr_Mois_Traite=8,(N104/35),IF(Nbr_Mois_Traite=9,(N104/39),IF(Nbr_Mois_Traite=10,(N104/43),IF(Nbr_Mois_Traite=11,(N104/48),IF(Nbr_Mois_Traite=12,(N104/52),"Non signif. "))))))))))))</f>
        <v xml:space="preserve">Non signif. </v>
      </c>
      <c r="P104" s="34" t="str">
        <f>IF(Nbr_Mois_Traite=1,(N104/1),IF(Nbr_Mois_Traite=2,(N104/2),IF(Nbr_Mois_Traite=3,(N104/3),IF(Nbr_Mois_Traite=4,(N104/4),IF(Nbr_Mois_Traite=5,(N104/5),IF(Nbr_Mois_Traite=6,(N104/6),IF(Nbr_Mois_Traite=7,(N104/7),IF(Nbr_Mois_Traite=8,(N104/8),IF(Nbr_Mois_Traite=9,(N104/9),IF(Nbr_Mois_Traite=10,(N104/10),IF(Nbr_Mois_Traite=11,(N104/11),IF(Nbr_Mois_Traite=12,(N104/12),"Non signif. "))))))))))))</f>
        <v xml:space="preserve">Non signif. </v>
      </c>
    </row>
    <row r="105" spans="1:16" ht="13.5" thickBot="1" x14ac:dyDescent="0.25">
      <c r="A105" s="5" t="s">
        <v>44</v>
      </c>
      <c r="B105" s="30">
        <f>Janvier!$H36</f>
        <v>0</v>
      </c>
      <c r="C105" s="30">
        <f>Fevrier!$H36</f>
        <v>0</v>
      </c>
      <c r="D105" s="30">
        <f>Mars!$H36</f>
        <v>0</v>
      </c>
      <c r="E105" s="30">
        <f>Avril!$H36</f>
        <v>0</v>
      </c>
      <c r="F105" s="30">
        <f>Mai!$H36</f>
        <v>0</v>
      </c>
      <c r="G105" s="30">
        <f>Juin!$H36</f>
        <v>0</v>
      </c>
      <c r="H105" s="30">
        <f>Juillet!$H36</f>
        <v>0</v>
      </c>
      <c r="I105" s="30">
        <f>Aout!$H36</f>
        <v>0</v>
      </c>
      <c r="J105" s="30">
        <f>Septembre!$H36</f>
        <v>0</v>
      </c>
      <c r="K105" s="30">
        <f>Octobre!$H36</f>
        <v>0</v>
      </c>
      <c r="L105" s="30">
        <f ca="1">Novembre!$H36</f>
        <v>0</v>
      </c>
      <c r="M105" s="30">
        <f>Decembre!$H36</f>
        <v>0</v>
      </c>
      <c r="N105" s="30">
        <f t="shared" ca="1" si="18"/>
        <v>0</v>
      </c>
      <c r="O105" s="34" t="str">
        <f>IF(Nbr_Mois_Traite=1,(N105/4),IF(Nbr_Mois_Traite=2,(N105/8),IF(Nbr_Mois_Traite=3,(N105/13),IF(Nbr_Mois_Traite=4,(N105/17),IF(Nbr_Mois_Traite=5,(N105/22),IF(Nbr_Mois_Traite=6,(N105/26),IF(Nbr_Mois_Traite=7,(N105/30),IF(Nbr_Mois_Traite=8,(N105/35),IF(Nbr_Mois_Traite=9,(N105/39),IF(Nbr_Mois_Traite=10,(N105/43),IF(Nbr_Mois_Traite=11,(N105/48),IF(Nbr_Mois_Traite=12,(N105/52),"Non signif. "))))))))))))</f>
        <v xml:space="preserve">Non signif. </v>
      </c>
      <c r="P105" s="34" t="str">
        <f>IF(Nbr_Mois_Traite=1,(N105/1),IF(Nbr_Mois_Traite=2,(N105/2),IF(Nbr_Mois_Traite=3,(N105/3),IF(Nbr_Mois_Traite=4,(N105/4),IF(Nbr_Mois_Traite=5,(N105/5),IF(Nbr_Mois_Traite=6,(N105/6),IF(Nbr_Mois_Traite=7,(N105/7),IF(Nbr_Mois_Traite=8,(N105/8),IF(Nbr_Mois_Traite=9,(N105/9),IF(Nbr_Mois_Traite=10,(N105/10),IF(Nbr_Mois_Traite=11,(N105/11),IF(Nbr_Mois_Traite=12,(N105/12),"Non signif. "))))))))))))</f>
        <v xml:space="preserve">Non signif. </v>
      </c>
    </row>
    <row r="106" spans="1:16" ht="13.5" thickBot="1" x14ac:dyDescent="0.25">
      <c r="A106" s="5" t="s">
        <v>65</v>
      </c>
      <c r="B106" s="30">
        <f>Janvier!$H37</f>
        <v>0</v>
      </c>
      <c r="C106" s="30">
        <f>Fevrier!$H37</f>
        <v>0</v>
      </c>
      <c r="D106" s="30">
        <f>Mars!$H37</f>
        <v>0</v>
      </c>
      <c r="E106" s="30">
        <f>Avril!$H37</f>
        <v>0</v>
      </c>
      <c r="F106" s="30">
        <f>Mai!$H37</f>
        <v>0</v>
      </c>
      <c r="G106" s="30">
        <f>Juin!$H37</f>
        <v>0</v>
      </c>
      <c r="H106" s="30">
        <f>Juillet!$H37</f>
        <v>0</v>
      </c>
      <c r="I106" s="30">
        <f>Aout!$H37</f>
        <v>0</v>
      </c>
      <c r="J106" s="30">
        <f>Septembre!$H37</f>
        <v>0</v>
      </c>
      <c r="K106" s="30">
        <f>Octobre!$H37</f>
        <v>0</v>
      </c>
      <c r="L106" s="30">
        <f ca="1">Novembre!$H37</f>
        <v>0</v>
      </c>
      <c r="M106" s="30">
        <f>Decembre!$H37</f>
        <v>0</v>
      </c>
      <c r="N106" s="30">
        <f t="shared" ca="1" si="18"/>
        <v>0</v>
      </c>
      <c r="O106" s="34" t="str">
        <f>IF(Nbr_Mois_Traite=1,(N106/4),IF(Nbr_Mois_Traite=2,(N106/8),IF(Nbr_Mois_Traite=3,(N106/13),IF(Nbr_Mois_Traite=4,(N106/17),IF(Nbr_Mois_Traite=5,(N106/22),IF(Nbr_Mois_Traite=6,(N106/26),IF(Nbr_Mois_Traite=7,(N106/30),IF(Nbr_Mois_Traite=8,(N106/35),IF(Nbr_Mois_Traite=9,(N106/39),IF(Nbr_Mois_Traite=10,(N106/43),IF(Nbr_Mois_Traite=11,(N106/48),IF(Nbr_Mois_Traite=12,(N106/52),"Non signif. "))))))))))))</f>
        <v xml:space="preserve">Non signif. </v>
      </c>
      <c r="P106" s="34" t="str">
        <f>IF(Nbr_Mois_Traite=1,(N106/1),IF(Nbr_Mois_Traite=2,(N106/2),IF(Nbr_Mois_Traite=3,(N106/3),IF(Nbr_Mois_Traite=4,(N106/4),IF(Nbr_Mois_Traite=5,(N106/5),IF(Nbr_Mois_Traite=6,(N106/6),IF(Nbr_Mois_Traite=7,(N106/7),IF(Nbr_Mois_Traite=8,(N106/8),IF(Nbr_Mois_Traite=9,(N106/9),IF(Nbr_Mois_Traite=10,(N106/10),IF(Nbr_Mois_Traite=11,(N106/11),IF(Nbr_Mois_Traite=12,(N106/12),"Non signif. "))))))))))))</f>
        <v xml:space="preserve">Non signif. </v>
      </c>
    </row>
    <row r="107" spans="1:16" ht="13.5" thickBot="1" x14ac:dyDescent="0.25">
      <c r="A107" s="9" t="s">
        <v>209</v>
      </c>
      <c r="B107" s="32">
        <f>SUM(B104:B106)</f>
        <v>0</v>
      </c>
      <c r="C107" s="32">
        <f t="shared" ref="C107:M107" si="25">SUM(C104:C106)</f>
        <v>0</v>
      </c>
      <c r="D107" s="32">
        <f t="shared" si="25"/>
        <v>0</v>
      </c>
      <c r="E107" s="32">
        <f t="shared" si="25"/>
        <v>0</v>
      </c>
      <c r="F107" s="32">
        <f t="shared" si="25"/>
        <v>0</v>
      </c>
      <c r="G107" s="32">
        <f t="shared" si="25"/>
        <v>0</v>
      </c>
      <c r="H107" s="32">
        <f t="shared" si="25"/>
        <v>0</v>
      </c>
      <c r="I107" s="32">
        <f t="shared" si="25"/>
        <v>0</v>
      </c>
      <c r="J107" s="32">
        <f t="shared" si="25"/>
        <v>0</v>
      </c>
      <c r="K107" s="32">
        <f t="shared" si="25"/>
        <v>0</v>
      </c>
      <c r="L107" s="32">
        <f t="shared" ca="1" si="25"/>
        <v>0</v>
      </c>
      <c r="M107" s="32">
        <f t="shared" si="25"/>
        <v>0</v>
      </c>
      <c r="N107" s="32">
        <f ca="1">SUM(N104:N106)</f>
        <v>0</v>
      </c>
      <c r="O107" s="59" t="str">
        <f>IF(Nbr_Mois_Traite=1,(N107/4),IF(Nbr_Mois_Traite=2,(N107/8),IF(Nbr_Mois_Traite=3,(N107/13),IF(Nbr_Mois_Traite=4,(N107/17),IF(Nbr_Mois_Traite=5,(N107/22),IF(Nbr_Mois_Traite=6,(N107/26),IF(Nbr_Mois_Traite=7,(N107/30),IF(Nbr_Mois_Traite=8,(N107/35),IF(Nbr_Mois_Traite=9,(N107/39),IF(Nbr_Mois_Traite=10,(N107/43),IF(Nbr_Mois_Traite=11,(N107/48),IF(Nbr_Mois_Traite=12,(N107/52),"Non signif. "))))))))))))</f>
        <v xml:space="preserve">Non signif. </v>
      </c>
      <c r="P107" s="59" t="str">
        <f>IF(Nbr_Mois_Traite=1,(N107/1),IF(Nbr_Mois_Traite=2,(N107/2),IF(Nbr_Mois_Traite=3,(N107/3),IF(Nbr_Mois_Traite=4,(N107/4),IF(Nbr_Mois_Traite=5,(N107/5),IF(Nbr_Mois_Traite=6,(N107/6),IF(Nbr_Mois_Traite=7,(N107/7),IF(Nbr_Mois_Traite=8,(N107/8),IF(Nbr_Mois_Traite=9,(N107/9),IF(Nbr_Mois_Traite=10,(N107/10),IF(Nbr_Mois_Traite=11,(N107/11),IF(Nbr_Mois_Traite=12,(N107/12),"Non signif. "))))))))))))</f>
        <v xml:space="preserve">Non signif. </v>
      </c>
    </row>
    <row r="108" spans="1:16" ht="15.75" customHeight="1" thickBot="1" x14ac:dyDescent="0.25">
      <c r="A108" s="212" t="s">
        <v>174</v>
      </c>
      <c r="B108" s="213"/>
      <c r="C108" s="213"/>
      <c r="D108" s="213"/>
      <c r="E108" s="213"/>
      <c r="F108" s="213"/>
      <c r="G108" s="213"/>
      <c r="H108" s="213"/>
      <c r="I108" s="213"/>
      <c r="J108" s="213"/>
      <c r="K108" s="213"/>
      <c r="L108" s="213"/>
      <c r="M108" s="213"/>
      <c r="N108" s="213"/>
      <c r="O108" s="213"/>
      <c r="P108" s="214"/>
    </row>
    <row r="109" spans="1:16" ht="13.5" thickBot="1" x14ac:dyDescent="0.25">
      <c r="A109" s="5" t="s">
        <v>179</v>
      </c>
      <c r="B109" s="30">
        <f>Janvier!$H40</f>
        <v>0</v>
      </c>
      <c r="C109" s="30">
        <f>Fevrier!$H40</f>
        <v>0</v>
      </c>
      <c r="D109" s="30">
        <f>Mars!$H40</f>
        <v>0</v>
      </c>
      <c r="E109" s="30">
        <f>Avril!$H40</f>
        <v>0</v>
      </c>
      <c r="F109" s="30">
        <f>Mai!$H40</f>
        <v>0</v>
      </c>
      <c r="G109" s="30">
        <f>Juin!$H40</f>
        <v>0</v>
      </c>
      <c r="H109" s="30">
        <f>Juillet!$H40</f>
        <v>0</v>
      </c>
      <c r="I109" s="30">
        <f>Aout!$H40</f>
        <v>0</v>
      </c>
      <c r="J109" s="30">
        <f>Septembre!$H40</f>
        <v>0</v>
      </c>
      <c r="K109" s="30">
        <f>Octobre!$H40</f>
        <v>0</v>
      </c>
      <c r="L109" s="30">
        <f ca="1">Novembre!$H40</f>
        <v>0</v>
      </c>
      <c r="M109" s="30">
        <f>Decembre!$H40</f>
        <v>0</v>
      </c>
      <c r="N109" s="30">
        <f t="shared" ca="1" si="18"/>
        <v>0</v>
      </c>
      <c r="O109" s="34" t="str">
        <f t="shared" ref="O109:O116" si="26">IF(Nbr_Mois_Traite=1,(N109/4),IF(Nbr_Mois_Traite=2,(N109/8),IF(Nbr_Mois_Traite=3,(N109/13),IF(Nbr_Mois_Traite=4,(N109/17),IF(Nbr_Mois_Traite=5,(N109/22),IF(Nbr_Mois_Traite=6,(N109/26),IF(Nbr_Mois_Traite=7,(N109/30),IF(Nbr_Mois_Traite=8,(N109/35),IF(Nbr_Mois_Traite=9,(N109/39),IF(Nbr_Mois_Traite=10,(N109/43),IF(Nbr_Mois_Traite=11,(N109/48),IF(Nbr_Mois_Traite=12,(N109/52),"Non signif. "))))))))))))</f>
        <v xml:space="preserve">Non signif. </v>
      </c>
      <c r="P109" s="34" t="str">
        <f t="shared" ref="P109:P116" si="27">IF(Nbr_Mois_Traite=1,(N109/1),IF(Nbr_Mois_Traite=2,(N109/2),IF(Nbr_Mois_Traite=3,(N109/3),IF(Nbr_Mois_Traite=4,(N109/4),IF(Nbr_Mois_Traite=5,(N109/5),IF(Nbr_Mois_Traite=6,(N109/6),IF(Nbr_Mois_Traite=7,(N109/7),IF(Nbr_Mois_Traite=8,(N109/8),IF(Nbr_Mois_Traite=9,(N109/9),IF(Nbr_Mois_Traite=10,(N109/10),IF(Nbr_Mois_Traite=11,(N109/11),IF(Nbr_Mois_Traite=12,(N109/12),"Non signif. "))))))))))))</f>
        <v xml:space="preserve">Non signif. </v>
      </c>
    </row>
    <row r="110" spans="1:16" ht="13.5" thickBot="1" x14ac:dyDescent="0.25">
      <c r="A110" s="5" t="s">
        <v>38</v>
      </c>
      <c r="B110" s="30">
        <f>Janvier!$H41</f>
        <v>0</v>
      </c>
      <c r="C110" s="30">
        <f>Fevrier!$H41</f>
        <v>0</v>
      </c>
      <c r="D110" s="30">
        <f>Mars!$H41</f>
        <v>0</v>
      </c>
      <c r="E110" s="30">
        <f>Avril!$H41</f>
        <v>0</v>
      </c>
      <c r="F110" s="30">
        <f>Mai!$H41</f>
        <v>0</v>
      </c>
      <c r="G110" s="30">
        <f>Juin!$H41</f>
        <v>0</v>
      </c>
      <c r="H110" s="30">
        <f>Juillet!$H41</f>
        <v>0</v>
      </c>
      <c r="I110" s="30">
        <f>Aout!$H41</f>
        <v>0</v>
      </c>
      <c r="J110" s="30">
        <f>Septembre!$H41</f>
        <v>0</v>
      </c>
      <c r="K110" s="30">
        <f>Octobre!$H41</f>
        <v>0</v>
      </c>
      <c r="L110" s="30">
        <f ca="1">Novembre!$H41</f>
        <v>0</v>
      </c>
      <c r="M110" s="30">
        <f>Decembre!$H41</f>
        <v>0</v>
      </c>
      <c r="N110" s="30">
        <f t="shared" ca="1" si="18"/>
        <v>0</v>
      </c>
      <c r="O110" s="34" t="str">
        <f t="shared" si="26"/>
        <v xml:space="preserve">Non signif. </v>
      </c>
      <c r="P110" s="34" t="str">
        <f t="shared" si="27"/>
        <v xml:space="preserve">Non signif. </v>
      </c>
    </row>
    <row r="111" spans="1:16" ht="13.5" thickBot="1" x14ac:dyDescent="0.25">
      <c r="A111" s="5" t="s">
        <v>178</v>
      </c>
      <c r="B111" s="30">
        <f>Janvier!$H42</f>
        <v>0</v>
      </c>
      <c r="C111" s="30">
        <f>Fevrier!$H42</f>
        <v>0</v>
      </c>
      <c r="D111" s="30">
        <f>Mars!$H42</f>
        <v>0</v>
      </c>
      <c r="E111" s="30">
        <f>Avril!$H42</f>
        <v>0</v>
      </c>
      <c r="F111" s="30">
        <f>Mai!$H42</f>
        <v>0</v>
      </c>
      <c r="G111" s="30">
        <f>Juin!$H42</f>
        <v>0</v>
      </c>
      <c r="H111" s="30">
        <f>Juillet!$H42</f>
        <v>0</v>
      </c>
      <c r="I111" s="30">
        <f>Aout!$H42</f>
        <v>0</v>
      </c>
      <c r="J111" s="30">
        <f>Septembre!$H42</f>
        <v>0</v>
      </c>
      <c r="K111" s="30">
        <f>Octobre!$H42</f>
        <v>0</v>
      </c>
      <c r="L111" s="30">
        <f ca="1">Novembre!$H42</f>
        <v>0</v>
      </c>
      <c r="M111" s="30">
        <f>Decembre!$H42</f>
        <v>0</v>
      </c>
      <c r="N111" s="30">
        <f t="shared" ca="1" si="18"/>
        <v>0</v>
      </c>
      <c r="O111" s="34" t="str">
        <f t="shared" si="26"/>
        <v xml:space="preserve">Non signif. </v>
      </c>
      <c r="P111" s="34" t="str">
        <f t="shared" si="27"/>
        <v xml:space="preserve">Non signif. </v>
      </c>
    </row>
    <row r="112" spans="1:16" ht="13.5" thickBot="1" x14ac:dyDescent="0.25">
      <c r="A112" s="5" t="s">
        <v>74</v>
      </c>
      <c r="B112" s="30">
        <f>Janvier!$H43</f>
        <v>0</v>
      </c>
      <c r="C112" s="30">
        <f>Fevrier!$H43</f>
        <v>0</v>
      </c>
      <c r="D112" s="30">
        <f>Mars!$H43</f>
        <v>0</v>
      </c>
      <c r="E112" s="30">
        <f>Avril!$H43</f>
        <v>0</v>
      </c>
      <c r="F112" s="30">
        <f>Mai!$H43</f>
        <v>0</v>
      </c>
      <c r="G112" s="30">
        <f>Juin!$H43</f>
        <v>0</v>
      </c>
      <c r="H112" s="30">
        <f>Juillet!$H43</f>
        <v>0</v>
      </c>
      <c r="I112" s="30">
        <f>Aout!$H43</f>
        <v>0</v>
      </c>
      <c r="J112" s="30">
        <f>Septembre!$H43</f>
        <v>0</v>
      </c>
      <c r="K112" s="30">
        <f>Octobre!$H43</f>
        <v>0</v>
      </c>
      <c r="L112" s="30">
        <f ca="1">Novembre!$H43</f>
        <v>0</v>
      </c>
      <c r="M112" s="30">
        <f>Decembre!$H43</f>
        <v>0</v>
      </c>
      <c r="N112" s="30">
        <f t="shared" ca="1" si="18"/>
        <v>0</v>
      </c>
      <c r="O112" s="34" t="str">
        <f t="shared" si="26"/>
        <v xml:space="preserve">Non signif. </v>
      </c>
      <c r="P112" s="34" t="str">
        <f t="shared" si="27"/>
        <v xml:space="preserve">Non signif. </v>
      </c>
    </row>
    <row r="113" spans="1:16" ht="13.5" thickBot="1" x14ac:dyDescent="0.25">
      <c r="A113" s="5" t="s">
        <v>85</v>
      </c>
      <c r="B113" s="30">
        <f>Janvier!$H44</f>
        <v>0</v>
      </c>
      <c r="C113" s="30">
        <f>Fevrier!$H44</f>
        <v>0</v>
      </c>
      <c r="D113" s="30">
        <f>Mars!$H44</f>
        <v>0</v>
      </c>
      <c r="E113" s="30">
        <f>Avril!$H44</f>
        <v>0</v>
      </c>
      <c r="F113" s="30">
        <f>Mai!$H44</f>
        <v>0</v>
      </c>
      <c r="G113" s="30">
        <f>Juin!$H44</f>
        <v>0</v>
      </c>
      <c r="H113" s="30">
        <f>Juillet!$H44</f>
        <v>0</v>
      </c>
      <c r="I113" s="30">
        <f>Aout!$H44</f>
        <v>0</v>
      </c>
      <c r="J113" s="30">
        <f>Septembre!$H44</f>
        <v>0</v>
      </c>
      <c r="K113" s="30">
        <f>Octobre!$H44</f>
        <v>0</v>
      </c>
      <c r="L113" s="30">
        <f ca="1">Novembre!$H44</f>
        <v>0</v>
      </c>
      <c r="M113" s="30">
        <f>Decembre!$H44</f>
        <v>0</v>
      </c>
      <c r="N113" s="30">
        <f t="shared" ca="1" si="18"/>
        <v>0</v>
      </c>
      <c r="O113" s="34" t="str">
        <f t="shared" si="26"/>
        <v xml:space="preserve">Non signif. </v>
      </c>
      <c r="P113" s="34" t="str">
        <f t="shared" si="27"/>
        <v xml:space="preserve">Non signif. </v>
      </c>
    </row>
    <row r="114" spans="1:16" ht="13.5" thickBot="1" x14ac:dyDescent="0.25">
      <c r="A114" s="5" t="s">
        <v>86</v>
      </c>
      <c r="B114" s="30">
        <f>Janvier!$H45</f>
        <v>0</v>
      </c>
      <c r="C114" s="30">
        <f>Fevrier!$H45</f>
        <v>0</v>
      </c>
      <c r="D114" s="30">
        <f>Mars!$H45</f>
        <v>0</v>
      </c>
      <c r="E114" s="30">
        <f>Avril!$H45</f>
        <v>0</v>
      </c>
      <c r="F114" s="30">
        <f>Mai!$H45</f>
        <v>0</v>
      </c>
      <c r="G114" s="30">
        <f>Juin!$H45</f>
        <v>0</v>
      </c>
      <c r="H114" s="30">
        <f>Juillet!$H45</f>
        <v>0</v>
      </c>
      <c r="I114" s="30">
        <f>Aout!$H45</f>
        <v>0</v>
      </c>
      <c r="J114" s="30">
        <f>Septembre!$H45</f>
        <v>0</v>
      </c>
      <c r="K114" s="30">
        <f>Octobre!$H45</f>
        <v>0</v>
      </c>
      <c r="L114" s="30">
        <f ca="1">Novembre!$H45</f>
        <v>0</v>
      </c>
      <c r="M114" s="30">
        <f>Decembre!$H45</f>
        <v>0</v>
      </c>
      <c r="N114" s="30">
        <f t="shared" ca="1" si="18"/>
        <v>0</v>
      </c>
      <c r="O114" s="34" t="str">
        <f t="shared" si="26"/>
        <v xml:space="preserve">Non signif. </v>
      </c>
      <c r="P114" s="34" t="str">
        <f t="shared" si="27"/>
        <v xml:space="preserve">Non signif. </v>
      </c>
    </row>
    <row r="115" spans="1:16" ht="13.5" thickBot="1" x14ac:dyDescent="0.25">
      <c r="A115" s="5" t="s">
        <v>87</v>
      </c>
      <c r="B115" s="30">
        <f>Janvier!$H46</f>
        <v>0</v>
      </c>
      <c r="C115" s="30">
        <f>Fevrier!$H46</f>
        <v>0</v>
      </c>
      <c r="D115" s="30">
        <f>Mars!$H46</f>
        <v>0</v>
      </c>
      <c r="E115" s="30">
        <f>Avril!$H46</f>
        <v>0</v>
      </c>
      <c r="F115" s="30">
        <f>Mai!$H46</f>
        <v>0</v>
      </c>
      <c r="G115" s="30">
        <f>Juin!$H46</f>
        <v>0</v>
      </c>
      <c r="H115" s="30">
        <f>Juillet!$H46</f>
        <v>0</v>
      </c>
      <c r="I115" s="30">
        <f>Aout!$H46</f>
        <v>0</v>
      </c>
      <c r="J115" s="30">
        <f>Septembre!$H46</f>
        <v>0</v>
      </c>
      <c r="K115" s="30">
        <f>Octobre!$H46</f>
        <v>0</v>
      </c>
      <c r="L115" s="30">
        <f ca="1">Novembre!$H46</f>
        <v>0</v>
      </c>
      <c r="M115" s="30">
        <f>Decembre!$H46</f>
        <v>0</v>
      </c>
      <c r="N115" s="30">
        <f t="shared" ca="1" si="18"/>
        <v>0</v>
      </c>
      <c r="O115" s="34" t="str">
        <f t="shared" si="26"/>
        <v xml:space="preserve">Non signif. </v>
      </c>
      <c r="P115" s="34" t="str">
        <f t="shared" si="27"/>
        <v xml:space="preserve">Non signif. </v>
      </c>
    </row>
    <row r="116" spans="1:16" ht="13.5" thickBot="1" x14ac:dyDescent="0.25">
      <c r="A116" s="9" t="s">
        <v>135</v>
      </c>
      <c r="B116" s="32">
        <f>SUM(B109:B115)</f>
        <v>0</v>
      </c>
      <c r="C116" s="32">
        <f t="shared" ref="C116:M116" si="28">SUM(C109:C115)</f>
        <v>0</v>
      </c>
      <c r="D116" s="32">
        <f t="shared" si="28"/>
        <v>0</v>
      </c>
      <c r="E116" s="32">
        <f t="shared" si="28"/>
        <v>0</v>
      </c>
      <c r="F116" s="32">
        <f t="shared" si="28"/>
        <v>0</v>
      </c>
      <c r="G116" s="32">
        <f t="shared" si="28"/>
        <v>0</v>
      </c>
      <c r="H116" s="32">
        <f t="shared" si="28"/>
        <v>0</v>
      </c>
      <c r="I116" s="32">
        <f t="shared" si="28"/>
        <v>0</v>
      </c>
      <c r="J116" s="32">
        <f t="shared" si="28"/>
        <v>0</v>
      </c>
      <c r="K116" s="32">
        <f t="shared" si="28"/>
        <v>0</v>
      </c>
      <c r="L116" s="32">
        <f t="shared" ca="1" si="28"/>
        <v>0</v>
      </c>
      <c r="M116" s="32">
        <f t="shared" si="28"/>
        <v>0</v>
      </c>
      <c r="N116" s="32">
        <f ca="1">SUM(N109:N115)</f>
        <v>0</v>
      </c>
      <c r="O116" s="59" t="str">
        <f t="shared" si="26"/>
        <v xml:space="preserve">Non signif. </v>
      </c>
      <c r="P116" s="59" t="str">
        <f t="shared" si="27"/>
        <v xml:space="preserve">Non signif. </v>
      </c>
    </row>
    <row r="117" spans="1:16" ht="15.75" customHeight="1" thickBot="1" x14ac:dyDescent="0.25">
      <c r="A117" s="212" t="s">
        <v>156</v>
      </c>
      <c r="B117" s="213"/>
      <c r="C117" s="213"/>
      <c r="D117" s="213"/>
      <c r="E117" s="213"/>
      <c r="F117" s="213"/>
      <c r="G117" s="213"/>
      <c r="H117" s="213"/>
      <c r="I117" s="213"/>
      <c r="J117" s="213"/>
      <c r="K117" s="213"/>
      <c r="L117" s="213"/>
      <c r="M117" s="213"/>
      <c r="N117" s="213"/>
      <c r="O117" s="213"/>
      <c r="P117" s="214"/>
    </row>
    <row r="118" spans="1:16" ht="13.5" thickBot="1" x14ac:dyDescent="0.25">
      <c r="A118" s="5" t="s">
        <v>167</v>
      </c>
      <c r="B118" s="30">
        <f>Janvier!$H49</f>
        <v>0</v>
      </c>
      <c r="C118" s="30">
        <f>Fevrier!$H49</f>
        <v>0</v>
      </c>
      <c r="D118" s="30">
        <f>Mars!$H49</f>
        <v>0</v>
      </c>
      <c r="E118" s="30">
        <f>Avril!$H49</f>
        <v>0</v>
      </c>
      <c r="F118" s="30">
        <f>Mai!$H49</f>
        <v>0</v>
      </c>
      <c r="G118" s="30">
        <f>Juin!$H49</f>
        <v>0</v>
      </c>
      <c r="H118" s="30">
        <f>Juillet!$H49</f>
        <v>0</v>
      </c>
      <c r="I118" s="30">
        <f>Aout!$H49</f>
        <v>0</v>
      </c>
      <c r="J118" s="30">
        <f>Septembre!$H49</f>
        <v>0</v>
      </c>
      <c r="K118" s="30">
        <f>Octobre!$H49</f>
        <v>0</v>
      </c>
      <c r="L118" s="30">
        <f ca="1">Novembre!$H49</f>
        <v>0</v>
      </c>
      <c r="M118" s="30">
        <f>Decembre!$H49</f>
        <v>0</v>
      </c>
      <c r="N118" s="30">
        <f t="shared" ca="1" si="18"/>
        <v>0</v>
      </c>
      <c r="O118" s="34" t="str">
        <f>IF(Nbr_Mois_Traite=1,(N118/4),IF(Nbr_Mois_Traite=2,(N118/8),IF(Nbr_Mois_Traite=3,(N118/13),IF(Nbr_Mois_Traite=4,(N118/17),IF(Nbr_Mois_Traite=5,(N118/22),IF(Nbr_Mois_Traite=6,(N118/26),IF(Nbr_Mois_Traite=7,(N118/30),IF(Nbr_Mois_Traite=8,(N118/35),IF(Nbr_Mois_Traite=9,(N118/39),IF(Nbr_Mois_Traite=10,(N118/43),IF(Nbr_Mois_Traite=11,(N118/48),IF(Nbr_Mois_Traite=12,(N118/52),"Non signif. "))))))))))))</f>
        <v xml:space="preserve">Non signif. </v>
      </c>
      <c r="P118" s="34" t="str">
        <f>IF(Nbr_Mois_Traite=1,(N118/1),IF(Nbr_Mois_Traite=2,(N118/2),IF(Nbr_Mois_Traite=3,(N118/3),IF(Nbr_Mois_Traite=4,(N118/4),IF(Nbr_Mois_Traite=5,(N118/5),IF(Nbr_Mois_Traite=6,(N118/6),IF(Nbr_Mois_Traite=7,(N118/7),IF(Nbr_Mois_Traite=8,(N118/8),IF(Nbr_Mois_Traite=9,(N118/9),IF(Nbr_Mois_Traite=10,(N118/10),IF(Nbr_Mois_Traite=11,(N118/11),IF(Nbr_Mois_Traite=12,(N118/12),"Non signif. "))))))))))))</f>
        <v xml:space="preserve">Non signif. </v>
      </c>
    </row>
    <row r="119" spans="1:16" ht="13.5" thickBot="1" x14ac:dyDescent="0.25">
      <c r="A119" s="5" t="s">
        <v>36</v>
      </c>
      <c r="B119" s="30">
        <f>Janvier!$H50</f>
        <v>0</v>
      </c>
      <c r="C119" s="30">
        <f>Fevrier!$H50</f>
        <v>0</v>
      </c>
      <c r="D119" s="30">
        <f>Mars!$H50</f>
        <v>0</v>
      </c>
      <c r="E119" s="30">
        <f>Avril!$H50</f>
        <v>0</v>
      </c>
      <c r="F119" s="30">
        <f>Mai!$H50</f>
        <v>0</v>
      </c>
      <c r="G119" s="30">
        <f>Juin!$H50</f>
        <v>0</v>
      </c>
      <c r="H119" s="30">
        <f>Juillet!$H50</f>
        <v>0</v>
      </c>
      <c r="I119" s="30">
        <f>Aout!$H50</f>
        <v>0</v>
      </c>
      <c r="J119" s="30">
        <f>Septembre!$H50</f>
        <v>0</v>
      </c>
      <c r="K119" s="30">
        <f>Octobre!$H50</f>
        <v>0</v>
      </c>
      <c r="L119" s="30">
        <f ca="1">Novembre!$H50</f>
        <v>0</v>
      </c>
      <c r="M119" s="30">
        <f>Decembre!$H50</f>
        <v>0</v>
      </c>
      <c r="N119" s="30">
        <f t="shared" ca="1" si="18"/>
        <v>0</v>
      </c>
      <c r="O119" s="34" t="str">
        <f>IF(Nbr_Mois_Traite=1,(N119/4),IF(Nbr_Mois_Traite=2,(N119/8),IF(Nbr_Mois_Traite=3,(N119/13),IF(Nbr_Mois_Traite=4,(N119/17),IF(Nbr_Mois_Traite=5,(N119/22),IF(Nbr_Mois_Traite=6,(N119/26),IF(Nbr_Mois_Traite=7,(N119/30),IF(Nbr_Mois_Traite=8,(N119/35),IF(Nbr_Mois_Traite=9,(N119/39),IF(Nbr_Mois_Traite=10,(N119/43),IF(Nbr_Mois_Traite=11,(N119/48),IF(Nbr_Mois_Traite=12,(N119/52),"Non signif. "))))))))))))</f>
        <v xml:space="preserve">Non signif. </v>
      </c>
      <c r="P119" s="34" t="str">
        <f>IF(Nbr_Mois_Traite=1,(N119/1),IF(Nbr_Mois_Traite=2,(N119/2),IF(Nbr_Mois_Traite=3,(N119/3),IF(Nbr_Mois_Traite=4,(N119/4),IF(Nbr_Mois_Traite=5,(N119/5),IF(Nbr_Mois_Traite=6,(N119/6),IF(Nbr_Mois_Traite=7,(N119/7),IF(Nbr_Mois_Traite=8,(N119/8),IF(Nbr_Mois_Traite=9,(N119/9),IF(Nbr_Mois_Traite=10,(N119/10),IF(Nbr_Mois_Traite=11,(N119/11),IF(Nbr_Mois_Traite=12,(N119/12),"Non signif. "))))))))))))</f>
        <v xml:space="preserve">Non signif. </v>
      </c>
    </row>
    <row r="120" spans="1:16" ht="13.5" thickBot="1" x14ac:dyDescent="0.25">
      <c r="A120" s="9" t="s">
        <v>175</v>
      </c>
      <c r="B120" s="32">
        <f>SUM(B118:B119)</f>
        <v>0</v>
      </c>
      <c r="C120" s="32">
        <f t="shared" ref="C120:M120" si="29">SUM(C118:C119)</f>
        <v>0</v>
      </c>
      <c r="D120" s="32">
        <f t="shared" si="29"/>
        <v>0</v>
      </c>
      <c r="E120" s="32">
        <f t="shared" si="29"/>
        <v>0</v>
      </c>
      <c r="F120" s="32">
        <f t="shared" si="29"/>
        <v>0</v>
      </c>
      <c r="G120" s="32">
        <f t="shared" si="29"/>
        <v>0</v>
      </c>
      <c r="H120" s="32">
        <f t="shared" si="29"/>
        <v>0</v>
      </c>
      <c r="I120" s="32">
        <f t="shared" si="29"/>
        <v>0</v>
      </c>
      <c r="J120" s="32">
        <f t="shared" si="29"/>
        <v>0</v>
      </c>
      <c r="K120" s="32">
        <f t="shared" si="29"/>
        <v>0</v>
      </c>
      <c r="L120" s="32">
        <f t="shared" ca="1" si="29"/>
        <v>0</v>
      </c>
      <c r="M120" s="32">
        <f t="shared" si="29"/>
        <v>0</v>
      </c>
      <c r="N120" s="32">
        <f ca="1">SUM(N118:N119)</f>
        <v>0</v>
      </c>
      <c r="O120" s="59" t="str">
        <f>IF(Nbr_Mois_Traite=1,(N120/4),IF(Nbr_Mois_Traite=2,(N120/8),IF(Nbr_Mois_Traite=3,(N120/13),IF(Nbr_Mois_Traite=4,(N120/17),IF(Nbr_Mois_Traite=5,(N120/22),IF(Nbr_Mois_Traite=6,(N120/26),IF(Nbr_Mois_Traite=7,(N120/30),IF(Nbr_Mois_Traite=8,(N120/35),IF(Nbr_Mois_Traite=9,(N120/39),IF(Nbr_Mois_Traite=10,(N120/43),IF(Nbr_Mois_Traite=11,(N120/48),IF(Nbr_Mois_Traite=12,(N120/52),"Non signif. "))))))))))))</f>
        <v xml:space="preserve">Non signif. </v>
      </c>
      <c r="P120" s="59" t="str">
        <f>IF(Nbr_Mois_Traite=1,(N120/1),IF(Nbr_Mois_Traite=2,(N120/2),IF(Nbr_Mois_Traite=3,(N120/3),IF(Nbr_Mois_Traite=4,(N120/4),IF(Nbr_Mois_Traite=5,(N120/5),IF(Nbr_Mois_Traite=6,(N120/6),IF(Nbr_Mois_Traite=7,(N120/7),IF(Nbr_Mois_Traite=8,(N120/8),IF(Nbr_Mois_Traite=9,(N120/9),IF(Nbr_Mois_Traite=10,(N120/10),IF(Nbr_Mois_Traite=11,(N120/11),IF(Nbr_Mois_Traite=12,(N120/12),"Non signif. "))))))))))))</f>
        <v xml:space="preserve">Non signif. </v>
      </c>
    </row>
    <row r="121" spans="1:16" ht="15.75" customHeight="1" thickBot="1" x14ac:dyDescent="0.25">
      <c r="A121" s="212" t="s">
        <v>27</v>
      </c>
      <c r="B121" s="213"/>
      <c r="C121" s="213"/>
      <c r="D121" s="213"/>
      <c r="E121" s="213"/>
      <c r="F121" s="213"/>
      <c r="G121" s="213"/>
      <c r="H121" s="213"/>
      <c r="I121" s="213"/>
      <c r="J121" s="213"/>
      <c r="K121" s="213"/>
      <c r="L121" s="213"/>
      <c r="M121" s="213"/>
      <c r="N121" s="213"/>
      <c r="O121" s="213"/>
      <c r="P121" s="214"/>
    </row>
    <row r="122" spans="1:16" ht="13.5" thickBot="1" x14ac:dyDescent="0.25">
      <c r="A122" s="5" t="s">
        <v>164</v>
      </c>
      <c r="B122" s="30">
        <f>Janvier!$H53</f>
        <v>0</v>
      </c>
      <c r="C122" s="30">
        <f>Fevrier!$H53</f>
        <v>0</v>
      </c>
      <c r="D122" s="30">
        <f>Mars!$H53</f>
        <v>0</v>
      </c>
      <c r="E122" s="30">
        <f>Avril!$H53</f>
        <v>0</v>
      </c>
      <c r="F122" s="30">
        <f>Mai!$H53</f>
        <v>0</v>
      </c>
      <c r="G122" s="30">
        <f>Juin!$H53</f>
        <v>0</v>
      </c>
      <c r="H122" s="30">
        <f>Juillet!$H53</f>
        <v>0</v>
      </c>
      <c r="I122" s="30">
        <f>Aout!$H53</f>
        <v>0</v>
      </c>
      <c r="J122" s="30">
        <f>Septembre!$H53</f>
        <v>0</v>
      </c>
      <c r="K122" s="30">
        <f>Octobre!$H53</f>
        <v>0</v>
      </c>
      <c r="L122" s="30">
        <f ca="1">Novembre!$H53</f>
        <v>0</v>
      </c>
      <c r="M122" s="30">
        <f>Decembre!$H53</f>
        <v>0</v>
      </c>
      <c r="N122" s="30">
        <f t="shared" ca="1" si="18"/>
        <v>0</v>
      </c>
      <c r="O122" s="34" t="str">
        <f t="shared" ref="O122:O131" si="30">IF(Nbr_Mois_Traite=1,(N122/4),IF(Nbr_Mois_Traite=2,(N122/8),IF(Nbr_Mois_Traite=3,(N122/13),IF(Nbr_Mois_Traite=4,(N122/17),IF(Nbr_Mois_Traite=5,(N122/22),IF(Nbr_Mois_Traite=6,(N122/26),IF(Nbr_Mois_Traite=7,(N122/30),IF(Nbr_Mois_Traite=8,(N122/35),IF(Nbr_Mois_Traite=9,(N122/39),IF(Nbr_Mois_Traite=10,(N122/43),IF(Nbr_Mois_Traite=11,(N122/48),IF(Nbr_Mois_Traite=12,(N122/52),"Non signif. "))))))))))))</f>
        <v xml:space="preserve">Non signif. </v>
      </c>
      <c r="P122" s="34" t="str">
        <f t="shared" ref="P122:P131" si="31">IF(Nbr_Mois_Traite=1,(N122/1),IF(Nbr_Mois_Traite=2,(N122/2),IF(Nbr_Mois_Traite=3,(N122/3),IF(Nbr_Mois_Traite=4,(N122/4),IF(Nbr_Mois_Traite=5,(N122/5),IF(Nbr_Mois_Traite=6,(N122/6),IF(Nbr_Mois_Traite=7,(N122/7),IF(Nbr_Mois_Traite=8,(N122/8),IF(Nbr_Mois_Traite=9,(N122/9),IF(Nbr_Mois_Traite=10,(N122/10),IF(Nbr_Mois_Traite=11,(N122/11),IF(Nbr_Mois_Traite=12,(N122/12),"Non signif. "))))))))))))</f>
        <v xml:space="preserve">Non signif. </v>
      </c>
    </row>
    <row r="123" spans="1:16" ht="13.5" thickBot="1" x14ac:dyDescent="0.25">
      <c r="A123" s="5" t="s">
        <v>26</v>
      </c>
      <c r="B123" s="30">
        <f>Janvier!$H54</f>
        <v>0</v>
      </c>
      <c r="C123" s="30">
        <f>Fevrier!$H54</f>
        <v>0</v>
      </c>
      <c r="D123" s="30">
        <f>Mars!$H54</f>
        <v>0</v>
      </c>
      <c r="E123" s="30">
        <f>Avril!$H54</f>
        <v>0</v>
      </c>
      <c r="F123" s="30">
        <f>Mai!$H54</f>
        <v>0</v>
      </c>
      <c r="G123" s="30">
        <f>Juin!$H54</f>
        <v>0</v>
      </c>
      <c r="H123" s="30">
        <f>Juillet!$H54</f>
        <v>0</v>
      </c>
      <c r="I123" s="30">
        <f>Aout!$H54</f>
        <v>0</v>
      </c>
      <c r="J123" s="30">
        <f>Septembre!$H54</f>
        <v>0</v>
      </c>
      <c r="K123" s="30">
        <f>Octobre!$H54</f>
        <v>0</v>
      </c>
      <c r="L123" s="30">
        <f ca="1">Novembre!$H54</f>
        <v>0</v>
      </c>
      <c r="M123" s="30">
        <f>Decembre!$H54</f>
        <v>0</v>
      </c>
      <c r="N123" s="30">
        <f t="shared" ca="1" si="18"/>
        <v>0</v>
      </c>
      <c r="O123" s="34" t="str">
        <f t="shared" si="30"/>
        <v xml:space="preserve">Non signif. </v>
      </c>
      <c r="P123" s="34" t="str">
        <f t="shared" si="31"/>
        <v xml:space="preserve">Non signif. </v>
      </c>
    </row>
    <row r="124" spans="1:16" ht="13.5" thickBot="1" x14ac:dyDescent="0.25">
      <c r="A124" s="5" t="s">
        <v>31</v>
      </c>
      <c r="B124" s="30">
        <f>Janvier!$H55</f>
        <v>0</v>
      </c>
      <c r="C124" s="30">
        <f>Fevrier!$H55</f>
        <v>0</v>
      </c>
      <c r="D124" s="30">
        <f>Mars!$H55</f>
        <v>0</v>
      </c>
      <c r="E124" s="30">
        <f>Avril!$H55</f>
        <v>0</v>
      </c>
      <c r="F124" s="30">
        <f>Mai!$H55</f>
        <v>0</v>
      </c>
      <c r="G124" s="30">
        <f>Juin!$H55</f>
        <v>0</v>
      </c>
      <c r="H124" s="30">
        <f>Juillet!$H55</f>
        <v>0</v>
      </c>
      <c r="I124" s="30">
        <f>Aout!$H55</f>
        <v>0</v>
      </c>
      <c r="J124" s="30">
        <f>Septembre!$H55</f>
        <v>0</v>
      </c>
      <c r="K124" s="30">
        <f>Octobre!$H55</f>
        <v>0</v>
      </c>
      <c r="L124" s="30">
        <f ca="1">Novembre!$H55</f>
        <v>0</v>
      </c>
      <c r="M124" s="30">
        <f>Decembre!$H55</f>
        <v>0</v>
      </c>
      <c r="N124" s="30">
        <f t="shared" ca="1" si="18"/>
        <v>0</v>
      </c>
      <c r="O124" s="34" t="str">
        <f t="shared" si="30"/>
        <v xml:space="preserve">Non signif. </v>
      </c>
      <c r="P124" s="34" t="str">
        <f t="shared" si="31"/>
        <v xml:space="preserve">Non signif. </v>
      </c>
    </row>
    <row r="125" spans="1:16" ht="13.5" thickBot="1" x14ac:dyDescent="0.25">
      <c r="A125" s="5" t="s">
        <v>32</v>
      </c>
      <c r="B125" s="30">
        <f>Janvier!$H56</f>
        <v>0</v>
      </c>
      <c r="C125" s="30">
        <f>Fevrier!$H56</f>
        <v>0</v>
      </c>
      <c r="D125" s="30">
        <f>Mars!$H56</f>
        <v>0</v>
      </c>
      <c r="E125" s="30">
        <f>Avril!$H56</f>
        <v>0</v>
      </c>
      <c r="F125" s="30">
        <f>Mai!$H56</f>
        <v>0</v>
      </c>
      <c r="G125" s="30">
        <f>Juin!$H56</f>
        <v>0</v>
      </c>
      <c r="H125" s="30">
        <f>Juillet!$H56</f>
        <v>0</v>
      </c>
      <c r="I125" s="30">
        <f>Aout!$H56</f>
        <v>0</v>
      </c>
      <c r="J125" s="30">
        <f>Septembre!$H56</f>
        <v>0</v>
      </c>
      <c r="K125" s="30">
        <f>Octobre!$H56</f>
        <v>0</v>
      </c>
      <c r="L125" s="30">
        <f ca="1">Novembre!$H56</f>
        <v>0</v>
      </c>
      <c r="M125" s="30">
        <f>Decembre!$H56</f>
        <v>0</v>
      </c>
      <c r="N125" s="30">
        <f t="shared" ca="1" si="18"/>
        <v>0</v>
      </c>
      <c r="O125" s="34" t="str">
        <f t="shared" si="30"/>
        <v xml:space="preserve">Non signif. </v>
      </c>
      <c r="P125" s="34" t="str">
        <f t="shared" si="31"/>
        <v xml:space="preserve">Non signif. </v>
      </c>
    </row>
    <row r="126" spans="1:16" ht="13.5" thickBot="1" x14ac:dyDescent="0.25">
      <c r="A126" s="5" t="s">
        <v>51</v>
      </c>
      <c r="B126" s="30">
        <f>Janvier!$H57</f>
        <v>0</v>
      </c>
      <c r="C126" s="30">
        <f>Fevrier!$H57</f>
        <v>0</v>
      </c>
      <c r="D126" s="30">
        <f>Mars!$H57</f>
        <v>0</v>
      </c>
      <c r="E126" s="30">
        <f>Avril!$H57</f>
        <v>0</v>
      </c>
      <c r="F126" s="30">
        <f>Mai!$H57</f>
        <v>0</v>
      </c>
      <c r="G126" s="30">
        <f>Juin!$H57</f>
        <v>0</v>
      </c>
      <c r="H126" s="30">
        <f>Juillet!$H57</f>
        <v>0</v>
      </c>
      <c r="I126" s="30">
        <f>Aout!$H57</f>
        <v>0</v>
      </c>
      <c r="J126" s="30">
        <f>Septembre!$H57</f>
        <v>0</v>
      </c>
      <c r="K126" s="30">
        <f>Octobre!$H57</f>
        <v>0</v>
      </c>
      <c r="L126" s="30">
        <f ca="1">Novembre!$H57</f>
        <v>0</v>
      </c>
      <c r="M126" s="30">
        <f>Decembre!$H57</f>
        <v>0</v>
      </c>
      <c r="N126" s="30">
        <f t="shared" ca="1" si="18"/>
        <v>0</v>
      </c>
      <c r="O126" s="34" t="str">
        <f t="shared" si="30"/>
        <v xml:space="preserve">Non signif. </v>
      </c>
      <c r="P126" s="34" t="str">
        <f t="shared" si="31"/>
        <v xml:space="preserve">Non signif. </v>
      </c>
    </row>
    <row r="127" spans="1:16" ht="13.5" thickBot="1" x14ac:dyDescent="0.25">
      <c r="A127" s="5" t="s">
        <v>57</v>
      </c>
      <c r="B127" s="30">
        <f>Janvier!$H58</f>
        <v>0</v>
      </c>
      <c r="C127" s="30">
        <f>Fevrier!$H58</f>
        <v>0</v>
      </c>
      <c r="D127" s="30">
        <f>Mars!$H58</f>
        <v>0</v>
      </c>
      <c r="E127" s="30">
        <f>Avril!$H58</f>
        <v>0</v>
      </c>
      <c r="F127" s="30">
        <f>Mai!$H58</f>
        <v>0</v>
      </c>
      <c r="G127" s="30">
        <f>Juin!$H58</f>
        <v>0</v>
      </c>
      <c r="H127" s="30">
        <f>Juillet!$H58</f>
        <v>0</v>
      </c>
      <c r="I127" s="30">
        <f>Aout!$H58</f>
        <v>0</v>
      </c>
      <c r="J127" s="30">
        <f>Septembre!$H58</f>
        <v>0</v>
      </c>
      <c r="K127" s="30">
        <f>Octobre!$H58</f>
        <v>0</v>
      </c>
      <c r="L127" s="30">
        <f ca="1">Novembre!$H58</f>
        <v>0</v>
      </c>
      <c r="M127" s="30">
        <f>Decembre!$H58</f>
        <v>0</v>
      </c>
      <c r="N127" s="30">
        <f t="shared" ca="1" si="18"/>
        <v>0</v>
      </c>
      <c r="O127" s="34" t="str">
        <f t="shared" si="30"/>
        <v xml:space="preserve">Non signif. </v>
      </c>
      <c r="P127" s="34" t="str">
        <f t="shared" si="31"/>
        <v xml:space="preserve">Non signif. </v>
      </c>
    </row>
    <row r="128" spans="1:16" ht="13.5" thickBot="1" x14ac:dyDescent="0.25">
      <c r="A128" s="5" t="s">
        <v>66</v>
      </c>
      <c r="B128" s="30">
        <f>Janvier!$H59</f>
        <v>0</v>
      </c>
      <c r="C128" s="30">
        <f>Fevrier!$H59</f>
        <v>0</v>
      </c>
      <c r="D128" s="30">
        <f>Mars!$H59</f>
        <v>0</v>
      </c>
      <c r="E128" s="30">
        <f>Avril!$H59</f>
        <v>0</v>
      </c>
      <c r="F128" s="30">
        <f>Mai!$H59</f>
        <v>0</v>
      </c>
      <c r="G128" s="30">
        <f>Juin!$H59</f>
        <v>0</v>
      </c>
      <c r="H128" s="30">
        <f>Juillet!$H59</f>
        <v>0</v>
      </c>
      <c r="I128" s="30">
        <f>Aout!$H59</f>
        <v>0</v>
      </c>
      <c r="J128" s="30">
        <f>Septembre!$H59</f>
        <v>0</v>
      </c>
      <c r="K128" s="30">
        <f>Octobre!$H59</f>
        <v>0</v>
      </c>
      <c r="L128" s="30">
        <f ca="1">Novembre!$H59</f>
        <v>0</v>
      </c>
      <c r="M128" s="30">
        <f>Decembre!$H59</f>
        <v>0</v>
      </c>
      <c r="N128" s="30">
        <f t="shared" ca="1" si="18"/>
        <v>0</v>
      </c>
      <c r="O128" s="34" t="str">
        <f t="shared" si="30"/>
        <v xml:space="preserve">Non signif. </v>
      </c>
      <c r="P128" s="34" t="str">
        <f t="shared" si="31"/>
        <v xml:space="preserve">Non signif. </v>
      </c>
    </row>
    <row r="129" spans="1:16" ht="13.5" thickBot="1" x14ac:dyDescent="0.25">
      <c r="A129" s="5" t="s">
        <v>67</v>
      </c>
      <c r="B129" s="30">
        <f>Janvier!$H60</f>
        <v>0</v>
      </c>
      <c r="C129" s="30">
        <f>Fevrier!$H60</f>
        <v>0</v>
      </c>
      <c r="D129" s="30">
        <f>Mars!$H60</f>
        <v>0</v>
      </c>
      <c r="E129" s="30">
        <f>Avril!$H60</f>
        <v>0</v>
      </c>
      <c r="F129" s="30">
        <f>Mai!$H60</f>
        <v>0</v>
      </c>
      <c r="G129" s="30">
        <f>Juin!$H60</f>
        <v>0</v>
      </c>
      <c r="H129" s="30">
        <f>Juillet!$H60</f>
        <v>0</v>
      </c>
      <c r="I129" s="30">
        <f>Aout!$H60</f>
        <v>0</v>
      </c>
      <c r="J129" s="30">
        <f>Septembre!$H60</f>
        <v>0</v>
      </c>
      <c r="K129" s="30">
        <f>Octobre!$H60</f>
        <v>0</v>
      </c>
      <c r="L129" s="30">
        <f ca="1">Novembre!$H60</f>
        <v>0</v>
      </c>
      <c r="M129" s="30">
        <f>Decembre!$H60</f>
        <v>0</v>
      </c>
      <c r="N129" s="30">
        <f t="shared" ca="1" si="18"/>
        <v>0</v>
      </c>
      <c r="O129" s="34" t="str">
        <f t="shared" si="30"/>
        <v xml:space="preserve">Non signif. </v>
      </c>
      <c r="P129" s="34" t="str">
        <f t="shared" si="31"/>
        <v xml:space="preserve">Non signif. </v>
      </c>
    </row>
    <row r="130" spans="1:16" ht="13.5" thickBot="1" x14ac:dyDescent="0.25">
      <c r="A130" s="5" t="s">
        <v>72</v>
      </c>
      <c r="B130" s="30">
        <f>Janvier!$H61</f>
        <v>0</v>
      </c>
      <c r="C130" s="30">
        <f>Fevrier!$H61</f>
        <v>0</v>
      </c>
      <c r="D130" s="30">
        <f>Mars!$H61</f>
        <v>0</v>
      </c>
      <c r="E130" s="30">
        <f>Avril!$H61</f>
        <v>0</v>
      </c>
      <c r="F130" s="30">
        <f>Mai!$H61</f>
        <v>0</v>
      </c>
      <c r="G130" s="30">
        <f>Juin!$H61</f>
        <v>0</v>
      </c>
      <c r="H130" s="30">
        <f>Juillet!$H61</f>
        <v>0</v>
      </c>
      <c r="I130" s="30">
        <f>Aout!$H61</f>
        <v>0</v>
      </c>
      <c r="J130" s="30">
        <f>Septembre!$H61</f>
        <v>0</v>
      </c>
      <c r="K130" s="30">
        <f>Octobre!$H61</f>
        <v>0</v>
      </c>
      <c r="L130" s="30">
        <f ca="1">Novembre!$H61</f>
        <v>0</v>
      </c>
      <c r="M130" s="30">
        <f>Decembre!$H61</f>
        <v>0</v>
      </c>
      <c r="N130" s="30">
        <f t="shared" ca="1" si="18"/>
        <v>0</v>
      </c>
      <c r="O130" s="34" t="str">
        <f t="shared" si="30"/>
        <v xml:space="preserve">Non signif. </v>
      </c>
      <c r="P130" s="34" t="str">
        <f t="shared" si="31"/>
        <v xml:space="preserve">Non signif. </v>
      </c>
    </row>
    <row r="131" spans="1:16" ht="13.5" thickBot="1" x14ac:dyDescent="0.25">
      <c r="A131" s="9" t="s">
        <v>134</v>
      </c>
      <c r="B131" s="32">
        <f>SUM(B122:B130)</f>
        <v>0</v>
      </c>
      <c r="C131" s="32">
        <f t="shared" ref="C131:M131" si="32">SUM(C122:C130)</f>
        <v>0</v>
      </c>
      <c r="D131" s="32">
        <f t="shared" si="32"/>
        <v>0</v>
      </c>
      <c r="E131" s="32">
        <f t="shared" si="32"/>
        <v>0</v>
      </c>
      <c r="F131" s="32">
        <f t="shared" si="32"/>
        <v>0</v>
      </c>
      <c r="G131" s="32">
        <f t="shared" si="32"/>
        <v>0</v>
      </c>
      <c r="H131" s="32">
        <f t="shared" si="32"/>
        <v>0</v>
      </c>
      <c r="I131" s="32">
        <f t="shared" si="32"/>
        <v>0</v>
      </c>
      <c r="J131" s="32">
        <f t="shared" si="32"/>
        <v>0</v>
      </c>
      <c r="K131" s="32">
        <f t="shared" si="32"/>
        <v>0</v>
      </c>
      <c r="L131" s="32">
        <f t="shared" ca="1" si="32"/>
        <v>0</v>
      </c>
      <c r="M131" s="32">
        <f t="shared" si="32"/>
        <v>0</v>
      </c>
      <c r="N131" s="32">
        <f ca="1">SUM(N122:N130)</f>
        <v>0</v>
      </c>
      <c r="O131" s="59" t="str">
        <f t="shared" si="30"/>
        <v xml:space="preserve">Non signif. </v>
      </c>
      <c r="P131" s="59" t="str">
        <f t="shared" si="31"/>
        <v xml:space="preserve">Non signif. </v>
      </c>
    </row>
    <row r="132" spans="1:16" ht="15.75" customHeight="1" thickBot="1" x14ac:dyDescent="0.25">
      <c r="A132" s="212" t="s">
        <v>29</v>
      </c>
      <c r="B132" s="213"/>
      <c r="C132" s="213"/>
      <c r="D132" s="213"/>
      <c r="E132" s="213"/>
      <c r="F132" s="213"/>
      <c r="G132" s="213"/>
      <c r="H132" s="213"/>
      <c r="I132" s="213"/>
      <c r="J132" s="213"/>
      <c r="K132" s="213"/>
      <c r="L132" s="213"/>
      <c r="M132" s="213"/>
      <c r="N132" s="213"/>
      <c r="O132" s="213"/>
      <c r="P132" s="214"/>
    </row>
    <row r="133" spans="1:16" ht="13.5" thickBot="1" x14ac:dyDescent="0.25">
      <c r="A133" s="5" t="s">
        <v>166</v>
      </c>
      <c r="B133" s="30">
        <f>Janvier!$H64</f>
        <v>0</v>
      </c>
      <c r="C133" s="30">
        <f>Fevrier!$H64</f>
        <v>0</v>
      </c>
      <c r="D133" s="30">
        <f>Mars!$H64</f>
        <v>0</v>
      </c>
      <c r="E133" s="30">
        <f>Avril!$H64</f>
        <v>0</v>
      </c>
      <c r="F133" s="30">
        <f>Mai!$H64</f>
        <v>0</v>
      </c>
      <c r="G133" s="30">
        <f>Juin!$H64</f>
        <v>0</v>
      </c>
      <c r="H133" s="30">
        <f>Juillet!$H64</f>
        <v>0</v>
      </c>
      <c r="I133" s="30">
        <f>Aout!$H64</f>
        <v>0</v>
      </c>
      <c r="J133" s="30">
        <f>Septembre!$H64</f>
        <v>0</v>
      </c>
      <c r="K133" s="30">
        <f>Octobre!$H64</f>
        <v>0</v>
      </c>
      <c r="L133" s="30">
        <f ca="1">Novembre!$H64</f>
        <v>0</v>
      </c>
      <c r="M133" s="30">
        <f>Decembre!$H64</f>
        <v>0</v>
      </c>
      <c r="N133" s="30">
        <f t="shared" ca="1" si="18"/>
        <v>0</v>
      </c>
      <c r="O133" s="34" t="str">
        <f t="shared" ref="O133:O143" si="33">IF(Nbr_Mois_Traite=1,(N133/4),IF(Nbr_Mois_Traite=2,(N133/8),IF(Nbr_Mois_Traite=3,(N133/13),IF(Nbr_Mois_Traite=4,(N133/17),IF(Nbr_Mois_Traite=5,(N133/22),IF(Nbr_Mois_Traite=6,(N133/26),IF(Nbr_Mois_Traite=7,(N133/30),IF(Nbr_Mois_Traite=8,(N133/35),IF(Nbr_Mois_Traite=9,(N133/39),IF(Nbr_Mois_Traite=10,(N133/43),IF(Nbr_Mois_Traite=11,(N133/48),IF(Nbr_Mois_Traite=12,(N133/52),"Non signif. "))))))))))))</f>
        <v xml:space="preserve">Non signif. </v>
      </c>
      <c r="P133" s="34" t="str">
        <f t="shared" ref="P133:P143" si="34">IF(Nbr_Mois_Traite=1,(N133/1),IF(Nbr_Mois_Traite=2,(N133/2),IF(Nbr_Mois_Traite=3,(N133/3),IF(Nbr_Mois_Traite=4,(N133/4),IF(Nbr_Mois_Traite=5,(N133/5),IF(Nbr_Mois_Traite=6,(N133/6),IF(Nbr_Mois_Traite=7,(N133/7),IF(Nbr_Mois_Traite=8,(N133/8),IF(Nbr_Mois_Traite=9,(N133/9),IF(Nbr_Mois_Traite=10,(N133/10),IF(Nbr_Mois_Traite=11,(N133/11),IF(Nbr_Mois_Traite=12,(N133/12),"Non signif. "))))))))))))</f>
        <v xml:space="preserve">Non signif. </v>
      </c>
    </row>
    <row r="134" spans="1:16" ht="13.5" thickBot="1" x14ac:dyDescent="0.25">
      <c r="A134" s="5" t="s">
        <v>28</v>
      </c>
      <c r="B134" s="30">
        <f>Janvier!$H65</f>
        <v>0</v>
      </c>
      <c r="C134" s="30">
        <f>Fevrier!$H65</f>
        <v>0</v>
      </c>
      <c r="D134" s="30">
        <f>Mars!$H65</f>
        <v>0</v>
      </c>
      <c r="E134" s="30">
        <f>Avril!$H65</f>
        <v>0</v>
      </c>
      <c r="F134" s="30">
        <f>Mai!$H65</f>
        <v>0</v>
      </c>
      <c r="G134" s="30">
        <f>Juin!$H65</f>
        <v>0</v>
      </c>
      <c r="H134" s="30">
        <f>Juillet!$H65</f>
        <v>0</v>
      </c>
      <c r="I134" s="30">
        <f>Aout!$H65</f>
        <v>0</v>
      </c>
      <c r="J134" s="30">
        <f>Septembre!$H65</f>
        <v>0</v>
      </c>
      <c r="K134" s="30">
        <f>Octobre!$H65</f>
        <v>0</v>
      </c>
      <c r="L134" s="30">
        <f ca="1">Novembre!$H65</f>
        <v>0</v>
      </c>
      <c r="M134" s="30">
        <f>Decembre!$H65</f>
        <v>0</v>
      </c>
      <c r="N134" s="30">
        <f t="shared" ca="1" si="18"/>
        <v>0</v>
      </c>
      <c r="O134" s="34" t="str">
        <f t="shared" si="33"/>
        <v xml:space="preserve">Non signif. </v>
      </c>
      <c r="P134" s="34" t="str">
        <f t="shared" si="34"/>
        <v xml:space="preserve">Non signif. </v>
      </c>
    </row>
    <row r="135" spans="1:16" ht="13.5" thickBot="1" x14ac:dyDescent="0.25">
      <c r="A135" s="5" t="s">
        <v>180</v>
      </c>
      <c r="B135" s="30">
        <f>Janvier!$H66</f>
        <v>0</v>
      </c>
      <c r="C135" s="30">
        <f>Fevrier!$H66</f>
        <v>0</v>
      </c>
      <c r="D135" s="30">
        <f>Mars!$H66</f>
        <v>0</v>
      </c>
      <c r="E135" s="30">
        <f>Avril!$H66</f>
        <v>0</v>
      </c>
      <c r="F135" s="30">
        <f>Mai!$H66</f>
        <v>0</v>
      </c>
      <c r="G135" s="30">
        <f>Juin!$H66</f>
        <v>0</v>
      </c>
      <c r="H135" s="30">
        <f>Juillet!$H66</f>
        <v>0</v>
      </c>
      <c r="I135" s="30">
        <f>Aout!$H66</f>
        <v>0</v>
      </c>
      <c r="J135" s="30">
        <f>Septembre!$H66</f>
        <v>0</v>
      </c>
      <c r="K135" s="30">
        <f>Octobre!$H66</f>
        <v>0</v>
      </c>
      <c r="L135" s="30">
        <f ca="1">Novembre!$H66</f>
        <v>0</v>
      </c>
      <c r="M135" s="30">
        <f>Decembre!$H66</f>
        <v>0</v>
      </c>
      <c r="N135" s="30">
        <f t="shared" ca="1" si="18"/>
        <v>0</v>
      </c>
      <c r="O135" s="34" t="str">
        <f t="shared" si="33"/>
        <v xml:space="preserve">Non signif. </v>
      </c>
      <c r="P135" s="34" t="str">
        <f t="shared" si="34"/>
        <v xml:space="preserve">Non signif. </v>
      </c>
    </row>
    <row r="136" spans="1:16" ht="13.5" thickBot="1" x14ac:dyDescent="0.25">
      <c r="A136" s="5" t="s">
        <v>40</v>
      </c>
      <c r="B136" s="30">
        <f>Janvier!$H67</f>
        <v>0</v>
      </c>
      <c r="C136" s="30">
        <f>Fevrier!$H67</f>
        <v>0</v>
      </c>
      <c r="D136" s="30">
        <f>Mars!$H67</f>
        <v>0</v>
      </c>
      <c r="E136" s="30">
        <f>Avril!$H67</f>
        <v>0</v>
      </c>
      <c r="F136" s="30">
        <f>Mai!$H67</f>
        <v>0</v>
      </c>
      <c r="G136" s="30">
        <f>Juin!$H67</f>
        <v>0</v>
      </c>
      <c r="H136" s="30">
        <f>Juillet!$H67</f>
        <v>0</v>
      </c>
      <c r="I136" s="30">
        <f>Aout!$H67</f>
        <v>0</v>
      </c>
      <c r="J136" s="30">
        <f>Septembre!$H67</f>
        <v>0</v>
      </c>
      <c r="K136" s="30">
        <f>Octobre!$H67</f>
        <v>0</v>
      </c>
      <c r="L136" s="30">
        <f ca="1">Novembre!$H67</f>
        <v>0</v>
      </c>
      <c r="M136" s="30">
        <f>Decembre!$H67</f>
        <v>0</v>
      </c>
      <c r="N136" s="30">
        <f t="shared" ref="N136:N147" ca="1" si="35">SUM(B136:M136)</f>
        <v>0</v>
      </c>
      <c r="O136" s="34" t="str">
        <f t="shared" si="33"/>
        <v xml:space="preserve">Non signif. </v>
      </c>
      <c r="P136" s="34" t="str">
        <f t="shared" si="34"/>
        <v xml:space="preserve">Non signif. </v>
      </c>
    </row>
    <row r="137" spans="1:16" ht="13.5" thickBot="1" x14ac:dyDescent="0.25">
      <c r="A137" s="5" t="s">
        <v>148</v>
      </c>
      <c r="B137" s="30">
        <f>Janvier!$H68</f>
        <v>0</v>
      </c>
      <c r="C137" s="30">
        <f>Fevrier!$H68</f>
        <v>0</v>
      </c>
      <c r="D137" s="30">
        <f>Mars!$H68</f>
        <v>0</v>
      </c>
      <c r="E137" s="30">
        <f>Avril!$H68</f>
        <v>0</v>
      </c>
      <c r="F137" s="30">
        <f>Mai!$H68</f>
        <v>0</v>
      </c>
      <c r="G137" s="30">
        <f>Juin!$H68</f>
        <v>0</v>
      </c>
      <c r="H137" s="30">
        <f>Juillet!$H68</f>
        <v>0</v>
      </c>
      <c r="I137" s="30">
        <f>Aout!$H68</f>
        <v>0</v>
      </c>
      <c r="J137" s="30">
        <f>Septembre!$H68</f>
        <v>0</v>
      </c>
      <c r="K137" s="30">
        <f>Octobre!$H68</f>
        <v>0</v>
      </c>
      <c r="L137" s="30">
        <f ca="1">Novembre!$H68</f>
        <v>0</v>
      </c>
      <c r="M137" s="30">
        <f>Decembre!$H68</f>
        <v>0</v>
      </c>
      <c r="N137" s="30">
        <f t="shared" ca="1" si="35"/>
        <v>0</v>
      </c>
      <c r="O137" s="34" t="str">
        <f t="shared" si="33"/>
        <v xml:space="preserve">Non signif. </v>
      </c>
      <c r="P137" s="34" t="str">
        <f t="shared" si="34"/>
        <v xml:space="preserve">Non signif. </v>
      </c>
    </row>
    <row r="138" spans="1:16" ht="13.5" thickBot="1" x14ac:dyDescent="0.25">
      <c r="A138" s="5" t="s">
        <v>68</v>
      </c>
      <c r="B138" s="30">
        <f>Janvier!$H69</f>
        <v>0</v>
      </c>
      <c r="C138" s="30">
        <f>Fevrier!$H69</f>
        <v>0</v>
      </c>
      <c r="D138" s="30">
        <f>Mars!$H69</f>
        <v>0</v>
      </c>
      <c r="E138" s="30">
        <f>Avril!$H69</f>
        <v>0</v>
      </c>
      <c r="F138" s="30">
        <f>Mai!$H69</f>
        <v>0</v>
      </c>
      <c r="G138" s="30">
        <f>Juin!$H69</f>
        <v>0</v>
      </c>
      <c r="H138" s="30">
        <f>Juillet!$H69</f>
        <v>0</v>
      </c>
      <c r="I138" s="30">
        <f>Aout!$H69</f>
        <v>0</v>
      </c>
      <c r="J138" s="30">
        <f>Septembre!$H69</f>
        <v>0</v>
      </c>
      <c r="K138" s="30">
        <f>Octobre!$H69</f>
        <v>0</v>
      </c>
      <c r="L138" s="30">
        <f ca="1">Novembre!$H69</f>
        <v>0</v>
      </c>
      <c r="M138" s="30">
        <f>Decembre!$H69</f>
        <v>0</v>
      </c>
      <c r="N138" s="30">
        <f t="shared" ca="1" si="35"/>
        <v>0</v>
      </c>
      <c r="O138" s="34" t="str">
        <f t="shared" si="33"/>
        <v xml:space="preserve">Non signif. </v>
      </c>
      <c r="P138" s="34" t="str">
        <f t="shared" si="34"/>
        <v xml:space="preserve">Non signif. </v>
      </c>
    </row>
    <row r="139" spans="1:16" ht="13.5" thickBot="1" x14ac:dyDescent="0.25">
      <c r="A139" s="5" t="s">
        <v>80</v>
      </c>
      <c r="B139" s="30">
        <f>Janvier!$H70</f>
        <v>0</v>
      </c>
      <c r="C139" s="30">
        <f>Fevrier!$H70</f>
        <v>0</v>
      </c>
      <c r="D139" s="30">
        <f>Mars!$H70</f>
        <v>0</v>
      </c>
      <c r="E139" s="30">
        <f>Avril!$H70</f>
        <v>0</v>
      </c>
      <c r="F139" s="30">
        <f>Mai!$H70</f>
        <v>0</v>
      </c>
      <c r="G139" s="30">
        <f>Juin!$H70</f>
        <v>0</v>
      </c>
      <c r="H139" s="30">
        <f>Juillet!$H70</f>
        <v>0</v>
      </c>
      <c r="I139" s="30">
        <f>Aout!$H70</f>
        <v>0</v>
      </c>
      <c r="J139" s="30">
        <f>Septembre!$H70</f>
        <v>0</v>
      </c>
      <c r="K139" s="30">
        <f>Octobre!$H70</f>
        <v>0</v>
      </c>
      <c r="L139" s="30">
        <f ca="1">Novembre!$H70</f>
        <v>0</v>
      </c>
      <c r="M139" s="30">
        <f>Decembre!$H70</f>
        <v>0</v>
      </c>
      <c r="N139" s="30">
        <f t="shared" ca="1" si="35"/>
        <v>0</v>
      </c>
      <c r="O139" s="34" t="str">
        <f t="shared" si="33"/>
        <v xml:space="preserve">Non signif. </v>
      </c>
      <c r="P139" s="34" t="str">
        <f t="shared" si="34"/>
        <v xml:space="preserve">Non signif. </v>
      </c>
    </row>
    <row r="140" spans="1:16" ht="13.5" thickBot="1" x14ac:dyDescent="0.25">
      <c r="A140" s="5" t="s">
        <v>81</v>
      </c>
      <c r="B140" s="30">
        <f>Janvier!$H71</f>
        <v>0</v>
      </c>
      <c r="C140" s="30">
        <f>Fevrier!$H71</f>
        <v>0</v>
      </c>
      <c r="D140" s="30">
        <f>Mars!$H71</f>
        <v>0</v>
      </c>
      <c r="E140" s="30">
        <f>Avril!$H71</f>
        <v>0</v>
      </c>
      <c r="F140" s="30">
        <f>Mai!$H71</f>
        <v>0</v>
      </c>
      <c r="G140" s="30">
        <f>Juin!$H71</f>
        <v>0</v>
      </c>
      <c r="H140" s="30">
        <f>Juillet!$H71</f>
        <v>0</v>
      </c>
      <c r="I140" s="30">
        <f>Aout!$H71</f>
        <v>0</v>
      </c>
      <c r="J140" s="30">
        <f>Septembre!$H71</f>
        <v>0</v>
      </c>
      <c r="K140" s="30">
        <f>Octobre!$H71</f>
        <v>0</v>
      </c>
      <c r="L140" s="30">
        <f ca="1">Novembre!$H71</f>
        <v>0</v>
      </c>
      <c r="M140" s="30">
        <f>Decembre!$H71</f>
        <v>0</v>
      </c>
      <c r="N140" s="30">
        <f t="shared" ca="1" si="35"/>
        <v>0</v>
      </c>
      <c r="O140" s="34" t="str">
        <f t="shared" si="33"/>
        <v xml:space="preserve">Non signif. </v>
      </c>
      <c r="P140" s="34" t="str">
        <f t="shared" si="34"/>
        <v xml:space="preserve">Non signif. </v>
      </c>
    </row>
    <row r="141" spans="1:16" ht="13.5" thickBot="1" x14ac:dyDescent="0.25">
      <c r="A141" s="5" t="s">
        <v>84</v>
      </c>
      <c r="B141" s="30">
        <f>Janvier!$H72</f>
        <v>0</v>
      </c>
      <c r="C141" s="30">
        <f>Fevrier!$H72</f>
        <v>0</v>
      </c>
      <c r="D141" s="30">
        <f>Mars!$H72</f>
        <v>0</v>
      </c>
      <c r="E141" s="30">
        <f>Avril!$H72</f>
        <v>0</v>
      </c>
      <c r="F141" s="30">
        <f>Mai!$H72</f>
        <v>0</v>
      </c>
      <c r="G141" s="30">
        <f>Juin!$H72</f>
        <v>0</v>
      </c>
      <c r="H141" s="30">
        <f>Juillet!$H72</f>
        <v>0</v>
      </c>
      <c r="I141" s="30">
        <f>Aout!$H72</f>
        <v>0</v>
      </c>
      <c r="J141" s="30">
        <f>Septembre!$H72</f>
        <v>0</v>
      </c>
      <c r="K141" s="30">
        <f>Octobre!$H72</f>
        <v>0</v>
      </c>
      <c r="L141" s="30">
        <f ca="1">Novembre!$H72</f>
        <v>0</v>
      </c>
      <c r="M141" s="30">
        <f>Decembre!$H72</f>
        <v>0</v>
      </c>
      <c r="N141" s="30">
        <f t="shared" ca="1" si="35"/>
        <v>0</v>
      </c>
      <c r="O141" s="34" t="str">
        <f t="shared" si="33"/>
        <v xml:space="preserve">Non signif. </v>
      </c>
      <c r="P141" s="34" t="str">
        <f t="shared" si="34"/>
        <v xml:space="preserve">Non signif. </v>
      </c>
    </row>
    <row r="142" spans="1:16" ht="13.5" thickBot="1" x14ac:dyDescent="0.25">
      <c r="A142" s="5" t="s">
        <v>94</v>
      </c>
      <c r="B142" s="30">
        <f>Janvier!$H73</f>
        <v>0</v>
      </c>
      <c r="C142" s="30">
        <f>Fevrier!$H73</f>
        <v>0</v>
      </c>
      <c r="D142" s="30">
        <f>Mars!$H73</f>
        <v>0</v>
      </c>
      <c r="E142" s="30">
        <f>Avril!$H73</f>
        <v>0</v>
      </c>
      <c r="F142" s="30">
        <f>Mai!$H73</f>
        <v>0</v>
      </c>
      <c r="G142" s="30">
        <f>Juin!$H73</f>
        <v>0</v>
      </c>
      <c r="H142" s="30">
        <f>Juillet!$H73</f>
        <v>0</v>
      </c>
      <c r="I142" s="30">
        <f>Aout!$H73</f>
        <v>0</v>
      </c>
      <c r="J142" s="30">
        <f>Septembre!$H73</f>
        <v>0</v>
      </c>
      <c r="K142" s="30">
        <f>Octobre!$H73</f>
        <v>0</v>
      </c>
      <c r="L142" s="30">
        <f ca="1">Novembre!$H73</f>
        <v>0</v>
      </c>
      <c r="M142" s="30">
        <f>Decembre!$H73</f>
        <v>0</v>
      </c>
      <c r="N142" s="30">
        <f t="shared" ca="1" si="35"/>
        <v>0</v>
      </c>
      <c r="O142" s="34" t="str">
        <f t="shared" si="33"/>
        <v xml:space="preserve">Non signif. </v>
      </c>
      <c r="P142" s="34" t="str">
        <f t="shared" si="34"/>
        <v xml:space="preserve">Non signif. </v>
      </c>
    </row>
    <row r="143" spans="1:16" ht="13.5" thickBot="1" x14ac:dyDescent="0.25">
      <c r="A143" s="9" t="s">
        <v>136</v>
      </c>
      <c r="B143" s="32">
        <f>SUM(B133:B142)</f>
        <v>0</v>
      </c>
      <c r="C143" s="32">
        <f t="shared" ref="C143:M143" si="36">SUM(C133:C142)</f>
        <v>0</v>
      </c>
      <c r="D143" s="32">
        <f t="shared" si="36"/>
        <v>0</v>
      </c>
      <c r="E143" s="32">
        <f t="shared" si="36"/>
        <v>0</v>
      </c>
      <c r="F143" s="32">
        <f t="shared" si="36"/>
        <v>0</v>
      </c>
      <c r="G143" s="32">
        <f t="shared" si="36"/>
        <v>0</v>
      </c>
      <c r="H143" s="32">
        <f t="shared" si="36"/>
        <v>0</v>
      </c>
      <c r="I143" s="32">
        <f t="shared" si="36"/>
        <v>0</v>
      </c>
      <c r="J143" s="32">
        <f t="shared" si="36"/>
        <v>0</v>
      </c>
      <c r="K143" s="32">
        <f t="shared" si="36"/>
        <v>0</v>
      </c>
      <c r="L143" s="32">
        <f t="shared" ca="1" si="36"/>
        <v>0</v>
      </c>
      <c r="M143" s="32">
        <f t="shared" si="36"/>
        <v>0</v>
      </c>
      <c r="N143" s="32">
        <f ca="1">SUM(N133:N142)</f>
        <v>0</v>
      </c>
      <c r="O143" s="59" t="str">
        <f t="shared" si="33"/>
        <v xml:space="preserve">Non signif. </v>
      </c>
      <c r="P143" s="59" t="str">
        <f t="shared" si="34"/>
        <v xml:space="preserve">Non signif. </v>
      </c>
    </row>
    <row r="144" spans="1:16" ht="15.75" customHeight="1" thickBot="1" x14ac:dyDescent="0.25">
      <c r="A144" s="212" t="s">
        <v>70</v>
      </c>
      <c r="B144" s="213"/>
      <c r="C144" s="213"/>
      <c r="D144" s="213"/>
      <c r="E144" s="213"/>
      <c r="F144" s="213"/>
      <c r="G144" s="213"/>
      <c r="H144" s="213"/>
      <c r="I144" s="213"/>
      <c r="J144" s="213"/>
      <c r="K144" s="213"/>
      <c r="L144" s="213"/>
      <c r="M144" s="213"/>
      <c r="N144" s="213"/>
      <c r="O144" s="213"/>
      <c r="P144" s="214"/>
    </row>
    <row r="145" spans="1:16" ht="13.5" thickBot="1" x14ac:dyDescent="0.25">
      <c r="A145" s="5" t="s">
        <v>163</v>
      </c>
      <c r="B145" s="30">
        <f>Janvier!$H76</f>
        <v>0</v>
      </c>
      <c r="C145" s="30">
        <f>Fevrier!$H76</f>
        <v>0</v>
      </c>
      <c r="D145" s="30">
        <f>Mars!$H76</f>
        <v>0</v>
      </c>
      <c r="E145" s="30">
        <f>Avril!$H76</f>
        <v>0</v>
      </c>
      <c r="F145" s="30">
        <f>Mai!$H76</f>
        <v>0</v>
      </c>
      <c r="G145" s="30">
        <f>Juin!$H76</f>
        <v>0</v>
      </c>
      <c r="H145" s="30">
        <f>Juillet!$H76</f>
        <v>0</v>
      </c>
      <c r="I145" s="30">
        <f>Aout!$H76</f>
        <v>0</v>
      </c>
      <c r="J145" s="30">
        <f>Septembre!$H76</f>
        <v>0</v>
      </c>
      <c r="K145" s="30">
        <f>Octobre!$H76</f>
        <v>0</v>
      </c>
      <c r="L145" s="30">
        <f ca="1">Novembre!$H76</f>
        <v>0</v>
      </c>
      <c r="M145" s="30">
        <f>Decembre!$H76</f>
        <v>0</v>
      </c>
      <c r="N145" s="30">
        <f t="shared" ca="1" si="35"/>
        <v>0</v>
      </c>
      <c r="O145" s="34" t="str">
        <f>IF(Nbr_Mois_Traite=1,(N145/4),IF(Nbr_Mois_Traite=2,(N145/8),IF(Nbr_Mois_Traite=3,(N145/13),IF(Nbr_Mois_Traite=4,(N145/17),IF(Nbr_Mois_Traite=5,(N145/22),IF(Nbr_Mois_Traite=6,(N145/26),IF(Nbr_Mois_Traite=7,(N145/30),IF(Nbr_Mois_Traite=8,(N145/35),IF(Nbr_Mois_Traite=9,(N145/39),IF(Nbr_Mois_Traite=10,(N145/43),IF(Nbr_Mois_Traite=11,(N145/48),IF(Nbr_Mois_Traite=12,(N145/52),"Non signif. "))))))))))))</f>
        <v xml:space="preserve">Non signif. </v>
      </c>
      <c r="P145" s="34" t="str">
        <f>IF(Nbr_Mois_Traite=1,(N145/1),IF(Nbr_Mois_Traite=2,(N145/2),IF(Nbr_Mois_Traite=3,(N145/3),IF(Nbr_Mois_Traite=4,(N145/4),IF(Nbr_Mois_Traite=5,(N145/5),IF(Nbr_Mois_Traite=6,(N145/6),IF(Nbr_Mois_Traite=7,(N145/7),IF(Nbr_Mois_Traite=8,(N145/8),IF(Nbr_Mois_Traite=9,(N145/9),IF(Nbr_Mois_Traite=10,(N145/10),IF(Nbr_Mois_Traite=11,(N145/11),IF(Nbr_Mois_Traite=12,(N145/12),"Non signif. "))))))))))))</f>
        <v xml:space="preserve">Non signif. </v>
      </c>
    </row>
    <row r="146" spans="1:16" ht="13.5" thickBot="1" x14ac:dyDescent="0.25">
      <c r="A146" s="5" t="s">
        <v>182</v>
      </c>
      <c r="B146" s="30">
        <f>Janvier!$H77</f>
        <v>0</v>
      </c>
      <c r="C146" s="30">
        <f>Fevrier!$H77</f>
        <v>0</v>
      </c>
      <c r="D146" s="30">
        <f>Mars!$H77</f>
        <v>0</v>
      </c>
      <c r="E146" s="30">
        <f>Avril!$H77</f>
        <v>0</v>
      </c>
      <c r="F146" s="30">
        <f>Mai!$H77</f>
        <v>0</v>
      </c>
      <c r="G146" s="30">
        <f>Juin!$H77</f>
        <v>0</v>
      </c>
      <c r="H146" s="30">
        <f>Juillet!$H77</f>
        <v>0</v>
      </c>
      <c r="I146" s="30">
        <f>Aout!$H77</f>
        <v>0</v>
      </c>
      <c r="J146" s="30">
        <f>Septembre!$H77</f>
        <v>0</v>
      </c>
      <c r="K146" s="30">
        <f>Octobre!$H77</f>
        <v>0</v>
      </c>
      <c r="L146" s="30">
        <f ca="1">Novembre!$H77</f>
        <v>0</v>
      </c>
      <c r="M146" s="30">
        <f>Decembre!$H77</f>
        <v>0</v>
      </c>
      <c r="N146" s="30">
        <f t="shared" ca="1" si="35"/>
        <v>0</v>
      </c>
      <c r="O146" s="34" t="str">
        <f>IF(Nbr_Mois_Traite=1,(N146/4),IF(Nbr_Mois_Traite=2,(N146/8),IF(Nbr_Mois_Traite=3,(N146/13),IF(Nbr_Mois_Traite=4,(N146/17),IF(Nbr_Mois_Traite=5,(N146/22),IF(Nbr_Mois_Traite=6,(N146/26),IF(Nbr_Mois_Traite=7,(N146/30),IF(Nbr_Mois_Traite=8,(N146/35),IF(Nbr_Mois_Traite=9,(N146/39),IF(Nbr_Mois_Traite=10,(N146/43),IF(Nbr_Mois_Traite=11,(N146/48),IF(Nbr_Mois_Traite=12,(N146/52),"Non signif. "))))))))))))</f>
        <v xml:space="preserve">Non signif. </v>
      </c>
      <c r="P146" s="34" t="str">
        <f>IF(Nbr_Mois_Traite=1,(N146/1),IF(Nbr_Mois_Traite=2,(N146/2),IF(Nbr_Mois_Traite=3,(N146/3),IF(Nbr_Mois_Traite=4,(N146/4),IF(Nbr_Mois_Traite=5,(N146/5),IF(Nbr_Mois_Traite=6,(N146/6),IF(Nbr_Mois_Traite=7,(N146/7),IF(Nbr_Mois_Traite=8,(N146/8),IF(Nbr_Mois_Traite=9,(N146/9),IF(Nbr_Mois_Traite=10,(N146/10),IF(Nbr_Mois_Traite=11,(N146/11),IF(Nbr_Mois_Traite=12,(N146/12),"Non signif. "))))))))))))</f>
        <v xml:space="preserve">Non signif. </v>
      </c>
    </row>
    <row r="147" spans="1:16" ht="13.5" thickBot="1" x14ac:dyDescent="0.25">
      <c r="A147" s="5" t="s">
        <v>149</v>
      </c>
      <c r="B147" s="30">
        <f>Janvier!$H78</f>
        <v>0</v>
      </c>
      <c r="C147" s="30">
        <f>Fevrier!$H78</f>
        <v>0</v>
      </c>
      <c r="D147" s="30">
        <f>Mars!$H78</f>
        <v>0</v>
      </c>
      <c r="E147" s="30">
        <f>Avril!$H78</f>
        <v>0</v>
      </c>
      <c r="F147" s="30">
        <f>Mai!$H78</f>
        <v>0</v>
      </c>
      <c r="G147" s="30">
        <f>Juin!$H78</f>
        <v>0</v>
      </c>
      <c r="H147" s="30">
        <f>Juillet!$H78</f>
        <v>0</v>
      </c>
      <c r="I147" s="30">
        <f>Aout!$H78</f>
        <v>0</v>
      </c>
      <c r="J147" s="30">
        <f>Septembre!$H78</f>
        <v>0</v>
      </c>
      <c r="K147" s="30">
        <f>Octobre!$H78</f>
        <v>0</v>
      </c>
      <c r="L147" s="30">
        <f ca="1">Novembre!$H78</f>
        <v>0</v>
      </c>
      <c r="M147" s="30">
        <f>Decembre!$H78</f>
        <v>0</v>
      </c>
      <c r="N147" s="30">
        <f t="shared" ca="1" si="35"/>
        <v>0</v>
      </c>
      <c r="O147" s="34" t="str">
        <f>IF(Nbr_Mois_Traite=1,(N147/4),IF(Nbr_Mois_Traite=2,(N147/8),IF(Nbr_Mois_Traite=3,(N147/13),IF(Nbr_Mois_Traite=4,(N147/17),IF(Nbr_Mois_Traite=5,(N147/22),IF(Nbr_Mois_Traite=6,(N147/26),IF(Nbr_Mois_Traite=7,(N147/30),IF(Nbr_Mois_Traite=8,(N147/35),IF(Nbr_Mois_Traite=9,(N147/39),IF(Nbr_Mois_Traite=10,(N147/43),IF(Nbr_Mois_Traite=11,(N147/48),IF(Nbr_Mois_Traite=12,(N147/52),"Non signif. "))))))))))))</f>
        <v xml:space="preserve">Non signif. </v>
      </c>
      <c r="P147" s="34" t="str">
        <f>IF(Nbr_Mois_Traite=1,(N147/1),IF(Nbr_Mois_Traite=2,(N147/2),IF(Nbr_Mois_Traite=3,(N147/3),IF(Nbr_Mois_Traite=4,(N147/4),IF(Nbr_Mois_Traite=5,(N147/5),IF(Nbr_Mois_Traite=6,(N147/6),IF(Nbr_Mois_Traite=7,(N147/7),IF(Nbr_Mois_Traite=8,(N147/8),IF(Nbr_Mois_Traite=9,(N147/9),IF(Nbr_Mois_Traite=10,(N147/10),IF(Nbr_Mois_Traite=11,(N147/11),IF(Nbr_Mois_Traite=12,(N147/12),"Non signif. "))))))))))))</f>
        <v xml:space="preserve">Non signif. </v>
      </c>
    </row>
    <row r="148" spans="1:16" ht="13.5" thickBot="1" x14ac:dyDescent="0.25">
      <c r="A148" s="9" t="s">
        <v>181</v>
      </c>
      <c r="B148" s="32">
        <f>SUM(B145:B147)</f>
        <v>0</v>
      </c>
      <c r="C148" s="32">
        <f t="shared" ref="C148:M148" si="37">SUM(C145:C147)</f>
        <v>0</v>
      </c>
      <c r="D148" s="32">
        <f t="shared" si="37"/>
        <v>0</v>
      </c>
      <c r="E148" s="32">
        <f t="shared" si="37"/>
        <v>0</v>
      </c>
      <c r="F148" s="32">
        <f t="shared" si="37"/>
        <v>0</v>
      </c>
      <c r="G148" s="32">
        <f t="shared" si="37"/>
        <v>0</v>
      </c>
      <c r="H148" s="32">
        <f t="shared" si="37"/>
        <v>0</v>
      </c>
      <c r="I148" s="32">
        <f t="shared" si="37"/>
        <v>0</v>
      </c>
      <c r="J148" s="32">
        <f t="shared" si="37"/>
        <v>0</v>
      </c>
      <c r="K148" s="32">
        <f t="shared" si="37"/>
        <v>0</v>
      </c>
      <c r="L148" s="32">
        <f t="shared" ca="1" si="37"/>
        <v>0</v>
      </c>
      <c r="M148" s="32">
        <f t="shared" si="37"/>
        <v>0</v>
      </c>
      <c r="N148" s="32">
        <f ca="1">SUM(N145:N147)</f>
        <v>0</v>
      </c>
      <c r="O148" s="59" t="str">
        <f>IF(Nbr_Mois_Traite=1,(N148/4),IF(Nbr_Mois_Traite=2,(N148/8),IF(Nbr_Mois_Traite=3,(N148/13),IF(Nbr_Mois_Traite=4,(N148/17),IF(Nbr_Mois_Traite=5,(N148/22),IF(Nbr_Mois_Traite=6,(N148/26),IF(Nbr_Mois_Traite=7,(N148/30),IF(Nbr_Mois_Traite=8,(N148/35),IF(Nbr_Mois_Traite=9,(N148/39),IF(Nbr_Mois_Traite=10,(N148/43),IF(Nbr_Mois_Traite=11,(N148/48),IF(Nbr_Mois_Traite=12,(N148/52),"Non signif. "))))))))))))</f>
        <v xml:space="preserve">Non signif. </v>
      </c>
      <c r="P148" s="59" t="str">
        <f>IF(Nbr_Mois_Traite=1,(N148/1),IF(Nbr_Mois_Traite=2,(N148/2),IF(Nbr_Mois_Traite=3,(N148/3),IF(Nbr_Mois_Traite=4,(N148/4),IF(Nbr_Mois_Traite=5,(N148/5),IF(Nbr_Mois_Traite=6,(N148/6),IF(Nbr_Mois_Traite=7,(N148/7),IF(Nbr_Mois_Traite=8,(N148/8),IF(Nbr_Mois_Traite=9,(N148/9),IF(Nbr_Mois_Traite=10,(N148/10),IF(Nbr_Mois_Traite=11,(N148/11),IF(Nbr_Mois_Traite=12,(N148/12),"Non signif. "))))))))))))</f>
        <v xml:space="preserve">Non signif. </v>
      </c>
    </row>
    <row r="149" spans="1:16" ht="15.75" thickBot="1" x14ac:dyDescent="0.25">
      <c r="A149" s="45" t="s">
        <v>176</v>
      </c>
      <c r="B149" s="46">
        <f>SUM(B28+B34+B40+B56+B63+B68+B75+B81+B90+B96+B102+B107+B116+B120+B131+B143+B148)</f>
        <v>0</v>
      </c>
      <c r="C149" s="46">
        <f t="shared" ref="C149:N149" si="38">SUM(C28+C34+C40+C56+C63+C68+C75+C81+C90+C96+C102+C107+C116+C120+C131+C143+C148)</f>
        <v>0</v>
      </c>
      <c r="D149" s="46">
        <f t="shared" si="38"/>
        <v>0</v>
      </c>
      <c r="E149" s="46">
        <f t="shared" si="38"/>
        <v>0</v>
      </c>
      <c r="F149" s="46">
        <f t="shared" si="38"/>
        <v>0</v>
      </c>
      <c r="G149" s="46">
        <f t="shared" si="38"/>
        <v>0</v>
      </c>
      <c r="H149" s="46">
        <f t="shared" si="38"/>
        <v>0</v>
      </c>
      <c r="I149" s="46">
        <f t="shared" si="38"/>
        <v>0</v>
      </c>
      <c r="J149" s="46">
        <f t="shared" si="38"/>
        <v>0</v>
      </c>
      <c r="K149" s="46">
        <f t="shared" si="38"/>
        <v>0</v>
      </c>
      <c r="L149" s="46">
        <f t="shared" ca="1" si="38"/>
        <v>0</v>
      </c>
      <c r="M149" s="46">
        <f t="shared" si="38"/>
        <v>0</v>
      </c>
      <c r="N149" s="46">
        <f t="shared" ca="1" si="38"/>
        <v>0</v>
      </c>
      <c r="O149"/>
      <c r="P149"/>
    </row>
    <row r="150" spans="1:16" ht="15.75" thickBot="1" x14ac:dyDescent="0.25">
      <c r="A150" s="47" t="s">
        <v>193</v>
      </c>
      <c r="B150" s="48">
        <f>SUM($B$22-$B$149)</f>
        <v>744.77</v>
      </c>
      <c r="C150" s="48">
        <f t="shared" ref="C150:M150" si="39">SUM(C22-C149)</f>
        <v>125.25</v>
      </c>
      <c r="D150" s="48">
        <f t="shared" si="39"/>
        <v>0</v>
      </c>
      <c r="E150" s="48">
        <f t="shared" si="39"/>
        <v>0</v>
      </c>
      <c r="F150" s="48">
        <f t="shared" si="39"/>
        <v>0</v>
      </c>
      <c r="G150" s="48">
        <f t="shared" si="39"/>
        <v>0</v>
      </c>
      <c r="H150" s="48">
        <f t="shared" si="39"/>
        <v>0</v>
      </c>
      <c r="I150" s="48">
        <f t="shared" si="39"/>
        <v>0</v>
      </c>
      <c r="J150" s="48">
        <f t="shared" si="39"/>
        <v>0</v>
      </c>
      <c r="K150" s="48">
        <f t="shared" si="39"/>
        <v>0</v>
      </c>
      <c r="L150" s="48">
        <f t="shared" ca="1" si="39"/>
        <v>0</v>
      </c>
      <c r="M150" s="48">
        <f t="shared" si="39"/>
        <v>0</v>
      </c>
      <c r="N150" s="48">
        <f ca="1">SUM(N22-N149)</f>
        <v>870.02</v>
      </c>
      <c r="O150"/>
      <c r="P150"/>
    </row>
    <row r="151" spans="1:16" ht="15.75" thickBot="1" x14ac:dyDescent="0.25">
      <c r="A151" s="31" t="s">
        <v>201</v>
      </c>
      <c r="B151" s="33">
        <f>Janvier!$M$8</f>
        <v>0</v>
      </c>
      <c r="C151" s="33">
        <f>B152</f>
        <v>744.77</v>
      </c>
      <c r="D151" s="33">
        <f t="shared" ref="D151:M151" si="40">C152</f>
        <v>870.02</v>
      </c>
      <c r="E151" s="33">
        <f t="shared" si="40"/>
        <v>870.02</v>
      </c>
      <c r="F151" s="33">
        <f t="shared" si="40"/>
        <v>870.02</v>
      </c>
      <c r="G151" s="33">
        <f t="shared" si="40"/>
        <v>870.02</v>
      </c>
      <c r="H151" s="33">
        <f t="shared" si="40"/>
        <v>870.02</v>
      </c>
      <c r="I151" s="33">
        <f t="shared" si="40"/>
        <v>870.02</v>
      </c>
      <c r="J151" s="33">
        <f t="shared" si="40"/>
        <v>870.02</v>
      </c>
      <c r="K151" s="33">
        <f t="shared" si="40"/>
        <v>870.02</v>
      </c>
      <c r="L151" s="33">
        <f t="shared" si="40"/>
        <v>870.02</v>
      </c>
      <c r="M151" s="33">
        <f t="shared" ca="1" si="40"/>
        <v>870.02</v>
      </c>
      <c r="N151" s="33">
        <f>Solde_Initial_CC_BNP</f>
        <v>0</v>
      </c>
      <c r="O151"/>
      <c r="P151"/>
    </row>
    <row r="152" spans="1:16" ht="15.75" thickBot="1" x14ac:dyDescent="0.25">
      <c r="A152" s="9" t="s">
        <v>202</v>
      </c>
      <c r="B152" s="32">
        <f>SUM(B150:B151)</f>
        <v>744.77</v>
      </c>
      <c r="C152" s="32">
        <f t="shared" ref="C152:M152" si="41">SUM(C150:C151)</f>
        <v>870.02</v>
      </c>
      <c r="D152" s="32">
        <f t="shared" si="41"/>
        <v>870.02</v>
      </c>
      <c r="E152" s="32">
        <f t="shared" si="41"/>
        <v>870.02</v>
      </c>
      <c r="F152" s="32">
        <f t="shared" si="41"/>
        <v>870.02</v>
      </c>
      <c r="G152" s="32">
        <f t="shared" si="41"/>
        <v>870.02</v>
      </c>
      <c r="H152" s="32">
        <f t="shared" si="41"/>
        <v>870.02</v>
      </c>
      <c r="I152" s="32">
        <f t="shared" si="41"/>
        <v>870.02</v>
      </c>
      <c r="J152" s="32">
        <f t="shared" si="41"/>
        <v>870.02</v>
      </c>
      <c r="K152" s="32">
        <f t="shared" si="41"/>
        <v>870.02</v>
      </c>
      <c r="L152" s="32">
        <f t="shared" ca="1" si="41"/>
        <v>870.02</v>
      </c>
      <c r="M152" s="32">
        <f t="shared" ca="1" si="41"/>
        <v>870.02</v>
      </c>
      <c r="N152" s="32">
        <f ca="1">SUM(N150:N151)</f>
        <v>870.02</v>
      </c>
      <c r="O152"/>
      <c r="P152"/>
    </row>
    <row r="153" spans="1:16" ht="15.75" thickBot="1" x14ac:dyDescent="0.25">
      <c r="A153" s="9" t="s">
        <v>204</v>
      </c>
      <c r="B153" s="32">
        <f>Janvier!$M$11</f>
        <v>744.77</v>
      </c>
      <c r="C153" s="32">
        <f>Fevrier!$M$11</f>
        <v>870.02</v>
      </c>
      <c r="D153" s="32">
        <f>Mars!$M$11</f>
        <v>870.02</v>
      </c>
      <c r="E153" s="32">
        <f>Avril!M11</f>
        <v>870.02</v>
      </c>
      <c r="F153" s="32">
        <f>Mai!$M$11</f>
        <v>870.02</v>
      </c>
      <c r="G153" s="32">
        <f>Juin!$M$11</f>
        <v>870.02</v>
      </c>
      <c r="H153" s="32">
        <f>Juillet!$M$11</f>
        <v>870.02</v>
      </c>
      <c r="I153" s="32">
        <f>Aout!$M$11</f>
        <v>870.02</v>
      </c>
      <c r="J153" s="32">
        <f>Septembre!$M$11</f>
        <v>870.02</v>
      </c>
      <c r="K153" s="32">
        <f>Octobre!$M$11</f>
        <v>870.02</v>
      </c>
      <c r="L153" s="32">
        <f ca="1">Novembre!$M$11</f>
        <v>870.02</v>
      </c>
      <c r="M153" s="32">
        <f>Decembre!$M$11</f>
        <v>744.77</v>
      </c>
      <c r="N153" s="156" t="s">
        <v>0</v>
      </c>
      <c r="O153"/>
      <c r="P153"/>
    </row>
    <row r="154" spans="1:16" ht="15.75" thickBot="1" x14ac:dyDescent="0.25">
      <c r="A154" s="217" t="s">
        <v>196</v>
      </c>
      <c r="B154" s="218"/>
      <c r="C154" s="218"/>
      <c r="D154" s="218"/>
      <c r="E154" s="218"/>
      <c r="F154" s="218"/>
      <c r="G154" s="218"/>
      <c r="H154" s="218"/>
      <c r="I154" s="218"/>
      <c r="J154" s="218"/>
      <c r="K154" s="218"/>
      <c r="L154" s="218"/>
      <c r="M154" s="219"/>
      <c r="N154"/>
      <c r="O154"/>
      <c r="P154"/>
    </row>
    <row r="155" spans="1:16" ht="15.75" thickBot="1" x14ac:dyDescent="0.25">
      <c r="A155" s="36" t="s">
        <v>215</v>
      </c>
      <c r="B155" s="157">
        <f>Janvier!$M$11</f>
        <v>744.77</v>
      </c>
      <c r="C155" s="157">
        <f>Fevrier!$M$11</f>
        <v>870.02</v>
      </c>
      <c r="D155" s="157">
        <f>Mars!$M$11</f>
        <v>870.02</v>
      </c>
      <c r="E155" s="157">
        <f>Avril!$M$11</f>
        <v>870.02</v>
      </c>
      <c r="F155" s="157">
        <f>Mai!$M$11</f>
        <v>870.02</v>
      </c>
      <c r="G155" s="157">
        <f>Juin!$M$11</f>
        <v>870.02</v>
      </c>
      <c r="H155" s="157">
        <f>Juillet!$M$11</f>
        <v>870.02</v>
      </c>
      <c r="I155" s="157">
        <f>Aout!$M$11</f>
        <v>870.02</v>
      </c>
      <c r="J155" s="157">
        <f>Septembre!$M$11</f>
        <v>870.02</v>
      </c>
      <c r="K155" s="157">
        <f>Octobre!$M$11</f>
        <v>870.02</v>
      </c>
      <c r="L155" s="157">
        <f ca="1">Novembre!$M$11</f>
        <v>870.02</v>
      </c>
      <c r="M155" s="157">
        <f>Decembre!$M$11</f>
        <v>744.77</v>
      </c>
      <c r="N155"/>
      <c r="O155" t="s">
        <v>0</v>
      </c>
      <c r="P155"/>
    </row>
    <row r="156" spans="1:16" ht="15.75" thickBot="1" x14ac:dyDescent="0.25">
      <c r="A156" s="36" t="s">
        <v>197</v>
      </c>
      <c r="B156" s="157">
        <f>Janvier!$M$16</f>
        <v>0</v>
      </c>
      <c r="C156" s="157">
        <f>Fevrier!$M$16</f>
        <v>0</v>
      </c>
      <c r="D156" s="157">
        <f>Mars!$M$16</f>
        <v>0</v>
      </c>
      <c r="E156" s="157">
        <f>Avril!$M$16</f>
        <v>0</v>
      </c>
      <c r="F156" s="157">
        <f>Mai!$M$16</f>
        <v>0</v>
      </c>
      <c r="G156" s="157">
        <f>Juin!$M$16</f>
        <v>0</v>
      </c>
      <c r="H156" s="157">
        <f>Juillet!$M$16</f>
        <v>0</v>
      </c>
      <c r="I156" s="157">
        <f>Aout!$M$16</f>
        <v>0</v>
      </c>
      <c r="J156" s="157">
        <f>Septembre!$M$16</f>
        <v>0</v>
      </c>
      <c r="K156" s="157">
        <f>Octobre!$M$16</f>
        <v>0</v>
      </c>
      <c r="L156" s="157">
        <f ca="1">Novembre!$M$16</f>
        <v>0</v>
      </c>
      <c r="M156" s="157">
        <f ca="1">Decembre!$M$16</f>
        <v>0</v>
      </c>
      <c r="N156"/>
      <c r="P156"/>
    </row>
    <row r="157" spans="1:16" ht="15.75" thickBot="1" x14ac:dyDescent="0.25">
      <c r="A157" s="36" t="s">
        <v>198</v>
      </c>
      <c r="B157" s="157">
        <f>Janvier!$M$21</f>
        <v>-677.77</v>
      </c>
      <c r="C157" s="157">
        <f>Fevrier!$M$21</f>
        <v>-677.77</v>
      </c>
      <c r="D157" s="157">
        <f>Mars!$M$21</f>
        <v>-677.77</v>
      </c>
      <c r="E157" s="157">
        <f>Avril!$M$21</f>
        <v>-677.77</v>
      </c>
      <c r="F157" s="157">
        <f>Mai!$M$21</f>
        <v>-677.77</v>
      </c>
      <c r="G157" s="157">
        <f>Juin!$M$21</f>
        <v>-677.77</v>
      </c>
      <c r="H157" s="157">
        <f>Juillet!$M$21</f>
        <v>-677.77</v>
      </c>
      <c r="I157" s="157">
        <f>Aout!$M$21</f>
        <v>-677.77</v>
      </c>
      <c r="J157" s="157">
        <f>Septembre!$M$21</f>
        <v>-677.77</v>
      </c>
      <c r="K157" s="157">
        <f>Octobre!$M$21</f>
        <v>-677.77</v>
      </c>
      <c r="L157" s="157">
        <f ca="1">Novembre!$M$21</f>
        <v>-677.77</v>
      </c>
      <c r="M157" s="157">
        <f ca="1">Decembre!$M$21</f>
        <v>-677.77</v>
      </c>
      <c r="N157"/>
    </row>
    <row r="158" spans="1:16" ht="15.75" thickBot="1" x14ac:dyDescent="0.25">
      <c r="A158" s="36" t="s">
        <v>199</v>
      </c>
      <c r="B158" s="157">
        <f>Janvier!$M$26</f>
        <v>-67</v>
      </c>
      <c r="C158" s="157">
        <f>Fevrier!$M$26</f>
        <v>-192.25</v>
      </c>
      <c r="D158" s="157">
        <f>Mars!$M$26</f>
        <v>-192.25</v>
      </c>
      <c r="E158" s="157">
        <f>Avril!$M$26</f>
        <v>-192.25</v>
      </c>
      <c r="F158" s="157">
        <f>Mai!$M$26</f>
        <v>-192.25</v>
      </c>
      <c r="G158" s="157">
        <f>Juin!$M$26</f>
        <v>-192.25</v>
      </c>
      <c r="H158" s="157">
        <f>Juillet!$M$26</f>
        <v>-192.25</v>
      </c>
      <c r="I158" s="157">
        <f>Aout!$M$26</f>
        <v>-192.25</v>
      </c>
      <c r="J158" s="157">
        <f>Septembre!$M$26</f>
        <v>-192.25</v>
      </c>
      <c r="K158" s="157">
        <f>Octobre!$M$26</f>
        <v>-192.25</v>
      </c>
      <c r="L158" s="157">
        <f ca="1">Novembre!$M$26</f>
        <v>-192.25</v>
      </c>
      <c r="M158" s="157">
        <f ca="1">Decembre!$M$26</f>
        <v>-192.25</v>
      </c>
      <c r="N158"/>
    </row>
    <row r="159" spans="1:16" ht="15.75" thickBot="1" x14ac:dyDescent="0.25">
      <c r="A159" s="36" t="s">
        <v>200</v>
      </c>
      <c r="B159" s="157">
        <f>Janvier!$M$31</f>
        <v>0</v>
      </c>
      <c r="C159" s="157">
        <f>Fevrier!$M$31</f>
        <v>0</v>
      </c>
      <c r="D159" s="157">
        <f>Mars!$M$31</f>
        <v>0</v>
      </c>
      <c r="E159" s="157">
        <f>Avril!$M$31</f>
        <v>0</v>
      </c>
      <c r="F159" s="157">
        <f>Mai!$M$31</f>
        <v>0</v>
      </c>
      <c r="G159" s="157">
        <f>Juin!$M$31</f>
        <v>0</v>
      </c>
      <c r="H159" s="157">
        <f>Juillet!$M$31</f>
        <v>0</v>
      </c>
      <c r="I159" s="157">
        <f>Aout!$M$31</f>
        <v>0</v>
      </c>
      <c r="J159" s="157">
        <f>Septembre!$M$31</f>
        <v>0</v>
      </c>
      <c r="K159" s="157">
        <f>Octobre!$M$31</f>
        <v>0</v>
      </c>
      <c r="L159" s="157">
        <f ca="1">Novembre!$M$31</f>
        <v>0</v>
      </c>
      <c r="M159" s="157">
        <f ca="1">Decembre!$M$31</f>
        <v>0</v>
      </c>
      <c r="N159"/>
    </row>
    <row r="160" spans="1:16" ht="15" thickBot="1" x14ac:dyDescent="0.25">
      <c r="A160" s="6" t="s">
        <v>205</v>
      </c>
      <c r="B160" s="32">
        <f>SUM(B155:B159)</f>
        <v>0</v>
      </c>
      <c r="C160" s="32">
        <f t="shared" ref="C160:M160" si="42">SUM(C155:C159)</f>
        <v>0</v>
      </c>
      <c r="D160" s="32">
        <f t="shared" si="42"/>
        <v>0</v>
      </c>
      <c r="E160" s="32">
        <f t="shared" si="42"/>
        <v>0</v>
      </c>
      <c r="F160" s="32">
        <f t="shared" si="42"/>
        <v>0</v>
      </c>
      <c r="G160" s="32">
        <f t="shared" si="42"/>
        <v>0</v>
      </c>
      <c r="H160" s="32">
        <f t="shared" si="42"/>
        <v>0</v>
      </c>
      <c r="I160" s="32">
        <f t="shared" si="42"/>
        <v>0</v>
      </c>
      <c r="J160" s="32">
        <f t="shared" si="42"/>
        <v>0</v>
      </c>
      <c r="K160" s="32">
        <f t="shared" si="42"/>
        <v>0</v>
      </c>
      <c r="L160" s="32">
        <f t="shared" ca="1" si="42"/>
        <v>0</v>
      </c>
      <c r="M160" s="32">
        <f t="shared" ca="1" si="42"/>
        <v>-125.25</v>
      </c>
    </row>
    <row r="161" spans="1:13" ht="15" thickBot="1" x14ac:dyDescent="0.25">
      <c r="A161" s="6" t="s">
        <v>203</v>
      </c>
      <c r="B161" s="32">
        <f>SUM(B160-B158)</f>
        <v>67</v>
      </c>
      <c r="C161" s="32">
        <f t="shared" ref="C161:M161" si="43">SUM(C160-C158)</f>
        <v>192.25</v>
      </c>
      <c r="D161" s="32">
        <f t="shared" si="43"/>
        <v>192.25</v>
      </c>
      <c r="E161" s="32">
        <f t="shared" si="43"/>
        <v>192.25</v>
      </c>
      <c r="F161" s="32">
        <f t="shared" si="43"/>
        <v>192.25</v>
      </c>
      <c r="G161" s="32">
        <f t="shared" si="43"/>
        <v>192.25</v>
      </c>
      <c r="H161" s="32">
        <f t="shared" si="43"/>
        <v>192.25</v>
      </c>
      <c r="I161" s="32">
        <f t="shared" si="43"/>
        <v>192.25</v>
      </c>
      <c r="J161" s="32">
        <f t="shared" si="43"/>
        <v>192.25</v>
      </c>
      <c r="K161" s="32">
        <f t="shared" si="43"/>
        <v>192.25</v>
      </c>
      <c r="L161" s="32">
        <f t="shared" ca="1" si="43"/>
        <v>192.25</v>
      </c>
      <c r="M161" s="32">
        <f t="shared" ca="1" si="43"/>
        <v>67</v>
      </c>
    </row>
  </sheetData>
  <sheetProtection sheet="1" objects="1" scenarios="1"/>
  <mergeCells count="23">
    <mergeCell ref="A154:M154"/>
    <mergeCell ref="A144:P144"/>
    <mergeCell ref="A91:P91"/>
    <mergeCell ref="A97:P97"/>
    <mergeCell ref="A103:P103"/>
    <mergeCell ref="A132:P132"/>
    <mergeCell ref="Q8:Q9"/>
    <mergeCell ref="Q15:Q16"/>
    <mergeCell ref="A108:P108"/>
    <mergeCell ref="A117:P117"/>
    <mergeCell ref="A121:P121"/>
    <mergeCell ref="A35:P35"/>
    <mergeCell ref="A76:P76"/>
    <mergeCell ref="A82:P82"/>
    <mergeCell ref="A41:P41"/>
    <mergeCell ref="A57:P57"/>
    <mergeCell ref="A64:P64"/>
    <mergeCell ref="A69:P69"/>
    <mergeCell ref="F1:I1"/>
    <mergeCell ref="E2:J2"/>
    <mergeCell ref="A5:P5"/>
    <mergeCell ref="A23:P23"/>
    <mergeCell ref="A29:P29"/>
  </mergeCells>
  <dataValidations disablePrompts="1" count="1">
    <dataValidation allowBlank="1" showInputMessage="1" showErrorMessage="1" sqref="A30:A34 A36:A40 A42:A55 A115"/>
  </dataValidations>
  <pageMargins left="0.70866141732283472" right="0.70866141732283472" top="0.74803149606299213" bottom="0.74803149606299213" header="0.31496062992125984" footer="0.31496062992125984"/>
  <pageSetup paperSize="9" scale="51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pageSetUpPr fitToPage="1"/>
  </sheetPr>
  <dimension ref="A1:IV127"/>
  <sheetViews>
    <sheetView zoomScale="90" zoomScaleNormal="90" workbookViewId="0">
      <pane ySplit="3" topLeftCell="A82" activePane="bottomLeft" state="frozen"/>
      <selection activeCell="L13" sqref="L13"/>
      <selection pane="bottomLeft" activeCell="A4" sqref="A4"/>
    </sheetView>
  </sheetViews>
  <sheetFormatPr baseColWidth="10" defaultRowHeight="15" x14ac:dyDescent="0.2"/>
  <cols>
    <col min="1" max="1" width="40.88671875" style="139" customWidth="1"/>
    <col min="2" max="4" width="11.5546875" style="139"/>
    <col min="5" max="5" width="1.77734375" style="139" customWidth="1"/>
    <col min="6" max="6" width="40.88671875" style="139" customWidth="1"/>
    <col min="7" max="9" width="11.5546875" style="139"/>
    <col min="10" max="10" width="1.77734375" style="139" customWidth="1"/>
    <col min="11" max="11" width="40.88671875" style="139" customWidth="1"/>
    <col min="12" max="16384" width="11.5546875" style="139"/>
  </cols>
  <sheetData>
    <row r="1" spans="1:256" ht="27" customHeight="1" thickTop="1" thickBot="1" x14ac:dyDescent="0.35">
      <c r="A1" s="136" t="s">
        <v>0</v>
      </c>
      <c r="B1" s="137"/>
      <c r="C1" s="137"/>
      <c r="D1" s="137"/>
      <c r="E1" s="137"/>
      <c r="F1" s="223">
        <f>Donnees!I11</f>
        <v>2018</v>
      </c>
      <c r="G1" s="224"/>
      <c r="H1" s="137"/>
      <c r="I1" s="137"/>
      <c r="J1" s="137"/>
      <c r="K1" s="138"/>
      <c r="L1" s="138"/>
      <c r="M1" s="138"/>
      <c r="N1" s="138"/>
    </row>
    <row r="2" spans="1:256" ht="21.75" customHeight="1" thickTop="1" thickBot="1" x14ac:dyDescent="0.35">
      <c r="A2" s="137" t="s">
        <v>0</v>
      </c>
      <c r="C2" s="234" t="s">
        <v>275</v>
      </c>
      <c r="D2" s="137"/>
      <c r="E2" s="137"/>
      <c r="F2" s="225" t="str">
        <f>Mois1</f>
        <v>JANVIER</v>
      </c>
      <c r="G2" s="226"/>
      <c r="H2" s="137"/>
      <c r="I2" s="234" t="s">
        <v>276</v>
      </c>
      <c r="J2" s="137"/>
      <c r="K2" s="138"/>
      <c r="L2" s="138"/>
      <c r="M2" s="137"/>
      <c r="N2" s="137"/>
    </row>
    <row r="3" spans="1:256" ht="20.100000000000001" customHeight="1" thickTop="1" thickBot="1" x14ac:dyDescent="0.35">
      <c r="A3" s="137"/>
      <c r="C3" s="235"/>
      <c r="D3" s="175" t="s">
        <v>183</v>
      </c>
      <c r="E3" s="137"/>
      <c r="F3" s="137"/>
      <c r="G3" s="137"/>
      <c r="H3" s="176" t="s">
        <v>186</v>
      </c>
      <c r="I3" s="235"/>
      <c r="J3" s="137"/>
      <c r="K3" s="138"/>
      <c r="L3" s="176" t="s">
        <v>185</v>
      </c>
      <c r="N3" s="176" t="s">
        <v>117</v>
      </c>
      <c r="O3" s="137"/>
      <c r="P3" s="137"/>
      <c r="Q3" s="137"/>
      <c r="R3" s="137"/>
      <c r="S3" s="137"/>
      <c r="T3" s="137"/>
      <c r="U3" s="137"/>
      <c r="V3" s="137"/>
      <c r="W3" s="137"/>
      <c r="X3" s="137"/>
      <c r="Y3" s="137"/>
      <c r="Z3" s="137"/>
      <c r="AA3" s="137"/>
      <c r="AB3" s="137"/>
      <c r="AC3" s="137"/>
      <c r="AD3" s="137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/>
      <c r="AU3" s="137"/>
      <c r="AV3" s="137"/>
      <c r="AW3" s="137"/>
      <c r="AX3" s="137"/>
      <c r="AY3" s="137"/>
      <c r="AZ3" s="137"/>
      <c r="BA3" s="137"/>
      <c r="BB3" s="137"/>
      <c r="BC3" s="137"/>
      <c r="BD3" s="137"/>
      <c r="BE3" s="137"/>
      <c r="BF3" s="137"/>
      <c r="BG3" s="137"/>
      <c r="BH3" s="137"/>
      <c r="BI3" s="137"/>
      <c r="BJ3" s="137"/>
      <c r="BK3" s="137"/>
      <c r="BL3" s="137"/>
      <c r="BM3" s="137"/>
      <c r="BN3" s="137"/>
      <c r="BO3" s="137"/>
      <c r="BP3" s="137"/>
      <c r="BQ3" s="137"/>
      <c r="BR3" s="137"/>
      <c r="BS3" s="137"/>
      <c r="BT3" s="137"/>
      <c r="BU3" s="137"/>
      <c r="BV3" s="137"/>
      <c r="BW3" s="137"/>
      <c r="BX3" s="137"/>
      <c r="BY3" s="137"/>
      <c r="BZ3" s="137"/>
      <c r="CA3" s="137"/>
      <c r="CB3" s="137"/>
      <c r="CC3" s="137"/>
      <c r="CD3" s="137"/>
      <c r="CE3" s="137"/>
      <c r="CF3" s="137"/>
      <c r="CG3" s="137"/>
      <c r="CH3" s="137"/>
      <c r="CI3" s="137"/>
      <c r="CJ3" s="137"/>
      <c r="CK3" s="137"/>
      <c r="CL3" s="137"/>
      <c r="CM3" s="137"/>
      <c r="CN3" s="137"/>
      <c r="CO3" s="137"/>
      <c r="CP3" s="137"/>
      <c r="CQ3" s="137"/>
      <c r="CR3" s="137"/>
      <c r="CS3" s="137"/>
      <c r="CT3" s="137"/>
      <c r="CU3" s="137"/>
      <c r="CV3" s="137"/>
      <c r="CW3" s="137"/>
      <c r="CX3" s="137"/>
      <c r="CY3" s="137"/>
      <c r="CZ3" s="137"/>
      <c r="DA3" s="137"/>
      <c r="DB3" s="137"/>
      <c r="DC3" s="137"/>
      <c r="DD3" s="137"/>
      <c r="DE3" s="137"/>
      <c r="DF3" s="137"/>
      <c r="DG3" s="137"/>
      <c r="DH3" s="137"/>
      <c r="DI3" s="137"/>
      <c r="DJ3" s="137"/>
      <c r="DK3" s="137"/>
      <c r="DL3" s="137"/>
      <c r="DM3" s="137"/>
      <c r="DN3" s="137"/>
      <c r="DO3" s="137"/>
      <c r="DP3" s="137"/>
      <c r="DQ3" s="137"/>
      <c r="DR3" s="137"/>
      <c r="DS3" s="137"/>
      <c r="DT3" s="137"/>
      <c r="DU3" s="137"/>
      <c r="DV3" s="137"/>
      <c r="DW3" s="137"/>
      <c r="DX3" s="137"/>
      <c r="DY3" s="137"/>
      <c r="DZ3" s="137"/>
      <c r="EA3" s="137"/>
      <c r="EB3" s="137"/>
      <c r="EC3" s="137"/>
      <c r="ED3" s="137"/>
      <c r="EE3" s="137"/>
      <c r="EF3" s="137"/>
      <c r="EG3" s="137"/>
      <c r="EH3" s="137"/>
      <c r="EI3" s="137"/>
      <c r="EJ3" s="137"/>
      <c r="EK3" s="137"/>
      <c r="EL3" s="137"/>
      <c r="EM3" s="137"/>
      <c r="EN3" s="137"/>
      <c r="EO3" s="137"/>
      <c r="EP3" s="137"/>
      <c r="EQ3" s="137"/>
      <c r="ER3" s="137"/>
      <c r="ES3" s="137"/>
      <c r="ET3" s="137"/>
      <c r="EU3" s="137"/>
      <c r="EV3" s="137"/>
      <c r="EW3" s="137"/>
      <c r="EX3" s="137"/>
      <c r="EY3" s="137"/>
      <c r="EZ3" s="137"/>
      <c r="FA3" s="137"/>
      <c r="FB3" s="137"/>
      <c r="FC3" s="137"/>
      <c r="FD3" s="137"/>
      <c r="FE3" s="137"/>
      <c r="FF3" s="137"/>
      <c r="FG3" s="137"/>
      <c r="FH3" s="137"/>
      <c r="FI3" s="137"/>
      <c r="FJ3" s="137"/>
      <c r="FK3" s="137"/>
      <c r="FL3" s="137"/>
      <c r="FM3" s="137"/>
      <c r="FN3" s="137"/>
      <c r="FO3" s="137"/>
      <c r="FP3" s="137"/>
      <c r="FQ3" s="137"/>
      <c r="FR3" s="137"/>
      <c r="FS3" s="137"/>
      <c r="FT3" s="137"/>
      <c r="FU3" s="137"/>
      <c r="FV3" s="137"/>
      <c r="FW3" s="137"/>
      <c r="FX3" s="137"/>
      <c r="FY3" s="137"/>
      <c r="FZ3" s="137"/>
      <c r="GA3" s="137"/>
      <c r="GB3" s="137"/>
      <c r="GC3" s="137"/>
      <c r="GD3" s="137"/>
      <c r="GE3" s="137"/>
      <c r="GF3" s="137"/>
      <c r="GG3" s="137"/>
      <c r="GH3" s="137"/>
      <c r="GI3" s="137"/>
      <c r="GJ3" s="137"/>
      <c r="GK3" s="137"/>
      <c r="GL3" s="137"/>
      <c r="GM3" s="137"/>
      <c r="GN3" s="137"/>
      <c r="GO3" s="137"/>
      <c r="GP3" s="137"/>
      <c r="GQ3" s="137"/>
      <c r="GR3" s="137"/>
      <c r="GS3" s="137"/>
      <c r="GT3" s="137"/>
      <c r="GU3" s="137"/>
      <c r="GV3" s="137"/>
      <c r="GW3" s="137"/>
      <c r="GX3" s="137"/>
      <c r="GY3" s="137"/>
      <c r="GZ3" s="137"/>
      <c r="HA3" s="137"/>
      <c r="HB3" s="137"/>
      <c r="HC3" s="137"/>
      <c r="HD3" s="137"/>
      <c r="HE3" s="137"/>
      <c r="HF3" s="137"/>
      <c r="HG3" s="137"/>
      <c r="HH3" s="137"/>
      <c r="HI3" s="137"/>
      <c r="HJ3" s="137"/>
      <c r="HK3" s="137"/>
      <c r="HL3" s="137"/>
      <c r="HM3" s="137"/>
      <c r="HN3" s="137"/>
      <c r="HO3" s="137"/>
      <c r="HP3" s="137"/>
      <c r="HQ3" s="137"/>
      <c r="HR3" s="137"/>
      <c r="HS3" s="137"/>
      <c r="HT3" s="137"/>
      <c r="HU3" s="137"/>
      <c r="HV3" s="137"/>
      <c r="HW3" s="137"/>
      <c r="HX3" s="137"/>
      <c r="HY3" s="137"/>
      <c r="HZ3" s="137"/>
      <c r="IA3" s="137"/>
      <c r="IB3" s="137"/>
      <c r="IC3" s="137"/>
      <c r="ID3" s="137"/>
      <c r="IE3" s="137"/>
      <c r="IF3" s="137"/>
      <c r="IG3" s="137"/>
      <c r="IH3" s="137"/>
      <c r="II3" s="137"/>
      <c r="IJ3" s="137"/>
      <c r="IK3" s="137"/>
      <c r="IL3" s="137"/>
      <c r="IM3" s="137"/>
      <c r="IN3" s="137"/>
      <c r="IO3" s="137"/>
      <c r="IP3" s="137"/>
      <c r="IQ3" s="137"/>
      <c r="IR3" s="137"/>
      <c r="IS3" s="137"/>
      <c r="IT3" s="137"/>
      <c r="IU3" s="137"/>
      <c r="IV3" s="137"/>
    </row>
    <row r="4" spans="1:256" ht="15" customHeight="1" thickBot="1" x14ac:dyDescent="0.25"/>
    <row r="5" spans="1:256" ht="15.75" customHeight="1" thickBot="1" x14ac:dyDescent="0.25">
      <c r="A5" s="227" t="s">
        <v>119</v>
      </c>
      <c r="B5" s="227"/>
      <c r="C5" s="227"/>
      <c r="D5" s="227"/>
      <c r="F5" s="227" t="s">
        <v>214</v>
      </c>
      <c r="G5" s="227"/>
      <c r="H5" s="227"/>
      <c r="I5" s="227"/>
      <c r="K5" s="227" t="s">
        <v>137</v>
      </c>
      <c r="L5" s="227"/>
      <c r="M5" s="227"/>
      <c r="N5" s="227"/>
    </row>
    <row r="6" spans="1:256" ht="15.75" customHeight="1" thickBot="1" x14ac:dyDescent="0.25">
      <c r="A6" s="140" t="s">
        <v>125</v>
      </c>
      <c r="B6" s="140" t="s">
        <v>121</v>
      </c>
      <c r="C6" s="140" t="s">
        <v>122</v>
      </c>
      <c r="D6" s="140" t="s">
        <v>118</v>
      </c>
      <c r="F6" s="141" t="s">
        <v>125</v>
      </c>
      <c r="G6" s="141" t="s">
        <v>121</v>
      </c>
      <c r="H6" s="141" t="s">
        <v>122</v>
      </c>
      <c r="I6" s="141" t="s">
        <v>118</v>
      </c>
      <c r="K6" s="141" t="s">
        <v>125</v>
      </c>
      <c r="L6" s="141" t="s">
        <v>121</v>
      </c>
      <c r="M6" s="141" t="s">
        <v>122</v>
      </c>
      <c r="N6" s="141" t="s">
        <v>118</v>
      </c>
    </row>
    <row r="7" spans="1:256" ht="15.75" customHeight="1" thickBot="1" x14ac:dyDescent="0.25">
      <c r="A7" s="169" t="s">
        <v>248</v>
      </c>
      <c r="B7" s="49" t="s">
        <v>184</v>
      </c>
      <c r="C7" s="49">
        <f>SUMIF(Saisie_Janvier!$C$4:$C$127,$A$7:$A$22,Credits_Janvier)</f>
        <v>0</v>
      </c>
      <c r="D7" s="151">
        <f t="shared" ref="D7:D22" si="0">SUM(B7-C7)</f>
        <v>0</v>
      </c>
      <c r="F7" s="143" t="s">
        <v>64</v>
      </c>
      <c r="G7" s="144"/>
      <c r="H7" s="144"/>
      <c r="I7" s="145"/>
      <c r="K7" s="220" t="s">
        <v>138</v>
      </c>
      <c r="L7" s="221"/>
      <c r="M7" s="221"/>
      <c r="N7" s="222"/>
    </row>
    <row r="8" spans="1:256" ht="15.75" customHeight="1" thickBot="1" x14ac:dyDescent="0.25">
      <c r="A8" s="170" t="s">
        <v>104</v>
      </c>
      <c r="B8" s="49" t="s">
        <v>184</v>
      </c>
      <c r="C8" s="7">
        <f>SUMIF(Saisie_Janvier!$A$4:$A$127,$A$7:$A$22,Credits_Janvier)</f>
        <v>0</v>
      </c>
      <c r="D8" s="151">
        <f t="shared" si="0"/>
        <v>0</v>
      </c>
      <c r="F8" s="146" t="s">
        <v>154</v>
      </c>
      <c r="G8" s="49" t="s">
        <v>184</v>
      </c>
      <c r="H8" s="7">
        <f>SUMIF(Saisie_Janvier!$A$4:$A$127,$F$8:$F$11,Debits_Janvier)</f>
        <v>0</v>
      </c>
      <c r="I8" s="151">
        <f>SUM(G8-H8)</f>
        <v>0</v>
      </c>
      <c r="K8" s="146" t="s">
        <v>260</v>
      </c>
      <c r="L8" s="24">
        <f>Solde_Initial_CC_BNP</f>
        <v>0</v>
      </c>
      <c r="M8" s="24">
        <f>L8</f>
        <v>0</v>
      </c>
      <c r="N8" s="151">
        <f>SUM(L8-M8)</f>
        <v>0</v>
      </c>
    </row>
    <row r="9" spans="1:256" ht="15.75" customHeight="1" thickBot="1" x14ac:dyDescent="0.25">
      <c r="A9" s="170" t="s">
        <v>102</v>
      </c>
      <c r="B9" s="49" t="s">
        <v>184</v>
      </c>
      <c r="C9" s="7">
        <f>SUMIF(Saisie_Janvier!$A$4:$A$127,$A$7:$A$22,Credits_Janvier)</f>
        <v>0</v>
      </c>
      <c r="D9" s="151">
        <f t="shared" si="0"/>
        <v>0</v>
      </c>
      <c r="F9" s="146" t="s">
        <v>63</v>
      </c>
      <c r="G9" s="49" t="s">
        <v>184</v>
      </c>
      <c r="H9" s="7">
        <f>SUMIF(Saisie_Janvier!$A$4:$A$127,$F$8:$F$11,Debits_Janvier)</f>
        <v>0</v>
      </c>
      <c r="I9" s="151">
        <f>SUM(G9-H9)</f>
        <v>0</v>
      </c>
      <c r="K9" s="146" t="s">
        <v>139</v>
      </c>
      <c r="L9" s="7">
        <f>B23</f>
        <v>0</v>
      </c>
      <c r="M9" s="7">
        <f>C23</f>
        <v>744.77</v>
      </c>
      <c r="N9" s="151">
        <f>SUM(L9-M9)</f>
        <v>-744.77</v>
      </c>
    </row>
    <row r="10" spans="1:256" ht="15.75" customHeight="1" thickBot="1" x14ac:dyDescent="0.25">
      <c r="A10" s="170" t="s">
        <v>103</v>
      </c>
      <c r="B10" s="49" t="s">
        <v>184</v>
      </c>
      <c r="C10" s="7">
        <f>SUMIF(Saisie_Janvier!$A$4:$A$127,$A$7:$A$22,Credits_Janvier)</f>
        <v>0</v>
      </c>
      <c r="D10" s="151">
        <f t="shared" si="0"/>
        <v>0</v>
      </c>
      <c r="F10" s="146" t="s">
        <v>91</v>
      </c>
      <c r="G10" s="49" t="s">
        <v>184</v>
      </c>
      <c r="H10" s="7">
        <f>SUMIF(Saisie_Janvier!$A$4:$A$127,$F$8:$F$11,Debits_Janvier)</f>
        <v>0</v>
      </c>
      <c r="I10" s="151">
        <f>SUM(G10-H10)</f>
        <v>0</v>
      </c>
      <c r="K10" s="146" t="s">
        <v>140</v>
      </c>
      <c r="L10" s="7">
        <f>G80</f>
        <v>0</v>
      </c>
      <c r="M10" s="7">
        <f>H80</f>
        <v>0</v>
      </c>
      <c r="N10" s="151">
        <f>SUM(L10-M10)</f>
        <v>0</v>
      </c>
    </row>
    <row r="11" spans="1:256" ht="15.75" customHeight="1" thickBot="1" x14ac:dyDescent="0.25">
      <c r="A11" s="170" t="s">
        <v>105</v>
      </c>
      <c r="B11" s="49" t="s">
        <v>184</v>
      </c>
      <c r="C11" s="7">
        <f>SUMIF(Saisie_Janvier!$A$4:$A$127,$A$7:$A$22,Credits_Janvier)</f>
        <v>677.77</v>
      </c>
      <c r="D11" s="151">
        <f t="shared" si="0"/>
        <v>-677.77</v>
      </c>
      <c r="F11" s="146" t="s">
        <v>92</v>
      </c>
      <c r="G11" s="49" t="s">
        <v>184</v>
      </c>
      <c r="H11" s="7">
        <f>SUMIF(Saisie_Janvier!$A$4:$A$127,$F$8:$F$11,Debits_Janvier)</f>
        <v>0</v>
      </c>
      <c r="I11" s="151">
        <f>SUM(G11-H11)</f>
        <v>0</v>
      </c>
      <c r="K11" s="147" t="s">
        <v>141</v>
      </c>
      <c r="L11" s="8">
        <f>SUM(L8+L9-L10)</f>
        <v>0</v>
      </c>
      <c r="M11" s="8">
        <f>SUM(M8+M9-M10)</f>
        <v>744.77</v>
      </c>
      <c r="N11" s="8">
        <f>SUM(N8+N9-N10)</f>
        <v>-744.77</v>
      </c>
    </row>
    <row r="12" spans="1:256" ht="15.75" customHeight="1" thickBot="1" x14ac:dyDescent="0.25">
      <c r="A12" s="170" t="s">
        <v>106</v>
      </c>
      <c r="B12" s="49" t="s">
        <v>184</v>
      </c>
      <c r="C12" s="7">
        <f>SUMIF(Saisie_Janvier!$A$4:$A$127,$A$7:$A$22,Credits_Janvier)</f>
        <v>67</v>
      </c>
      <c r="D12" s="151">
        <f t="shared" si="0"/>
        <v>-67</v>
      </c>
      <c r="F12" s="147" t="s">
        <v>132</v>
      </c>
      <c r="G12" s="8">
        <f>SUM(G8:G11)</f>
        <v>0</v>
      </c>
      <c r="H12" s="8">
        <f>SUM(H8:H11)</f>
        <v>0</v>
      </c>
      <c r="I12" s="8">
        <f>SUM(I8:I11)</f>
        <v>0</v>
      </c>
      <c r="K12" s="220" t="s">
        <v>142</v>
      </c>
      <c r="L12" s="221"/>
      <c r="M12" s="221"/>
      <c r="N12" s="222"/>
    </row>
    <row r="13" spans="1:256" ht="15.75" customHeight="1" thickBot="1" x14ac:dyDescent="0.25">
      <c r="A13" s="170" t="s">
        <v>107</v>
      </c>
      <c r="B13" s="49" t="s">
        <v>184</v>
      </c>
      <c r="C13" s="7">
        <f>SUMIF(Saisie_Janvier!$A$4:$A$127,$A$7:$A$22,Credits_Janvier)</f>
        <v>0</v>
      </c>
      <c r="D13" s="151">
        <f t="shared" si="0"/>
        <v>0</v>
      </c>
      <c r="F13" s="220" t="s">
        <v>37</v>
      </c>
      <c r="G13" s="221"/>
      <c r="H13" s="221"/>
      <c r="I13" s="222"/>
      <c r="K13" s="146" t="s">
        <v>261</v>
      </c>
      <c r="L13" s="24">
        <f>Solde_Initial_CEL</f>
        <v>0</v>
      </c>
      <c r="M13" s="24">
        <f>L13</f>
        <v>0</v>
      </c>
      <c r="N13" s="151">
        <f>SUM(L13-M13)</f>
        <v>0</v>
      </c>
    </row>
    <row r="14" spans="1:256" ht="15.75" customHeight="1" thickBot="1" x14ac:dyDescent="0.25">
      <c r="A14" s="170" t="s">
        <v>210</v>
      </c>
      <c r="B14" s="49" t="s">
        <v>184</v>
      </c>
      <c r="C14" s="7">
        <f>SUMIF(Saisie_Janvier!$A$4:$A$127,$A$7:$A$22,Credits_Janvier)</f>
        <v>0</v>
      </c>
      <c r="D14" s="151">
        <f t="shared" si="0"/>
        <v>0</v>
      </c>
      <c r="F14" s="146" t="s">
        <v>168</v>
      </c>
      <c r="G14" s="49" t="s">
        <v>184</v>
      </c>
      <c r="H14" s="7">
        <f>SUMIF(Saisie_Janvier!$A$4:$A$127,$F$14:$F$20,Debits_Janvier)</f>
        <v>0</v>
      </c>
      <c r="I14" s="151">
        <f t="shared" ref="I14:I20" si="1">SUM(G14-H14)</f>
        <v>0</v>
      </c>
      <c r="K14" s="146" t="s">
        <v>139</v>
      </c>
      <c r="L14" s="49" t="str">
        <f>B74</f>
        <v>0,00</v>
      </c>
      <c r="M14" s="7">
        <f>C74</f>
        <v>0</v>
      </c>
      <c r="N14" s="151">
        <f>SUM(L14-M14)</f>
        <v>0</v>
      </c>
    </row>
    <row r="15" spans="1:256" ht="15.75" customHeight="1" thickBot="1" x14ac:dyDescent="0.25">
      <c r="A15" s="171" t="s">
        <v>108</v>
      </c>
      <c r="B15" s="49" t="s">
        <v>184</v>
      </c>
      <c r="C15" s="7">
        <f>SUMIF(Saisie_Janvier!$A$4:$A$127,$A$7:$A$22,Credits_Janvier)</f>
        <v>0</v>
      </c>
      <c r="D15" s="151">
        <f t="shared" si="0"/>
        <v>0</v>
      </c>
      <c r="F15" s="146" t="s">
        <v>177</v>
      </c>
      <c r="G15" s="49" t="s">
        <v>184</v>
      </c>
      <c r="H15" s="7">
        <f>SUMIF(Saisie_Janvier!$A$4:$A$127,$F$14:$F$20,Debits_Janvier)</f>
        <v>0</v>
      </c>
      <c r="I15" s="151">
        <f t="shared" si="1"/>
        <v>0</v>
      </c>
      <c r="K15" s="146" t="s">
        <v>140</v>
      </c>
      <c r="L15" s="49" t="str">
        <f>B8</f>
        <v>0,00</v>
      </c>
      <c r="M15" s="7">
        <f>C8</f>
        <v>0</v>
      </c>
      <c r="N15" s="151">
        <f>SUM(L15-M15)</f>
        <v>0</v>
      </c>
    </row>
    <row r="16" spans="1:256" ht="15.75" customHeight="1" thickBot="1" x14ac:dyDescent="0.25">
      <c r="A16" s="170" t="s">
        <v>109</v>
      </c>
      <c r="B16" s="49" t="s">
        <v>184</v>
      </c>
      <c r="C16" s="7">
        <f>SUMIF(Saisie_Janvier!$A$4:$A$127,$A$7:$A$22,Credits_Janvier)</f>
        <v>0</v>
      </c>
      <c r="D16" s="151">
        <f t="shared" si="0"/>
        <v>0</v>
      </c>
      <c r="F16" s="146" t="s">
        <v>41</v>
      </c>
      <c r="G16" s="49" t="s">
        <v>184</v>
      </c>
      <c r="H16" s="7">
        <f>SUMIF(Saisie_Janvier!$A$4:$A$127,$F$14:$F$20,Debits_Janvier)</f>
        <v>0</v>
      </c>
      <c r="I16" s="151">
        <f t="shared" si="1"/>
        <v>0</v>
      </c>
      <c r="K16" s="147" t="s">
        <v>141</v>
      </c>
      <c r="L16" s="8">
        <f>SUM(L13+L14-L15)</f>
        <v>0</v>
      </c>
      <c r="M16" s="8">
        <f>SUM(M13+M14-M15)</f>
        <v>0</v>
      </c>
      <c r="N16" s="8">
        <f>SUM(N13+N14-N15)</f>
        <v>0</v>
      </c>
    </row>
    <row r="17" spans="1:14" ht="15.75" customHeight="1" thickBot="1" x14ac:dyDescent="0.25">
      <c r="A17" s="170" t="s">
        <v>111</v>
      </c>
      <c r="B17" s="49" t="s">
        <v>184</v>
      </c>
      <c r="C17" s="7">
        <f>SUMIF(Saisie_Janvier!$A$4:$A$127,$A$7:$A$22,Credits_Janvier)</f>
        <v>0</v>
      </c>
      <c r="D17" s="151">
        <f t="shared" si="0"/>
        <v>0</v>
      </c>
      <c r="F17" s="146" t="s">
        <v>47</v>
      </c>
      <c r="G17" s="49" t="s">
        <v>184</v>
      </c>
      <c r="H17" s="7">
        <f>SUMIF(Saisie_Janvier!$A$4:$A$127,$F$14:$F$20,Debits_Janvier)</f>
        <v>0</v>
      </c>
      <c r="I17" s="151">
        <f t="shared" si="1"/>
        <v>0</v>
      </c>
      <c r="K17" s="220" t="s">
        <v>143</v>
      </c>
      <c r="L17" s="221"/>
      <c r="M17" s="221"/>
      <c r="N17" s="222"/>
    </row>
    <row r="18" spans="1:14" ht="15.75" customHeight="1" thickBot="1" x14ac:dyDescent="0.25">
      <c r="A18" s="170" t="s">
        <v>110</v>
      </c>
      <c r="B18" s="49" t="s">
        <v>184</v>
      </c>
      <c r="C18" s="7">
        <f>SUMIF(Saisie_Janvier!$A$4:$A$127,$A$7:$A$22,Credits_Janvier)</f>
        <v>0</v>
      </c>
      <c r="D18" s="151">
        <f t="shared" si="0"/>
        <v>0</v>
      </c>
      <c r="F18" s="146" t="s">
        <v>60</v>
      </c>
      <c r="G18" s="49" t="s">
        <v>184</v>
      </c>
      <c r="H18" s="7">
        <f>SUMIF(Saisie_Janvier!$A$4:$A$127,$F$14:$F$20,Debits_Janvier)</f>
        <v>0</v>
      </c>
      <c r="I18" s="151">
        <f t="shared" si="1"/>
        <v>0</v>
      </c>
      <c r="K18" s="146" t="s">
        <v>262</v>
      </c>
      <c r="L18" s="24">
        <f>Solde_Initial_LDD</f>
        <v>0</v>
      </c>
      <c r="M18" s="24">
        <f>L18</f>
        <v>0</v>
      </c>
      <c r="N18" s="151">
        <f>SUM(L18-M18)</f>
        <v>0</v>
      </c>
    </row>
    <row r="19" spans="1:14" ht="15.75" customHeight="1" thickBot="1" x14ac:dyDescent="0.25">
      <c r="A19" s="170" t="s">
        <v>147</v>
      </c>
      <c r="B19" s="49" t="s">
        <v>184</v>
      </c>
      <c r="C19" s="7">
        <f>SUMIF(Saisie_Janvier!$A$4:$A$127,$A$7:$A$22,Credits_Janvier)</f>
        <v>0</v>
      </c>
      <c r="D19" s="151">
        <f t="shared" si="0"/>
        <v>0</v>
      </c>
      <c r="F19" s="146" t="s">
        <v>71</v>
      </c>
      <c r="G19" s="49" t="s">
        <v>184</v>
      </c>
      <c r="H19" s="7">
        <f>SUMIF(Saisie_Janvier!$A$4:$A$127,$F$14:$F$20,Debits_Janvier)</f>
        <v>0</v>
      </c>
      <c r="I19" s="151">
        <f t="shared" si="1"/>
        <v>0</v>
      </c>
      <c r="K19" s="146" t="s">
        <v>139</v>
      </c>
      <c r="L19" s="49" t="str">
        <f>B75</f>
        <v>0,00</v>
      </c>
      <c r="M19" s="7">
        <f>C75</f>
        <v>0</v>
      </c>
      <c r="N19" s="151">
        <f>SUM(L19-M19)</f>
        <v>0</v>
      </c>
    </row>
    <row r="20" spans="1:14" ht="15.75" customHeight="1" thickBot="1" x14ac:dyDescent="0.25">
      <c r="A20" s="170" t="s">
        <v>113</v>
      </c>
      <c r="B20" s="49" t="s">
        <v>184</v>
      </c>
      <c r="C20" s="7">
        <f>SUMIF(Saisie_Janvier!$A$4:$A$127,$A$7:$A$22,Credits_Janvier)</f>
        <v>0</v>
      </c>
      <c r="D20" s="151">
        <f t="shared" si="0"/>
        <v>0</v>
      </c>
      <c r="F20" s="146" t="s">
        <v>88</v>
      </c>
      <c r="G20" s="49" t="s">
        <v>184</v>
      </c>
      <c r="H20" s="7">
        <f>SUMIF(Saisie_Janvier!$A$4:$A$127,$F$14:$F$20,Debits_Janvier)</f>
        <v>0</v>
      </c>
      <c r="I20" s="151">
        <f t="shared" si="1"/>
        <v>0</v>
      </c>
      <c r="K20" s="146" t="s">
        <v>140</v>
      </c>
      <c r="L20" s="49" t="str">
        <f>B11</f>
        <v>0,00</v>
      </c>
      <c r="M20" s="7">
        <f>C11</f>
        <v>677.77</v>
      </c>
      <c r="N20" s="151">
        <f>SUM(L20-M20)</f>
        <v>-677.77</v>
      </c>
    </row>
    <row r="21" spans="1:14" ht="15.75" customHeight="1" thickBot="1" x14ac:dyDescent="0.25">
      <c r="A21" s="170" t="s">
        <v>114</v>
      </c>
      <c r="B21" s="49" t="s">
        <v>184</v>
      </c>
      <c r="C21" s="7">
        <f>SUMIF(Saisie_Janvier!$A$4:$A$127,$A$7:$A$22,Credits_Janvier)</f>
        <v>0</v>
      </c>
      <c r="D21" s="151">
        <f t="shared" si="0"/>
        <v>0</v>
      </c>
      <c r="F21" s="147" t="s">
        <v>131</v>
      </c>
      <c r="G21" s="8">
        <f>SUM(G14:G20)</f>
        <v>0</v>
      </c>
      <c r="H21" s="8">
        <f>SUM(H14:H20)</f>
        <v>0</v>
      </c>
      <c r="I21" s="8">
        <f>SUM(I14:I20)</f>
        <v>0</v>
      </c>
      <c r="K21" s="147" t="s">
        <v>141</v>
      </c>
      <c r="L21" s="155">
        <f>SUM(L18+L19-L20)</f>
        <v>0</v>
      </c>
      <c r="M21" s="155">
        <f>SUM(M18+M19-M20)</f>
        <v>-677.77</v>
      </c>
      <c r="N21" s="8">
        <f>SUM(N18+N19-N20)</f>
        <v>677.77</v>
      </c>
    </row>
    <row r="22" spans="1:14" ht="15.75" customHeight="1" thickBot="1" x14ac:dyDescent="0.25">
      <c r="A22" s="170" t="s">
        <v>115</v>
      </c>
      <c r="B22" s="49" t="s">
        <v>184</v>
      </c>
      <c r="C22" s="7">
        <f>SUMIF(Saisie_Janvier!$A$4:$A$127,$A$7:$A$22,Credits_Janvier)</f>
        <v>0</v>
      </c>
      <c r="D22" s="151">
        <f t="shared" si="0"/>
        <v>0</v>
      </c>
      <c r="F22" s="220" t="s">
        <v>43</v>
      </c>
      <c r="G22" s="236"/>
      <c r="H22" s="221"/>
      <c r="I22" s="222"/>
      <c r="K22" s="220" t="s">
        <v>144</v>
      </c>
      <c r="L22" s="221"/>
      <c r="M22" s="221"/>
      <c r="N22" s="222"/>
    </row>
    <row r="23" spans="1:14" ht="15.75" customHeight="1" thickBot="1" x14ac:dyDescent="0.25">
      <c r="A23" s="148" t="s">
        <v>120</v>
      </c>
      <c r="B23" s="152">
        <f>SUM(B7:B22)</f>
        <v>0</v>
      </c>
      <c r="C23" s="152">
        <f>SUM(C7:C22)</f>
        <v>744.77</v>
      </c>
      <c r="D23" s="152">
        <f>SUM(D7:D22)</f>
        <v>-744.77</v>
      </c>
      <c r="F23" s="146" t="s">
        <v>158</v>
      </c>
      <c r="G23" s="49" t="s">
        <v>184</v>
      </c>
      <c r="H23" s="7">
        <f>SUMIF(Saisie_Janvier!$A$4:$A$127,$F$23:$F$26,Debits_Janvier)</f>
        <v>0</v>
      </c>
      <c r="I23" s="151">
        <f>SUM(G23-H23)</f>
        <v>0</v>
      </c>
      <c r="K23" s="146" t="s">
        <v>263</v>
      </c>
      <c r="L23" s="24">
        <f>Accueil!J34</f>
        <v>0</v>
      </c>
      <c r="M23" s="24">
        <f>L23</f>
        <v>0</v>
      </c>
      <c r="N23" s="151">
        <f>SUM(L23-M23)</f>
        <v>0</v>
      </c>
    </row>
    <row r="24" spans="1:14" ht="15.75" customHeight="1" thickBot="1" x14ac:dyDescent="0.25">
      <c r="A24" s="149"/>
      <c r="B24" s="149"/>
      <c r="C24" s="149"/>
      <c r="D24" s="149"/>
      <c r="F24" s="146" t="s">
        <v>42</v>
      </c>
      <c r="G24" s="49" t="s">
        <v>184</v>
      </c>
      <c r="H24" s="7">
        <f>SUMIF(Saisie_Janvier!$A$4:$A$127,$F$23:$F$26,Debits_Janvier)</f>
        <v>0</v>
      </c>
      <c r="I24" s="151">
        <f>SUM(G24-H24)</f>
        <v>0</v>
      </c>
      <c r="K24" s="146" t="s">
        <v>139</v>
      </c>
      <c r="L24" s="49" t="str">
        <f>B76</f>
        <v>0,00</v>
      </c>
      <c r="M24" s="7">
        <f>C76</f>
        <v>0</v>
      </c>
      <c r="N24" s="151">
        <f>SUM(L24-M24)</f>
        <v>0</v>
      </c>
    </row>
    <row r="25" spans="1:14" ht="15.75" customHeight="1" thickBot="1" x14ac:dyDescent="0.25">
      <c r="A25" s="228" t="s">
        <v>124</v>
      </c>
      <c r="B25" s="229"/>
      <c r="C25" s="229"/>
      <c r="D25" s="230"/>
      <c r="F25" s="146" t="s">
        <v>49</v>
      </c>
      <c r="G25" s="49" t="s">
        <v>184</v>
      </c>
      <c r="H25" s="7">
        <f>SUMIF(Saisie_Janvier!$A$4:$A$127,$F$23:$F$26,Debits_Janvier)</f>
        <v>0</v>
      </c>
      <c r="I25" s="151">
        <f>SUM(G25-H25)</f>
        <v>0</v>
      </c>
      <c r="K25" s="146" t="s">
        <v>140</v>
      </c>
      <c r="L25" s="49" t="str">
        <f>B12</f>
        <v>0,00</v>
      </c>
      <c r="M25" s="7">
        <f>C12</f>
        <v>67</v>
      </c>
      <c r="N25" s="151">
        <f>SUM(L25-M25)</f>
        <v>-67</v>
      </c>
    </row>
    <row r="26" spans="1:14" ht="15.75" customHeight="1" thickBot="1" x14ac:dyDescent="0.25">
      <c r="A26" s="140" t="s">
        <v>125</v>
      </c>
      <c r="B26" s="140" t="s">
        <v>121</v>
      </c>
      <c r="C26" s="140" t="s">
        <v>122</v>
      </c>
      <c r="D26" s="140" t="s">
        <v>118</v>
      </c>
      <c r="F26" s="146" t="s">
        <v>83</v>
      </c>
      <c r="G26" s="49" t="s">
        <v>184</v>
      </c>
      <c r="H26" s="7">
        <f>SUMIF(Saisie_Janvier!$A$4:$A$127,$F$23:$F$26,Debits_Janvier)</f>
        <v>0</v>
      </c>
      <c r="I26" s="151">
        <f>SUM(G26-H26)</f>
        <v>0</v>
      </c>
      <c r="K26" s="147" t="s">
        <v>141</v>
      </c>
      <c r="L26" s="8">
        <f>SUM(L23+L24-L25)</f>
        <v>0</v>
      </c>
      <c r="M26" s="8">
        <f>SUM(M23+M24-M25)</f>
        <v>-67</v>
      </c>
      <c r="N26" s="8">
        <f>SUM(N23+N24-N25)</f>
        <v>67</v>
      </c>
    </row>
    <row r="27" spans="1:14" ht="15.75" customHeight="1" thickBot="1" x14ac:dyDescent="0.25">
      <c r="A27" s="231" t="s">
        <v>77</v>
      </c>
      <c r="B27" s="232"/>
      <c r="C27" s="232"/>
      <c r="D27" s="233"/>
      <c r="F27" s="147" t="s">
        <v>133</v>
      </c>
      <c r="G27" s="152">
        <f>SUM(G11:G26)</f>
        <v>0</v>
      </c>
      <c r="H27" s="8">
        <f>SUM(H23:H26)</f>
        <v>0</v>
      </c>
      <c r="I27" s="153">
        <f>SUM(I23:I26)</f>
        <v>0</v>
      </c>
      <c r="K27" s="220" t="s">
        <v>145</v>
      </c>
      <c r="L27" s="221"/>
      <c r="M27" s="221"/>
      <c r="N27" s="222"/>
    </row>
    <row r="28" spans="1:14" ht="15.75" customHeight="1" thickBot="1" x14ac:dyDescent="0.25">
      <c r="A28" s="146" t="s">
        <v>152</v>
      </c>
      <c r="B28" s="49" t="s">
        <v>184</v>
      </c>
      <c r="C28" s="7">
        <f>SUMIF(Saisie_Janvier!$A$4:$A$127,$A$28:$A$30,Debits_Janvier)</f>
        <v>0</v>
      </c>
      <c r="D28" s="151">
        <f>SUM(B28-C28)</f>
        <v>0</v>
      </c>
      <c r="F28" s="220" t="s">
        <v>23</v>
      </c>
      <c r="G28" s="221"/>
      <c r="H28" s="221"/>
      <c r="I28" s="222"/>
      <c r="K28" s="146" t="s">
        <v>264</v>
      </c>
      <c r="L28" s="24">
        <f>Accueil!J32</f>
        <v>0</v>
      </c>
      <c r="M28" s="24">
        <f>L28</f>
        <v>0</v>
      </c>
      <c r="N28" s="151">
        <f>SUM(L28-M28)</f>
        <v>0</v>
      </c>
    </row>
    <row r="29" spans="1:14" ht="15.75" customHeight="1" thickBot="1" x14ac:dyDescent="0.25">
      <c r="A29" s="146" t="s">
        <v>76</v>
      </c>
      <c r="B29" s="49" t="s">
        <v>184</v>
      </c>
      <c r="C29" s="7">
        <f>SUMIF(Saisie_Janvier!$A$4:$A$127,$A$28:$A$30,Debits_Janvier)</f>
        <v>0</v>
      </c>
      <c r="D29" s="151">
        <f>SUM(B29-C29)</f>
        <v>0</v>
      </c>
      <c r="F29" s="146" t="s">
        <v>155</v>
      </c>
      <c r="G29" s="49" t="s">
        <v>184</v>
      </c>
      <c r="H29" s="7">
        <f>SUMIF(Saisie_Janvier!$A$4:$A$127,$F$29:$F$32,Debits_Janvier)</f>
        <v>0</v>
      </c>
      <c r="I29" s="151">
        <f>SUM(G29-H29)</f>
        <v>0</v>
      </c>
      <c r="K29" s="146" t="s">
        <v>139</v>
      </c>
      <c r="L29" s="49" t="str">
        <f>B77</f>
        <v>0,00</v>
      </c>
      <c r="M29" s="7">
        <f>C77</f>
        <v>0</v>
      </c>
      <c r="N29" s="151">
        <f>SUM(L29-M29)</f>
        <v>0</v>
      </c>
    </row>
    <row r="30" spans="1:14" ht="15.75" customHeight="1" thickBot="1" x14ac:dyDescent="0.25">
      <c r="A30" s="146" t="s">
        <v>82</v>
      </c>
      <c r="B30" s="49" t="s">
        <v>184</v>
      </c>
      <c r="C30" s="7">
        <f>SUMIF(Saisie_Janvier!$A$4:$A$127,$A$28:$A$30,Debits_Janvier)</f>
        <v>0</v>
      </c>
      <c r="D30" s="151">
        <f>SUM(B30-C30)</f>
        <v>0</v>
      </c>
      <c r="F30" s="146" t="s">
        <v>22</v>
      </c>
      <c r="G30" s="49" t="s">
        <v>184</v>
      </c>
      <c r="H30" s="7">
        <f>SUMIF(Saisie_Janvier!$A$4:$A$127,$F$29:$F$32,Debits_Janvier)</f>
        <v>0</v>
      </c>
      <c r="I30" s="151">
        <f>SUM(G30-H30)</f>
        <v>0</v>
      </c>
      <c r="K30" s="146" t="s">
        <v>140</v>
      </c>
      <c r="L30" s="49" t="str">
        <f>B13</f>
        <v>0,00</v>
      </c>
      <c r="M30" s="7">
        <f>C13</f>
        <v>0</v>
      </c>
      <c r="N30" s="151">
        <f>SUM(L30-M30)</f>
        <v>0</v>
      </c>
    </row>
    <row r="31" spans="1:14" ht="15.75" customHeight="1" thickBot="1" x14ac:dyDescent="0.25">
      <c r="A31" s="147" t="s">
        <v>126</v>
      </c>
      <c r="B31" s="8">
        <f>SUM(B28:B30)</f>
        <v>0</v>
      </c>
      <c r="C31" s="8">
        <f>SUM(C28:C30)</f>
        <v>0</v>
      </c>
      <c r="D31" s="8">
        <f>SUM(D28:D30)</f>
        <v>0</v>
      </c>
      <c r="F31" s="146" t="s">
        <v>56</v>
      </c>
      <c r="G31" s="49" t="s">
        <v>184</v>
      </c>
      <c r="H31" s="7">
        <f>SUMIF(Saisie_Janvier!$A$4:$A$127,$F$29:$F$32,Debits_Janvier)</f>
        <v>0</v>
      </c>
      <c r="I31" s="151">
        <f>SUM(G31-H31)</f>
        <v>0</v>
      </c>
      <c r="K31" s="147" t="s">
        <v>141</v>
      </c>
      <c r="L31" s="154">
        <f>SUM(L28+L29-L30)</f>
        <v>0</v>
      </c>
      <c r="M31" s="8">
        <f>SUM(M28+M29-M30)</f>
        <v>0</v>
      </c>
      <c r="N31" s="8">
        <f>SUM(N28+N29-N30)</f>
        <v>0</v>
      </c>
    </row>
    <row r="32" spans="1:14" ht="15.75" customHeight="1" thickBot="1" x14ac:dyDescent="0.25">
      <c r="A32" s="231" t="s">
        <v>62</v>
      </c>
      <c r="B32" s="232"/>
      <c r="C32" s="232"/>
      <c r="D32" s="233"/>
      <c r="F32" s="146" t="s">
        <v>58</v>
      </c>
      <c r="G32" s="49" t="s">
        <v>184</v>
      </c>
      <c r="H32" s="7">
        <f>SUMIF(Saisie_Janvier!$A$4:$A$127,$F$29:$F$32,Debits_Janvier)</f>
        <v>0</v>
      </c>
      <c r="I32" s="151">
        <f>SUM(G32-H32)</f>
        <v>0</v>
      </c>
      <c r="K32" s="150" t="s">
        <v>146</v>
      </c>
      <c r="L32" s="8">
        <f>SUM(L11+L16+L21+L26+L31)</f>
        <v>0</v>
      </c>
      <c r="M32" s="8">
        <f>SUM(M11+M16+M21+M26+M31)</f>
        <v>0</v>
      </c>
      <c r="N32" s="8">
        <f>SUM(N11+N16+N21+N26+N31)</f>
        <v>0</v>
      </c>
    </row>
    <row r="33" spans="1:9" ht="15.75" customHeight="1" thickBot="1" x14ac:dyDescent="0.25">
      <c r="A33" s="146" t="s">
        <v>211</v>
      </c>
      <c r="B33" s="142" t="s">
        <v>184</v>
      </c>
      <c r="C33" s="7">
        <f>SUMIF(Saisie_Janvier!$A$4:$A$127,$A$33:$A$36,Debits_Janvier)</f>
        <v>0</v>
      </c>
      <c r="D33" s="7">
        <f>SUM(B33-C33)</f>
        <v>0</v>
      </c>
      <c r="F33" s="147" t="s">
        <v>173</v>
      </c>
      <c r="G33" s="8">
        <f>SUM(G29:G32)</f>
        <v>0</v>
      </c>
      <c r="H33" s="8">
        <f>SUM(H29:H32)</f>
        <v>0</v>
      </c>
      <c r="I33" s="8">
        <f>SUM(I29:I32)</f>
        <v>0</v>
      </c>
    </row>
    <row r="34" spans="1:9" ht="15.75" customHeight="1" thickBot="1" x14ac:dyDescent="0.25">
      <c r="A34" s="146" t="s">
        <v>112</v>
      </c>
      <c r="B34" s="142" t="s">
        <v>184</v>
      </c>
      <c r="C34" s="7">
        <f>SUMIF(Saisie_Janvier!$A$4:$A$127,$A$33:$A$36,Debits_Janvier)</f>
        <v>0</v>
      </c>
      <c r="D34" s="7">
        <f>SUM(B34-C34)</f>
        <v>0</v>
      </c>
      <c r="F34" s="220" t="s">
        <v>162</v>
      </c>
      <c r="G34" s="221"/>
      <c r="H34" s="221"/>
      <c r="I34" s="222"/>
    </row>
    <row r="35" spans="1:9" ht="15.75" customHeight="1" thickBot="1" x14ac:dyDescent="0.25">
      <c r="A35" s="146" t="s">
        <v>61</v>
      </c>
      <c r="B35" s="49" t="s">
        <v>184</v>
      </c>
      <c r="C35" s="7">
        <f>SUMIF(Saisie_Janvier!$A$4:$A$127,$A$33:$A$36,Debits_Janvier)</f>
        <v>0</v>
      </c>
      <c r="D35" s="7">
        <f>SUM(B35-C35)</f>
        <v>0</v>
      </c>
      <c r="F35" s="146" t="s">
        <v>161</v>
      </c>
      <c r="G35" s="49" t="s">
        <v>184</v>
      </c>
      <c r="H35" s="7">
        <f>SUMIF(Saisie_Janvier!$A$4:$A$127,$F$35:$F$37,Debits_Janvier)</f>
        <v>0</v>
      </c>
      <c r="I35" s="151">
        <f>SUM(G35-H35)</f>
        <v>0</v>
      </c>
    </row>
    <row r="36" spans="1:9" ht="15.75" customHeight="1" thickBot="1" x14ac:dyDescent="0.25">
      <c r="A36" s="146" t="s">
        <v>75</v>
      </c>
      <c r="B36" s="49" t="s">
        <v>184</v>
      </c>
      <c r="C36" s="7">
        <f>SUMIF(Saisie_Janvier!$A$4:$A$127,$A$33:$A$36,Debits_Janvier)</f>
        <v>0</v>
      </c>
      <c r="D36" s="7">
        <f>SUM(B36-C36)</f>
        <v>0</v>
      </c>
      <c r="F36" s="146" t="s">
        <v>44</v>
      </c>
      <c r="G36" s="49" t="s">
        <v>184</v>
      </c>
      <c r="H36" s="7">
        <f>SUMIF(Saisie_Janvier!$A$4:$A$127,$F$35:$F$37,Debits_Janvier)</f>
        <v>0</v>
      </c>
      <c r="I36" s="151">
        <f>SUM(G36-H36)</f>
        <v>0</v>
      </c>
    </row>
    <row r="37" spans="1:9" ht="15.75" customHeight="1" thickBot="1" x14ac:dyDescent="0.25">
      <c r="A37" s="147" t="s">
        <v>127</v>
      </c>
      <c r="B37" s="8">
        <f>SUM(B33:B36)</f>
        <v>0</v>
      </c>
      <c r="C37" s="8">
        <f>SUM(C33:C36)</f>
        <v>0</v>
      </c>
      <c r="D37" s="8">
        <f>SUM(D33:D36)</f>
        <v>0</v>
      </c>
      <c r="F37" s="146" t="s">
        <v>65</v>
      </c>
      <c r="G37" s="49" t="s">
        <v>184</v>
      </c>
      <c r="H37" s="7">
        <f>SUMIF(Saisie_Janvier!$A$4:$A$127,$F$35:$F$37,Debits_Janvier)</f>
        <v>0</v>
      </c>
      <c r="I37" s="151">
        <f>SUM(G37-H37)</f>
        <v>0</v>
      </c>
    </row>
    <row r="38" spans="1:9" ht="15.75" customHeight="1" thickBot="1" x14ac:dyDescent="0.25">
      <c r="A38" s="231" t="s">
        <v>151</v>
      </c>
      <c r="B38" s="232"/>
      <c r="C38" s="232"/>
      <c r="D38" s="233"/>
      <c r="F38" s="147" t="s">
        <v>172</v>
      </c>
      <c r="G38" s="8">
        <f>SUM(G35:G37)</f>
        <v>0</v>
      </c>
      <c r="H38" s="8">
        <f>SUM(H35:H37)</f>
        <v>0</v>
      </c>
      <c r="I38" s="8">
        <f>SUM(I35:I37)</f>
        <v>0</v>
      </c>
    </row>
    <row r="39" spans="1:9" ht="15.75" customHeight="1" thickBot="1" x14ac:dyDescent="0.25">
      <c r="A39" s="146" t="s">
        <v>150</v>
      </c>
      <c r="B39" s="49" t="s">
        <v>184</v>
      </c>
      <c r="C39" s="7">
        <f>SUMIF(Saisie_Janvier!$A$4:$A$127,$A$39:$A$42,Debits_Janvier)</f>
        <v>0</v>
      </c>
      <c r="D39" s="7">
        <f>SUM(B39-C39)</f>
        <v>0</v>
      </c>
      <c r="F39" s="220" t="s">
        <v>174</v>
      </c>
      <c r="G39" s="221"/>
      <c r="H39" s="221"/>
      <c r="I39" s="222"/>
    </row>
    <row r="40" spans="1:9" ht="15.75" customHeight="1" thickBot="1" x14ac:dyDescent="0.25">
      <c r="A40" s="146" t="s">
        <v>30</v>
      </c>
      <c r="B40" s="49" t="s">
        <v>184</v>
      </c>
      <c r="C40" s="7">
        <f>SUMIF(Saisie_Janvier!$A$4:$A$127,$A$39:$A$42,Debits_Janvier)</f>
        <v>0</v>
      </c>
      <c r="D40" s="7">
        <f>SUM(B40-C40)</f>
        <v>0</v>
      </c>
      <c r="F40" s="146" t="s">
        <v>179</v>
      </c>
      <c r="G40" s="49" t="s">
        <v>184</v>
      </c>
      <c r="H40" s="7">
        <f>SUMIF(Saisie_Janvier!$A$4:$A$127,$F$40:$F$46,Debits_Janvier)</f>
        <v>0</v>
      </c>
      <c r="I40" s="151">
        <f t="shared" ref="I40:I46" si="2">SUM(G40-H40)</f>
        <v>0</v>
      </c>
    </row>
    <row r="41" spans="1:9" ht="15.75" customHeight="1" thickBot="1" x14ac:dyDescent="0.25">
      <c r="A41" s="146" t="s">
        <v>39</v>
      </c>
      <c r="B41" s="49" t="s">
        <v>184</v>
      </c>
      <c r="C41" s="7">
        <f>SUMIF(Saisie_Janvier!$A$4:$A$127,$A$39:$A$42,Debits_Janvier)</f>
        <v>0</v>
      </c>
      <c r="D41" s="7">
        <f>SUM(B41-C41)</f>
        <v>0</v>
      </c>
      <c r="F41" s="146" t="s">
        <v>38</v>
      </c>
      <c r="G41" s="49" t="s">
        <v>184</v>
      </c>
      <c r="H41" s="7">
        <f>SUMIF(Saisie_Janvier!$A$4:$A$127,$F$40:$F$46,Debits_Janvier)</f>
        <v>0</v>
      </c>
      <c r="I41" s="151">
        <f t="shared" si="2"/>
        <v>0</v>
      </c>
    </row>
    <row r="42" spans="1:9" ht="15.75" customHeight="1" thickBot="1" x14ac:dyDescent="0.25">
      <c r="A42" s="146" t="s">
        <v>280</v>
      </c>
      <c r="B42" s="49" t="s">
        <v>184</v>
      </c>
      <c r="C42" s="7">
        <f>SUMIF(Saisie_Janvier!$A$4:$A$127,$A$39:$A$42,Debits_Janvier)</f>
        <v>0</v>
      </c>
      <c r="D42" s="7">
        <f>SUM(B42-C42)</f>
        <v>0</v>
      </c>
      <c r="F42" s="146" t="s">
        <v>178</v>
      </c>
      <c r="G42" s="49" t="s">
        <v>184</v>
      </c>
      <c r="H42" s="7">
        <f>SUMIF(Saisie_Janvier!$A$4:$A$127,$F$40:$F$46,Debits_Janvier)</f>
        <v>0</v>
      </c>
      <c r="I42" s="7">
        <f t="shared" si="2"/>
        <v>0</v>
      </c>
    </row>
    <row r="43" spans="1:9" ht="15.75" customHeight="1" thickBot="1" x14ac:dyDescent="0.25">
      <c r="A43" s="147" t="s">
        <v>169</v>
      </c>
      <c r="B43" s="8">
        <f>SUM(B39:B42)</f>
        <v>0</v>
      </c>
      <c r="C43" s="8">
        <f>SUM(C39:C42)</f>
        <v>0</v>
      </c>
      <c r="D43" s="8">
        <f>SUM(D39:D42)</f>
        <v>0</v>
      </c>
      <c r="F43" s="146" t="s">
        <v>74</v>
      </c>
      <c r="G43" s="49" t="s">
        <v>184</v>
      </c>
      <c r="H43" s="7">
        <f>SUMIF(Saisie_Janvier!$A$4:$A$127,$F$40:$F$46,Debits_Janvier)</f>
        <v>0</v>
      </c>
      <c r="I43" s="7">
        <f t="shared" si="2"/>
        <v>0</v>
      </c>
    </row>
    <row r="44" spans="1:9" ht="15.75" customHeight="1" thickBot="1" x14ac:dyDescent="0.25">
      <c r="A44" s="231" t="s">
        <v>20</v>
      </c>
      <c r="B44" s="232"/>
      <c r="C44" s="232"/>
      <c r="D44" s="233"/>
      <c r="F44" s="146" t="s">
        <v>85</v>
      </c>
      <c r="G44" s="49" t="s">
        <v>184</v>
      </c>
      <c r="H44" s="7">
        <f>SUMIF(Saisie_Janvier!$A$4:$A$127,$F$40:$F$46,Debits_Janvier)</f>
        <v>0</v>
      </c>
      <c r="I44" s="151">
        <f t="shared" si="2"/>
        <v>0</v>
      </c>
    </row>
    <row r="45" spans="1:9" ht="15.75" customHeight="1" thickBot="1" x14ac:dyDescent="0.25">
      <c r="A45" s="146" t="s">
        <v>165</v>
      </c>
      <c r="B45" s="49" t="s">
        <v>184</v>
      </c>
      <c r="C45" s="7">
        <f>SUMIF(Saisie_Janvier!$A$4:$A$127,$A$45:$A$58,Debits_Janvier)</f>
        <v>0</v>
      </c>
      <c r="D45" s="7">
        <f t="shared" ref="D45:D58" si="3">SUM(B45-C45)</f>
        <v>0</v>
      </c>
      <c r="F45" s="146" t="s">
        <v>86</v>
      </c>
      <c r="G45" s="49" t="s">
        <v>184</v>
      </c>
      <c r="H45" s="7">
        <f>SUMIF(Saisie_Janvier!$A$4:$A$127,$F$40:$F$46,Debits_Janvier)</f>
        <v>0</v>
      </c>
      <c r="I45" s="151">
        <f t="shared" si="2"/>
        <v>0</v>
      </c>
    </row>
    <row r="46" spans="1:9" ht="15.75" customHeight="1" thickBot="1" x14ac:dyDescent="0.25">
      <c r="A46" s="146" t="s">
        <v>19</v>
      </c>
      <c r="B46" s="49" t="s">
        <v>184</v>
      </c>
      <c r="C46" s="7">
        <f>SUMIF(Saisie_Janvier!$A$4:$A$127,$A$45:$A$58,Debits_Janvier)</f>
        <v>0</v>
      </c>
      <c r="D46" s="7">
        <f t="shared" si="3"/>
        <v>0</v>
      </c>
      <c r="F46" s="146" t="s">
        <v>87</v>
      </c>
      <c r="G46" s="49" t="s">
        <v>184</v>
      </c>
      <c r="H46" s="7">
        <f>SUMIF(Saisie_Janvier!$A$4:$A$127,$F$40:$F$46,Debits_Janvier)</f>
        <v>0</v>
      </c>
      <c r="I46" s="151">
        <f t="shared" si="2"/>
        <v>0</v>
      </c>
    </row>
    <row r="47" spans="1:9" ht="15.75" customHeight="1" thickBot="1" x14ac:dyDescent="0.25">
      <c r="A47" s="146" t="s">
        <v>21</v>
      </c>
      <c r="B47" s="49" t="s">
        <v>184</v>
      </c>
      <c r="C47" s="7">
        <f>SUMIF(Saisie_Janvier!$A$4:$A$127,$A$45:$A$58,Debits_Janvier)</f>
        <v>0</v>
      </c>
      <c r="D47" s="7">
        <f t="shared" si="3"/>
        <v>0</v>
      </c>
      <c r="F47" s="147" t="s">
        <v>135</v>
      </c>
      <c r="G47" s="8">
        <f>SUM(G40:G46)</f>
        <v>0</v>
      </c>
      <c r="H47" s="8">
        <f>SUM(H40:H46)</f>
        <v>0</v>
      </c>
      <c r="I47" s="8">
        <f>SUM(I40:I46)</f>
        <v>0</v>
      </c>
    </row>
    <row r="48" spans="1:9" ht="15.75" customHeight="1" thickBot="1" x14ac:dyDescent="0.25">
      <c r="A48" s="146" t="s">
        <v>25</v>
      </c>
      <c r="B48" s="49" t="s">
        <v>184</v>
      </c>
      <c r="C48" s="7">
        <f>SUMIF(Saisie_Janvier!$A$4:$A$127,$A$45:$A$58,Debits_Janvier)</f>
        <v>0</v>
      </c>
      <c r="D48" s="7">
        <f t="shared" si="3"/>
        <v>0</v>
      </c>
      <c r="F48" s="220" t="s">
        <v>156</v>
      </c>
      <c r="G48" s="221"/>
      <c r="H48" s="221"/>
      <c r="I48" s="222"/>
    </row>
    <row r="49" spans="1:9" ht="15.75" customHeight="1" thickBot="1" x14ac:dyDescent="0.25">
      <c r="A49" s="146" t="s">
        <v>170</v>
      </c>
      <c r="B49" s="49" t="s">
        <v>184</v>
      </c>
      <c r="C49" s="7">
        <f>SUMIF(Saisie_Janvier!$A$4:$A$127,$A$45:$A$58,Debits_Janvier)</f>
        <v>0</v>
      </c>
      <c r="D49" s="7">
        <f t="shared" si="3"/>
        <v>0</v>
      </c>
      <c r="F49" s="146" t="s">
        <v>167</v>
      </c>
      <c r="G49" s="49" t="s">
        <v>184</v>
      </c>
      <c r="H49" s="7">
        <f>SUMIF(Saisie_Janvier!$A$4:$A$127,$F$49:$F$50,Debits_Janvier)</f>
        <v>0</v>
      </c>
      <c r="I49" s="151">
        <f>SUM(G49-H49)</f>
        <v>0</v>
      </c>
    </row>
    <row r="50" spans="1:9" ht="15.75" customHeight="1" thickBot="1" x14ac:dyDescent="0.25">
      <c r="A50" s="146" t="s">
        <v>48</v>
      </c>
      <c r="B50" s="49" t="s">
        <v>184</v>
      </c>
      <c r="C50" s="7">
        <f>SUMIF(Saisie_Janvier!$A$4:$A$127,$A$45:$A$58,Debits_Janvier)</f>
        <v>0</v>
      </c>
      <c r="D50" s="7">
        <f t="shared" si="3"/>
        <v>0</v>
      </c>
      <c r="F50" s="146" t="s">
        <v>36</v>
      </c>
      <c r="G50" s="49" t="s">
        <v>184</v>
      </c>
      <c r="H50" s="7">
        <f>SUMIF(Saisie_Janvier!$A$4:$A$127,$F$49:$F$50,Debits_Janvier)</f>
        <v>0</v>
      </c>
      <c r="I50" s="7">
        <f>SUM(G50-H50)</f>
        <v>0</v>
      </c>
    </row>
    <row r="51" spans="1:9" ht="15.75" customHeight="1" thickBot="1" x14ac:dyDescent="0.25">
      <c r="A51" s="146" t="s">
        <v>50</v>
      </c>
      <c r="B51" s="49" t="s">
        <v>184</v>
      </c>
      <c r="C51" s="7">
        <f>SUMIF(Saisie_Janvier!$A$4:$A$127,$A$45:$A$58,Debits_Janvier)</f>
        <v>0</v>
      </c>
      <c r="D51" s="7">
        <f t="shared" si="3"/>
        <v>0</v>
      </c>
      <c r="F51" s="147" t="s">
        <v>175</v>
      </c>
      <c r="G51" s="8">
        <f>SUM(G49:G50)</f>
        <v>0</v>
      </c>
      <c r="H51" s="8">
        <f>SUM(H49:H50)</f>
        <v>0</v>
      </c>
      <c r="I51" s="8">
        <f>SUM(I49:I50)</f>
        <v>0</v>
      </c>
    </row>
    <row r="52" spans="1:9" ht="15.75" customHeight="1" thickBot="1" x14ac:dyDescent="0.25">
      <c r="A52" s="146" t="s">
        <v>54</v>
      </c>
      <c r="B52" s="49" t="s">
        <v>184</v>
      </c>
      <c r="C52" s="7">
        <f>SUMIF(Saisie_Janvier!$A$4:$A$127,$A$45:$A$58,Debits_Janvier)</f>
        <v>0</v>
      </c>
      <c r="D52" s="7">
        <f t="shared" si="3"/>
        <v>0</v>
      </c>
      <c r="F52" s="220" t="s">
        <v>27</v>
      </c>
      <c r="G52" s="221"/>
      <c r="H52" s="221"/>
      <c r="I52" s="222"/>
    </row>
    <row r="53" spans="1:9" ht="15.75" customHeight="1" thickBot="1" x14ac:dyDescent="0.25">
      <c r="A53" s="146" t="s">
        <v>59</v>
      </c>
      <c r="B53" s="49" t="s">
        <v>184</v>
      </c>
      <c r="C53" s="7">
        <f>SUMIF(Saisie_Janvier!$A$4:$A$127,$A$45:$A$58,Debits_Janvier)</f>
        <v>0</v>
      </c>
      <c r="D53" s="7">
        <f t="shared" si="3"/>
        <v>0</v>
      </c>
      <c r="F53" s="146" t="s">
        <v>164</v>
      </c>
      <c r="G53" s="49" t="s">
        <v>184</v>
      </c>
      <c r="H53" s="7">
        <f>SUMIF(Saisie_Janvier!$A$4:$A$127,$F$53:$F$61,Debits_Janvier)</f>
        <v>0</v>
      </c>
      <c r="I53" s="151">
        <f t="shared" ref="I53:I61" si="4">SUM(G53-H53)</f>
        <v>0</v>
      </c>
    </row>
    <row r="54" spans="1:9" ht="15.75" customHeight="1" thickBot="1" x14ac:dyDescent="0.25">
      <c r="A54" s="146" t="s">
        <v>279</v>
      </c>
      <c r="B54" s="49" t="s">
        <v>184</v>
      </c>
      <c r="C54" s="7">
        <f>SUMIF(Saisie_Janvier!$A$4:$A$127,$A$45:$A$58,Debits_Janvier)</f>
        <v>0</v>
      </c>
      <c r="D54" s="7">
        <f t="shared" si="3"/>
        <v>0</v>
      </c>
      <c r="F54" s="146" t="s">
        <v>26</v>
      </c>
      <c r="G54" s="49" t="s">
        <v>184</v>
      </c>
      <c r="H54" s="7">
        <f>SUMIF(Saisie_Janvier!$A$4:$A$127,$F$53:$F$61,Debits_Janvier)</f>
        <v>0</v>
      </c>
      <c r="I54" s="151">
        <f t="shared" si="4"/>
        <v>0</v>
      </c>
    </row>
    <row r="55" spans="1:9" ht="15.75" customHeight="1" thickBot="1" x14ac:dyDescent="0.25">
      <c r="A55" s="146" t="s">
        <v>73</v>
      </c>
      <c r="B55" s="49" t="s">
        <v>184</v>
      </c>
      <c r="C55" s="7">
        <f>SUMIF(Saisie_Janvier!$A$4:$A$127,$A$45:$A$58,Debits_Janvier)</f>
        <v>0</v>
      </c>
      <c r="D55" s="7">
        <f t="shared" si="3"/>
        <v>0</v>
      </c>
      <c r="F55" s="146" t="s">
        <v>31</v>
      </c>
      <c r="G55" s="49" t="s">
        <v>184</v>
      </c>
      <c r="H55" s="7">
        <f>SUMIF(Saisie_Janvier!$A$4:$A$127,$F$53:$F$61,Debits_Janvier)</f>
        <v>0</v>
      </c>
      <c r="I55" s="151">
        <f t="shared" si="4"/>
        <v>0</v>
      </c>
    </row>
    <row r="56" spans="1:9" ht="15.75" customHeight="1" thickBot="1" x14ac:dyDescent="0.25">
      <c r="A56" s="146" t="s">
        <v>89</v>
      </c>
      <c r="B56" s="49" t="s">
        <v>184</v>
      </c>
      <c r="C56" s="7">
        <f>SUMIF(Saisie_Janvier!$A$4:$A$127,$A$45:$A$58,Debits_Janvier)</f>
        <v>0</v>
      </c>
      <c r="D56" s="7">
        <f t="shared" si="3"/>
        <v>0</v>
      </c>
      <c r="F56" s="146" t="s">
        <v>32</v>
      </c>
      <c r="G56" s="49" t="s">
        <v>184</v>
      </c>
      <c r="H56" s="7">
        <f>SUMIF(Saisie_Janvier!$A$4:$A$127,$F$53:$F$61,Debits_Janvier)</f>
        <v>0</v>
      </c>
      <c r="I56" s="151">
        <f t="shared" si="4"/>
        <v>0</v>
      </c>
    </row>
    <row r="57" spans="1:9" ht="15.75" customHeight="1" thickBot="1" x14ac:dyDescent="0.25">
      <c r="A57" s="146" t="s">
        <v>90</v>
      </c>
      <c r="B57" s="49" t="s">
        <v>184</v>
      </c>
      <c r="C57" s="7">
        <f>SUMIF(Saisie_Janvier!$A$4:$A$127,$A$45:$A$58,Debits_Janvier)</f>
        <v>0</v>
      </c>
      <c r="D57" s="7">
        <f t="shared" si="3"/>
        <v>0</v>
      </c>
      <c r="F57" s="146" t="s">
        <v>51</v>
      </c>
      <c r="G57" s="49" t="s">
        <v>184</v>
      </c>
      <c r="H57" s="7">
        <f>SUMIF(Saisie_Janvier!$A$4:$A$127,$F$53:$F$61,Debits_Janvier)</f>
        <v>0</v>
      </c>
      <c r="I57" s="151">
        <f t="shared" si="4"/>
        <v>0</v>
      </c>
    </row>
    <row r="58" spans="1:9" ht="15.75" customHeight="1" thickBot="1" x14ac:dyDescent="0.25">
      <c r="A58" s="146" t="s">
        <v>93</v>
      </c>
      <c r="B58" s="142" t="s">
        <v>184</v>
      </c>
      <c r="C58" s="7">
        <f>SUMIF(Saisie_Janvier!$A$4:$A$127,$A$45:$A$58,Debits_Janvier)</f>
        <v>0</v>
      </c>
      <c r="D58" s="7">
        <f t="shared" si="3"/>
        <v>0</v>
      </c>
      <c r="F58" s="146" t="s">
        <v>57</v>
      </c>
      <c r="G58" s="49" t="s">
        <v>184</v>
      </c>
      <c r="H58" s="7">
        <f>SUMIF(Saisie_Janvier!$A$4:$A$127,$F$53:$F$61,Debits_Janvier)</f>
        <v>0</v>
      </c>
      <c r="I58" s="151">
        <f t="shared" si="4"/>
        <v>0</v>
      </c>
    </row>
    <row r="59" spans="1:9" ht="15.75" customHeight="1" thickBot="1" x14ac:dyDescent="0.25">
      <c r="A59" s="147" t="s">
        <v>188</v>
      </c>
      <c r="B59" s="8">
        <f>SUM(B45:B58)</f>
        <v>0</v>
      </c>
      <c r="C59" s="8">
        <f>SUM(C45:C58)</f>
        <v>0</v>
      </c>
      <c r="D59" s="8">
        <f>SUM(D45:D58)</f>
        <v>0</v>
      </c>
      <c r="F59" s="146" t="s">
        <v>66</v>
      </c>
      <c r="G59" s="49" t="s">
        <v>184</v>
      </c>
      <c r="H59" s="7">
        <f>SUMIF(Saisie_Janvier!$A$4:$A$127,$F$53:$F$61,Debits_Janvier)</f>
        <v>0</v>
      </c>
      <c r="I59" s="151">
        <f t="shared" si="4"/>
        <v>0</v>
      </c>
    </row>
    <row r="60" spans="1:9" ht="15.75" customHeight="1" thickBot="1" x14ac:dyDescent="0.25">
      <c r="A60" s="231" t="s">
        <v>34</v>
      </c>
      <c r="B60" s="232"/>
      <c r="C60" s="232"/>
      <c r="D60" s="233"/>
      <c r="F60" s="146" t="s">
        <v>67</v>
      </c>
      <c r="G60" s="49" t="s">
        <v>184</v>
      </c>
      <c r="H60" s="7">
        <f>SUMIF(Saisie_Janvier!$A$4:$A$127,$F$53:$F$61,Debits_Janvier)</f>
        <v>0</v>
      </c>
      <c r="I60" s="151">
        <f t="shared" si="4"/>
        <v>0</v>
      </c>
    </row>
    <row r="61" spans="1:9" ht="15.75" customHeight="1" thickBot="1" x14ac:dyDescent="0.25">
      <c r="A61" s="146" t="s">
        <v>153</v>
      </c>
      <c r="B61" s="49" t="s">
        <v>184</v>
      </c>
      <c r="C61" s="7">
        <f>SUMIF(Saisie_Janvier!$A$4:$A$127,$A$61:$A$65,Debits_Janvier)</f>
        <v>0</v>
      </c>
      <c r="D61" s="7">
        <f>SUM(B61-C61)</f>
        <v>0</v>
      </c>
      <c r="F61" s="146" t="s">
        <v>72</v>
      </c>
      <c r="G61" s="49" t="s">
        <v>184</v>
      </c>
      <c r="H61" s="7">
        <f>SUMIF(Saisie_Janvier!$A$4:$A$127,$F$53:$F$61,Debits_Janvier)</f>
        <v>0</v>
      </c>
      <c r="I61" s="151">
        <f t="shared" si="4"/>
        <v>0</v>
      </c>
    </row>
    <row r="62" spans="1:9" ht="15.75" customHeight="1" thickBot="1" x14ac:dyDescent="0.25">
      <c r="A62" s="146" t="s">
        <v>33</v>
      </c>
      <c r="B62" s="49" t="s">
        <v>184</v>
      </c>
      <c r="C62" s="7">
        <f>SUMIF(Saisie_Janvier!$A$4:$A$127,$A$61:$A$65,Debits_Janvier)</f>
        <v>0</v>
      </c>
      <c r="D62" s="7">
        <f>SUM(B62-C62)</f>
        <v>0</v>
      </c>
      <c r="F62" s="147" t="s">
        <v>134</v>
      </c>
      <c r="G62" s="8">
        <f>SUM(G53:G61)</f>
        <v>0</v>
      </c>
      <c r="H62" s="8">
        <f>SUM(H53:H61)</f>
        <v>0</v>
      </c>
      <c r="I62" s="8">
        <f>SUM(I53:I61)</f>
        <v>0</v>
      </c>
    </row>
    <row r="63" spans="1:9" ht="15.75" customHeight="1" thickBot="1" x14ac:dyDescent="0.25">
      <c r="A63" s="146" t="s">
        <v>35</v>
      </c>
      <c r="B63" s="49" t="s">
        <v>184</v>
      </c>
      <c r="C63" s="7">
        <f>SUMIF(Saisie_Janvier!$A$4:$A$127,$A$61:$A$65,Debits_Janvier)</f>
        <v>0</v>
      </c>
      <c r="D63" s="7">
        <f>SUM(B63-C63)</f>
        <v>0</v>
      </c>
      <c r="F63" s="220" t="s">
        <v>29</v>
      </c>
      <c r="G63" s="221"/>
      <c r="H63" s="221"/>
      <c r="I63" s="222"/>
    </row>
    <row r="64" spans="1:9" ht="15.75" customHeight="1" thickBot="1" x14ac:dyDescent="0.25">
      <c r="A64" s="146" t="s">
        <v>45</v>
      </c>
      <c r="B64" s="49" t="s">
        <v>184</v>
      </c>
      <c r="C64" s="7">
        <f>SUMIF(Saisie_Janvier!$A$4:$A$127,$A$61:$A$65,Debits_Janvier)</f>
        <v>0</v>
      </c>
      <c r="D64" s="7">
        <f>SUM(B64-C64)</f>
        <v>0</v>
      </c>
      <c r="F64" s="146" t="s">
        <v>166</v>
      </c>
      <c r="G64" s="49" t="s">
        <v>184</v>
      </c>
      <c r="H64" s="7">
        <f>SUMIF(Saisie_Janvier!$A$4:$A$127,$F$64:$F$73,Debits_Janvier)</f>
        <v>0</v>
      </c>
      <c r="I64" s="151">
        <f t="shared" ref="I64:I73" si="5">SUM(G64-H64)</f>
        <v>0</v>
      </c>
    </row>
    <row r="65" spans="1:9" ht="15.75" customHeight="1" thickBot="1" x14ac:dyDescent="0.25">
      <c r="A65" s="146" t="s">
        <v>46</v>
      </c>
      <c r="B65" s="49" t="s">
        <v>184</v>
      </c>
      <c r="C65" s="7">
        <f>SUMIF(Saisie_Janvier!$A$4:$A$127,$A$61:$A$65,Debits_Janvier)</f>
        <v>0</v>
      </c>
      <c r="D65" s="7">
        <f>SUM(B65-C65)</f>
        <v>0</v>
      </c>
      <c r="F65" s="146" t="s">
        <v>28</v>
      </c>
      <c r="G65" s="49" t="s">
        <v>184</v>
      </c>
      <c r="H65" s="7">
        <f>SUMIF(Saisie_Janvier!$A$4:$A$127,$F$64:$F$73,Debits_Janvier)</f>
        <v>0</v>
      </c>
      <c r="I65" s="151">
        <f t="shared" si="5"/>
        <v>0</v>
      </c>
    </row>
    <row r="66" spans="1:9" ht="15.75" customHeight="1" thickBot="1" x14ac:dyDescent="0.25">
      <c r="A66" s="147" t="s">
        <v>129</v>
      </c>
      <c r="B66" s="8">
        <f>SUM(B61:B65)</f>
        <v>0</v>
      </c>
      <c r="C66" s="8">
        <f>SUM(C61:C65)</f>
        <v>0</v>
      </c>
      <c r="D66" s="8">
        <f>SUM(D61:D65)</f>
        <v>0</v>
      </c>
      <c r="F66" s="146" t="s">
        <v>180</v>
      </c>
      <c r="G66" s="49" t="s">
        <v>184</v>
      </c>
      <c r="H66" s="7">
        <f>SUMIF(Saisie_Janvier!$A$4:$A$127,$F$64:$F$73,Debits_Janvier)</f>
        <v>0</v>
      </c>
      <c r="I66" s="151">
        <f t="shared" si="5"/>
        <v>0</v>
      </c>
    </row>
    <row r="67" spans="1:9" ht="15.75" customHeight="1" thickBot="1" x14ac:dyDescent="0.25">
      <c r="A67" s="220" t="s">
        <v>160</v>
      </c>
      <c r="B67" s="221"/>
      <c r="C67" s="221"/>
      <c r="D67" s="222"/>
      <c r="F67" s="146" t="s">
        <v>40</v>
      </c>
      <c r="G67" s="49" t="s">
        <v>184</v>
      </c>
      <c r="H67" s="7">
        <f>SUMIF(Saisie_Janvier!$A$4:$A$127,$F$64:$F$73,Debits_Janvier)</f>
        <v>0</v>
      </c>
      <c r="I67" s="151">
        <f t="shared" si="5"/>
        <v>0</v>
      </c>
    </row>
    <row r="68" spans="1:9" ht="15.75" customHeight="1" thickBot="1" x14ac:dyDescent="0.25">
      <c r="A68" s="146" t="s">
        <v>159</v>
      </c>
      <c r="B68" s="49" t="s">
        <v>184</v>
      </c>
      <c r="C68" s="7">
        <f>SUMIF(Saisie_Janvier!$A$4:$A$127,$A$68:$A$70,Debits_Janvier)</f>
        <v>0</v>
      </c>
      <c r="D68" s="7">
        <f>SUM(B68-C68)</f>
        <v>0</v>
      </c>
      <c r="F68" s="146" t="s">
        <v>148</v>
      </c>
      <c r="G68" s="49" t="s">
        <v>184</v>
      </c>
      <c r="H68" s="7">
        <f>SUMIF(Saisie_Janvier!$A$4:$A$127,$F$64:$F$73,Debits_Janvier)</f>
        <v>0</v>
      </c>
      <c r="I68" s="151">
        <f t="shared" si="5"/>
        <v>0</v>
      </c>
    </row>
    <row r="69" spans="1:9" ht="15.75" customHeight="1" thickBot="1" x14ac:dyDescent="0.25">
      <c r="A69" s="146" t="s">
        <v>212</v>
      </c>
      <c r="B69" s="49" t="s">
        <v>184</v>
      </c>
      <c r="C69" s="7">
        <f>SUMIF(Saisie_Janvier!$A$4:$A$127,$A$68:$A$70,Debits_Janvier)</f>
        <v>0</v>
      </c>
      <c r="D69" s="7">
        <f>SUM(B69-C69)</f>
        <v>0</v>
      </c>
      <c r="F69" s="146" t="s">
        <v>68</v>
      </c>
      <c r="G69" s="49" t="s">
        <v>184</v>
      </c>
      <c r="H69" s="7">
        <f>SUMIF(Saisie_Janvier!$A$4:$A$127,$F$64:$F$73,Debits_Janvier)</f>
        <v>0</v>
      </c>
      <c r="I69" s="151">
        <f t="shared" si="5"/>
        <v>0</v>
      </c>
    </row>
    <row r="70" spans="1:9" ht="15.75" customHeight="1" thickBot="1" x14ac:dyDescent="0.25">
      <c r="A70" s="146" t="s">
        <v>79</v>
      </c>
      <c r="B70" s="49" t="s">
        <v>184</v>
      </c>
      <c r="C70" s="7">
        <f>SUMIF(Saisie_Janvier!$A$4:$A$127,$A$68:$A$70,Debits_Janvier)</f>
        <v>0</v>
      </c>
      <c r="D70" s="7">
        <f>SUM(B70-C70)</f>
        <v>0</v>
      </c>
      <c r="F70" s="146" t="s">
        <v>80</v>
      </c>
      <c r="G70" s="49" t="s">
        <v>184</v>
      </c>
      <c r="H70" s="7">
        <f>SUMIF(Saisie_Janvier!$A$4:$A$127,$F$64:$F$73,Debits_Janvier)</f>
        <v>0</v>
      </c>
      <c r="I70" s="151">
        <f t="shared" si="5"/>
        <v>0</v>
      </c>
    </row>
    <row r="71" spans="1:9" ht="15.75" customHeight="1" thickBot="1" x14ac:dyDescent="0.25">
      <c r="A71" s="147" t="s">
        <v>171</v>
      </c>
      <c r="B71" s="8">
        <f>SUM(B68:B70)</f>
        <v>0</v>
      </c>
      <c r="C71" s="8">
        <f>SUM(C68:C70)</f>
        <v>0</v>
      </c>
      <c r="D71" s="8">
        <f>SUM(D69:D70)</f>
        <v>0</v>
      </c>
      <c r="F71" s="146" t="s">
        <v>81</v>
      </c>
      <c r="G71" s="49" t="s">
        <v>184</v>
      </c>
      <c r="H71" s="7">
        <f>SUMIF(Saisie_Janvier!$A$4:$A$127,$F$64:$F$73,Debits_Janvier)</f>
        <v>0</v>
      </c>
      <c r="I71" s="151">
        <f t="shared" si="5"/>
        <v>0</v>
      </c>
    </row>
    <row r="72" spans="1:9" ht="15.75" customHeight="1" thickBot="1" x14ac:dyDescent="0.25">
      <c r="A72" s="220" t="s">
        <v>53</v>
      </c>
      <c r="B72" s="221"/>
      <c r="C72" s="221"/>
      <c r="D72" s="222"/>
      <c r="F72" s="146" t="s">
        <v>84</v>
      </c>
      <c r="G72" s="49" t="s">
        <v>184</v>
      </c>
      <c r="H72" s="7">
        <f>SUMIF(Saisie_Janvier!$A$4:$A$127,$F$64:$F$73,Debits_Janvier)</f>
        <v>0</v>
      </c>
      <c r="I72" s="151">
        <f t="shared" si="5"/>
        <v>0</v>
      </c>
    </row>
    <row r="73" spans="1:9" ht="15.75" customHeight="1" thickBot="1" x14ac:dyDescent="0.25">
      <c r="A73" s="146" t="s">
        <v>157</v>
      </c>
      <c r="B73" s="49" t="s">
        <v>184</v>
      </c>
      <c r="C73" s="7">
        <f>SUMIF(Saisie_Janvier!$A$4:$A$128,$A$73:$A$77,Debits_Janvier)</f>
        <v>0</v>
      </c>
      <c r="D73" s="151">
        <f>SUM(B73-C73)</f>
        <v>0</v>
      </c>
      <c r="F73" s="146" t="s">
        <v>94</v>
      </c>
      <c r="G73" s="49" t="s">
        <v>184</v>
      </c>
      <c r="H73" s="7">
        <f>SUMIF(Saisie_Janvier!$A$4:$A$127,$F$64:$F$73,Debits_Janvier)</f>
        <v>0</v>
      </c>
      <c r="I73" s="151">
        <f t="shared" si="5"/>
        <v>0</v>
      </c>
    </row>
    <row r="74" spans="1:9" ht="15.75" customHeight="1" thickBot="1" x14ac:dyDescent="0.25">
      <c r="A74" s="146" t="s">
        <v>24</v>
      </c>
      <c r="B74" s="49" t="s">
        <v>184</v>
      </c>
      <c r="C74" s="7">
        <f>SUMIF(Saisie_Janvier!$A$4:$A$128,$A$73:$A$77,Debits_Janvier)</f>
        <v>0</v>
      </c>
      <c r="D74" s="151">
        <f>SUM(B74-C74)</f>
        <v>0</v>
      </c>
      <c r="F74" s="147" t="s">
        <v>136</v>
      </c>
      <c r="G74" s="8">
        <f>SUM(G64:G73)</f>
        <v>0</v>
      </c>
      <c r="H74" s="8">
        <f>SUM(H64:H73)</f>
        <v>0</v>
      </c>
      <c r="I74" s="153">
        <f>SUM(I64:I73)</f>
        <v>0</v>
      </c>
    </row>
    <row r="75" spans="1:9" ht="15.75" customHeight="1" thickBot="1" x14ac:dyDescent="0.25">
      <c r="A75" s="146" t="s">
        <v>52</v>
      </c>
      <c r="B75" s="49" t="s">
        <v>184</v>
      </c>
      <c r="C75" s="7">
        <f>SUMIF(Saisie_Janvier!$A$4:$A$128,$A$73:$A$77,Debits_Janvier)</f>
        <v>0</v>
      </c>
      <c r="D75" s="151">
        <f>SUM(B75-C75)</f>
        <v>0</v>
      </c>
      <c r="F75" s="220" t="s">
        <v>70</v>
      </c>
      <c r="G75" s="221"/>
      <c r="H75" s="221"/>
      <c r="I75" s="222"/>
    </row>
    <row r="76" spans="1:9" ht="15.75" customHeight="1" thickBot="1" x14ac:dyDescent="0.25">
      <c r="A76" s="146" t="s">
        <v>55</v>
      </c>
      <c r="B76" s="49" t="s">
        <v>184</v>
      </c>
      <c r="C76" s="7">
        <f>SUMIF(Saisie_Janvier!$A$4:$A$128,$A$73:$A$77,Debits_Janvier)</f>
        <v>0</v>
      </c>
      <c r="D76" s="151">
        <f>SUM(B76-C76)</f>
        <v>0</v>
      </c>
      <c r="F76" s="146" t="s">
        <v>163</v>
      </c>
      <c r="G76" s="142" t="s">
        <v>184</v>
      </c>
      <c r="H76" s="7">
        <f>SUMIF(Saisie_Janvier!$A$4:$A$127,F76:F78,Debits_Janvier)</f>
        <v>0</v>
      </c>
      <c r="I76" s="151">
        <f>SUM(G76-H76)</f>
        <v>0</v>
      </c>
    </row>
    <row r="77" spans="1:9" ht="15.75" customHeight="1" thickBot="1" x14ac:dyDescent="0.25">
      <c r="A77" s="146" t="s">
        <v>69</v>
      </c>
      <c r="B77" s="49" t="s">
        <v>184</v>
      </c>
      <c r="C77" s="7">
        <f>SUMIF(Saisie_Janvier!$A$4:$A$128,$A$73:$A$77,Debits_Janvier)</f>
        <v>0</v>
      </c>
      <c r="D77" s="151">
        <f>SUM(B77-C77)</f>
        <v>0</v>
      </c>
      <c r="F77" s="146" t="s">
        <v>182</v>
      </c>
      <c r="G77" s="142" t="s">
        <v>184</v>
      </c>
      <c r="H77" s="7">
        <f>SUMIF(Saisie_Janvier!$A$4:$A$127,F77:F79,Debits_Janvier)</f>
        <v>0</v>
      </c>
      <c r="I77" s="151">
        <f>SUM(G77-H77)</f>
        <v>0</v>
      </c>
    </row>
    <row r="78" spans="1:9" ht="15.75" customHeight="1" thickBot="1" x14ac:dyDescent="0.25">
      <c r="A78" s="147" t="s">
        <v>130</v>
      </c>
      <c r="B78" s="8">
        <f>SUM(B73:B77)</f>
        <v>0</v>
      </c>
      <c r="C78" s="8">
        <f>SUM(C73:C77)</f>
        <v>0</v>
      </c>
      <c r="D78" s="8">
        <f>SUM(D73:D77)</f>
        <v>0</v>
      </c>
      <c r="F78" s="146" t="s">
        <v>149</v>
      </c>
      <c r="G78" s="142" t="s">
        <v>184</v>
      </c>
      <c r="H78" s="7">
        <f>SUMIF(Saisie_Janvier!$A$4:$A$127,F78:F80,Debits_Janvier)</f>
        <v>0</v>
      </c>
      <c r="I78" s="151">
        <f>SUM(G78-H78)</f>
        <v>0</v>
      </c>
    </row>
    <row r="79" spans="1:9" ht="15.75" customHeight="1" thickBot="1" x14ac:dyDescent="0.25">
      <c r="F79" s="147" t="s">
        <v>181</v>
      </c>
      <c r="G79" s="8">
        <f>SUM(G76:G78)</f>
        <v>0</v>
      </c>
      <c r="H79" s="8">
        <f>SUM(H76:H78)</f>
        <v>0</v>
      </c>
      <c r="I79" s="8">
        <f>SUM(I76:I78)</f>
        <v>0</v>
      </c>
    </row>
    <row r="80" spans="1:9" ht="15.75" customHeight="1" thickBot="1" x14ac:dyDescent="0.25">
      <c r="F80" s="147" t="s">
        <v>176</v>
      </c>
      <c r="G80" s="8">
        <f>SUM(B31+B37+B43+B59+B66+B71+B78+G12+G21+G27+G33+G38+G47+G51+G62+G74+G79)</f>
        <v>0</v>
      </c>
      <c r="H80" s="8">
        <f>SUM(C31+C37+C43+C59+C66+C71+C78+H12+H21+H27+H33+H38+H47+H51+H62+H74+H79)</f>
        <v>0</v>
      </c>
      <c r="I80" s="8">
        <f>SUM(D31+D37+D43+D59+D66+D71+D78+I12+I21+I27+I33+I38+I47+I51+I62+I74+I79)</f>
        <v>0</v>
      </c>
    </row>
    <row r="81" spans="11:11" ht="15.75" customHeight="1" x14ac:dyDescent="0.2"/>
    <row r="82" spans="11:11" ht="15.75" customHeight="1" x14ac:dyDescent="0.2"/>
    <row r="83" spans="11:11" ht="15.75" customHeight="1" x14ac:dyDescent="0.2">
      <c r="K83" s="139">
        <f>6758.94-6676.04</f>
        <v>82.899999999999636</v>
      </c>
    </row>
    <row r="84" spans="11:11" ht="15.75" customHeight="1" x14ac:dyDescent="0.2"/>
    <row r="85" spans="11:11" ht="15.75" customHeight="1" x14ac:dyDescent="0.2"/>
    <row r="86" spans="11:11" ht="15.75" customHeight="1" x14ac:dyDescent="0.2"/>
    <row r="87" spans="11:11" ht="15.75" customHeight="1" x14ac:dyDescent="0.2"/>
    <row r="88" spans="11:11" ht="15.75" customHeight="1" x14ac:dyDescent="0.2"/>
    <row r="89" spans="11:11" ht="15.75" customHeight="1" x14ac:dyDescent="0.2"/>
    <row r="90" spans="11:11" ht="15.75" customHeight="1" x14ac:dyDescent="0.2"/>
    <row r="91" spans="11:11" ht="15.75" customHeight="1" x14ac:dyDescent="0.2"/>
    <row r="92" spans="11:11" ht="15.75" customHeight="1" x14ac:dyDescent="0.2"/>
    <row r="93" spans="11:11" ht="15.75" customHeight="1" x14ac:dyDescent="0.2"/>
    <row r="94" spans="11:11" ht="15.75" customHeight="1" x14ac:dyDescent="0.2"/>
    <row r="95" spans="11:11" ht="15.75" customHeight="1" x14ac:dyDescent="0.2"/>
    <row r="96" spans="11:11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</sheetData>
  <sheetProtection sheet="1" objects="1" scenarios="1"/>
  <mergeCells count="29">
    <mergeCell ref="K5:N5"/>
    <mergeCell ref="F5:I5"/>
    <mergeCell ref="F13:I13"/>
    <mergeCell ref="F22:I22"/>
    <mergeCell ref="F28:I28"/>
    <mergeCell ref="A67:D67"/>
    <mergeCell ref="A72:D72"/>
    <mergeCell ref="F52:I52"/>
    <mergeCell ref="F63:I63"/>
    <mergeCell ref="F1:G1"/>
    <mergeCell ref="F2:G2"/>
    <mergeCell ref="A5:D5"/>
    <mergeCell ref="F34:I34"/>
    <mergeCell ref="A25:D25"/>
    <mergeCell ref="A32:D32"/>
    <mergeCell ref="C2:C3"/>
    <mergeCell ref="I2:I3"/>
    <mergeCell ref="A38:D38"/>
    <mergeCell ref="A44:D44"/>
    <mergeCell ref="A60:D60"/>
    <mergeCell ref="A27:D27"/>
    <mergeCell ref="F75:I75"/>
    <mergeCell ref="K7:N7"/>
    <mergeCell ref="K12:N12"/>
    <mergeCell ref="K17:N17"/>
    <mergeCell ref="K22:N22"/>
    <mergeCell ref="K27:N27"/>
    <mergeCell ref="F39:I39"/>
    <mergeCell ref="F48:I48"/>
  </mergeCells>
  <dataValidations count="1">
    <dataValidation allowBlank="1" showInputMessage="1" showErrorMessage="1" sqref="F46 A45:A58 A33:A36 A39:A42"/>
  </dataValidations>
  <pageMargins left="0.70866141732283472" right="0.70866141732283472" top="0.74803149606299213" bottom="0.74803149606299213" header="0.31496062992125984" footer="0.31496062992125984"/>
  <pageSetup paperSize="9" scale="10" orientation="landscape" r:id="rId1"/>
  <rowBreaks count="1" manualBreakCount="1">
    <brk id="38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IV127"/>
  <sheetViews>
    <sheetView zoomScale="90" zoomScaleNormal="90" workbookViewId="0">
      <pane ySplit="3" topLeftCell="A4" activePane="bottomLeft" state="frozen"/>
      <selection activeCell="L14" sqref="L14"/>
      <selection pane="bottomLeft" activeCell="B7" sqref="B7"/>
    </sheetView>
  </sheetViews>
  <sheetFormatPr baseColWidth="10" defaultRowHeight="15" x14ac:dyDescent="0.2"/>
  <cols>
    <col min="1" max="1" width="40.88671875" customWidth="1"/>
    <col min="5" max="5" width="1.77734375" customWidth="1"/>
    <col min="6" max="6" width="40.88671875" customWidth="1"/>
    <col min="10" max="10" width="1.77734375" customWidth="1"/>
    <col min="11" max="11" width="40.88671875" customWidth="1"/>
  </cols>
  <sheetData>
    <row r="1" spans="1:256" ht="27" customHeight="1" thickTop="1" thickBot="1" x14ac:dyDescent="0.35">
      <c r="A1" s="27" t="s">
        <v>0</v>
      </c>
      <c r="B1" s="11"/>
      <c r="C1" s="11"/>
      <c r="D1" s="11"/>
      <c r="E1" s="11"/>
      <c r="F1" s="223">
        <f>Annee</f>
        <v>2018</v>
      </c>
      <c r="G1" s="224"/>
      <c r="H1" s="11"/>
      <c r="I1" s="11"/>
      <c r="J1" s="11"/>
      <c r="K1" s="68"/>
      <c r="L1" s="68"/>
      <c r="M1" s="68"/>
      <c r="N1" s="68"/>
    </row>
    <row r="2" spans="1:256" ht="21.75" customHeight="1" thickTop="1" thickBot="1" x14ac:dyDescent="0.35">
      <c r="A2" s="11" t="s">
        <v>0</v>
      </c>
      <c r="C2" s="242" t="s">
        <v>273</v>
      </c>
      <c r="D2" s="11"/>
      <c r="E2" s="11"/>
      <c r="F2" s="240" t="str">
        <f>Mois2</f>
        <v>FEVRIER</v>
      </c>
      <c r="G2" s="241"/>
      <c r="H2" s="11"/>
      <c r="I2" s="242" t="s">
        <v>274</v>
      </c>
      <c r="J2" s="11"/>
      <c r="K2" s="68"/>
      <c r="L2" s="68"/>
      <c r="M2" s="11"/>
      <c r="N2" s="11"/>
    </row>
    <row r="3" spans="1:256" ht="20.100000000000001" customHeight="1" thickTop="1" thickBot="1" x14ac:dyDescent="0.35">
      <c r="A3" s="11"/>
      <c r="C3" s="243"/>
      <c r="D3" s="173" t="s">
        <v>183</v>
      </c>
      <c r="E3" s="11"/>
      <c r="F3" s="11"/>
      <c r="G3" s="11"/>
      <c r="H3" s="174" t="s">
        <v>186</v>
      </c>
      <c r="I3" s="243"/>
      <c r="J3" s="11"/>
      <c r="K3" s="68"/>
      <c r="L3" s="174" t="s">
        <v>185</v>
      </c>
      <c r="N3" s="174" t="s">
        <v>117</v>
      </c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</row>
    <row r="4" spans="1:256" ht="15" customHeight="1" thickBot="1" x14ac:dyDescent="0.25"/>
    <row r="5" spans="1:256" ht="15.75" customHeight="1" thickBot="1" x14ac:dyDescent="0.25">
      <c r="A5" s="208" t="s">
        <v>119</v>
      </c>
      <c r="B5" s="208"/>
      <c r="C5" s="208"/>
      <c r="D5" s="208"/>
      <c r="F5" s="208" t="s">
        <v>214</v>
      </c>
      <c r="G5" s="208"/>
      <c r="H5" s="208"/>
      <c r="I5" s="208"/>
      <c r="K5" s="208" t="s">
        <v>137</v>
      </c>
      <c r="L5" s="208"/>
      <c r="M5" s="208"/>
      <c r="N5" s="208"/>
    </row>
    <row r="6" spans="1:256" ht="15.75" customHeight="1" thickBot="1" x14ac:dyDescent="0.25">
      <c r="A6" s="12" t="s">
        <v>125</v>
      </c>
      <c r="B6" s="12" t="s">
        <v>121</v>
      </c>
      <c r="C6" s="12" t="s">
        <v>122</v>
      </c>
      <c r="D6" s="12" t="s">
        <v>118</v>
      </c>
      <c r="F6" s="23" t="s">
        <v>125</v>
      </c>
      <c r="G6" s="23" t="s">
        <v>121</v>
      </c>
      <c r="H6" s="23" t="s">
        <v>122</v>
      </c>
      <c r="I6" s="23" t="s">
        <v>118</v>
      </c>
      <c r="K6" s="23" t="s">
        <v>125</v>
      </c>
      <c r="L6" s="23" t="s">
        <v>121</v>
      </c>
      <c r="M6" s="23" t="s">
        <v>122</v>
      </c>
      <c r="N6" s="23" t="s">
        <v>118</v>
      </c>
    </row>
    <row r="7" spans="1:256" ht="15.75" customHeight="1" thickBot="1" x14ac:dyDescent="0.25">
      <c r="A7" s="172" t="s">
        <v>248</v>
      </c>
      <c r="B7" s="25" t="s">
        <v>184</v>
      </c>
      <c r="C7" s="14">
        <f>SUMIF(Saisie_Février!$A$4:$A$128,$A$7:$A$22,Credits_Fevrier)</f>
        <v>0</v>
      </c>
      <c r="D7" s="15">
        <f t="shared" ref="D7:D22" si="0">SUM(B7-C7)</f>
        <v>0</v>
      </c>
      <c r="F7" s="55" t="s">
        <v>64</v>
      </c>
      <c r="G7" s="56"/>
      <c r="H7" s="56"/>
      <c r="I7" s="57"/>
      <c r="K7" s="237" t="s">
        <v>138</v>
      </c>
      <c r="L7" s="238"/>
      <c r="M7" s="238"/>
      <c r="N7" s="239"/>
    </row>
    <row r="8" spans="1:256" ht="15.75" customHeight="1" thickBot="1" x14ac:dyDescent="0.25">
      <c r="A8" s="170" t="s">
        <v>104</v>
      </c>
      <c r="B8" s="25" t="s">
        <v>184</v>
      </c>
      <c r="C8" s="14">
        <f>SUMIF(Saisie_Février!$A$4:$A$128,$A$7:$A$22,Credits_Fevrier)</f>
        <v>0</v>
      </c>
      <c r="D8" s="15">
        <f t="shared" si="0"/>
        <v>0</v>
      </c>
      <c r="F8" s="5" t="s">
        <v>154</v>
      </c>
      <c r="G8" s="25" t="s">
        <v>184</v>
      </c>
      <c r="H8" s="14">
        <f>SUMIF(Saisie_Février!$A$4:$A$128,$F$8:$F$11,Debits_Fevrier)</f>
        <v>0</v>
      </c>
      <c r="I8" s="15">
        <f>SUM(G8-H8)</f>
        <v>0</v>
      </c>
      <c r="K8" s="5" t="s">
        <v>265</v>
      </c>
      <c r="L8" s="24">
        <f>Janvier!L11</f>
        <v>0</v>
      </c>
      <c r="M8" s="24">
        <f>Janvier!$M$11</f>
        <v>744.77</v>
      </c>
      <c r="N8" s="15">
        <f>SUM(L8-M8)</f>
        <v>-744.77</v>
      </c>
    </row>
    <row r="9" spans="1:256" ht="15.75" customHeight="1" thickBot="1" x14ac:dyDescent="0.25">
      <c r="A9" s="170" t="s">
        <v>102</v>
      </c>
      <c r="B9" s="25" t="s">
        <v>184</v>
      </c>
      <c r="C9" s="14">
        <f>SUMIF(Saisie_Février!$A$4:$A$128,$A$7:$A$22,Credits_Fevrier)</f>
        <v>0</v>
      </c>
      <c r="D9" s="15">
        <f t="shared" si="0"/>
        <v>0</v>
      </c>
      <c r="F9" s="5" t="s">
        <v>63</v>
      </c>
      <c r="G9" s="25" t="s">
        <v>184</v>
      </c>
      <c r="H9" s="14">
        <f>SUMIF(Saisie_Février!$A$4:$A$128,$F$8:$F$11,Debits_Fevrier)</f>
        <v>0</v>
      </c>
      <c r="I9" s="15">
        <f>SUM(G9-H9)</f>
        <v>0</v>
      </c>
      <c r="K9" s="5" t="s">
        <v>139</v>
      </c>
      <c r="L9" s="7">
        <f>B23</f>
        <v>0</v>
      </c>
      <c r="M9" s="14">
        <f>C23</f>
        <v>125.25</v>
      </c>
      <c r="N9" s="15">
        <f>SUM(L9-M9)</f>
        <v>-125.25</v>
      </c>
    </row>
    <row r="10" spans="1:256" ht="15.75" customHeight="1" thickBot="1" x14ac:dyDescent="0.25">
      <c r="A10" s="170" t="s">
        <v>103</v>
      </c>
      <c r="B10" s="25" t="s">
        <v>184</v>
      </c>
      <c r="C10" s="14">
        <f>SUMIF(Saisie_Février!$A$4:$A$128,$A$7:$A$22,Credits_Fevrier)</f>
        <v>0</v>
      </c>
      <c r="D10" s="15">
        <f t="shared" si="0"/>
        <v>0</v>
      </c>
      <c r="F10" s="5" t="s">
        <v>91</v>
      </c>
      <c r="G10" s="25" t="s">
        <v>184</v>
      </c>
      <c r="H10" s="14">
        <f>SUMIF(Saisie_Février!$A$4:$A$128,$F$8:$F$11,Debits_Fevrier)</f>
        <v>0</v>
      </c>
      <c r="I10" s="15">
        <f>SUM(G10-H10)</f>
        <v>0</v>
      </c>
      <c r="K10" s="5" t="s">
        <v>140</v>
      </c>
      <c r="L10" s="7">
        <f>G80</f>
        <v>0</v>
      </c>
      <c r="M10" s="14">
        <f>H80</f>
        <v>0</v>
      </c>
      <c r="N10" s="15">
        <f>SUM(L10-M10)</f>
        <v>0</v>
      </c>
    </row>
    <row r="11" spans="1:256" ht="15.75" customHeight="1" thickBot="1" x14ac:dyDescent="0.25">
      <c r="A11" s="170" t="s">
        <v>105</v>
      </c>
      <c r="B11" s="25" t="s">
        <v>184</v>
      </c>
      <c r="C11" s="14">
        <f>SUMIF(Saisie_Février!$A$4:$A$128,$A$7:$A$22,Credits_Fevrier)</f>
        <v>0</v>
      </c>
      <c r="D11" s="15">
        <f t="shared" si="0"/>
        <v>0</v>
      </c>
      <c r="F11" s="5" t="s">
        <v>92</v>
      </c>
      <c r="G11" s="25" t="s">
        <v>184</v>
      </c>
      <c r="H11" s="14">
        <f>SUMIF(Saisie_Février!$A$4:$A$128,$F$8:$F$11,Debits_Fevrier)</f>
        <v>0</v>
      </c>
      <c r="I11" s="15">
        <f>SUM(G11-H11)</f>
        <v>0</v>
      </c>
      <c r="K11" s="9" t="s">
        <v>141</v>
      </c>
      <c r="L11" s="8">
        <f>SUM(L8+L9-L10)</f>
        <v>0</v>
      </c>
      <c r="M11" s="8">
        <f>SUM(M8+M9-M10)</f>
        <v>870.02</v>
      </c>
      <c r="N11" s="8">
        <f>SUM(N8+N9-N10)</f>
        <v>-870.02</v>
      </c>
    </row>
    <row r="12" spans="1:256" ht="15.75" customHeight="1" thickBot="1" x14ac:dyDescent="0.25">
      <c r="A12" s="170" t="s">
        <v>106</v>
      </c>
      <c r="B12" s="25" t="s">
        <v>184</v>
      </c>
      <c r="C12" s="14">
        <f>SUMIF(Saisie_Février!$A$4:$A$128,$A$7:$A$22,Credits_Fevrier)</f>
        <v>125.25</v>
      </c>
      <c r="D12" s="15">
        <f t="shared" si="0"/>
        <v>-125.25</v>
      </c>
      <c r="F12" s="9" t="s">
        <v>132</v>
      </c>
      <c r="G12" s="16">
        <f>SUM(G8:G11)</f>
        <v>0</v>
      </c>
      <c r="H12" s="16">
        <f>SUM(H8:H11)</f>
        <v>0</v>
      </c>
      <c r="I12" s="16">
        <f>SUM(I8:I11)</f>
        <v>0</v>
      </c>
      <c r="K12" s="237" t="s">
        <v>142</v>
      </c>
      <c r="L12" s="238"/>
      <c r="M12" s="238"/>
      <c r="N12" s="239"/>
    </row>
    <row r="13" spans="1:256" ht="15.75" customHeight="1" thickBot="1" x14ac:dyDescent="0.25">
      <c r="A13" s="170" t="s">
        <v>107</v>
      </c>
      <c r="B13" s="25" t="s">
        <v>184</v>
      </c>
      <c r="C13" s="14">
        <f>SUMIF(Saisie_Février!$A$4:$A$128,$A$7:$A$22,Credits_Fevrier)</f>
        <v>0</v>
      </c>
      <c r="D13" s="15">
        <f t="shared" si="0"/>
        <v>0</v>
      </c>
      <c r="F13" s="237" t="s">
        <v>37</v>
      </c>
      <c r="G13" s="238"/>
      <c r="H13" s="238"/>
      <c r="I13" s="239"/>
      <c r="K13" s="5" t="s">
        <v>266</v>
      </c>
      <c r="L13" s="24">
        <f>Janvier!L16</f>
        <v>0</v>
      </c>
      <c r="M13" s="24">
        <f>Janvier!$M$16</f>
        <v>0</v>
      </c>
      <c r="N13" s="15">
        <f>SUM(L13-M13)</f>
        <v>0</v>
      </c>
    </row>
    <row r="14" spans="1:256" ht="15.75" customHeight="1" thickBot="1" x14ac:dyDescent="0.25">
      <c r="A14" s="170" t="s">
        <v>210</v>
      </c>
      <c r="B14" s="25" t="s">
        <v>184</v>
      </c>
      <c r="C14" s="14">
        <f>SUMIF(Saisie_Février!$A$4:$A$128,$A$7:$A$22,Credits_Fevrier)</f>
        <v>0</v>
      </c>
      <c r="D14" s="15">
        <f t="shared" si="0"/>
        <v>0</v>
      </c>
      <c r="F14" s="5" t="s">
        <v>168</v>
      </c>
      <c r="G14" s="25" t="s">
        <v>184</v>
      </c>
      <c r="H14" s="14">
        <f>SUMIF(Saisie_Février!$A$4:$A$128,$F$14:$F$20,Debits_Fevrier)</f>
        <v>0</v>
      </c>
      <c r="I14" s="15">
        <f t="shared" ref="I14:I20" si="1">SUM(G14-H14)</f>
        <v>0</v>
      </c>
      <c r="K14" s="5" t="s">
        <v>139</v>
      </c>
      <c r="L14" s="49" t="str">
        <f>B74</f>
        <v>0,00</v>
      </c>
      <c r="M14" s="14">
        <f>C74</f>
        <v>0</v>
      </c>
      <c r="N14" s="15">
        <f>SUM(L14-M14)</f>
        <v>0</v>
      </c>
    </row>
    <row r="15" spans="1:256" ht="15.75" customHeight="1" thickBot="1" x14ac:dyDescent="0.25">
      <c r="A15" s="171" t="s">
        <v>108</v>
      </c>
      <c r="B15" s="25" t="s">
        <v>184</v>
      </c>
      <c r="C15" s="14">
        <f>SUMIF(Saisie_Février!$A$4:$A$128,$A$7:$A$22,Credits_Fevrier)</f>
        <v>0</v>
      </c>
      <c r="D15" s="15">
        <f t="shared" si="0"/>
        <v>0</v>
      </c>
      <c r="F15" s="5" t="s">
        <v>177</v>
      </c>
      <c r="G15" s="25" t="s">
        <v>184</v>
      </c>
      <c r="H15" s="14">
        <f>SUMIF(Saisie_Février!$A$4:$A$128,$F$14:$F$20,Debits_Fevrier)</f>
        <v>0</v>
      </c>
      <c r="I15" s="15">
        <f t="shared" si="1"/>
        <v>0</v>
      </c>
      <c r="K15" s="5" t="s">
        <v>140</v>
      </c>
      <c r="L15" s="49" t="str">
        <f>B10</f>
        <v>0,00</v>
      </c>
      <c r="M15" s="14">
        <f>C8</f>
        <v>0</v>
      </c>
      <c r="N15" s="15">
        <f>SUM(L15-M15)</f>
        <v>0</v>
      </c>
    </row>
    <row r="16" spans="1:256" ht="15.75" customHeight="1" thickBot="1" x14ac:dyDescent="0.25">
      <c r="A16" s="170" t="s">
        <v>109</v>
      </c>
      <c r="B16" s="25" t="s">
        <v>184</v>
      </c>
      <c r="C16" s="14">
        <f>SUMIF(Saisie_Février!$A$4:$A$128,$A$7:$A$22,Credits_Fevrier)</f>
        <v>0</v>
      </c>
      <c r="D16" s="15">
        <f t="shared" si="0"/>
        <v>0</v>
      </c>
      <c r="F16" s="5" t="s">
        <v>41</v>
      </c>
      <c r="G16" s="25" t="s">
        <v>184</v>
      </c>
      <c r="H16" s="14">
        <f>SUMIF(Saisie_Février!$A$4:$A$128,$F$14:$F$20,Debits_Fevrier)</f>
        <v>0</v>
      </c>
      <c r="I16" s="15">
        <f t="shared" si="1"/>
        <v>0</v>
      </c>
      <c r="K16" s="9" t="s">
        <v>141</v>
      </c>
      <c r="L16" s="8">
        <f>SUM(L13+L14-L15)</f>
        <v>0</v>
      </c>
      <c r="M16" s="8">
        <f>SUM(M13+M14-M15)</f>
        <v>0</v>
      </c>
      <c r="N16" s="8">
        <f>SUM(N13+N14-N15)</f>
        <v>0</v>
      </c>
    </row>
    <row r="17" spans="1:14" ht="15.75" customHeight="1" thickBot="1" x14ac:dyDescent="0.25">
      <c r="A17" s="170" t="s">
        <v>111</v>
      </c>
      <c r="B17" s="25" t="s">
        <v>184</v>
      </c>
      <c r="C17" s="14">
        <f>SUMIF(Saisie_Février!$A$4:$A$128,$A$7:$A$22,Credits_Fevrier)</f>
        <v>0</v>
      </c>
      <c r="D17" s="15">
        <f t="shared" si="0"/>
        <v>0</v>
      </c>
      <c r="F17" s="5" t="s">
        <v>47</v>
      </c>
      <c r="G17" s="25" t="s">
        <v>184</v>
      </c>
      <c r="H17" s="14">
        <f>SUMIF(Saisie_Février!$A$4:$A$128,$F$14:$F$20,Debits_Fevrier)</f>
        <v>0</v>
      </c>
      <c r="I17" s="15">
        <f t="shared" si="1"/>
        <v>0</v>
      </c>
      <c r="K17" s="237" t="s">
        <v>143</v>
      </c>
      <c r="L17" s="238"/>
      <c r="M17" s="238"/>
      <c r="N17" s="239"/>
    </row>
    <row r="18" spans="1:14" ht="15.75" customHeight="1" thickBot="1" x14ac:dyDescent="0.25">
      <c r="A18" s="170" t="s">
        <v>110</v>
      </c>
      <c r="B18" s="25" t="s">
        <v>184</v>
      </c>
      <c r="C18" s="14">
        <f>SUMIF(Saisie_Février!$A$4:$A$128,$A$7:$A$22,Credits_Fevrier)</f>
        <v>0</v>
      </c>
      <c r="D18" s="15">
        <f t="shared" si="0"/>
        <v>0</v>
      </c>
      <c r="F18" s="5" t="s">
        <v>60</v>
      </c>
      <c r="G18" s="25" t="s">
        <v>184</v>
      </c>
      <c r="H18" s="14">
        <f>SUMIF(Saisie_Février!$A$4:$A$128,$F$14:$F$20,Debits_Fevrier)</f>
        <v>0</v>
      </c>
      <c r="I18" s="15">
        <f t="shared" si="1"/>
        <v>0</v>
      </c>
      <c r="K18" s="5" t="s">
        <v>267</v>
      </c>
      <c r="L18" s="24">
        <f>Janvier!L21</f>
        <v>0</v>
      </c>
      <c r="M18" s="24">
        <f>Janvier!$M$21</f>
        <v>-677.77</v>
      </c>
      <c r="N18" s="15">
        <f>SUM(L18-M18)</f>
        <v>677.77</v>
      </c>
    </row>
    <row r="19" spans="1:14" ht="15.75" customHeight="1" thickBot="1" x14ac:dyDescent="0.25">
      <c r="A19" s="170" t="s">
        <v>147</v>
      </c>
      <c r="B19" s="25" t="s">
        <v>184</v>
      </c>
      <c r="C19" s="14">
        <f>SUMIF(Saisie_Février!$A$4:$A$128,$A$7:$A$22,Credits_Fevrier)</f>
        <v>0</v>
      </c>
      <c r="D19" s="15">
        <f t="shared" si="0"/>
        <v>0</v>
      </c>
      <c r="F19" s="5" t="s">
        <v>71</v>
      </c>
      <c r="G19" s="25" t="s">
        <v>184</v>
      </c>
      <c r="H19" s="14">
        <f>SUMIF(Saisie_Février!$A$4:$A$128,$F$14:$F$20,Debits_Fevrier)</f>
        <v>0</v>
      </c>
      <c r="I19" s="15">
        <f t="shared" si="1"/>
        <v>0</v>
      </c>
      <c r="K19" s="5" t="s">
        <v>139</v>
      </c>
      <c r="L19" s="49" t="str">
        <f>B75</f>
        <v>0,00</v>
      </c>
      <c r="M19" s="14">
        <f>C75</f>
        <v>0</v>
      </c>
      <c r="N19" s="15">
        <f>SUM(L19-M19)</f>
        <v>0</v>
      </c>
    </row>
    <row r="20" spans="1:14" ht="15.75" customHeight="1" thickBot="1" x14ac:dyDescent="0.25">
      <c r="A20" s="170" t="s">
        <v>113</v>
      </c>
      <c r="B20" s="25" t="s">
        <v>184</v>
      </c>
      <c r="C20" s="14">
        <f>SUMIF(Saisie_Février!$A$4:$A$128,$A$7:$A$22,Credits_Fevrier)</f>
        <v>0</v>
      </c>
      <c r="D20" s="15">
        <f t="shared" si="0"/>
        <v>0</v>
      </c>
      <c r="F20" s="5" t="s">
        <v>88</v>
      </c>
      <c r="G20" s="25" t="s">
        <v>184</v>
      </c>
      <c r="H20" s="14">
        <f>SUMIF(Saisie_Février!$A$4:$A$128,$F$14:$F$20,Debits_Fevrier)</f>
        <v>0</v>
      </c>
      <c r="I20" s="15">
        <f t="shared" si="1"/>
        <v>0</v>
      </c>
      <c r="K20" s="5" t="s">
        <v>140</v>
      </c>
      <c r="L20" s="49" t="str">
        <f>B11</f>
        <v>0,00</v>
      </c>
      <c r="M20" s="14">
        <f>C11</f>
        <v>0</v>
      </c>
      <c r="N20" s="15">
        <f>SUM(L20-M20)</f>
        <v>0</v>
      </c>
    </row>
    <row r="21" spans="1:14" ht="15.75" customHeight="1" thickBot="1" x14ac:dyDescent="0.25">
      <c r="A21" s="170" t="s">
        <v>114</v>
      </c>
      <c r="B21" s="25" t="s">
        <v>184</v>
      </c>
      <c r="C21" s="14">
        <f>SUMIF(Saisie_Février!$A$4:$A$128,$A$7:$A$22,Credits_Fevrier)</f>
        <v>0</v>
      </c>
      <c r="D21" s="15">
        <f t="shared" si="0"/>
        <v>0</v>
      </c>
      <c r="F21" s="9" t="s">
        <v>131</v>
      </c>
      <c r="G21" s="26">
        <f>SUM(G14:G20)</f>
        <v>0</v>
      </c>
      <c r="H21" s="16">
        <f>SUM(H14:H20)</f>
        <v>0</v>
      </c>
      <c r="I21" s="16">
        <f>SUM(I14:I20)</f>
        <v>0</v>
      </c>
      <c r="K21" s="9" t="s">
        <v>141</v>
      </c>
      <c r="L21" s="8">
        <f>SUM(L18+L19-L20)</f>
        <v>0</v>
      </c>
      <c r="M21" s="8">
        <f>SUM(M18+M19-M20)</f>
        <v>-677.77</v>
      </c>
      <c r="N21" s="8">
        <f>SUM(N18+N19-N20)</f>
        <v>677.77</v>
      </c>
    </row>
    <row r="22" spans="1:14" ht="15.75" customHeight="1" thickBot="1" x14ac:dyDescent="0.25">
      <c r="A22" s="170" t="s">
        <v>115</v>
      </c>
      <c r="B22" s="25" t="s">
        <v>184</v>
      </c>
      <c r="C22" s="14">
        <f>SUMIF(Saisie_Février!$A$4:$A$128,$A$7:$A$22,Credits_Fevrier)</f>
        <v>0</v>
      </c>
      <c r="D22" s="15">
        <f t="shared" si="0"/>
        <v>0</v>
      </c>
      <c r="F22" s="237" t="s">
        <v>43</v>
      </c>
      <c r="G22" s="244"/>
      <c r="H22" s="238"/>
      <c r="I22" s="239"/>
      <c r="K22" s="237" t="s">
        <v>144</v>
      </c>
      <c r="L22" s="238"/>
      <c r="M22" s="238"/>
      <c r="N22" s="239"/>
    </row>
    <row r="23" spans="1:14" ht="15.75" customHeight="1" thickBot="1" x14ac:dyDescent="0.25">
      <c r="A23" s="13" t="s">
        <v>120</v>
      </c>
      <c r="B23" s="17">
        <f>SUM(B7:B22)</f>
        <v>0</v>
      </c>
      <c r="C23" s="17">
        <f>SUM(C7:C22)</f>
        <v>125.25</v>
      </c>
      <c r="D23" s="17">
        <f>SUM(D7:D22)</f>
        <v>-125.25</v>
      </c>
      <c r="F23" s="5" t="s">
        <v>158</v>
      </c>
      <c r="G23" s="25" t="s">
        <v>184</v>
      </c>
      <c r="H23" s="14">
        <f>SUMIF(Saisie_Février!$A$4:$A$128,$F$23:$F$26,Debits_Fevrier)</f>
        <v>0</v>
      </c>
      <c r="I23" s="15">
        <f>SUM(G23-H23)</f>
        <v>0</v>
      </c>
      <c r="K23" s="5" t="s">
        <v>268</v>
      </c>
      <c r="L23" s="24">
        <f>Janvier!L26</f>
        <v>0</v>
      </c>
      <c r="M23" s="24">
        <f>Janvier!$M$26</f>
        <v>-67</v>
      </c>
      <c r="N23" s="15">
        <f>SUM(L23-M23)</f>
        <v>67</v>
      </c>
    </row>
    <row r="24" spans="1:14" ht="15.75" customHeight="1" thickBot="1" x14ac:dyDescent="0.25">
      <c r="A24" s="10"/>
      <c r="B24" s="10"/>
      <c r="C24" s="10"/>
      <c r="D24" s="10"/>
      <c r="F24" s="5" t="s">
        <v>42</v>
      </c>
      <c r="G24" s="25" t="s">
        <v>184</v>
      </c>
      <c r="H24" s="14">
        <f>SUMIF(Saisie_Février!$A$4:$A$128,$F$23:$F$26,Debits_Fevrier)</f>
        <v>0</v>
      </c>
      <c r="I24" s="15">
        <f>SUM(G24-H24)</f>
        <v>0</v>
      </c>
      <c r="K24" s="5" t="s">
        <v>139</v>
      </c>
      <c r="L24" s="49" t="str">
        <f>B76</f>
        <v>0,00</v>
      </c>
      <c r="M24" s="14">
        <f>C76</f>
        <v>0</v>
      </c>
      <c r="N24" s="15">
        <f>SUM(L24-M24)</f>
        <v>0</v>
      </c>
    </row>
    <row r="25" spans="1:14" ht="15.75" customHeight="1" thickBot="1" x14ac:dyDescent="0.25">
      <c r="A25" s="209" t="s">
        <v>124</v>
      </c>
      <c r="B25" s="210"/>
      <c r="C25" s="210"/>
      <c r="D25" s="211"/>
      <c r="F25" s="5" t="s">
        <v>49</v>
      </c>
      <c r="G25" s="25" t="s">
        <v>184</v>
      </c>
      <c r="H25" s="14">
        <f>SUMIF(Saisie_Février!$A$4:$A$128,$F$23:$F$26,Debits_Fevrier)</f>
        <v>0</v>
      </c>
      <c r="I25" s="15">
        <f>SUM(G25-H25)</f>
        <v>0</v>
      </c>
      <c r="K25" s="5" t="s">
        <v>140</v>
      </c>
      <c r="L25" s="49" t="str">
        <f>B12</f>
        <v>0,00</v>
      </c>
      <c r="M25" s="14">
        <f>C12</f>
        <v>125.25</v>
      </c>
      <c r="N25" s="15">
        <f>SUM(L25-M25)</f>
        <v>-125.25</v>
      </c>
    </row>
    <row r="26" spans="1:14" ht="15.75" customHeight="1" thickBot="1" x14ac:dyDescent="0.25">
      <c r="A26" s="54" t="s">
        <v>125</v>
      </c>
      <c r="B26" s="54" t="s">
        <v>121</v>
      </c>
      <c r="C26" s="54" t="s">
        <v>122</v>
      </c>
      <c r="D26" s="54" t="s">
        <v>118</v>
      </c>
      <c r="F26" s="5" t="s">
        <v>83</v>
      </c>
      <c r="G26" s="25" t="s">
        <v>184</v>
      </c>
      <c r="H26" s="14">
        <f>SUMIF(Saisie_Février!$A$4:$A$128,$F$23:$F$26,Debits_Fevrier)</f>
        <v>0</v>
      </c>
      <c r="I26" s="15">
        <f>SUM(G26-H26)</f>
        <v>0</v>
      </c>
      <c r="K26" s="9" t="s">
        <v>141</v>
      </c>
      <c r="L26" s="8">
        <f>SUM(L23+L24-L25)</f>
        <v>0</v>
      </c>
      <c r="M26" s="8">
        <f>SUM(M23+M24-M25)</f>
        <v>-192.25</v>
      </c>
      <c r="N26" s="8">
        <f>SUM(N23+N24-N25)</f>
        <v>192.25</v>
      </c>
    </row>
    <row r="27" spans="1:14" ht="15.75" customHeight="1" thickBot="1" x14ac:dyDescent="0.25">
      <c r="A27" s="212" t="s">
        <v>77</v>
      </c>
      <c r="B27" s="213"/>
      <c r="C27" s="213"/>
      <c r="D27" s="214"/>
      <c r="F27" s="9" t="s">
        <v>133</v>
      </c>
      <c r="G27" s="16">
        <f>SUM(G23:G26)</f>
        <v>0</v>
      </c>
      <c r="H27" s="16">
        <f>SUM(H23:H26)</f>
        <v>0</v>
      </c>
      <c r="I27" s="19">
        <f>SUM(I23:I26)</f>
        <v>0</v>
      </c>
      <c r="K27" s="237" t="s">
        <v>145</v>
      </c>
      <c r="L27" s="238"/>
      <c r="M27" s="238"/>
      <c r="N27" s="239"/>
    </row>
    <row r="28" spans="1:14" ht="15.75" customHeight="1" thickBot="1" x14ac:dyDescent="0.25">
      <c r="A28" s="5" t="s">
        <v>152</v>
      </c>
      <c r="B28" s="25" t="s">
        <v>184</v>
      </c>
      <c r="C28" s="14">
        <f>SUMIF(Saisie_Février!$A$4:$A$128,$A$28:$A$30,Debits_Fevrier)</f>
        <v>0</v>
      </c>
      <c r="D28" s="15">
        <f>SUM(B28-C28)</f>
        <v>0</v>
      </c>
      <c r="F28" s="237" t="s">
        <v>23</v>
      </c>
      <c r="G28" s="238"/>
      <c r="H28" s="238"/>
      <c r="I28" s="239"/>
      <c r="K28" s="5" t="s">
        <v>269</v>
      </c>
      <c r="L28" s="24">
        <f>Janvier!L31</f>
        <v>0</v>
      </c>
      <c r="M28" s="24">
        <f>Janvier!$M$31</f>
        <v>0</v>
      </c>
      <c r="N28" s="15">
        <f>SUM(L28-M28)</f>
        <v>0</v>
      </c>
    </row>
    <row r="29" spans="1:14" ht="15.75" customHeight="1" thickBot="1" x14ac:dyDescent="0.25">
      <c r="A29" s="5" t="s">
        <v>76</v>
      </c>
      <c r="B29" s="25" t="s">
        <v>184</v>
      </c>
      <c r="C29" s="14">
        <f>SUMIF(Saisie_Février!$A$4:$A$128,$A$28:$A$30,Debits_Fevrier)</f>
        <v>0</v>
      </c>
      <c r="D29" s="15">
        <f>SUM(B29-C29)</f>
        <v>0</v>
      </c>
      <c r="F29" s="5" t="s">
        <v>155</v>
      </c>
      <c r="G29" s="25" t="s">
        <v>184</v>
      </c>
      <c r="H29" s="14">
        <f>SUMIF(Saisie_Février!$A$4:$A$128,$F$29:$F$32,Debits_Fevrier)</f>
        <v>0</v>
      </c>
      <c r="I29" s="15">
        <f>SUM(G29-H29)</f>
        <v>0</v>
      </c>
      <c r="K29" s="5" t="s">
        <v>139</v>
      </c>
      <c r="L29" s="49" t="str">
        <f>B77</f>
        <v>0,00</v>
      </c>
      <c r="M29" s="14">
        <f>C77</f>
        <v>0</v>
      </c>
      <c r="N29" s="15">
        <f>SUM(L29-M29)</f>
        <v>0</v>
      </c>
    </row>
    <row r="30" spans="1:14" ht="15.75" customHeight="1" thickBot="1" x14ac:dyDescent="0.25">
      <c r="A30" s="5" t="s">
        <v>82</v>
      </c>
      <c r="B30" s="25" t="s">
        <v>184</v>
      </c>
      <c r="C30" s="14">
        <f>SUMIF(Saisie_Février!$A$4:$A$128,$A$28:$A$30,Debits_Fevrier)</f>
        <v>0</v>
      </c>
      <c r="D30" s="15">
        <f>SUM(B30-C30)</f>
        <v>0</v>
      </c>
      <c r="F30" s="5" t="s">
        <v>22</v>
      </c>
      <c r="G30" s="25" t="s">
        <v>184</v>
      </c>
      <c r="H30" s="14">
        <f>SUMIF(Saisie_Février!$A$4:$A$128,$F$29:$F$32,Debits_Fevrier)</f>
        <v>0</v>
      </c>
      <c r="I30" s="15">
        <f>SUM(G30-H30)</f>
        <v>0</v>
      </c>
      <c r="K30" s="5" t="s">
        <v>140</v>
      </c>
      <c r="L30" s="49" t="str">
        <f>B13</f>
        <v>0,00</v>
      </c>
      <c r="M30" s="14">
        <f>C13</f>
        <v>0</v>
      </c>
      <c r="N30" s="15">
        <f>SUM(L30-M30)</f>
        <v>0</v>
      </c>
    </row>
    <row r="31" spans="1:14" ht="15.75" customHeight="1" thickBot="1" x14ac:dyDescent="0.25">
      <c r="A31" s="9" t="s">
        <v>126</v>
      </c>
      <c r="B31" s="16">
        <f>SUM(B28:B30)</f>
        <v>0</v>
      </c>
      <c r="C31" s="16">
        <f>SUM(C28:C30)</f>
        <v>0</v>
      </c>
      <c r="D31" s="16">
        <f>SUM(D28:D30)</f>
        <v>0</v>
      </c>
      <c r="F31" s="5" t="s">
        <v>56</v>
      </c>
      <c r="G31" s="25" t="s">
        <v>184</v>
      </c>
      <c r="H31" s="14">
        <f>SUMIF(Saisie_Février!$A$4:$A$128,$F$29:$F$32,Debits_Fevrier)</f>
        <v>0</v>
      </c>
      <c r="I31" s="15">
        <f>SUM(G31-H31)</f>
        <v>0</v>
      </c>
      <c r="K31" s="9" t="s">
        <v>141</v>
      </c>
      <c r="L31" s="8">
        <f>SUM(L28+L29-L30)</f>
        <v>0</v>
      </c>
      <c r="M31" s="8">
        <f>SUM(M28+M29-M30)</f>
        <v>0</v>
      </c>
      <c r="N31" s="8">
        <f>SUM(N28+N29-N30)</f>
        <v>0</v>
      </c>
    </row>
    <row r="32" spans="1:14" ht="15.75" customHeight="1" thickBot="1" x14ac:dyDescent="0.25">
      <c r="A32" s="212" t="s">
        <v>62</v>
      </c>
      <c r="B32" s="213"/>
      <c r="C32" s="213"/>
      <c r="D32" s="214"/>
      <c r="F32" s="5" t="s">
        <v>58</v>
      </c>
      <c r="G32" s="25" t="s">
        <v>184</v>
      </c>
      <c r="H32" s="14">
        <f>SUMIF(Saisie_Février!$A$4:$A$128,$F$29:$F$32,Debits_Fevrier)</f>
        <v>0</v>
      </c>
      <c r="I32" s="15">
        <f>SUM(G32-H32)</f>
        <v>0</v>
      </c>
      <c r="K32" s="6" t="s">
        <v>146</v>
      </c>
      <c r="L32" s="8">
        <f>SUM(L11+L16+L21+L26+L31)</f>
        <v>0</v>
      </c>
      <c r="M32" s="8">
        <f>SUM(M11+M16+M21+M26+M31)</f>
        <v>0</v>
      </c>
      <c r="N32" s="8">
        <f>SUM(N11+N16+N21+N26+N31)</f>
        <v>0</v>
      </c>
    </row>
    <row r="33" spans="1:9" ht="15.75" customHeight="1" thickBot="1" x14ac:dyDescent="0.25">
      <c r="A33" s="5" t="s">
        <v>211</v>
      </c>
      <c r="B33" s="25" t="s">
        <v>184</v>
      </c>
      <c r="C33" s="14">
        <f>SUMIF(Saisie_Février!$A$4:$A$128,$A$33:$A$36,Debits_Fevrier)</f>
        <v>0</v>
      </c>
      <c r="D33" s="14">
        <f>SUM(B33-C33)</f>
        <v>0</v>
      </c>
      <c r="F33" s="9" t="s">
        <v>173</v>
      </c>
      <c r="G33" s="16">
        <f>SUM(G29:G32)</f>
        <v>0</v>
      </c>
      <c r="H33" s="16">
        <f>SUM(H29:H32)</f>
        <v>0</v>
      </c>
      <c r="I33" s="16">
        <f>SUM(I29:I32)</f>
        <v>0</v>
      </c>
    </row>
    <row r="34" spans="1:9" ht="15.75" customHeight="1" thickBot="1" x14ac:dyDescent="0.25">
      <c r="A34" s="5" t="s">
        <v>112</v>
      </c>
      <c r="B34" s="25" t="s">
        <v>184</v>
      </c>
      <c r="C34" s="14">
        <f>SUMIF(Saisie_Février!$A$4:$A$128,$A$33:$A$36,Debits_Fevrier)</f>
        <v>0</v>
      </c>
      <c r="D34" s="14">
        <f>SUM(B34-C34)</f>
        <v>0</v>
      </c>
      <c r="F34" s="237" t="s">
        <v>162</v>
      </c>
      <c r="G34" s="238"/>
      <c r="H34" s="238"/>
      <c r="I34" s="239"/>
    </row>
    <row r="35" spans="1:9" ht="15.75" customHeight="1" thickBot="1" x14ac:dyDescent="0.25">
      <c r="A35" s="5" t="s">
        <v>61</v>
      </c>
      <c r="B35" s="25" t="s">
        <v>184</v>
      </c>
      <c r="C35" s="14">
        <f>SUMIF(Saisie_Février!$A$4:$A$128,$A$33:$A$36,Debits_Fevrier)</f>
        <v>0</v>
      </c>
      <c r="D35" s="14">
        <f>SUM(B35-C35)</f>
        <v>0</v>
      </c>
      <c r="F35" s="5" t="s">
        <v>161</v>
      </c>
      <c r="G35" s="25" t="s">
        <v>184</v>
      </c>
      <c r="H35" s="14">
        <f>SUMIF(Saisie_Février!$A$4:$A$128,$F$35:$F$37,Debits_Fevrier)</f>
        <v>0</v>
      </c>
      <c r="I35" s="15">
        <f>SUM(G35-H35)</f>
        <v>0</v>
      </c>
    </row>
    <row r="36" spans="1:9" ht="15.75" customHeight="1" thickBot="1" x14ac:dyDescent="0.25">
      <c r="A36" s="5" t="s">
        <v>75</v>
      </c>
      <c r="B36" s="25" t="s">
        <v>184</v>
      </c>
      <c r="C36" s="14">
        <f>SUMIF(Saisie_Février!$A$4:$A$128,$A$33:$A$36,Debits_Fevrier)</f>
        <v>0</v>
      </c>
      <c r="D36" s="14">
        <f>SUM(B36-C36)</f>
        <v>0</v>
      </c>
      <c r="F36" s="5" t="s">
        <v>44</v>
      </c>
      <c r="G36" s="25" t="s">
        <v>184</v>
      </c>
      <c r="H36" s="14">
        <f>SUMIF(Saisie_Février!$A$4:$A$128,$F$35:$F$37,Debits_Fevrier)</f>
        <v>0</v>
      </c>
      <c r="I36" s="15">
        <f>SUM(G36-H36)</f>
        <v>0</v>
      </c>
    </row>
    <row r="37" spans="1:9" ht="15.75" customHeight="1" thickBot="1" x14ac:dyDescent="0.25">
      <c r="A37" s="9" t="s">
        <v>127</v>
      </c>
      <c r="B37" s="16">
        <f>SUM(B33:B36)</f>
        <v>0</v>
      </c>
      <c r="C37" s="16">
        <f>SUM(C33:C36)</f>
        <v>0</v>
      </c>
      <c r="D37" s="16">
        <f>SUM(D33:D36)</f>
        <v>0</v>
      </c>
      <c r="F37" s="5" t="s">
        <v>65</v>
      </c>
      <c r="G37" s="25" t="s">
        <v>184</v>
      </c>
      <c r="H37" s="14">
        <f>SUMIF(Saisie_Février!$A$4:$A$128,$F$35:$F$37,Debits_Fevrier)</f>
        <v>0</v>
      </c>
      <c r="I37" s="15">
        <f>SUM(G37-H37)</f>
        <v>0</v>
      </c>
    </row>
    <row r="38" spans="1:9" ht="15.75" customHeight="1" thickBot="1" x14ac:dyDescent="0.25">
      <c r="A38" s="212" t="s">
        <v>151</v>
      </c>
      <c r="B38" s="213"/>
      <c r="C38" s="213"/>
      <c r="D38" s="214"/>
      <c r="F38" s="9" t="s">
        <v>172</v>
      </c>
      <c r="G38" s="16">
        <f>SUM(G35:G37)</f>
        <v>0</v>
      </c>
      <c r="H38" s="16">
        <f>SUM(H35:H37)</f>
        <v>0</v>
      </c>
      <c r="I38" s="16">
        <f>SUM(I35:I37)</f>
        <v>0</v>
      </c>
    </row>
    <row r="39" spans="1:9" ht="15.75" customHeight="1" thickBot="1" x14ac:dyDescent="0.25">
      <c r="A39" s="5" t="s">
        <v>150</v>
      </c>
      <c r="B39" s="25" t="s">
        <v>184</v>
      </c>
      <c r="C39" s="14">
        <f>SUMIF(Saisie_Février!$A$4:$A$128,$A$39:$A$42,Debits_Fevrier)</f>
        <v>0</v>
      </c>
      <c r="D39" s="14">
        <f>SUM(B39-C39)</f>
        <v>0</v>
      </c>
      <c r="F39" s="237" t="s">
        <v>174</v>
      </c>
      <c r="G39" s="238"/>
      <c r="H39" s="238"/>
      <c r="I39" s="239"/>
    </row>
    <row r="40" spans="1:9" ht="15.75" customHeight="1" thickBot="1" x14ac:dyDescent="0.25">
      <c r="A40" s="5" t="s">
        <v>30</v>
      </c>
      <c r="B40" s="25" t="s">
        <v>184</v>
      </c>
      <c r="C40" s="14">
        <f>SUMIF(Saisie_Février!$A$4:$A$128,$A$39:$A$42,Debits_Fevrier)</f>
        <v>0</v>
      </c>
      <c r="D40" s="14">
        <f>SUM(B40-C40)</f>
        <v>0</v>
      </c>
      <c r="F40" s="5" t="s">
        <v>179</v>
      </c>
      <c r="G40" s="25" t="s">
        <v>184</v>
      </c>
      <c r="H40" s="14">
        <f>SUMIF(Saisie_Février!$A$4:$A$128,$F$40:$F$46,Debits_Fevrier)</f>
        <v>0</v>
      </c>
      <c r="I40" s="15">
        <f t="shared" ref="I40:I46" si="2">SUM(G40-H40)</f>
        <v>0</v>
      </c>
    </row>
    <row r="41" spans="1:9" ht="15.75" customHeight="1" thickBot="1" x14ac:dyDescent="0.25">
      <c r="A41" s="5" t="s">
        <v>39</v>
      </c>
      <c r="B41" s="25" t="s">
        <v>184</v>
      </c>
      <c r="C41" s="14">
        <f>SUMIF(Saisie_Février!$A$4:$A$128,$A$39:$A$42,Debits_Fevrier)</f>
        <v>0</v>
      </c>
      <c r="D41" s="14">
        <f>SUM(B41-C41)</f>
        <v>0</v>
      </c>
      <c r="F41" s="5" t="s">
        <v>38</v>
      </c>
      <c r="G41" s="25" t="s">
        <v>184</v>
      </c>
      <c r="H41" s="14">
        <f>SUMIF(Saisie_Février!$A$4:$A$128,$F$40:$F$46,Debits_Fevrier)</f>
        <v>0</v>
      </c>
      <c r="I41" s="15">
        <f t="shared" si="2"/>
        <v>0</v>
      </c>
    </row>
    <row r="42" spans="1:9" ht="15.75" customHeight="1" thickBot="1" x14ac:dyDescent="0.25">
      <c r="A42" s="5" t="s">
        <v>280</v>
      </c>
      <c r="B42" s="25" t="s">
        <v>184</v>
      </c>
      <c r="C42" s="14">
        <f>SUMIF(Saisie_Février!$A$4:$A$128,$A$39:$A$42,Debits_Fevrier)</f>
        <v>0</v>
      </c>
      <c r="D42" s="14">
        <f>SUM(B42-C42)</f>
        <v>0</v>
      </c>
      <c r="F42" s="5" t="s">
        <v>178</v>
      </c>
      <c r="G42" s="25" t="s">
        <v>184</v>
      </c>
      <c r="H42" s="14">
        <f>SUMIF(Saisie_Février!$A$4:$A$128,$F$40:$F$46,Debits_Fevrier)</f>
        <v>0</v>
      </c>
      <c r="I42" s="14">
        <f t="shared" si="2"/>
        <v>0</v>
      </c>
    </row>
    <row r="43" spans="1:9" ht="15.75" customHeight="1" thickBot="1" x14ac:dyDescent="0.25">
      <c r="A43" s="9" t="s">
        <v>169</v>
      </c>
      <c r="B43" s="16">
        <f>SUM(B39:B42)</f>
        <v>0</v>
      </c>
      <c r="C43" s="16">
        <f>SUM(C39:C42)</f>
        <v>0</v>
      </c>
      <c r="D43" s="16">
        <f>SUM(D39:D42)</f>
        <v>0</v>
      </c>
      <c r="F43" s="5" t="s">
        <v>74</v>
      </c>
      <c r="G43" s="25" t="s">
        <v>184</v>
      </c>
      <c r="H43" s="14">
        <f>SUMIF(Saisie_Février!$A$4:$A$128,$F$40:$F$46,Debits_Fevrier)</f>
        <v>0</v>
      </c>
      <c r="I43" s="14">
        <f t="shared" si="2"/>
        <v>0</v>
      </c>
    </row>
    <row r="44" spans="1:9" ht="15.75" customHeight="1" thickBot="1" x14ac:dyDescent="0.25">
      <c r="A44" s="212" t="s">
        <v>20</v>
      </c>
      <c r="B44" s="213"/>
      <c r="C44" s="213"/>
      <c r="D44" s="214"/>
      <c r="F44" s="5" t="s">
        <v>85</v>
      </c>
      <c r="G44" s="25" t="s">
        <v>184</v>
      </c>
      <c r="H44" s="14">
        <f>SUMIF(Saisie_Février!$A$4:$A$128,$F$40:$F$46,Debits_Fevrier)</f>
        <v>0</v>
      </c>
      <c r="I44" s="15">
        <f t="shared" si="2"/>
        <v>0</v>
      </c>
    </row>
    <row r="45" spans="1:9" ht="15.75" customHeight="1" thickBot="1" x14ac:dyDescent="0.25">
      <c r="A45" s="5" t="s">
        <v>165</v>
      </c>
      <c r="B45" s="25" t="s">
        <v>184</v>
      </c>
      <c r="C45" s="14">
        <f>SUMIF(Saisie_Février!$A$4:$A$128,$A$45:$A$58,Debits_Fevrier)</f>
        <v>0</v>
      </c>
      <c r="D45" s="14">
        <f t="shared" ref="D45:D58" si="3">SUM(B45-C45)</f>
        <v>0</v>
      </c>
      <c r="F45" s="5" t="s">
        <v>86</v>
      </c>
      <c r="G45" s="25" t="s">
        <v>184</v>
      </c>
      <c r="H45" s="14">
        <f>SUMIF(Saisie_Février!$A$4:$A$128,$F$40:$F$46,Debits_Fevrier)</f>
        <v>0</v>
      </c>
      <c r="I45" s="15">
        <f t="shared" si="2"/>
        <v>0</v>
      </c>
    </row>
    <row r="46" spans="1:9" ht="15.75" customHeight="1" thickBot="1" x14ac:dyDescent="0.25">
      <c r="A46" s="5" t="s">
        <v>19</v>
      </c>
      <c r="B46" s="25" t="s">
        <v>184</v>
      </c>
      <c r="C46" s="14">
        <f>SUMIF(Saisie_Février!$A$4:$A$128,$A$45:$A$58,Debits_Fevrier)</f>
        <v>0</v>
      </c>
      <c r="D46" s="14">
        <f t="shared" si="3"/>
        <v>0</v>
      </c>
      <c r="F46" s="5" t="s">
        <v>87</v>
      </c>
      <c r="G46" s="25" t="s">
        <v>184</v>
      </c>
      <c r="H46" s="14">
        <f>SUMIF(Saisie_Février!$A$4:$A$128,$F$40:$F$46,Debits_Fevrier)</f>
        <v>0</v>
      </c>
      <c r="I46" s="15">
        <f t="shared" si="2"/>
        <v>0</v>
      </c>
    </row>
    <row r="47" spans="1:9" ht="15.75" customHeight="1" thickBot="1" x14ac:dyDescent="0.25">
      <c r="A47" s="5" t="s">
        <v>21</v>
      </c>
      <c r="B47" s="25" t="s">
        <v>184</v>
      </c>
      <c r="C47" s="14">
        <f>SUMIF(Saisie_Février!$A$4:$A$128,$A$45:$A$58,Debits_Fevrier)</f>
        <v>0</v>
      </c>
      <c r="D47" s="14">
        <f t="shared" si="3"/>
        <v>0</v>
      </c>
      <c r="F47" s="9" t="s">
        <v>135</v>
      </c>
      <c r="G47" s="16">
        <f>SUM(G40:G46)</f>
        <v>0</v>
      </c>
      <c r="H47" s="16">
        <f>SUM(H40:H46)</f>
        <v>0</v>
      </c>
      <c r="I47" s="16">
        <f>SUM(I40:I46)</f>
        <v>0</v>
      </c>
    </row>
    <row r="48" spans="1:9" ht="15.75" customHeight="1" thickBot="1" x14ac:dyDescent="0.25">
      <c r="A48" s="5" t="s">
        <v>25</v>
      </c>
      <c r="B48" s="25" t="s">
        <v>184</v>
      </c>
      <c r="C48" s="14">
        <f>SUMIF(Saisie_Février!$A$4:$A$128,$A$45:$A$58,Debits_Fevrier)</f>
        <v>0</v>
      </c>
      <c r="D48" s="14">
        <f t="shared" si="3"/>
        <v>0</v>
      </c>
      <c r="F48" s="237" t="s">
        <v>156</v>
      </c>
      <c r="G48" s="238"/>
      <c r="H48" s="238"/>
      <c r="I48" s="239"/>
    </row>
    <row r="49" spans="1:11" ht="15.75" customHeight="1" thickBot="1" x14ac:dyDescent="0.25">
      <c r="A49" s="5" t="s">
        <v>170</v>
      </c>
      <c r="B49" s="25" t="s">
        <v>184</v>
      </c>
      <c r="C49" s="14">
        <f>SUMIF(Saisie_Février!$A$4:$A$128,$A$45:$A$58,Debits_Fevrier)</f>
        <v>0</v>
      </c>
      <c r="D49" s="14">
        <f t="shared" si="3"/>
        <v>0</v>
      </c>
      <c r="F49" s="5" t="s">
        <v>167</v>
      </c>
      <c r="G49" s="25" t="s">
        <v>184</v>
      </c>
      <c r="H49" s="14">
        <f>SUMIF(Saisie_Février!$A$4:$A$128,$F$49:$F$50,Debits_Fevrier)</f>
        <v>0</v>
      </c>
      <c r="I49" s="15">
        <f>SUM(G49-H49)</f>
        <v>0</v>
      </c>
    </row>
    <row r="50" spans="1:11" ht="15.75" customHeight="1" thickBot="1" x14ac:dyDescent="0.25">
      <c r="A50" s="5" t="s">
        <v>48</v>
      </c>
      <c r="B50" s="25" t="s">
        <v>184</v>
      </c>
      <c r="C50" s="14">
        <f>SUMIF(Saisie_Février!$A$4:$A$128,$A$45:$A$58,Debits_Fevrier)</f>
        <v>0</v>
      </c>
      <c r="D50" s="14">
        <f t="shared" si="3"/>
        <v>0</v>
      </c>
      <c r="F50" s="5" t="s">
        <v>36</v>
      </c>
      <c r="G50" s="25" t="s">
        <v>184</v>
      </c>
      <c r="H50" s="14">
        <f>SUMIF(Saisie_Février!$A$4:$A$128,$F$49:$F$50,Debits_Fevrier)</f>
        <v>0</v>
      </c>
      <c r="I50" s="14">
        <f>SUM(G50-H50)</f>
        <v>0</v>
      </c>
    </row>
    <row r="51" spans="1:11" ht="15.75" customHeight="1" thickBot="1" x14ac:dyDescent="0.25">
      <c r="A51" s="5" t="s">
        <v>50</v>
      </c>
      <c r="B51" s="25" t="s">
        <v>184</v>
      </c>
      <c r="C51" s="14">
        <f>SUMIF(Saisie_Février!$A$4:$A$128,$A$45:$A$58,Debits_Fevrier)</f>
        <v>0</v>
      </c>
      <c r="D51" s="14">
        <f t="shared" si="3"/>
        <v>0</v>
      </c>
      <c r="F51" s="9" t="s">
        <v>175</v>
      </c>
      <c r="G51" s="16">
        <f>SUM(G49:G50)</f>
        <v>0</v>
      </c>
      <c r="H51" s="16">
        <f>SUM(H49:H50)</f>
        <v>0</v>
      </c>
      <c r="I51" s="16">
        <f>SUM(I49:I50)</f>
        <v>0</v>
      </c>
    </row>
    <row r="52" spans="1:11" ht="15.75" customHeight="1" thickBot="1" x14ac:dyDescent="0.25">
      <c r="A52" s="5" t="s">
        <v>54</v>
      </c>
      <c r="B52" s="25" t="s">
        <v>184</v>
      </c>
      <c r="C52" s="14">
        <f>SUMIF(Saisie_Février!$A$4:$A$128,$A$45:$A$58,Debits_Fevrier)</f>
        <v>0</v>
      </c>
      <c r="D52" s="14">
        <f t="shared" si="3"/>
        <v>0</v>
      </c>
      <c r="F52" s="237" t="s">
        <v>27</v>
      </c>
      <c r="G52" s="238"/>
      <c r="H52" s="238"/>
      <c r="I52" s="239"/>
    </row>
    <row r="53" spans="1:11" ht="15.75" customHeight="1" thickBot="1" x14ac:dyDescent="0.25">
      <c r="A53" s="5" t="s">
        <v>59</v>
      </c>
      <c r="B53" s="25" t="s">
        <v>184</v>
      </c>
      <c r="C53" s="14">
        <f>SUMIF(Saisie_Février!$A$4:$A$128,$A$45:$A$58,Debits_Fevrier)</f>
        <v>0</v>
      </c>
      <c r="D53" s="14">
        <f t="shared" si="3"/>
        <v>0</v>
      </c>
      <c r="F53" s="5" t="s">
        <v>164</v>
      </c>
      <c r="G53" s="25" t="s">
        <v>184</v>
      </c>
      <c r="H53" s="14">
        <f>SUMIF(Saisie_Février!$A$4:$A$128,$F$53:$F$61,Debits_Fevrier)</f>
        <v>0</v>
      </c>
      <c r="I53" s="15">
        <f t="shared" ref="I53:I61" si="4">SUM(G53-H53)</f>
        <v>0</v>
      </c>
    </row>
    <row r="54" spans="1:11" ht="15.75" customHeight="1" thickBot="1" x14ac:dyDescent="0.25">
      <c r="A54" s="5" t="s">
        <v>279</v>
      </c>
      <c r="B54" s="25" t="s">
        <v>184</v>
      </c>
      <c r="C54" s="14">
        <f>SUMIF(Saisie_Février!$A$4:$A$128,$A$45:$A$58,Debits_Fevrier)</f>
        <v>0</v>
      </c>
      <c r="D54" s="14">
        <f t="shared" si="3"/>
        <v>0</v>
      </c>
      <c r="F54" s="5" t="s">
        <v>26</v>
      </c>
      <c r="G54" s="25" t="s">
        <v>184</v>
      </c>
      <c r="H54" s="14">
        <f>SUMIF(Saisie_Février!$A$4:$A$128,$F$53:$F$61,Debits_Fevrier)</f>
        <v>0</v>
      </c>
      <c r="I54" s="15">
        <f t="shared" si="4"/>
        <v>0</v>
      </c>
    </row>
    <row r="55" spans="1:11" ht="15.75" customHeight="1" thickBot="1" x14ac:dyDescent="0.25">
      <c r="A55" s="5" t="s">
        <v>73</v>
      </c>
      <c r="B55" s="25" t="s">
        <v>184</v>
      </c>
      <c r="C55" s="14">
        <f>SUMIF(Saisie_Février!$A$4:$A$128,$A$45:$A$58,Debits_Fevrier)</f>
        <v>0</v>
      </c>
      <c r="D55" s="14">
        <f t="shared" si="3"/>
        <v>0</v>
      </c>
      <c r="F55" s="5" t="s">
        <v>31</v>
      </c>
      <c r="G55" s="25" t="s">
        <v>184</v>
      </c>
      <c r="H55" s="14">
        <f>SUMIF(Saisie_Février!$A$4:$A$128,$F$53:$F$61,Debits_Fevrier)</f>
        <v>0</v>
      </c>
      <c r="I55" s="15">
        <f t="shared" si="4"/>
        <v>0</v>
      </c>
    </row>
    <row r="56" spans="1:11" ht="15.75" customHeight="1" thickBot="1" x14ac:dyDescent="0.25">
      <c r="A56" s="5" t="s">
        <v>89</v>
      </c>
      <c r="B56" s="25" t="s">
        <v>184</v>
      </c>
      <c r="C56" s="14">
        <f>SUMIF(Saisie_Février!$A$4:$A$128,$A$45:$A$58,Debits_Fevrier)</f>
        <v>0</v>
      </c>
      <c r="D56" s="14">
        <f t="shared" si="3"/>
        <v>0</v>
      </c>
      <c r="F56" s="5" t="s">
        <v>32</v>
      </c>
      <c r="G56" s="25" t="s">
        <v>184</v>
      </c>
      <c r="H56" s="14">
        <f>SUMIF(Saisie_Février!$A$4:$A$128,$F$53:$F$61,Debits_Fevrier)</f>
        <v>0</v>
      </c>
      <c r="I56" s="15">
        <f t="shared" si="4"/>
        <v>0</v>
      </c>
    </row>
    <row r="57" spans="1:11" ht="15.75" customHeight="1" thickBot="1" x14ac:dyDescent="0.25">
      <c r="A57" s="5" t="s">
        <v>90</v>
      </c>
      <c r="B57" s="25" t="s">
        <v>184</v>
      </c>
      <c r="C57" s="14">
        <f>SUMIF(Saisie_Février!$A$4:$A$128,$A$45:$A$58,Debits_Fevrier)</f>
        <v>0</v>
      </c>
      <c r="D57" s="14">
        <f t="shared" si="3"/>
        <v>0</v>
      </c>
      <c r="F57" s="5" t="s">
        <v>51</v>
      </c>
      <c r="G57" s="25" t="s">
        <v>184</v>
      </c>
      <c r="H57" s="14">
        <f>SUMIF(Saisie_Février!$A$4:$A$128,$F$53:$F$61,Debits_Fevrier)</f>
        <v>0</v>
      </c>
      <c r="I57" s="15">
        <f t="shared" si="4"/>
        <v>0</v>
      </c>
    </row>
    <row r="58" spans="1:11" ht="15.75" customHeight="1" thickBot="1" x14ac:dyDescent="0.25">
      <c r="A58" s="5" t="s">
        <v>93</v>
      </c>
      <c r="B58" s="25" t="s">
        <v>184</v>
      </c>
      <c r="C58" s="14">
        <f>SUMIF(Saisie_Février!$A$4:$A$128,$A$45:$A$58,Debits_Fevrier)</f>
        <v>0</v>
      </c>
      <c r="D58" s="14">
        <f t="shared" si="3"/>
        <v>0</v>
      </c>
      <c r="F58" s="5" t="s">
        <v>57</v>
      </c>
      <c r="G58" s="25" t="s">
        <v>184</v>
      </c>
      <c r="H58" s="14">
        <f>SUMIF(Saisie_Février!$A$4:$A$128,$F$53:$F$61,Debits_Fevrier)</f>
        <v>0</v>
      </c>
      <c r="I58" s="15">
        <f t="shared" si="4"/>
        <v>0</v>
      </c>
    </row>
    <row r="59" spans="1:11" ht="15.75" customHeight="1" thickBot="1" x14ac:dyDescent="0.25">
      <c r="A59" s="9" t="s">
        <v>194</v>
      </c>
      <c r="B59" s="16">
        <f>SUM(B45:B58)</f>
        <v>0</v>
      </c>
      <c r="C59" s="16">
        <f>SUM(C45:C58)</f>
        <v>0</v>
      </c>
      <c r="D59" s="16">
        <f>SUM(D45:D58)</f>
        <v>0</v>
      </c>
      <c r="F59" s="5" t="s">
        <v>66</v>
      </c>
      <c r="G59" s="25" t="s">
        <v>184</v>
      </c>
      <c r="H59" s="14">
        <f>SUMIF(Saisie_Février!$A$4:$A$128,$F$53:$F$61,Debits_Fevrier)</f>
        <v>0</v>
      </c>
      <c r="I59" s="15">
        <f t="shared" si="4"/>
        <v>0</v>
      </c>
    </row>
    <row r="60" spans="1:11" ht="15.75" customHeight="1" thickBot="1" x14ac:dyDescent="0.25">
      <c r="A60" s="212" t="s">
        <v>34</v>
      </c>
      <c r="B60" s="213"/>
      <c r="C60" s="213"/>
      <c r="D60" s="214"/>
      <c r="F60" s="5" t="s">
        <v>67</v>
      </c>
      <c r="G60" s="25" t="s">
        <v>184</v>
      </c>
      <c r="H60" s="14">
        <f>SUMIF(Saisie_Février!$A$4:$A$128,$F$53:$F$61,Debits_Fevrier)</f>
        <v>0</v>
      </c>
      <c r="I60" s="15">
        <f t="shared" si="4"/>
        <v>0</v>
      </c>
    </row>
    <row r="61" spans="1:11" ht="15.75" customHeight="1" thickBot="1" x14ac:dyDescent="0.25">
      <c r="A61" s="5" t="s">
        <v>153</v>
      </c>
      <c r="B61" s="25" t="s">
        <v>184</v>
      </c>
      <c r="C61" s="14">
        <f>SUMIF(Saisie_Février!$A$4:$A$128,$A$61:$A$65,Debits_Fevrier)</f>
        <v>0</v>
      </c>
      <c r="D61" s="14">
        <f>SUM(B61-C61)</f>
        <v>0</v>
      </c>
      <c r="F61" s="5" t="s">
        <v>72</v>
      </c>
      <c r="G61" s="25" t="s">
        <v>184</v>
      </c>
      <c r="H61" s="14">
        <f>SUMIF(Saisie_Février!$A$4:$A$128,$F$53:$F$61,Debits_Fevrier)</f>
        <v>0</v>
      </c>
      <c r="I61" s="15">
        <f t="shared" si="4"/>
        <v>0</v>
      </c>
      <c r="K61">
        <f>4925.7-4865.72</f>
        <v>59.979999999999563</v>
      </c>
    </row>
    <row r="62" spans="1:11" ht="15.75" customHeight="1" thickBot="1" x14ac:dyDescent="0.25">
      <c r="A62" s="5" t="s">
        <v>33</v>
      </c>
      <c r="B62" s="25" t="s">
        <v>184</v>
      </c>
      <c r="C62" s="14">
        <f>SUMIF(Saisie_Février!$A$4:$A$128,$A$61:$A$65,Debits_Fevrier)</f>
        <v>0</v>
      </c>
      <c r="D62" s="14">
        <f>SUM(B62-C62)</f>
        <v>0</v>
      </c>
      <c r="F62" s="9" t="s">
        <v>134</v>
      </c>
      <c r="G62" s="16">
        <f>SUM(G53:G61)</f>
        <v>0</v>
      </c>
      <c r="H62" s="16">
        <f>SUM(H53:H61)</f>
        <v>0</v>
      </c>
      <c r="I62" s="16">
        <f>SUM(I53:I61)</f>
        <v>0</v>
      </c>
    </row>
    <row r="63" spans="1:11" ht="15.75" customHeight="1" thickBot="1" x14ac:dyDescent="0.25">
      <c r="A63" s="5" t="s">
        <v>35</v>
      </c>
      <c r="B63" s="25" t="s">
        <v>184</v>
      </c>
      <c r="C63" s="14">
        <f>SUMIF(Saisie_Février!$A$4:$A$128,$A$61:$A$65,Debits_Fevrier)</f>
        <v>0</v>
      </c>
      <c r="D63" s="14">
        <f>SUM(B63-C63)</f>
        <v>0</v>
      </c>
      <c r="F63" s="237" t="s">
        <v>29</v>
      </c>
      <c r="G63" s="238"/>
      <c r="H63" s="238"/>
      <c r="I63" s="239"/>
    </row>
    <row r="64" spans="1:11" ht="15.75" customHeight="1" thickBot="1" x14ac:dyDescent="0.25">
      <c r="A64" s="5" t="s">
        <v>45</v>
      </c>
      <c r="B64" s="25" t="s">
        <v>184</v>
      </c>
      <c r="C64" s="14">
        <f>SUMIF(Saisie_Février!$A$4:$A$128,$A$61:$A$65,Debits_Fevrier)</f>
        <v>0</v>
      </c>
      <c r="D64" s="14">
        <f>SUM(B64-C64)</f>
        <v>0</v>
      </c>
      <c r="F64" s="5" t="s">
        <v>166</v>
      </c>
      <c r="G64" s="25" t="s">
        <v>184</v>
      </c>
      <c r="H64" s="14">
        <f>SUMIF(Saisie_Février!$A$4:$A$128,$F$64:$F$73,Debits_Fevrier)</f>
        <v>0</v>
      </c>
      <c r="I64" s="15">
        <f t="shared" ref="I64:I73" si="5">SUM(G64-H64)</f>
        <v>0</v>
      </c>
    </row>
    <row r="65" spans="1:9" ht="15.75" customHeight="1" thickBot="1" x14ac:dyDescent="0.25">
      <c r="A65" s="5" t="s">
        <v>46</v>
      </c>
      <c r="B65" s="25" t="s">
        <v>184</v>
      </c>
      <c r="C65" s="14">
        <f>SUMIF(Saisie_Février!$A$4:$A$128,$A$61:$A$65,Debits_Fevrier)</f>
        <v>0</v>
      </c>
      <c r="D65" s="14">
        <f>SUM(B65-C65)</f>
        <v>0</v>
      </c>
      <c r="F65" s="5" t="s">
        <v>28</v>
      </c>
      <c r="G65" s="25" t="s">
        <v>184</v>
      </c>
      <c r="H65" s="14">
        <f>SUMIF(Saisie_Février!$A$4:$A$128,$F$64:$F$73,Debits_Fevrier)</f>
        <v>0</v>
      </c>
      <c r="I65" s="15">
        <f t="shared" si="5"/>
        <v>0</v>
      </c>
    </row>
    <row r="66" spans="1:9" ht="15.75" customHeight="1" thickBot="1" x14ac:dyDescent="0.25">
      <c r="A66" s="9" t="s">
        <v>129</v>
      </c>
      <c r="B66" s="16">
        <f>SUM(B61:B65)</f>
        <v>0</v>
      </c>
      <c r="C66" s="16">
        <f>SUM(C61:C65)</f>
        <v>0</v>
      </c>
      <c r="D66" s="16">
        <f>SUM(D61:D65)</f>
        <v>0</v>
      </c>
      <c r="F66" s="5" t="s">
        <v>180</v>
      </c>
      <c r="G66" s="25" t="s">
        <v>184</v>
      </c>
      <c r="H66" s="14">
        <f>SUMIF(Saisie_Février!$A$4:$A$128,$F$64:$F$73,Debits_Fevrier)</f>
        <v>0</v>
      </c>
      <c r="I66" s="15">
        <f t="shared" si="5"/>
        <v>0</v>
      </c>
    </row>
    <row r="67" spans="1:9" ht="15.75" customHeight="1" thickBot="1" x14ac:dyDescent="0.25">
      <c r="A67" s="237" t="s">
        <v>160</v>
      </c>
      <c r="B67" s="238"/>
      <c r="C67" s="238"/>
      <c r="D67" s="239"/>
      <c r="F67" s="5" t="s">
        <v>40</v>
      </c>
      <c r="G67" s="25" t="s">
        <v>184</v>
      </c>
      <c r="H67" s="14">
        <f>SUMIF(Saisie_Février!$A$4:$A$128,$F$64:$F$73,Debits_Fevrier)</f>
        <v>0</v>
      </c>
      <c r="I67" s="15">
        <f t="shared" si="5"/>
        <v>0</v>
      </c>
    </row>
    <row r="68" spans="1:9" ht="15.75" customHeight="1" thickBot="1" x14ac:dyDescent="0.25">
      <c r="A68" s="5" t="s">
        <v>159</v>
      </c>
      <c r="B68" s="25" t="s">
        <v>184</v>
      </c>
      <c r="C68" s="14">
        <f>SUMIF(Saisie_Février!$A$4:$A$128,$A$68:$A$70,Debits_Fevrier)</f>
        <v>0</v>
      </c>
      <c r="D68" s="14">
        <f>SUM(B68-C68)</f>
        <v>0</v>
      </c>
      <c r="F68" s="5" t="s">
        <v>148</v>
      </c>
      <c r="G68" s="25" t="s">
        <v>184</v>
      </c>
      <c r="H68" s="14">
        <f>SUMIF(Saisie_Février!$A$4:$A$128,$F$64:$F$73,Debits_Fevrier)</f>
        <v>0</v>
      </c>
      <c r="I68" s="15">
        <f t="shared" si="5"/>
        <v>0</v>
      </c>
    </row>
    <row r="69" spans="1:9" ht="15.75" customHeight="1" thickBot="1" x14ac:dyDescent="0.25">
      <c r="A69" s="5" t="s">
        <v>212</v>
      </c>
      <c r="B69" s="25" t="s">
        <v>184</v>
      </c>
      <c r="C69" s="14">
        <f>SUMIF(Saisie_Février!$A$4:$A$128,$A$68:$A$70,Debits_Fevrier)</f>
        <v>0</v>
      </c>
      <c r="D69" s="14">
        <f>SUM(B69-C69)</f>
        <v>0</v>
      </c>
      <c r="F69" s="5" t="s">
        <v>68</v>
      </c>
      <c r="G69" s="25" t="s">
        <v>184</v>
      </c>
      <c r="H69" s="14">
        <f>SUMIF(Saisie_Février!$A$4:$A$128,$F$64:$F$73,Debits_Fevrier)</f>
        <v>0</v>
      </c>
      <c r="I69" s="15">
        <f t="shared" si="5"/>
        <v>0</v>
      </c>
    </row>
    <row r="70" spans="1:9" ht="15.75" customHeight="1" thickBot="1" x14ac:dyDescent="0.25">
      <c r="A70" s="5" t="s">
        <v>79</v>
      </c>
      <c r="B70" s="25" t="s">
        <v>184</v>
      </c>
      <c r="C70" s="14">
        <f>SUMIF(Saisie_Février!$A$4:$A$128,$A$68:$A$70,Debits_Fevrier)</f>
        <v>0</v>
      </c>
      <c r="D70" s="14">
        <f>SUM(B70-C70)</f>
        <v>0</v>
      </c>
      <c r="F70" s="5" t="s">
        <v>80</v>
      </c>
      <c r="G70" s="25" t="s">
        <v>184</v>
      </c>
      <c r="H70" s="14">
        <f>SUMIF(Saisie_Février!$A$4:$A$128,$F$64:$F$73,Debits_Fevrier)</f>
        <v>0</v>
      </c>
      <c r="I70" s="15">
        <f t="shared" si="5"/>
        <v>0</v>
      </c>
    </row>
    <row r="71" spans="1:9" ht="15.75" customHeight="1" thickBot="1" x14ac:dyDescent="0.25">
      <c r="A71" s="9" t="s">
        <v>171</v>
      </c>
      <c r="B71" s="16">
        <f>SUM(B68:B70)</f>
        <v>0</v>
      </c>
      <c r="C71" s="16">
        <f>SUM(C68:C70)</f>
        <v>0</v>
      </c>
      <c r="D71" s="16">
        <f>SUM(D69:D70)</f>
        <v>0</v>
      </c>
      <c r="F71" s="5" t="s">
        <v>81</v>
      </c>
      <c r="G71" s="25" t="s">
        <v>184</v>
      </c>
      <c r="H71" s="14">
        <f>SUMIF(Saisie_Février!$A$4:$A$128,$F$64:$F$73,Debits_Fevrier)</f>
        <v>0</v>
      </c>
      <c r="I71" s="15">
        <f t="shared" si="5"/>
        <v>0</v>
      </c>
    </row>
    <row r="72" spans="1:9" ht="15.75" customHeight="1" thickBot="1" x14ac:dyDescent="0.25">
      <c r="A72" s="237" t="s">
        <v>53</v>
      </c>
      <c r="B72" s="238"/>
      <c r="C72" s="238"/>
      <c r="D72" s="239"/>
      <c r="F72" s="5" t="s">
        <v>84</v>
      </c>
      <c r="G72" s="25" t="s">
        <v>184</v>
      </c>
      <c r="H72" s="14">
        <f>SUMIF(Saisie_Février!$A$4:$A$128,$F$64:$F$73,Debits_Fevrier)</f>
        <v>0</v>
      </c>
      <c r="I72" s="15">
        <f t="shared" si="5"/>
        <v>0</v>
      </c>
    </row>
    <row r="73" spans="1:9" ht="15.75" customHeight="1" thickBot="1" x14ac:dyDescent="0.25">
      <c r="A73" s="5" t="s">
        <v>157</v>
      </c>
      <c r="B73" s="25" t="s">
        <v>184</v>
      </c>
      <c r="C73" s="14">
        <f>SUMIF(Saisie_Février!$A$4:$A$128,$A$73:$A$77,Debits_Fevrier)</f>
        <v>0</v>
      </c>
      <c r="D73" s="15">
        <f>SUM(B73-C73)</f>
        <v>0</v>
      </c>
      <c r="F73" s="5" t="s">
        <v>94</v>
      </c>
      <c r="G73" s="25" t="s">
        <v>184</v>
      </c>
      <c r="H73" s="14">
        <f>SUMIF(Saisie_Février!$A$4:$A$128,$F$64:$F$73,Debits_Fevrier)</f>
        <v>0</v>
      </c>
      <c r="I73" s="15">
        <f t="shared" si="5"/>
        <v>0</v>
      </c>
    </row>
    <row r="74" spans="1:9" ht="15.75" customHeight="1" thickBot="1" x14ac:dyDescent="0.25">
      <c r="A74" s="5" t="s">
        <v>24</v>
      </c>
      <c r="B74" s="25" t="s">
        <v>184</v>
      </c>
      <c r="C74" s="14">
        <f>SUMIF(Saisie_Février!$A$4:$A$128,$A$73:$A$77,Debits_Fevrier)</f>
        <v>0</v>
      </c>
      <c r="D74" s="15">
        <f>SUM(B74-C74)</f>
        <v>0</v>
      </c>
      <c r="F74" s="9" t="s">
        <v>136</v>
      </c>
      <c r="G74" s="16">
        <f>SUM(G64:G73)</f>
        <v>0</v>
      </c>
      <c r="H74" s="16">
        <f>SUM(H64:H73)</f>
        <v>0</v>
      </c>
      <c r="I74" s="19">
        <f>SUM(I64:I73)</f>
        <v>0</v>
      </c>
    </row>
    <row r="75" spans="1:9" ht="15.75" customHeight="1" thickBot="1" x14ac:dyDescent="0.25">
      <c r="A75" s="5" t="s">
        <v>52</v>
      </c>
      <c r="B75" s="25" t="s">
        <v>184</v>
      </c>
      <c r="C75" s="14">
        <f>SUMIF(Saisie_Février!$A$4:$A$128,$A$73:$A$77,Debits_Fevrier)</f>
        <v>0</v>
      </c>
      <c r="D75" s="15">
        <f>SUM(B75-C75)</f>
        <v>0</v>
      </c>
      <c r="F75" s="237" t="s">
        <v>70</v>
      </c>
      <c r="G75" s="238"/>
      <c r="H75" s="238"/>
      <c r="I75" s="239"/>
    </row>
    <row r="76" spans="1:9" ht="15.75" customHeight="1" thickBot="1" x14ac:dyDescent="0.25">
      <c r="A76" s="5" t="s">
        <v>55</v>
      </c>
      <c r="B76" s="25" t="s">
        <v>184</v>
      </c>
      <c r="C76" s="14">
        <f>SUMIF(Saisie_Février!$A$4:$A$128,$A$73:$A$77,Debits_Fevrier)</f>
        <v>0</v>
      </c>
      <c r="D76" s="15">
        <f>SUM(B76-C76)</f>
        <v>0</v>
      </c>
      <c r="F76" s="5" t="s">
        <v>163</v>
      </c>
      <c r="G76" s="25" t="s">
        <v>184</v>
      </c>
      <c r="H76" s="14">
        <f>SUMIF(Saisie_Février!$A$4:$A$128,$F$76:$F$78,Debits_Fevrier)</f>
        <v>0</v>
      </c>
      <c r="I76" s="15">
        <f>SUM(G76-H76)</f>
        <v>0</v>
      </c>
    </row>
    <row r="77" spans="1:9" ht="15.75" customHeight="1" thickBot="1" x14ac:dyDescent="0.25">
      <c r="A77" s="5" t="s">
        <v>69</v>
      </c>
      <c r="B77" s="25" t="s">
        <v>184</v>
      </c>
      <c r="C77" s="14">
        <f>SUMIF(Saisie_Février!$A$4:$A$128,$A$73:$A$77,Debits_Fevrier)</f>
        <v>0</v>
      </c>
      <c r="D77" s="15">
        <f>SUM(B77-C77)</f>
        <v>0</v>
      </c>
      <c r="F77" s="5" t="s">
        <v>182</v>
      </c>
      <c r="G77" s="25" t="s">
        <v>184</v>
      </c>
      <c r="H77" s="14">
        <f>SUMIF(Saisie_Février!$A$4:$A$128,$F$76:$F$78,Debits_Fevrier)</f>
        <v>0</v>
      </c>
      <c r="I77" s="15">
        <f>SUM(G77-H77)</f>
        <v>0</v>
      </c>
    </row>
    <row r="78" spans="1:9" ht="15.75" customHeight="1" thickBot="1" x14ac:dyDescent="0.25">
      <c r="A78" s="9" t="s">
        <v>130</v>
      </c>
      <c r="B78" s="16">
        <f>SUM(B73:B77)</f>
        <v>0</v>
      </c>
      <c r="C78" s="16">
        <f>SUM(C73:C77)</f>
        <v>0</v>
      </c>
      <c r="D78" s="16">
        <f>SUM(D73:D77)</f>
        <v>0</v>
      </c>
      <c r="F78" s="5" t="s">
        <v>149</v>
      </c>
      <c r="G78" s="25" t="s">
        <v>184</v>
      </c>
      <c r="H78" s="14">
        <f>SUMIF(Saisie_Février!$A$4:$A$128,$F$76:$F$78,Debits_Fevrier)</f>
        <v>0</v>
      </c>
      <c r="I78" s="15">
        <f>SUM(G78-H78)</f>
        <v>0</v>
      </c>
    </row>
    <row r="79" spans="1:9" ht="15.75" customHeight="1" thickBot="1" x14ac:dyDescent="0.25">
      <c r="F79" s="9" t="s">
        <v>181</v>
      </c>
      <c r="G79" s="16">
        <f>SUM(G76:G78)</f>
        <v>0</v>
      </c>
      <c r="H79" s="16">
        <f>SUM(H76:H78)</f>
        <v>0</v>
      </c>
      <c r="I79" s="16">
        <f>SUM(I76:I78)</f>
        <v>0</v>
      </c>
    </row>
    <row r="80" spans="1:9" ht="15.75" customHeight="1" thickBot="1" x14ac:dyDescent="0.25">
      <c r="F80" s="9" t="s">
        <v>176</v>
      </c>
      <c r="G80" s="16">
        <f>SUM(B31+B37+B43+B59+B66+B71+B78+G12+G21+G27+G33+G38+G47+G51+G62+G74+G79)</f>
        <v>0</v>
      </c>
      <c r="H80" s="16">
        <f>SUM(C31+C37+C43+C59+C66+C71+C78+H12+H21+H27+H33+H38+H47+H51+H62+H74+H79)</f>
        <v>0</v>
      </c>
      <c r="I80" s="16">
        <f>SUM(D31+D37+D43+D59+D66+D71+D78+I12+I21+I27+I33+I38+I47+I51+I62+I74+I79)</f>
        <v>0</v>
      </c>
    </row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</sheetData>
  <sheetProtection sheet="1" objects="1" scenarios="1"/>
  <mergeCells count="29">
    <mergeCell ref="A38:D38"/>
    <mergeCell ref="A44:D44"/>
    <mergeCell ref="C2:C3"/>
    <mergeCell ref="I2:I3"/>
    <mergeCell ref="F48:I48"/>
    <mergeCell ref="A5:D5"/>
    <mergeCell ref="F5:I5"/>
    <mergeCell ref="F22:I22"/>
    <mergeCell ref="F1:G1"/>
    <mergeCell ref="F2:G2"/>
    <mergeCell ref="A25:D25"/>
    <mergeCell ref="A27:D27"/>
    <mergeCell ref="A32:D32"/>
    <mergeCell ref="K12:N12"/>
    <mergeCell ref="F39:I39"/>
    <mergeCell ref="F34:I34"/>
    <mergeCell ref="K5:N5"/>
    <mergeCell ref="F13:I13"/>
    <mergeCell ref="K7:N7"/>
    <mergeCell ref="K17:N17"/>
    <mergeCell ref="F28:I28"/>
    <mergeCell ref="K22:N22"/>
    <mergeCell ref="K27:N27"/>
    <mergeCell ref="F75:I75"/>
    <mergeCell ref="A60:D60"/>
    <mergeCell ref="A67:D67"/>
    <mergeCell ref="A72:D72"/>
    <mergeCell ref="F52:I52"/>
    <mergeCell ref="F63:I63"/>
  </mergeCells>
  <dataValidations disablePrompts="1" count="1">
    <dataValidation allowBlank="1" showInputMessage="1" showErrorMessage="1" sqref="F46 A39:A42 A33:A36 A45:A58"/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N80"/>
  <sheetViews>
    <sheetView zoomScale="90" zoomScaleNormal="90" workbookViewId="0">
      <pane ySplit="3" topLeftCell="A4" activePane="bottomLeft" state="frozen"/>
      <selection activeCell="L13" sqref="L13"/>
      <selection pane="bottomLeft" activeCell="B7" sqref="B7"/>
    </sheetView>
  </sheetViews>
  <sheetFormatPr baseColWidth="10" defaultRowHeight="15" x14ac:dyDescent="0.2"/>
  <cols>
    <col min="1" max="1" width="40.88671875" customWidth="1"/>
    <col min="5" max="5" width="1.77734375" customWidth="1"/>
    <col min="6" max="6" width="40.88671875" customWidth="1"/>
    <col min="10" max="10" width="1.77734375" customWidth="1"/>
    <col min="11" max="11" width="40.88671875" customWidth="1"/>
  </cols>
  <sheetData>
    <row r="1" spans="1:14" ht="27" customHeight="1" thickTop="1" thickBot="1" x14ac:dyDescent="0.35">
      <c r="D1" s="11"/>
      <c r="F1" s="223">
        <f>Annee</f>
        <v>2018</v>
      </c>
      <c r="G1" s="224"/>
      <c r="H1" s="11"/>
      <c r="I1" s="11"/>
    </row>
    <row r="2" spans="1:14" ht="21.75" customHeight="1" thickTop="1" thickBot="1" x14ac:dyDescent="0.35">
      <c r="C2" s="242" t="s">
        <v>273</v>
      </c>
      <c r="D2" s="11"/>
      <c r="F2" s="240" t="str">
        <f>Mois3</f>
        <v>MARS</v>
      </c>
      <c r="G2" s="241"/>
      <c r="H2" s="11"/>
      <c r="I2" s="242" t="s">
        <v>274</v>
      </c>
    </row>
    <row r="3" spans="1:14" s="96" customFormat="1" ht="20.100000000000001" customHeight="1" thickTop="1" thickBot="1" x14ac:dyDescent="0.25">
      <c r="C3" s="243"/>
      <c r="D3" s="177" t="s">
        <v>183</v>
      </c>
      <c r="H3" s="178" t="s">
        <v>186</v>
      </c>
      <c r="I3" s="243"/>
      <c r="L3" s="178" t="s">
        <v>185</v>
      </c>
      <c r="N3" s="178" t="s">
        <v>117</v>
      </c>
    </row>
    <row r="4" spans="1:14" ht="15" customHeight="1" thickBot="1" x14ac:dyDescent="0.25"/>
    <row r="5" spans="1:14" ht="15.75" thickBot="1" x14ac:dyDescent="0.25">
      <c r="A5" s="208" t="s">
        <v>119</v>
      </c>
      <c r="B5" s="208"/>
      <c r="C5" s="208"/>
      <c r="D5" s="208"/>
      <c r="F5" s="208" t="s">
        <v>214</v>
      </c>
      <c r="G5" s="208"/>
      <c r="H5" s="208"/>
      <c r="I5" s="208"/>
      <c r="K5" s="208" t="s">
        <v>137</v>
      </c>
      <c r="L5" s="208"/>
      <c r="M5" s="208"/>
      <c r="N5" s="208"/>
    </row>
    <row r="6" spans="1:14" ht="15.75" thickBot="1" x14ac:dyDescent="0.25">
      <c r="A6" s="12" t="s">
        <v>125</v>
      </c>
      <c r="B6" s="12" t="s">
        <v>121</v>
      </c>
      <c r="C6" s="12" t="s">
        <v>122</v>
      </c>
      <c r="D6" s="12" t="s">
        <v>118</v>
      </c>
      <c r="F6" s="69" t="s">
        <v>125</v>
      </c>
      <c r="G6" s="69" t="s">
        <v>121</v>
      </c>
      <c r="H6" s="69" t="s">
        <v>122</v>
      </c>
      <c r="I6" s="69" t="s">
        <v>118</v>
      </c>
      <c r="K6" s="69" t="s">
        <v>125</v>
      </c>
      <c r="L6" s="69" t="s">
        <v>121</v>
      </c>
      <c r="M6" s="69" t="s">
        <v>122</v>
      </c>
      <c r="N6" s="69" t="s">
        <v>118</v>
      </c>
    </row>
    <row r="7" spans="1:14" ht="15.75" customHeight="1" thickBot="1" x14ac:dyDescent="0.25">
      <c r="A7" s="172" t="s">
        <v>248</v>
      </c>
      <c r="B7" s="25" t="s">
        <v>184</v>
      </c>
      <c r="C7" s="94">
        <f>SUMIF(Saisie_Mars!$A$4:$A$127,$A$7:$A$22,Credits_Mars)</f>
        <v>0</v>
      </c>
      <c r="D7" s="15">
        <f t="shared" ref="D7:D22" si="0">SUM(B7-C7)</f>
        <v>0</v>
      </c>
      <c r="F7" s="70" t="s">
        <v>64</v>
      </c>
      <c r="G7" s="71"/>
      <c r="H7" s="71"/>
      <c r="I7" s="72"/>
      <c r="K7" s="237" t="s">
        <v>138</v>
      </c>
      <c r="L7" s="238"/>
      <c r="M7" s="238"/>
      <c r="N7" s="239"/>
    </row>
    <row r="8" spans="1:14" ht="15.75" thickBot="1" x14ac:dyDescent="0.25">
      <c r="A8" s="170" t="s">
        <v>104</v>
      </c>
      <c r="B8" s="25" t="s">
        <v>184</v>
      </c>
      <c r="C8" s="94">
        <f>SUMIF(Saisie_Mars!$A$4:$A$127,$A$7:$A$22,Credits_Mars)</f>
        <v>0</v>
      </c>
      <c r="D8" s="15">
        <f t="shared" si="0"/>
        <v>0</v>
      </c>
      <c r="F8" s="5" t="s">
        <v>154</v>
      </c>
      <c r="G8" s="25" t="s">
        <v>184</v>
      </c>
      <c r="H8" s="94">
        <f>SUMIF(Saisie_Mars!$A$4:$A$127,$F$8:$F$11,Debits_Mars)</f>
        <v>0</v>
      </c>
      <c r="I8" s="15">
        <f>SUM(G8-H8)</f>
        <v>0</v>
      </c>
      <c r="K8" s="5" t="s">
        <v>265</v>
      </c>
      <c r="L8" s="24">
        <f>Fevrier!L11</f>
        <v>0</v>
      </c>
      <c r="M8" s="24">
        <f>Fevrier!$M$11</f>
        <v>870.02</v>
      </c>
      <c r="N8" s="15">
        <f>SUM(L8-M8)</f>
        <v>-870.02</v>
      </c>
    </row>
    <row r="9" spans="1:14" ht="15.75" thickBot="1" x14ac:dyDescent="0.25">
      <c r="A9" s="170" t="s">
        <v>102</v>
      </c>
      <c r="B9" s="25" t="s">
        <v>184</v>
      </c>
      <c r="C9" s="94">
        <f>SUMIF(Saisie_Mars!$A$4:$A$127,$A$7:$A$22,Credits_Mars)</f>
        <v>0</v>
      </c>
      <c r="D9" s="15">
        <f t="shared" si="0"/>
        <v>0</v>
      </c>
      <c r="F9" s="5" t="s">
        <v>63</v>
      </c>
      <c r="G9" s="25" t="s">
        <v>184</v>
      </c>
      <c r="H9" s="94">
        <f>SUMIF(Saisie_Mars!$A$4:$A$127,$F$8:$F$11,Debits_Mars)</f>
        <v>0</v>
      </c>
      <c r="I9" s="15">
        <f>SUM(G9-H9)</f>
        <v>0</v>
      </c>
      <c r="K9" s="5" t="s">
        <v>139</v>
      </c>
      <c r="L9" s="7">
        <f>B23</f>
        <v>0</v>
      </c>
      <c r="M9" s="14">
        <f>C23</f>
        <v>0</v>
      </c>
      <c r="N9" s="15">
        <f>SUM(L9-M9)</f>
        <v>0</v>
      </c>
    </row>
    <row r="10" spans="1:14" ht="15.75" thickBot="1" x14ac:dyDescent="0.25">
      <c r="A10" s="170" t="s">
        <v>103</v>
      </c>
      <c r="B10" s="25" t="s">
        <v>184</v>
      </c>
      <c r="C10" s="94">
        <f>SUMIF(Saisie_Mars!$A$4:$A$127,$A$7:$A$22,Credits_Mars)</f>
        <v>0</v>
      </c>
      <c r="D10" s="15">
        <f t="shared" si="0"/>
        <v>0</v>
      </c>
      <c r="F10" s="5" t="s">
        <v>91</v>
      </c>
      <c r="G10" s="25" t="s">
        <v>184</v>
      </c>
      <c r="H10" s="94">
        <f>SUMIF(Saisie_Mars!$A$4:$A$127,$F$8:$F$11,Debits_Mars)</f>
        <v>0</v>
      </c>
      <c r="I10" s="15">
        <f>SUM(G10-H10)</f>
        <v>0</v>
      </c>
      <c r="K10" s="5" t="s">
        <v>140</v>
      </c>
      <c r="L10" s="7">
        <f>G80</f>
        <v>0</v>
      </c>
      <c r="M10" s="14">
        <f>H80</f>
        <v>0</v>
      </c>
      <c r="N10" s="15">
        <f>SUM(L10-M10)</f>
        <v>0</v>
      </c>
    </row>
    <row r="11" spans="1:14" ht="15.75" thickBot="1" x14ac:dyDescent="0.25">
      <c r="A11" s="170" t="s">
        <v>105</v>
      </c>
      <c r="B11" s="25" t="s">
        <v>184</v>
      </c>
      <c r="C11" s="94">
        <f>SUMIF(Saisie_Mars!$A$4:$A$127,$A$7:$A$22,Credits_Mars)</f>
        <v>0</v>
      </c>
      <c r="D11" s="15">
        <f t="shared" si="0"/>
        <v>0</v>
      </c>
      <c r="F11" s="5" t="s">
        <v>92</v>
      </c>
      <c r="G11" s="25" t="s">
        <v>184</v>
      </c>
      <c r="H11" s="94">
        <f>SUMIF(Saisie_Mars!$A$4:$A$127,$F$8:$F$11,Debits_Mars)</f>
        <v>0</v>
      </c>
      <c r="I11" s="15">
        <f>SUM(G11-H11)</f>
        <v>0</v>
      </c>
      <c r="K11" s="9" t="s">
        <v>141</v>
      </c>
      <c r="L11" s="8">
        <f>SUM(L8+L9-L10)</f>
        <v>0</v>
      </c>
      <c r="M11" s="8">
        <f>SUM(M8+M9-M10)</f>
        <v>870.02</v>
      </c>
      <c r="N11" s="8">
        <f>SUM(N8+N9-N10)</f>
        <v>-870.02</v>
      </c>
    </row>
    <row r="12" spans="1:14" ht="15.75" thickBot="1" x14ac:dyDescent="0.25">
      <c r="A12" s="170" t="s">
        <v>106</v>
      </c>
      <c r="B12" s="25" t="s">
        <v>184</v>
      </c>
      <c r="C12" s="94">
        <f>SUMIF(Saisie_Mars!$A$4:$A$127,$A$7:$A$22,Credits_Mars)</f>
        <v>0</v>
      </c>
      <c r="D12" s="15">
        <f t="shared" si="0"/>
        <v>0</v>
      </c>
      <c r="F12" s="9" t="s">
        <v>132</v>
      </c>
      <c r="G12" s="16">
        <f>SUM(G8:G11)</f>
        <v>0</v>
      </c>
      <c r="H12" s="16">
        <f>SUM(H8:H11)</f>
        <v>0</v>
      </c>
      <c r="I12" s="16">
        <f>SUM(I8:I11)</f>
        <v>0</v>
      </c>
      <c r="K12" s="237" t="s">
        <v>142</v>
      </c>
      <c r="L12" s="238"/>
      <c r="M12" s="238"/>
      <c r="N12" s="239"/>
    </row>
    <row r="13" spans="1:14" ht="15.75" thickBot="1" x14ac:dyDescent="0.25">
      <c r="A13" s="170" t="s">
        <v>107</v>
      </c>
      <c r="B13" s="25" t="s">
        <v>184</v>
      </c>
      <c r="C13" s="94">
        <f>SUMIF(Saisie_Mars!$A$4:$A$127,$A$7:$A$22,Credits_Mars)</f>
        <v>0</v>
      </c>
      <c r="D13" s="15">
        <f t="shared" si="0"/>
        <v>0</v>
      </c>
      <c r="F13" s="237" t="s">
        <v>37</v>
      </c>
      <c r="G13" s="238"/>
      <c r="H13" s="238"/>
      <c r="I13" s="239"/>
      <c r="K13" s="5" t="s">
        <v>266</v>
      </c>
      <c r="L13" s="24">
        <f>Fevrier!L16</f>
        <v>0</v>
      </c>
      <c r="M13" s="24">
        <f>Fevrier!$M$16</f>
        <v>0</v>
      </c>
      <c r="N13" s="15">
        <f>SUM(L13-M13)</f>
        <v>0</v>
      </c>
    </row>
    <row r="14" spans="1:14" ht="15.75" thickBot="1" x14ac:dyDescent="0.25">
      <c r="A14" s="170" t="s">
        <v>210</v>
      </c>
      <c r="B14" s="25" t="s">
        <v>184</v>
      </c>
      <c r="C14" s="94">
        <f>SUMIF(Saisie_Mars!$A$4:$A$127,$A$7:$A$22,Credits_Mars)</f>
        <v>0</v>
      </c>
      <c r="D14" s="15">
        <f t="shared" si="0"/>
        <v>0</v>
      </c>
      <c r="F14" s="5" t="s">
        <v>168</v>
      </c>
      <c r="G14" s="25" t="s">
        <v>184</v>
      </c>
      <c r="H14" s="94">
        <f>SUMIF(Saisie_Mars!$A$4:$A$127,$F$14:$F$20,Debits_Mars)</f>
        <v>0</v>
      </c>
      <c r="I14" s="15">
        <f t="shared" ref="I14:I20" si="1">SUM(G14-H14)</f>
        <v>0</v>
      </c>
      <c r="K14" s="5" t="s">
        <v>139</v>
      </c>
      <c r="L14" s="49" t="str">
        <f>B74</f>
        <v>0,00</v>
      </c>
      <c r="M14" s="14">
        <f>C74</f>
        <v>0</v>
      </c>
      <c r="N14" s="15">
        <f>SUM(L14-M14)</f>
        <v>0</v>
      </c>
    </row>
    <row r="15" spans="1:14" ht="15.75" thickBot="1" x14ac:dyDescent="0.25">
      <c r="A15" s="171" t="s">
        <v>108</v>
      </c>
      <c r="B15" s="25" t="s">
        <v>184</v>
      </c>
      <c r="C15" s="94">
        <f>SUMIF(Saisie_Mars!$A$4:$A$127,$A$7:$A$22,Credits_Mars)</f>
        <v>0</v>
      </c>
      <c r="D15" s="15">
        <f t="shared" si="0"/>
        <v>0</v>
      </c>
      <c r="F15" s="5" t="s">
        <v>177</v>
      </c>
      <c r="G15" s="25" t="s">
        <v>184</v>
      </c>
      <c r="H15" s="94">
        <f>SUMIF(Saisie_Mars!$A$4:$A$127,$F$14:$F$20,Debits_Mars)</f>
        <v>0</v>
      </c>
      <c r="I15" s="15">
        <f t="shared" si="1"/>
        <v>0</v>
      </c>
      <c r="K15" s="5" t="s">
        <v>140</v>
      </c>
      <c r="L15" s="49" t="str">
        <f>B10</f>
        <v>0,00</v>
      </c>
      <c r="M15" s="14">
        <f>C8</f>
        <v>0</v>
      </c>
      <c r="N15" s="15">
        <f>SUM(L15-M15)</f>
        <v>0</v>
      </c>
    </row>
    <row r="16" spans="1:14" ht="15.75" thickBot="1" x14ac:dyDescent="0.25">
      <c r="A16" s="170" t="s">
        <v>109</v>
      </c>
      <c r="B16" s="25" t="s">
        <v>184</v>
      </c>
      <c r="C16" s="94">
        <f>SUMIF(Saisie_Mars!$A$4:$A$127,$A$7:$A$22,Credits_Mars)</f>
        <v>0</v>
      </c>
      <c r="D16" s="15">
        <f t="shared" si="0"/>
        <v>0</v>
      </c>
      <c r="F16" s="5" t="s">
        <v>41</v>
      </c>
      <c r="G16" s="25" t="s">
        <v>184</v>
      </c>
      <c r="H16" s="94">
        <f>SUMIF(Saisie_Mars!$A$4:$A$127,$F$14:$F$20,Debits_Mars)</f>
        <v>0</v>
      </c>
      <c r="I16" s="15">
        <f t="shared" si="1"/>
        <v>0</v>
      </c>
      <c r="K16" s="9" t="s">
        <v>141</v>
      </c>
      <c r="L16" s="8">
        <f>SUM(L13+L14-L15)</f>
        <v>0</v>
      </c>
      <c r="M16" s="8">
        <f>SUM(M13+M14-M15)</f>
        <v>0</v>
      </c>
      <c r="N16" s="8">
        <f>SUM(N13+N14-N15)</f>
        <v>0</v>
      </c>
    </row>
    <row r="17" spans="1:14" ht="15.75" thickBot="1" x14ac:dyDescent="0.25">
      <c r="A17" s="170" t="s">
        <v>111</v>
      </c>
      <c r="B17" s="25" t="s">
        <v>184</v>
      </c>
      <c r="C17" s="94">
        <f>SUMIF(Saisie_Mars!$A$4:$A$127,$A$7:$A$22,Credits_Mars)</f>
        <v>0</v>
      </c>
      <c r="D17" s="15">
        <f t="shared" si="0"/>
        <v>0</v>
      </c>
      <c r="F17" s="5" t="s">
        <v>47</v>
      </c>
      <c r="G17" s="25" t="s">
        <v>184</v>
      </c>
      <c r="H17" s="94">
        <f>SUMIF(Saisie_Mars!$A$4:$A$127,$F$14:$F$20,Debits_Mars)</f>
        <v>0</v>
      </c>
      <c r="I17" s="15">
        <f t="shared" si="1"/>
        <v>0</v>
      </c>
      <c r="K17" s="237" t="s">
        <v>143</v>
      </c>
      <c r="L17" s="238"/>
      <c r="M17" s="238"/>
      <c r="N17" s="239"/>
    </row>
    <row r="18" spans="1:14" ht="15.75" thickBot="1" x14ac:dyDescent="0.25">
      <c r="A18" s="170" t="s">
        <v>110</v>
      </c>
      <c r="B18" s="25" t="s">
        <v>184</v>
      </c>
      <c r="C18" s="94">
        <f>SUMIF(Saisie_Mars!$A$4:$A$127,$A$7:$A$22,Credits_Mars)</f>
        <v>0</v>
      </c>
      <c r="D18" s="15">
        <f t="shared" si="0"/>
        <v>0</v>
      </c>
      <c r="F18" s="5" t="s">
        <v>60</v>
      </c>
      <c r="G18" s="25" t="s">
        <v>184</v>
      </c>
      <c r="H18" s="94">
        <f>SUMIF(Saisie_Mars!$A$4:$A$127,$F$14:$F$20,Debits_Mars)</f>
        <v>0</v>
      </c>
      <c r="I18" s="15">
        <f t="shared" si="1"/>
        <v>0</v>
      </c>
      <c r="K18" s="5" t="s">
        <v>267</v>
      </c>
      <c r="L18" s="24">
        <f>Fevrier!L21</f>
        <v>0</v>
      </c>
      <c r="M18" s="24">
        <f>Fevrier!$M$21</f>
        <v>-677.77</v>
      </c>
      <c r="N18" s="15">
        <f>SUM(L18-M18)</f>
        <v>677.77</v>
      </c>
    </row>
    <row r="19" spans="1:14" ht="15.75" thickBot="1" x14ac:dyDescent="0.25">
      <c r="A19" s="170" t="s">
        <v>147</v>
      </c>
      <c r="B19" s="25" t="s">
        <v>184</v>
      </c>
      <c r="C19" s="94">
        <f>SUMIF(Saisie_Mars!$A$4:$A$127,$A$7:$A$22,Credits_Mars)</f>
        <v>0</v>
      </c>
      <c r="D19" s="15">
        <f t="shared" si="0"/>
        <v>0</v>
      </c>
      <c r="F19" s="5" t="s">
        <v>71</v>
      </c>
      <c r="G19" s="25" t="s">
        <v>184</v>
      </c>
      <c r="H19" s="94">
        <f>SUMIF(Saisie_Mars!$A$4:$A$127,$F$14:$F$20,Debits_Mars)</f>
        <v>0</v>
      </c>
      <c r="I19" s="15">
        <f t="shared" si="1"/>
        <v>0</v>
      </c>
      <c r="K19" s="5" t="s">
        <v>139</v>
      </c>
      <c r="L19" s="49" t="str">
        <f>B75</f>
        <v>0,00</v>
      </c>
      <c r="M19" s="14">
        <f>C75</f>
        <v>0</v>
      </c>
      <c r="N19" s="15">
        <f>SUM(L19-M19)</f>
        <v>0</v>
      </c>
    </row>
    <row r="20" spans="1:14" ht="15.75" thickBot="1" x14ac:dyDescent="0.25">
      <c r="A20" s="170" t="s">
        <v>113</v>
      </c>
      <c r="B20" s="25" t="s">
        <v>184</v>
      </c>
      <c r="C20" s="94">
        <f>SUMIF(Saisie_Mars!$A$4:$A$127,$A$7:$A$22,Credits_Mars)</f>
        <v>0</v>
      </c>
      <c r="D20" s="15">
        <f t="shared" si="0"/>
        <v>0</v>
      </c>
      <c r="F20" s="5" t="s">
        <v>88</v>
      </c>
      <c r="G20" s="25" t="s">
        <v>184</v>
      </c>
      <c r="H20" s="94">
        <f>SUMIF(Saisie_Mars!$A$4:$A$127,$F$14:$F$20,Debits_Mars)</f>
        <v>0</v>
      </c>
      <c r="I20" s="15">
        <f t="shared" si="1"/>
        <v>0</v>
      </c>
      <c r="K20" s="5" t="s">
        <v>140</v>
      </c>
      <c r="L20" s="49" t="str">
        <f>B11</f>
        <v>0,00</v>
      </c>
      <c r="M20" s="14">
        <f>C11</f>
        <v>0</v>
      </c>
      <c r="N20" s="15">
        <f>SUM(L20-M20)</f>
        <v>0</v>
      </c>
    </row>
    <row r="21" spans="1:14" ht="15.75" thickBot="1" x14ac:dyDescent="0.25">
      <c r="A21" s="170" t="s">
        <v>114</v>
      </c>
      <c r="B21" s="25" t="s">
        <v>184</v>
      </c>
      <c r="C21" s="94">
        <f>SUMIF(Saisie_Mars!$A$4:$A$127,$A$7:$A$22,Credits_Mars)</f>
        <v>0</v>
      </c>
      <c r="D21" s="15">
        <f t="shared" si="0"/>
        <v>0</v>
      </c>
      <c r="F21" s="9" t="s">
        <v>131</v>
      </c>
      <c r="G21" s="26">
        <f>SUM(G14:G20)</f>
        <v>0</v>
      </c>
      <c r="H21" s="16">
        <f>SUM(H14:H20)</f>
        <v>0</v>
      </c>
      <c r="I21" s="16">
        <f>SUM(I14:I20)</f>
        <v>0</v>
      </c>
      <c r="K21" s="9" t="s">
        <v>141</v>
      </c>
      <c r="L21" s="8">
        <f>SUM(L18+L19-L20)</f>
        <v>0</v>
      </c>
      <c r="M21" s="8">
        <f>SUM(M18+M19-M20)</f>
        <v>-677.77</v>
      </c>
      <c r="N21" s="8">
        <f>SUM(N18+N19-N20)</f>
        <v>677.77</v>
      </c>
    </row>
    <row r="22" spans="1:14" ht="15.75" thickBot="1" x14ac:dyDescent="0.25">
      <c r="A22" s="170" t="s">
        <v>115</v>
      </c>
      <c r="B22" s="25" t="s">
        <v>184</v>
      </c>
      <c r="C22" s="94">
        <f>SUMIF(Saisie_Mars!$A$4:$A$127,$A$7:$A$22,Credits_Mars)</f>
        <v>0</v>
      </c>
      <c r="D22" s="15">
        <f t="shared" si="0"/>
        <v>0</v>
      </c>
      <c r="F22" s="237" t="s">
        <v>43</v>
      </c>
      <c r="G22" s="244"/>
      <c r="H22" s="238"/>
      <c r="I22" s="239"/>
      <c r="K22" s="237" t="s">
        <v>144</v>
      </c>
      <c r="L22" s="238"/>
      <c r="M22" s="238"/>
      <c r="N22" s="239"/>
    </row>
    <row r="23" spans="1:14" ht="15.75" thickBot="1" x14ac:dyDescent="0.25">
      <c r="A23" s="13" t="s">
        <v>120</v>
      </c>
      <c r="B23" s="95">
        <f>SUM(B7:B22)</f>
        <v>0</v>
      </c>
      <c r="C23" s="95">
        <f>SUM(C7:C22)</f>
        <v>0</v>
      </c>
      <c r="D23" s="17">
        <f>SUM(D7:D22)</f>
        <v>0</v>
      </c>
      <c r="F23" s="5" t="s">
        <v>158</v>
      </c>
      <c r="G23" s="25" t="s">
        <v>184</v>
      </c>
      <c r="H23" s="94">
        <f>SUMIF(Saisie_Mars!$A$4:$A$127,$F$23:$F$26,Debits_Mars)</f>
        <v>0</v>
      </c>
      <c r="I23" s="15">
        <f>SUM(G23-H23)</f>
        <v>0</v>
      </c>
      <c r="K23" s="5" t="s">
        <v>268</v>
      </c>
      <c r="L23" s="24">
        <f>Fevrier!L26</f>
        <v>0</v>
      </c>
      <c r="M23" s="24">
        <f>Fevrier!$M$26</f>
        <v>-192.25</v>
      </c>
      <c r="N23" s="15">
        <f>SUM(L23-M23)</f>
        <v>192.25</v>
      </c>
    </row>
    <row r="24" spans="1:14" ht="15.75" thickBot="1" x14ac:dyDescent="0.25">
      <c r="A24" s="10"/>
      <c r="B24" s="10"/>
      <c r="C24" s="93"/>
      <c r="D24" s="10"/>
      <c r="F24" s="5" t="s">
        <v>42</v>
      </c>
      <c r="G24" s="25" t="s">
        <v>184</v>
      </c>
      <c r="H24" s="94">
        <f>SUMIF(Saisie_Mars!$A$4:$A$127,$F$23:$F$26,Debits_Mars)</f>
        <v>0</v>
      </c>
      <c r="I24" s="15">
        <f>SUM(G24-H24)</f>
        <v>0</v>
      </c>
      <c r="K24" s="5" t="s">
        <v>139</v>
      </c>
      <c r="L24" s="49" t="str">
        <f>B76</f>
        <v>0,00</v>
      </c>
      <c r="M24" s="14">
        <f>C76</f>
        <v>0</v>
      </c>
      <c r="N24" s="15">
        <f>SUM(L24-M24)</f>
        <v>0</v>
      </c>
    </row>
    <row r="25" spans="1:14" ht="15.75" thickBot="1" x14ac:dyDescent="0.25">
      <c r="A25" s="209" t="s">
        <v>124</v>
      </c>
      <c r="B25" s="210"/>
      <c r="C25" s="210"/>
      <c r="D25" s="211"/>
      <c r="F25" s="5" t="s">
        <v>49</v>
      </c>
      <c r="G25" s="25" t="s">
        <v>184</v>
      </c>
      <c r="H25" s="94">
        <f>SUMIF(Saisie_Mars!$A$4:$A$127,$F$23:$F$26,Debits_Mars)</f>
        <v>0</v>
      </c>
      <c r="I25" s="15">
        <f>SUM(G25-H25)</f>
        <v>0</v>
      </c>
      <c r="K25" s="5" t="s">
        <v>140</v>
      </c>
      <c r="L25" s="49" t="str">
        <f>B12</f>
        <v>0,00</v>
      </c>
      <c r="M25" s="14">
        <f>C12</f>
        <v>0</v>
      </c>
      <c r="N25" s="15">
        <f>SUM(L25-M25)</f>
        <v>0</v>
      </c>
    </row>
    <row r="26" spans="1:14" ht="15.75" customHeight="1" thickBot="1" x14ac:dyDescent="0.25">
      <c r="A26" s="12" t="s">
        <v>125</v>
      </c>
      <c r="B26" s="12" t="s">
        <v>121</v>
      </c>
      <c r="C26" s="12" t="s">
        <v>122</v>
      </c>
      <c r="D26" s="12" t="s">
        <v>118</v>
      </c>
      <c r="F26" s="5" t="s">
        <v>83</v>
      </c>
      <c r="G26" s="25" t="s">
        <v>184</v>
      </c>
      <c r="H26" s="94">
        <f>SUMIF(Saisie_Mars!$A$4:$A$127,$F$23:$F$26,Debits_Mars)</f>
        <v>0</v>
      </c>
      <c r="I26" s="15">
        <f>SUM(G26-H26)</f>
        <v>0</v>
      </c>
      <c r="K26" s="9" t="s">
        <v>141</v>
      </c>
      <c r="L26" s="8">
        <f>SUM(L23+L24-L25)</f>
        <v>0</v>
      </c>
      <c r="M26" s="8">
        <f>SUM(M23+M24-M25)</f>
        <v>-192.25</v>
      </c>
      <c r="N26" s="8">
        <f>SUM(N23+N24-N25)</f>
        <v>192.25</v>
      </c>
    </row>
    <row r="27" spans="1:14" ht="15.75" thickBot="1" x14ac:dyDescent="0.25">
      <c r="A27" s="212" t="s">
        <v>77</v>
      </c>
      <c r="B27" s="213"/>
      <c r="C27" s="213"/>
      <c r="D27" s="214"/>
      <c r="F27" s="9" t="s">
        <v>133</v>
      </c>
      <c r="G27" s="16">
        <f>SUM(G23:G26)</f>
        <v>0</v>
      </c>
      <c r="H27" s="16">
        <f>SUM(H23:H26)</f>
        <v>0</v>
      </c>
      <c r="I27" s="19">
        <f>SUM(I23:I26)</f>
        <v>0</v>
      </c>
      <c r="K27" s="237" t="s">
        <v>145</v>
      </c>
      <c r="L27" s="238"/>
      <c r="M27" s="238"/>
      <c r="N27" s="239"/>
    </row>
    <row r="28" spans="1:14" ht="15.75" thickBot="1" x14ac:dyDescent="0.25">
      <c r="A28" s="5" t="s">
        <v>152</v>
      </c>
      <c r="B28" s="25" t="s">
        <v>184</v>
      </c>
      <c r="C28" s="94">
        <f>SUMIF(Saisie_Mars!$A$4:$A$127,$A$28:$A$30,Debits_Mars)</f>
        <v>0</v>
      </c>
      <c r="D28" s="15">
        <f>SUM(B28-C28)</f>
        <v>0</v>
      </c>
      <c r="F28" s="237" t="s">
        <v>23</v>
      </c>
      <c r="G28" s="238"/>
      <c r="H28" s="238"/>
      <c r="I28" s="239"/>
      <c r="K28" s="5" t="s">
        <v>269</v>
      </c>
      <c r="L28" s="24">
        <f>Fevrier!L31</f>
        <v>0</v>
      </c>
      <c r="M28" s="24">
        <f>Fevrier!$M$31</f>
        <v>0</v>
      </c>
      <c r="N28" s="15">
        <f>SUM(L28-M28)</f>
        <v>0</v>
      </c>
    </row>
    <row r="29" spans="1:14" ht="15.75" thickBot="1" x14ac:dyDescent="0.25">
      <c r="A29" s="5" t="s">
        <v>76</v>
      </c>
      <c r="B29" s="25" t="s">
        <v>184</v>
      </c>
      <c r="C29" s="94">
        <f>SUMIF(Saisie_Mars!$A$4:$A$127,$A$28:$A$30,Debits_Mars)</f>
        <v>0</v>
      </c>
      <c r="D29" s="15">
        <f>SUM(B29-C29)</f>
        <v>0</v>
      </c>
      <c r="F29" s="5" t="s">
        <v>155</v>
      </c>
      <c r="G29" s="25" t="s">
        <v>184</v>
      </c>
      <c r="H29" s="94">
        <f>SUMIF(Saisie_Mars!$A$4:$A$127,$F$29:$F$32,Debits_Mars)</f>
        <v>0</v>
      </c>
      <c r="I29" s="15">
        <f>SUM(G29-H29)</f>
        <v>0</v>
      </c>
      <c r="K29" s="5" t="s">
        <v>139</v>
      </c>
      <c r="L29" s="49" t="str">
        <f>B77</f>
        <v>0,00</v>
      </c>
      <c r="M29" s="14">
        <f>C77</f>
        <v>0</v>
      </c>
      <c r="N29" s="15">
        <f>SUM(L29-M29)</f>
        <v>0</v>
      </c>
    </row>
    <row r="30" spans="1:14" ht="15.75" thickBot="1" x14ac:dyDescent="0.25">
      <c r="A30" s="5" t="s">
        <v>82</v>
      </c>
      <c r="B30" s="25" t="s">
        <v>184</v>
      </c>
      <c r="C30" s="94">
        <f>SUMIF(Saisie_Mars!$A$4:$A$127,$A$28:$A$30,Debits_Mars)</f>
        <v>0</v>
      </c>
      <c r="D30" s="15">
        <f>SUM(B30-C30)</f>
        <v>0</v>
      </c>
      <c r="F30" s="5" t="s">
        <v>22</v>
      </c>
      <c r="G30" s="25" t="s">
        <v>184</v>
      </c>
      <c r="H30" s="94">
        <f>SUMIF(Saisie_Mars!$A$4:$A$127,$F$29:$F$32,Debits_Mars)</f>
        <v>0</v>
      </c>
      <c r="I30" s="15">
        <f>SUM(G30-H30)</f>
        <v>0</v>
      </c>
      <c r="K30" s="5" t="s">
        <v>140</v>
      </c>
      <c r="L30" s="49" t="str">
        <f>B13</f>
        <v>0,00</v>
      </c>
      <c r="M30" s="14">
        <f>C13</f>
        <v>0</v>
      </c>
      <c r="N30" s="15">
        <f>SUM(L30-M30)</f>
        <v>0</v>
      </c>
    </row>
    <row r="31" spans="1:14" ht="15.75" thickBot="1" x14ac:dyDescent="0.25">
      <c r="A31" s="9" t="s">
        <v>126</v>
      </c>
      <c r="B31" s="26">
        <f>SUM(B28:B30)</f>
        <v>0</v>
      </c>
      <c r="C31" s="26">
        <f>SUM(C28:C30)</f>
        <v>0</v>
      </c>
      <c r="D31" s="16">
        <f>SUM(D28:D30)</f>
        <v>0</v>
      </c>
      <c r="F31" s="5" t="s">
        <v>56</v>
      </c>
      <c r="G31" s="25" t="s">
        <v>184</v>
      </c>
      <c r="H31" s="94">
        <f>SUMIF(Saisie_Mars!$A$4:$A$127,$F$29:$F$32,Debits_Mars)</f>
        <v>0</v>
      </c>
      <c r="I31" s="15">
        <f>SUM(G31-H31)</f>
        <v>0</v>
      </c>
      <c r="K31" s="9" t="s">
        <v>141</v>
      </c>
      <c r="L31" s="8">
        <f>SUM(L28+L29-L30)</f>
        <v>0</v>
      </c>
      <c r="M31" s="8">
        <f>SUM(M28+M29-M30)</f>
        <v>0</v>
      </c>
      <c r="N31" s="8">
        <f>SUM(N28+N29-N30)</f>
        <v>0</v>
      </c>
    </row>
    <row r="32" spans="1:14" ht="15.75" thickBot="1" x14ac:dyDescent="0.25">
      <c r="A32" s="212" t="s">
        <v>62</v>
      </c>
      <c r="B32" s="213"/>
      <c r="C32" s="213"/>
      <c r="D32" s="214"/>
      <c r="F32" s="5" t="s">
        <v>58</v>
      </c>
      <c r="G32" s="25" t="s">
        <v>184</v>
      </c>
      <c r="H32" s="94">
        <f>SUMIF(Saisie_Mars!$A$4:$A$127,$F$29:$F$32,Debits_Mars)</f>
        <v>0</v>
      </c>
      <c r="I32" s="15">
        <f>SUM(G32-H32)</f>
        <v>0</v>
      </c>
      <c r="K32" s="6" t="s">
        <v>146</v>
      </c>
      <c r="L32" s="8">
        <f>SUM(L11+L16+L21+L26+L31)</f>
        <v>0</v>
      </c>
      <c r="M32" s="8">
        <f>SUM(M11+M16+M21+M26+M31)</f>
        <v>0</v>
      </c>
      <c r="N32" s="8">
        <f>SUM(N11+N16+N21+N26+N31)</f>
        <v>0</v>
      </c>
    </row>
    <row r="33" spans="1:9" ht="15.75" thickBot="1" x14ac:dyDescent="0.25">
      <c r="A33" s="5" t="s">
        <v>211</v>
      </c>
      <c r="B33" s="25" t="s">
        <v>184</v>
      </c>
      <c r="C33" s="94">
        <f>SUMIF(Saisie_Mars!$A$4:$A$127,$A$33:$A$36,Debits_Mars)</f>
        <v>0</v>
      </c>
      <c r="D33" s="14">
        <f>SUM(B33-C33)</f>
        <v>0</v>
      </c>
      <c r="F33" s="9" t="s">
        <v>173</v>
      </c>
      <c r="G33" s="16">
        <f>SUM(G29:G32)</f>
        <v>0</v>
      </c>
      <c r="H33" s="16">
        <f>SUM(H29:H32)</f>
        <v>0</v>
      </c>
      <c r="I33" s="16">
        <f>SUM(I29:I32)</f>
        <v>0</v>
      </c>
    </row>
    <row r="34" spans="1:9" ht="15.75" thickBot="1" x14ac:dyDescent="0.25">
      <c r="A34" s="5" t="s">
        <v>112</v>
      </c>
      <c r="B34" s="25" t="s">
        <v>184</v>
      </c>
      <c r="C34" s="94">
        <f>SUMIF(Saisie_Mars!$A$4:$A$127,$A$33:$A$36,Debits_Mars)</f>
        <v>0</v>
      </c>
      <c r="D34" s="14">
        <f>SUM(B34-C34)</f>
        <v>0</v>
      </c>
      <c r="F34" s="237" t="s">
        <v>162</v>
      </c>
      <c r="G34" s="238"/>
      <c r="H34" s="238"/>
      <c r="I34" s="239"/>
    </row>
    <row r="35" spans="1:9" ht="15.75" thickBot="1" x14ac:dyDescent="0.25">
      <c r="A35" s="5" t="s">
        <v>61</v>
      </c>
      <c r="B35" s="25" t="s">
        <v>184</v>
      </c>
      <c r="C35" s="94">
        <f>SUMIF(Saisie_Mars!$A$4:$A$127,$A$33:$A$36,Debits_Mars)</f>
        <v>0</v>
      </c>
      <c r="D35" s="14">
        <f>SUM(B35-C35)</f>
        <v>0</v>
      </c>
      <c r="F35" s="5" t="s">
        <v>161</v>
      </c>
      <c r="G35" s="25" t="s">
        <v>184</v>
      </c>
      <c r="H35" s="94">
        <f>SUMIF(Saisie_Mars!$A$4:$A$127,$F$35:$F$37,Debits_Mars)</f>
        <v>0</v>
      </c>
      <c r="I35" s="15">
        <f>SUM(G35-H35)</f>
        <v>0</v>
      </c>
    </row>
    <row r="36" spans="1:9" ht="15.75" thickBot="1" x14ac:dyDescent="0.25">
      <c r="A36" s="5" t="s">
        <v>75</v>
      </c>
      <c r="B36" s="25" t="s">
        <v>184</v>
      </c>
      <c r="C36" s="94">
        <f>SUMIF(Saisie_Mars!$A$4:$A$127,$A$33:$A$36,Debits_Mars)</f>
        <v>0</v>
      </c>
      <c r="D36" s="14">
        <f>SUM(B36-C36)</f>
        <v>0</v>
      </c>
      <c r="F36" s="5" t="s">
        <v>44</v>
      </c>
      <c r="G36" s="25" t="s">
        <v>184</v>
      </c>
      <c r="H36" s="94">
        <f>SUMIF(Saisie_Mars!$A$4:$A$127,$F$35:$F$37,Debits_Mars)</f>
        <v>0</v>
      </c>
      <c r="I36" s="15">
        <f>SUM(G36-H36)</f>
        <v>0</v>
      </c>
    </row>
    <row r="37" spans="1:9" ht="15.75" thickBot="1" x14ac:dyDescent="0.25">
      <c r="A37" s="9" t="s">
        <v>127</v>
      </c>
      <c r="B37" s="16">
        <f>SUM(B33:B36)</f>
        <v>0</v>
      </c>
      <c r="C37" s="16">
        <f>SUM(C33:C36)</f>
        <v>0</v>
      </c>
      <c r="D37" s="16">
        <f>SUM(D33:D36)</f>
        <v>0</v>
      </c>
      <c r="F37" s="5" t="s">
        <v>65</v>
      </c>
      <c r="G37" s="25" t="s">
        <v>184</v>
      </c>
      <c r="H37" s="94">
        <f>SUMIF(Saisie_Mars!$A$4:$A$127,$F$35:$F$37,Debits_Mars)</f>
        <v>0</v>
      </c>
      <c r="I37" s="15">
        <f>SUM(G37-H37)</f>
        <v>0</v>
      </c>
    </row>
    <row r="38" spans="1:9" ht="15.75" thickBot="1" x14ac:dyDescent="0.25">
      <c r="A38" s="212" t="s">
        <v>151</v>
      </c>
      <c r="B38" s="213"/>
      <c r="C38" s="213"/>
      <c r="D38" s="214"/>
      <c r="F38" s="9" t="s">
        <v>172</v>
      </c>
      <c r="G38" s="16">
        <f>SUM(G35:G37)</f>
        <v>0</v>
      </c>
      <c r="H38" s="16">
        <f>SUM(H35:H37)</f>
        <v>0</v>
      </c>
      <c r="I38" s="16">
        <f>SUM(I35:I37)</f>
        <v>0</v>
      </c>
    </row>
    <row r="39" spans="1:9" ht="15.75" thickBot="1" x14ac:dyDescent="0.25">
      <c r="A39" s="5" t="s">
        <v>150</v>
      </c>
      <c r="B39" s="25" t="s">
        <v>184</v>
      </c>
      <c r="C39" s="25">
        <f>SUMIF(Saisie_Mars!$A$4:$A$127,$A$39:$A$42,Debits_Mars)</f>
        <v>0</v>
      </c>
      <c r="D39" s="14">
        <f>SUM(B39-C39)</f>
        <v>0</v>
      </c>
      <c r="F39" s="237" t="s">
        <v>174</v>
      </c>
      <c r="G39" s="238"/>
      <c r="H39" s="238"/>
      <c r="I39" s="239"/>
    </row>
    <row r="40" spans="1:9" ht="15.75" thickBot="1" x14ac:dyDescent="0.25">
      <c r="A40" s="5" t="s">
        <v>30</v>
      </c>
      <c r="B40" s="25" t="s">
        <v>184</v>
      </c>
      <c r="C40" s="25">
        <f>SUMIF(Saisie_Mars!$A$4:$A$127,$A$39:$A$42,Debits_Mars)</f>
        <v>0</v>
      </c>
      <c r="D40" s="14">
        <f>SUM(B40-C40)</f>
        <v>0</v>
      </c>
      <c r="F40" s="5" t="s">
        <v>179</v>
      </c>
      <c r="G40" s="25" t="s">
        <v>184</v>
      </c>
      <c r="H40" s="94">
        <f>SUMIF(Saisie_Mars!$A$4:$A$127,$F$40:$F$46,Debits_Mars)</f>
        <v>0</v>
      </c>
      <c r="I40" s="15">
        <f t="shared" ref="I40:I46" si="2">SUM(G40-H40)</f>
        <v>0</v>
      </c>
    </row>
    <row r="41" spans="1:9" ht="15.75" thickBot="1" x14ac:dyDescent="0.25">
      <c r="A41" s="5" t="s">
        <v>39</v>
      </c>
      <c r="B41" s="25" t="s">
        <v>184</v>
      </c>
      <c r="C41" s="25">
        <f>SUMIF(Saisie_Mars!$A$4:$A$127,$A$39:$A$42,Debits_Mars)</f>
        <v>0</v>
      </c>
      <c r="D41" s="14">
        <f>SUM(B41-C41)</f>
        <v>0</v>
      </c>
      <c r="F41" s="5" t="s">
        <v>38</v>
      </c>
      <c r="G41" s="25" t="s">
        <v>184</v>
      </c>
      <c r="H41" s="94">
        <f>SUMIF(Saisie_Mars!$A$4:$A$127,$F$40:$F$46,Debits_Mars)</f>
        <v>0</v>
      </c>
      <c r="I41" s="15">
        <f t="shared" si="2"/>
        <v>0</v>
      </c>
    </row>
    <row r="42" spans="1:9" ht="15.75" thickBot="1" x14ac:dyDescent="0.25">
      <c r="A42" s="5" t="s">
        <v>280</v>
      </c>
      <c r="B42" s="25" t="s">
        <v>184</v>
      </c>
      <c r="C42" s="25">
        <f>SUMIF(Saisie_Mars!$A$4:$A$127,$A$39:$A$42,Debits_Mars)</f>
        <v>0</v>
      </c>
      <c r="D42" s="14">
        <f>SUM(B42-C42)</f>
        <v>0</v>
      </c>
      <c r="F42" s="5" t="s">
        <v>178</v>
      </c>
      <c r="G42" s="25" t="s">
        <v>184</v>
      </c>
      <c r="H42" s="94">
        <f>SUMIF(Saisie_Mars!$A$4:$A$127,$F$40:$F$46,Debits_Mars)</f>
        <v>0</v>
      </c>
      <c r="I42" s="14">
        <f t="shared" si="2"/>
        <v>0</v>
      </c>
    </row>
    <row r="43" spans="1:9" ht="15.75" thickBot="1" x14ac:dyDescent="0.25">
      <c r="A43" s="9" t="s">
        <v>169</v>
      </c>
      <c r="B43" s="26">
        <f>SUM(B39:B42)</f>
        <v>0</v>
      </c>
      <c r="C43" s="26">
        <f>SUM(C39:C42)</f>
        <v>0</v>
      </c>
      <c r="D43" s="16">
        <f>SUM(D39:D42)</f>
        <v>0</v>
      </c>
      <c r="F43" s="5" t="s">
        <v>74</v>
      </c>
      <c r="G43" s="25" t="s">
        <v>184</v>
      </c>
      <c r="H43" s="94">
        <f>SUMIF(Saisie_Mars!$A$4:$A$127,$F$40:$F$46,Debits_Mars)</f>
        <v>0</v>
      </c>
      <c r="I43" s="14">
        <f t="shared" si="2"/>
        <v>0</v>
      </c>
    </row>
    <row r="44" spans="1:9" ht="15.75" thickBot="1" x14ac:dyDescent="0.25">
      <c r="A44" s="212" t="s">
        <v>20</v>
      </c>
      <c r="B44" s="213"/>
      <c r="C44" s="213"/>
      <c r="D44" s="214"/>
      <c r="F44" s="5" t="s">
        <v>85</v>
      </c>
      <c r="G44" s="25" t="s">
        <v>184</v>
      </c>
      <c r="H44" s="94">
        <f>SUMIF(Saisie_Mars!$A$4:$A$127,$F$40:$F$46,Debits_Mars)</f>
        <v>0</v>
      </c>
      <c r="I44" s="15">
        <f t="shared" si="2"/>
        <v>0</v>
      </c>
    </row>
    <row r="45" spans="1:9" ht="15.75" thickBot="1" x14ac:dyDescent="0.25">
      <c r="A45" s="5" t="s">
        <v>165</v>
      </c>
      <c r="B45" s="25" t="s">
        <v>184</v>
      </c>
      <c r="C45" s="94">
        <f>SUMIF(Saisie_Mars!$A$4:$A$127,$A$45:$A$58,Debits_Mars)</f>
        <v>0</v>
      </c>
      <c r="D45" s="14">
        <f t="shared" ref="D45:D58" si="3">SUM(B45-C45)</f>
        <v>0</v>
      </c>
      <c r="F45" s="5" t="s">
        <v>86</v>
      </c>
      <c r="G45" s="25" t="s">
        <v>184</v>
      </c>
      <c r="H45" s="94">
        <f>SUMIF(Saisie_Mars!$A$4:$A$127,$F$40:$F$46,Debits_Mars)</f>
        <v>0</v>
      </c>
      <c r="I45" s="15">
        <f t="shared" si="2"/>
        <v>0</v>
      </c>
    </row>
    <row r="46" spans="1:9" ht="15.75" thickBot="1" x14ac:dyDescent="0.25">
      <c r="A46" s="5" t="s">
        <v>19</v>
      </c>
      <c r="B46" s="25" t="s">
        <v>184</v>
      </c>
      <c r="C46" s="94">
        <f>SUMIF(Saisie_Mars!$A$4:$A$127,$A$45:$A$58,Debits_Mars)</f>
        <v>0</v>
      </c>
      <c r="D46" s="14">
        <f t="shared" si="3"/>
        <v>0</v>
      </c>
      <c r="F46" s="5" t="s">
        <v>87</v>
      </c>
      <c r="G46" s="25" t="s">
        <v>184</v>
      </c>
      <c r="H46" s="94">
        <f>SUMIF(Saisie_Mars!$A$4:$A$127,$F$40:$F$46,Debits_Mars)</f>
        <v>0</v>
      </c>
      <c r="I46" s="15">
        <f t="shared" si="2"/>
        <v>0</v>
      </c>
    </row>
    <row r="47" spans="1:9" ht="15.75" thickBot="1" x14ac:dyDescent="0.25">
      <c r="A47" s="5" t="s">
        <v>21</v>
      </c>
      <c r="B47" s="25" t="s">
        <v>184</v>
      </c>
      <c r="C47" s="94">
        <f>SUMIF(Saisie_Mars!$A$4:$A$127,$A$45:$A$58,Debits_Mars)</f>
        <v>0</v>
      </c>
      <c r="D47" s="14">
        <f t="shared" si="3"/>
        <v>0</v>
      </c>
      <c r="F47" s="9" t="s">
        <v>135</v>
      </c>
      <c r="G47" s="16">
        <f>SUM(G40:G46)</f>
        <v>0</v>
      </c>
      <c r="H47" s="16">
        <f>SUM(H40:H46)</f>
        <v>0</v>
      </c>
      <c r="I47" s="16">
        <f>SUM(I40:I46)</f>
        <v>0</v>
      </c>
    </row>
    <row r="48" spans="1:9" ht="15.75" thickBot="1" x14ac:dyDescent="0.25">
      <c r="A48" s="5" t="s">
        <v>25</v>
      </c>
      <c r="B48" s="25" t="s">
        <v>184</v>
      </c>
      <c r="C48" s="94">
        <f>SUMIF(Saisie_Mars!$A$4:$A$127,$A$45:$A$58,Debits_Mars)</f>
        <v>0</v>
      </c>
      <c r="D48" s="14">
        <f t="shared" si="3"/>
        <v>0</v>
      </c>
      <c r="F48" s="237" t="s">
        <v>156</v>
      </c>
      <c r="G48" s="238"/>
      <c r="H48" s="238"/>
      <c r="I48" s="239"/>
    </row>
    <row r="49" spans="1:9" ht="15.75" thickBot="1" x14ac:dyDescent="0.25">
      <c r="A49" s="5" t="s">
        <v>170</v>
      </c>
      <c r="B49" s="25" t="s">
        <v>184</v>
      </c>
      <c r="C49" s="94">
        <f>SUMIF(Saisie_Mars!$A$4:$A$127,$A$45:$A$58,Debits_Mars)</f>
        <v>0</v>
      </c>
      <c r="D49" s="14">
        <f t="shared" si="3"/>
        <v>0</v>
      </c>
      <c r="F49" s="5" t="s">
        <v>167</v>
      </c>
      <c r="G49" s="25" t="s">
        <v>184</v>
      </c>
      <c r="H49" s="94">
        <f>SUMIF(Saisie_Mars!$A$4:$A$127,$F$49:$F$50,Debits_Mars)</f>
        <v>0</v>
      </c>
      <c r="I49" s="15">
        <f>SUM(G49-H49)</f>
        <v>0</v>
      </c>
    </row>
    <row r="50" spans="1:9" ht="15.75" thickBot="1" x14ac:dyDescent="0.25">
      <c r="A50" s="5" t="s">
        <v>48</v>
      </c>
      <c r="B50" s="25" t="s">
        <v>184</v>
      </c>
      <c r="C50" s="94">
        <f>SUMIF(Saisie_Mars!$A$4:$A$127,$A$45:$A$58,Debits_Mars)</f>
        <v>0</v>
      </c>
      <c r="D50" s="14">
        <f t="shared" si="3"/>
        <v>0</v>
      </c>
      <c r="F50" s="5" t="s">
        <v>36</v>
      </c>
      <c r="G50" s="25" t="s">
        <v>184</v>
      </c>
      <c r="H50" s="94">
        <f>SUMIF(Saisie_Mars!$A$4:$A$127,$F$49:$F$50,Debits_Mars)</f>
        <v>0</v>
      </c>
      <c r="I50" s="14">
        <f>SUM(G50-H50)</f>
        <v>0</v>
      </c>
    </row>
    <row r="51" spans="1:9" ht="15.75" thickBot="1" x14ac:dyDescent="0.25">
      <c r="A51" s="5" t="s">
        <v>50</v>
      </c>
      <c r="B51" s="25" t="s">
        <v>184</v>
      </c>
      <c r="C51" s="94">
        <f>SUMIF(Saisie_Mars!$A$4:$A$127,$A$45:$A$58,Debits_Mars)</f>
        <v>0</v>
      </c>
      <c r="D51" s="14">
        <f t="shared" si="3"/>
        <v>0</v>
      </c>
      <c r="F51" s="9" t="s">
        <v>175</v>
      </c>
      <c r="G51" s="16">
        <f>SUM(G49:G50)</f>
        <v>0</v>
      </c>
      <c r="H51" s="16">
        <f>SUM(H49:H50)</f>
        <v>0</v>
      </c>
      <c r="I51" s="16">
        <f>SUM(I49:I50)</f>
        <v>0</v>
      </c>
    </row>
    <row r="52" spans="1:9" ht="15.75" thickBot="1" x14ac:dyDescent="0.25">
      <c r="A52" s="5" t="s">
        <v>54</v>
      </c>
      <c r="B52" s="25" t="s">
        <v>184</v>
      </c>
      <c r="C52" s="94">
        <f>SUMIF(Saisie_Mars!$A$4:$A$127,$A$45:$A$58,Debits_Mars)</f>
        <v>0</v>
      </c>
      <c r="D52" s="14">
        <f t="shared" si="3"/>
        <v>0</v>
      </c>
      <c r="F52" s="237" t="s">
        <v>27</v>
      </c>
      <c r="G52" s="238"/>
      <c r="H52" s="238"/>
      <c r="I52" s="239"/>
    </row>
    <row r="53" spans="1:9" ht="15.75" thickBot="1" x14ac:dyDescent="0.25">
      <c r="A53" s="5" t="s">
        <v>59</v>
      </c>
      <c r="B53" s="25" t="s">
        <v>184</v>
      </c>
      <c r="C53" s="94">
        <f>SUMIF(Saisie_Mars!$A$4:$A$127,$A$45:$A$58,Debits_Mars)</f>
        <v>0</v>
      </c>
      <c r="D53" s="14">
        <f t="shared" si="3"/>
        <v>0</v>
      </c>
      <c r="F53" s="5" t="s">
        <v>164</v>
      </c>
      <c r="G53" s="25" t="s">
        <v>184</v>
      </c>
      <c r="H53" s="94">
        <f>SUMIF(Saisie_Mars!$A$4:$A$127,$F$53:$F$61,Debits_Mars)</f>
        <v>0</v>
      </c>
      <c r="I53" s="15">
        <f t="shared" ref="I53:I61" si="4">SUM(G53-H53)</f>
        <v>0</v>
      </c>
    </row>
    <row r="54" spans="1:9" ht="15.75" thickBot="1" x14ac:dyDescent="0.25">
      <c r="A54" s="5" t="s">
        <v>279</v>
      </c>
      <c r="B54" s="25" t="s">
        <v>184</v>
      </c>
      <c r="C54" s="94">
        <f>SUMIF(Saisie_Mars!$A$4:$A$127,$A$45:$A$58,Debits_Mars)</f>
        <v>0</v>
      </c>
      <c r="D54" s="14">
        <f t="shared" si="3"/>
        <v>0</v>
      </c>
      <c r="F54" s="5" t="s">
        <v>26</v>
      </c>
      <c r="G54" s="25" t="s">
        <v>184</v>
      </c>
      <c r="H54" s="94">
        <f>SUMIF(Saisie_Mars!$A$4:$A$127,$F$53:$F$61,Debits_Mars)</f>
        <v>0</v>
      </c>
      <c r="I54" s="15">
        <f t="shared" si="4"/>
        <v>0</v>
      </c>
    </row>
    <row r="55" spans="1:9" ht="15.75" thickBot="1" x14ac:dyDescent="0.25">
      <c r="A55" s="5" t="s">
        <v>73</v>
      </c>
      <c r="B55" s="25" t="s">
        <v>184</v>
      </c>
      <c r="C55" s="94">
        <f>SUMIF(Saisie_Mars!$A$4:$A$127,$A$45:$A$58,Debits_Mars)</f>
        <v>0</v>
      </c>
      <c r="D55" s="14">
        <f t="shared" si="3"/>
        <v>0</v>
      </c>
      <c r="F55" s="5" t="s">
        <v>31</v>
      </c>
      <c r="G55" s="25" t="s">
        <v>184</v>
      </c>
      <c r="H55" s="94">
        <f>SUMIF(Saisie_Mars!$A$4:$A$127,$F$53:$F$61,Debits_Mars)</f>
        <v>0</v>
      </c>
      <c r="I55" s="15">
        <f t="shared" si="4"/>
        <v>0</v>
      </c>
    </row>
    <row r="56" spans="1:9" ht="15.75" thickBot="1" x14ac:dyDescent="0.25">
      <c r="A56" s="5" t="s">
        <v>89</v>
      </c>
      <c r="B56" s="25" t="s">
        <v>184</v>
      </c>
      <c r="C56" s="94">
        <f>SUMIF(Saisie_Mars!$A$4:$A$127,$A$45:$A$58,Debits_Mars)</f>
        <v>0</v>
      </c>
      <c r="D56" s="14">
        <f t="shared" si="3"/>
        <v>0</v>
      </c>
      <c r="F56" s="5" t="s">
        <v>32</v>
      </c>
      <c r="G56" s="25" t="s">
        <v>184</v>
      </c>
      <c r="H56" s="94">
        <f>SUMIF(Saisie_Mars!$A$4:$A$127,$F$53:$F$61,Debits_Mars)</f>
        <v>0</v>
      </c>
      <c r="I56" s="15">
        <f t="shared" si="4"/>
        <v>0</v>
      </c>
    </row>
    <row r="57" spans="1:9" ht="15.75" thickBot="1" x14ac:dyDescent="0.25">
      <c r="A57" s="5" t="s">
        <v>90</v>
      </c>
      <c r="B57" s="25" t="s">
        <v>184</v>
      </c>
      <c r="C57" s="94">
        <f>SUMIF(Saisie_Mars!$A$4:$A$127,$A$45:$A$58,Debits_Mars)</f>
        <v>0</v>
      </c>
      <c r="D57" s="14">
        <f t="shared" si="3"/>
        <v>0</v>
      </c>
      <c r="F57" s="5" t="s">
        <v>51</v>
      </c>
      <c r="G57" s="25" t="s">
        <v>184</v>
      </c>
      <c r="H57" s="94">
        <f>SUMIF(Saisie_Mars!$A$4:$A$127,$F$53:$F$61,Debits_Mars)</f>
        <v>0</v>
      </c>
      <c r="I57" s="15">
        <f t="shared" si="4"/>
        <v>0</v>
      </c>
    </row>
    <row r="58" spans="1:9" ht="15.75" thickBot="1" x14ac:dyDescent="0.25">
      <c r="A58" s="5" t="s">
        <v>93</v>
      </c>
      <c r="B58" s="25" t="s">
        <v>184</v>
      </c>
      <c r="C58" s="94">
        <f>SUMIF(Saisie_Mars!$A$4:$A$127,$A$45:$A$58,Debits_Mars)</f>
        <v>0</v>
      </c>
      <c r="D58" s="14">
        <f t="shared" si="3"/>
        <v>0</v>
      </c>
      <c r="F58" s="5" t="s">
        <v>57</v>
      </c>
      <c r="G58" s="25" t="s">
        <v>184</v>
      </c>
      <c r="H58" s="94">
        <f>SUMIF(Saisie_Mars!$A$4:$A$127,$F$53:$F$61,Debits_Mars)</f>
        <v>0</v>
      </c>
      <c r="I58" s="15">
        <f t="shared" si="4"/>
        <v>0</v>
      </c>
    </row>
    <row r="59" spans="1:9" ht="15.75" thickBot="1" x14ac:dyDescent="0.25">
      <c r="A59" s="9" t="s">
        <v>188</v>
      </c>
      <c r="B59" s="16">
        <f>SUM(B45:B58)</f>
        <v>0</v>
      </c>
      <c r="C59" s="16">
        <f>SUM(C45:C58)</f>
        <v>0</v>
      </c>
      <c r="D59" s="16">
        <f>SUM(D45:D58)</f>
        <v>0</v>
      </c>
      <c r="F59" s="5" t="s">
        <v>66</v>
      </c>
      <c r="G59" s="25" t="s">
        <v>184</v>
      </c>
      <c r="H59" s="94">
        <f>SUMIF(Saisie_Mars!$A$4:$A$127,$F$53:$F$61,Debits_Mars)</f>
        <v>0</v>
      </c>
      <c r="I59" s="15">
        <f t="shared" si="4"/>
        <v>0</v>
      </c>
    </row>
    <row r="60" spans="1:9" ht="15.75" thickBot="1" x14ac:dyDescent="0.25">
      <c r="A60" s="212" t="s">
        <v>34</v>
      </c>
      <c r="B60" s="213"/>
      <c r="C60" s="213"/>
      <c r="D60" s="214"/>
      <c r="F60" s="5" t="s">
        <v>67</v>
      </c>
      <c r="G60" s="25" t="s">
        <v>184</v>
      </c>
      <c r="H60" s="94">
        <f>SUMIF(Saisie_Mars!$A$4:$A$127,$F$53:$F$61,Debits_Mars)</f>
        <v>0</v>
      </c>
      <c r="I60" s="15">
        <f t="shared" si="4"/>
        <v>0</v>
      </c>
    </row>
    <row r="61" spans="1:9" ht="15.75" thickBot="1" x14ac:dyDescent="0.25">
      <c r="A61" s="5" t="s">
        <v>153</v>
      </c>
      <c r="B61" s="25" t="s">
        <v>184</v>
      </c>
      <c r="C61" s="94">
        <f>SUMIF(Saisie_Mars!$A$4:$A$127,$A$61:$A$65,Debits_Mars)</f>
        <v>0</v>
      </c>
      <c r="D61" s="14">
        <f>SUM(B61-C61)</f>
        <v>0</v>
      </c>
      <c r="F61" s="5" t="s">
        <v>72</v>
      </c>
      <c r="G61" s="25" t="s">
        <v>184</v>
      </c>
      <c r="H61" s="94">
        <f>SUMIF(Saisie_Mars!$A$4:$A$127,$F$53:$F$61,Debits_Mars)</f>
        <v>0</v>
      </c>
      <c r="I61" s="15">
        <f t="shared" si="4"/>
        <v>0</v>
      </c>
    </row>
    <row r="62" spans="1:9" ht="15.75" thickBot="1" x14ac:dyDescent="0.25">
      <c r="A62" s="5" t="s">
        <v>33</v>
      </c>
      <c r="B62" s="25" t="s">
        <v>184</v>
      </c>
      <c r="C62" s="94">
        <f>SUMIF(Saisie_Mars!$A$4:$A$127,$A$61:$A$65,Debits_Mars)</f>
        <v>0</v>
      </c>
      <c r="D62" s="14">
        <f>SUM(B62-C62)</f>
        <v>0</v>
      </c>
      <c r="F62" s="9" t="s">
        <v>134</v>
      </c>
      <c r="G62" s="16">
        <f>SUM(G53:G61)</f>
        <v>0</v>
      </c>
      <c r="H62" s="16">
        <f>SUM(H53:H61)</f>
        <v>0</v>
      </c>
      <c r="I62" s="16">
        <f>SUM(I53:I61)</f>
        <v>0</v>
      </c>
    </row>
    <row r="63" spans="1:9" ht="15.75" thickBot="1" x14ac:dyDescent="0.25">
      <c r="A63" s="5" t="s">
        <v>35</v>
      </c>
      <c r="B63" s="25" t="s">
        <v>184</v>
      </c>
      <c r="C63" s="94">
        <f>SUMIF(Saisie_Mars!$A$4:$A$127,$A$61:$A$65,Debits_Mars)</f>
        <v>0</v>
      </c>
      <c r="D63" s="14">
        <f>SUM(B63-C63)</f>
        <v>0</v>
      </c>
      <c r="F63" s="237" t="s">
        <v>29</v>
      </c>
      <c r="G63" s="238"/>
      <c r="H63" s="238"/>
      <c r="I63" s="239"/>
    </row>
    <row r="64" spans="1:9" ht="15.75" thickBot="1" x14ac:dyDescent="0.25">
      <c r="A64" s="5" t="s">
        <v>45</v>
      </c>
      <c r="B64" s="25" t="s">
        <v>184</v>
      </c>
      <c r="C64" s="94">
        <f>SUMIF(Saisie_Mars!$A$4:$A$127,$A$61:$A$65,Debits_Mars)</f>
        <v>0</v>
      </c>
      <c r="D64" s="14">
        <f>SUM(B64-C64)</f>
        <v>0</v>
      </c>
      <c r="F64" s="5" t="s">
        <v>166</v>
      </c>
      <c r="G64" s="25" t="s">
        <v>184</v>
      </c>
      <c r="H64" s="94">
        <f>SUMIF(Saisie_Mars!$A$4:$A$127,$F$64:$F$73,Debits_Mars)</f>
        <v>0</v>
      </c>
      <c r="I64" s="15">
        <f t="shared" ref="I64:I73" si="5">SUM(G64-H64)</f>
        <v>0</v>
      </c>
    </row>
    <row r="65" spans="1:9" ht="15.75" thickBot="1" x14ac:dyDescent="0.25">
      <c r="A65" s="5" t="s">
        <v>46</v>
      </c>
      <c r="B65" s="25" t="s">
        <v>184</v>
      </c>
      <c r="C65" s="94">
        <f>SUMIF(Saisie_Mars!$A$4:$A$127,$A$61:$A$65,Debits_Mars)</f>
        <v>0</v>
      </c>
      <c r="D65" s="14">
        <f>SUM(B65-C65)</f>
        <v>0</v>
      </c>
      <c r="F65" s="5" t="s">
        <v>28</v>
      </c>
      <c r="G65" s="25" t="s">
        <v>184</v>
      </c>
      <c r="H65" s="94">
        <f>SUMIF(Saisie_Mars!$A$4:$A$127,$F$64:$F$73,Debits_Mars)</f>
        <v>0</v>
      </c>
      <c r="I65" s="15">
        <f t="shared" si="5"/>
        <v>0</v>
      </c>
    </row>
    <row r="66" spans="1:9" ht="15.75" thickBot="1" x14ac:dyDescent="0.25">
      <c r="A66" s="9" t="s">
        <v>129</v>
      </c>
      <c r="B66" s="16">
        <f>SUM(B61:B65)</f>
        <v>0</v>
      </c>
      <c r="C66" s="16">
        <f>SUM(C61:C65)</f>
        <v>0</v>
      </c>
      <c r="D66" s="16">
        <f>SUM(D61:D65)</f>
        <v>0</v>
      </c>
      <c r="F66" s="5" t="s">
        <v>180</v>
      </c>
      <c r="G66" s="25" t="s">
        <v>184</v>
      </c>
      <c r="H66" s="94">
        <f>SUMIF(Saisie_Mars!$A$4:$A$127,$F$64:$F$73,Debits_Mars)</f>
        <v>0</v>
      </c>
      <c r="I66" s="15">
        <f t="shared" si="5"/>
        <v>0</v>
      </c>
    </row>
    <row r="67" spans="1:9" ht="15.75" thickBot="1" x14ac:dyDescent="0.25">
      <c r="A67" s="237" t="s">
        <v>160</v>
      </c>
      <c r="B67" s="238"/>
      <c r="C67" s="238"/>
      <c r="D67" s="239"/>
      <c r="F67" s="5" t="s">
        <v>40</v>
      </c>
      <c r="G67" s="25" t="s">
        <v>184</v>
      </c>
      <c r="H67" s="94">
        <f>SUMIF(Saisie_Mars!$A$4:$A$127,$F$64:$F$73,Debits_Mars)</f>
        <v>0</v>
      </c>
      <c r="I67" s="15">
        <f t="shared" si="5"/>
        <v>0</v>
      </c>
    </row>
    <row r="68" spans="1:9" ht="15.75" thickBot="1" x14ac:dyDescent="0.25">
      <c r="A68" s="5" t="s">
        <v>159</v>
      </c>
      <c r="B68" s="25" t="s">
        <v>184</v>
      </c>
      <c r="C68" s="94">
        <f>SUMIF(Saisie_Mars!$A$4:$A$127,$A$68:$A$70,Debits_Mars)</f>
        <v>0</v>
      </c>
      <c r="D68" s="14">
        <f>SUM(B68-C68)</f>
        <v>0</v>
      </c>
      <c r="F68" s="5" t="s">
        <v>148</v>
      </c>
      <c r="G68" s="25" t="s">
        <v>184</v>
      </c>
      <c r="H68" s="94">
        <f>SUMIF(Saisie_Mars!$A$4:$A$127,$F$64:$F$73,Debits_Mars)</f>
        <v>0</v>
      </c>
      <c r="I68" s="15">
        <f t="shared" si="5"/>
        <v>0</v>
      </c>
    </row>
    <row r="69" spans="1:9" ht="15.75" thickBot="1" x14ac:dyDescent="0.25">
      <c r="A69" s="5" t="s">
        <v>212</v>
      </c>
      <c r="B69" s="25" t="s">
        <v>184</v>
      </c>
      <c r="C69" s="94">
        <f>SUMIF(Saisie_Mars!$A$4:$A$127,$A$68:$A$70,Debits_Mars)</f>
        <v>0</v>
      </c>
      <c r="D69" s="14">
        <f>SUM(B69-C69)</f>
        <v>0</v>
      </c>
      <c r="F69" s="5" t="s">
        <v>68</v>
      </c>
      <c r="G69" s="25" t="s">
        <v>184</v>
      </c>
      <c r="H69" s="94">
        <f>SUMIF(Saisie_Mars!$A$4:$A$127,$F$64:$F$73,Debits_Mars)</f>
        <v>0</v>
      </c>
      <c r="I69" s="15">
        <f t="shared" si="5"/>
        <v>0</v>
      </c>
    </row>
    <row r="70" spans="1:9" ht="15.75" thickBot="1" x14ac:dyDescent="0.25">
      <c r="A70" s="5" t="s">
        <v>79</v>
      </c>
      <c r="B70" s="25" t="s">
        <v>184</v>
      </c>
      <c r="C70" s="94">
        <f>SUMIF(Saisie_Mars!$A$4:$A$127,$A$68:$A$70,Debits_Mars)</f>
        <v>0</v>
      </c>
      <c r="D70" s="14">
        <f>SUM(B70-C70)</f>
        <v>0</v>
      </c>
      <c r="F70" s="5" t="s">
        <v>80</v>
      </c>
      <c r="G70" s="25" t="s">
        <v>184</v>
      </c>
      <c r="H70" s="94">
        <f>SUMIF(Saisie_Mars!$A$4:$A$127,$F$64:$F$73,Debits_Mars)</f>
        <v>0</v>
      </c>
      <c r="I70" s="15">
        <f t="shared" si="5"/>
        <v>0</v>
      </c>
    </row>
    <row r="71" spans="1:9" ht="15.75" thickBot="1" x14ac:dyDescent="0.25">
      <c r="A71" s="9" t="s">
        <v>171</v>
      </c>
      <c r="B71" s="16">
        <f>SUM(B68:B70)</f>
        <v>0</v>
      </c>
      <c r="C71" s="16">
        <f>SUM(C68:C70)</f>
        <v>0</v>
      </c>
      <c r="D71" s="16">
        <f>SUM(D69:D70)</f>
        <v>0</v>
      </c>
      <c r="F71" s="5" t="s">
        <v>81</v>
      </c>
      <c r="G71" s="25" t="s">
        <v>184</v>
      </c>
      <c r="H71" s="94">
        <f>SUMIF(Saisie_Mars!$A$4:$A$127,$F$64:$F$73,Debits_Mars)</f>
        <v>0</v>
      </c>
      <c r="I71" s="15">
        <f t="shared" si="5"/>
        <v>0</v>
      </c>
    </row>
    <row r="72" spans="1:9" ht="15.75" thickBot="1" x14ac:dyDescent="0.25">
      <c r="A72" s="237" t="s">
        <v>53</v>
      </c>
      <c r="B72" s="238"/>
      <c r="C72" s="238"/>
      <c r="D72" s="239"/>
      <c r="F72" s="5" t="s">
        <v>84</v>
      </c>
      <c r="G72" s="25" t="s">
        <v>184</v>
      </c>
      <c r="H72" s="94">
        <f>SUMIF(Saisie_Mars!$A$4:$A$127,$F$64:$F$73,Debits_Mars)</f>
        <v>0</v>
      </c>
      <c r="I72" s="15">
        <f t="shared" si="5"/>
        <v>0</v>
      </c>
    </row>
    <row r="73" spans="1:9" ht="15.75" thickBot="1" x14ac:dyDescent="0.25">
      <c r="A73" s="5" t="s">
        <v>157</v>
      </c>
      <c r="B73" s="25" t="s">
        <v>184</v>
      </c>
      <c r="C73" s="94">
        <f>SUMIF(Saisie_Mars!$A$4:$A$127,$A$73:$A$77,Debits_Mars)</f>
        <v>0</v>
      </c>
      <c r="D73" s="15">
        <f>SUM(B73-C73)</f>
        <v>0</v>
      </c>
      <c r="F73" s="5" t="s">
        <v>94</v>
      </c>
      <c r="G73" s="25" t="s">
        <v>184</v>
      </c>
      <c r="H73" s="94">
        <f>SUMIF(Saisie_Mars!$A$4:$A$127,$F$64:$F$73,Debits_Mars)</f>
        <v>0</v>
      </c>
      <c r="I73" s="15">
        <f t="shared" si="5"/>
        <v>0</v>
      </c>
    </row>
    <row r="74" spans="1:9" ht="15.75" thickBot="1" x14ac:dyDescent="0.25">
      <c r="A74" s="5" t="s">
        <v>24</v>
      </c>
      <c r="B74" s="25" t="s">
        <v>184</v>
      </c>
      <c r="C74" s="94">
        <f>SUMIF(Saisie_Mars!$A$4:$A$127,$A$73:$A$77,Debits_Mars)</f>
        <v>0</v>
      </c>
      <c r="D74" s="15">
        <f>SUM(B74-C74)</f>
        <v>0</v>
      </c>
      <c r="F74" s="9" t="s">
        <v>136</v>
      </c>
      <c r="G74" s="16">
        <f>SUM(G64:G73)</f>
        <v>0</v>
      </c>
      <c r="H74" s="16">
        <f>SUM(H64:H73)</f>
        <v>0</v>
      </c>
      <c r="I74" s="19">
        <f>SUM(I64:I73)</f>
        <v>0</v>
      </c>
    </row>
    <row r="75" spans="1:9" ht="15.75" thickBot="1" x14ac:dyDescent="0.25">
      <c r="A75" s="5" t="s">
        <v>52</v>
      </c>
      <c r="B75" s="25" t="s">
        <v>184</v>
      </c>
      <c r="C75" s="94">
        <f>SUMIF(Saisie_Mars!$A$4:$A$127,$A$73:$A$77,Debits_Mars)</f>
        <v>0</v>
      </c>
      <c r="D75" s="15">
        <f>SUM(B75-C75)</f>
        <v>0</v>
      </c>
      <c r="F75" s="237" t="s">
        <v>70</v>
      </c>
      <c r="G75" s="238"/>
      <c r="H75" s="238"/>
      <c r="I75" s="239"/>
    </row>
    <row r="76" spans="1:9" ht="15.75" thickBot="1" x14ac:dyDescent="0.25">
      <c r="A76" s="5" t="s">
        <v>55</v>
      </c>
      <c r="B76" s="25" t="s">
        <v>184</v>
      </c>
      <c r="C76" s="94">
        <f>SUMIF(Saisie_Mars!$A$4:$A$127,$A$73:$A$77,Debits_Mars)</f>
        <v>0</v>
      </c>
      <c r="D76" s="15">
        <f>SUM(B76-C76)</f>
        <v>0</v>
      </c>
      <c r="F76" s="5" t="s">
        <v>163</v>
      </c>
      <c r="G76" s="25" t="s">
        <v>184</v>
      </c>
      <c r="H76" s="94">
        <f>SUMIF(Saisie_Mars!$A$4:$A$127,$F$76:$F$78,Debits_Mars)</f>
        <v>0</v>
      </c>
      <c r="I76" s="15">
        <f>SUM(G76-H76)</f>
        <v>0</v>
      </c>
    </row>
    <row r="77" spans="1:9" ht="15.75" thickBot="1" x14ac:dyDescent="0.25">
      <c r="A77" s="5" t="s">
        <v>69</v>
      </c>
      <c r="B77" s="25" t="s">
        <v>184</v>
      </c>
      <c r="C77" s="94">
        <f>SUMIF(Saisie_Mars!$A$4:$A$127,$A$73:$A$77,Debits_Mars)</f>
        <v>0</v>
      </c>
      <c r="D77" s="15">
        <f>SUM(B77-C77)</f>
        <v>0</v>
      </c>
      <c r="F77" s="5" t="s">
        <v>182</v>
      </c>
      <c r="G77" s="25" t="s">
        <v>184</v>
      </c>
      <c r="H77" s="94">
        <f>SUMIF(Saisie_Mars!$A$4:$A$127,$F$76:$F$78,Debits_Mars)</f>
        <v>0</v>
      </c>
      <c r="I77" s="15">
        <f>SUM(G77-H77)</f>
        <v>0</v>
      </c>
    </row>
    <row r="78" spans="1:9" ht="15.75" thickBot="1" x14ac:dyDescent="0.25">
      <c r="A78" s="9" t="s">
        <v>130</v>
      </c>
      <c r="B78" s="16">
        <f>SUM(B73:B77)</f>
        <v>0</v>
      </c>
      <c r="C78" s="26">
        <f>SUM(C73:C77)</f>
        <v>0</v>
      </c>
      <c r="D78" s="16">
        <f>SUM(D73:D77)</f>
        <v>0</v>
      </c>
      <c r="F78" s="5" t="s">
        <v>149</v>
      </c>
      <c r="G78" s="25" t="s">
        <v>184</v>
      </c>
      <c r="H78" s="94">
        <f>SUMIF(Saisie_Mars!$A$4:$A$127,$F$76:$F$78,Debits_Mars)</f>
        <v>0</v>
      </c>
      <c r="I78" s="15">
        <f>SUM(G78-H78)</f>
        <v>0</v>
      </c>
    </row>
    <row r="79" spans="1:9" ht="15.75" thickBot="1" x14ac:dyDescent="0.25">
      <c r="C79" s="92"/>
      <c r="F79" s="9" t="s">
        <v>181</v>
      </c>
      <c r="G79" s="16">
        <f>SUM(G76:G78)</f>
        <v>0</v>
      </c>
      <c r="H79" s="16">
        <f>SUM(H76:H78)</f>
        <v>0</v>
      </c>
      <c r="I79" s="16">
        <f>SUM(I76:I78)</f>
        <v>0</v>
      </c>
    </row>
    <row r="80" spans="1:9" ht="15.75" thickBot="1" x14ac:dyDescent="0.25">
      <c r="C80" s="92"/>
      <c r="F80" s="9" t="s">
        <v>176</v>
      </c>
      <c r="G80" s="16">
        <f>SUM(B31+B37+B43+B59+B66+B71+B78+G12+G21+G27+G33+G38+G47+G51+G62+G74+G79)</f>
        <v>0</v>
      </c>
      <c r="H80" s="16">
        <f>SUM(C31+C37+C43+C59+C66+C71+C78+H12+H21+H27+H33+H38+H47+H51+H62+H74+H79)</f>
        <v>0</v>
      </c>
      <c r="I80" s="16">
        <f>SUM(D31+D37+D43+D59+D66+D71+D78+I12+I21+I27+I33+I38+I47+I51+I62+I74+I79)</f>
        <v>0</v>
      </c>
    </row>
  </sheetData>
  <sheetProtection sheet="1" objects="1" scenarios="1"/>
  <mergeCells count="29">
    <mergeCell ref="K7:N7"/>
    <mergeCell ref="K5:N5"/>
    <mergeCell ref="A38:D38"/>
    <mergeCell ref="K12:N12"/>
    <mergeCell ref="F13:I13"/>
    <mergeCell ref="K17:N17"/>
    <mergeCell ref="F22:I22"/>
    <mergeCell ref="K22:N22"/>
    <mergeCell ref="K27:N27"/>
    <mergeCell ref="F28:I28"/>
    <mergeCell ref="A72:D72"/>
    <mergeCell ref="F75:I75"/>
    <mergeCell ref="F39:I39"/>
    <mergeCell ref="A44:D44"/>
    <mergeCell ref="F48:I48"/>
    <mergeCell ref="F52:I52"/>
    <mergeCell ref="A60:D60"/>
    <mergeCell ref="F63:I63"/>
    <mergeCell ref="F1:G1"/>
    <mergeCell ref="F2:G2"/>
    <mergeCell ref="I2:I3"/>
    <mergeCell ref="C2:C3"/>
    <mergeCell ref="A67:D67"/>
    <mergeCell ref="A25:D25"/>
    <mergeCell ref="A27:D27"/>
    <mergeCell ref="A5:D5"/>
    <mergeCell ref="F5:I5"/>
    <mergeCell ref="F34:I34"/>
    <mergeCell ref="A32:D32"/>
  </mergeCells>
  <dataValidations disablePrompts="1" count="1">
    <dataValidation allowBlank="1" showInputMessage="1" showErrorMessage="1" sqref="A45:A58 A33:A36 A39:A42"/>
  </dataValidation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IV80"/>
  <sheetViews>
    <sheetView zoomScale="90" zoomScaleNormal="90" workbookViewId="0">
      <pane ySplit="3" topLeftCell="A4" activePane="bottomLeft" state="frozen"/>
      <selection activeCell="L13" sqref="L13"/>
      <selection pane="bottomLeft" activeCell="B7" sqref="B7"/>
    </sheetView>
  </sheetViews>
  <sheetFormatPr baseColWidth="10" defaultRowHeight="15" x14ac:dyDescent="0.2"/>
  <cols>
    <col min="1" max="1" width="40.88671875" customWidth="1"/>
    <col min="5" max="5" width="1.77734375" customWidth="1"/>
    <col min="6" max="6" width="40.88671875" customWidth="1"/>
    <col min="10" max="10" width="1.77734375" customWidth="1"/>
    <col min="11" max="11" width="40.88671875" customWidth="1"/>
  </cols>
  <sheetData>
    <row r="1" spans="1:256" ht="27" customHeight="1" thickTop="1" thickBot="1" x14ac:dyDescent="0.35">
      <c r="A1" s="27" t="s">
        <v>0</v>
      </c>
      <c r="B1" s="11"/>
      <c r="C1" s="11"/>
      <c r="D1" s="11"/>
      <c r="E1" s="11"/>
      <c r="F1" s="223">
        <f>Annee</f>
        <v>2018</v>
      </c>
      <c r="G1" s="224"/>
      <c r="H1" s="11"/>
      <c r="I1" s="11"/>
      <c r="J1" s="11"/>
      <c r="K1" s="68"/>
      <c r="L1" s="68"/>
      <c r="M1" s="68"/>
      <c r="N1" s="68"/>
    </row>
    <row r="2" spans="1:256" ht="21.75" customHeight="1" thickTop="1" thickBot="1" x14ac:dyDescent="0.35">
      <c r="A2" s="11" t="s">
        <v>0</v>
      </c>
      <c r="C2" s="242" t="s">
        <v>273</v>
      </c>
      <c r="D2" s="11"/>
      <c r="E2" s="11"/>
      <c r="F2" s="240" t="str">
        <f>Mois4</f>
        <v>AVRIL</v>
      </c>
      <c r="G2" s="241"/>
      <c r="H2" s="11"/>
      <c r="I2" s="242" t="s">
        <v>274</v>
      </c>
      <c r="J2" s="11"/>
      <c r="K2" s="68"/>
      <c r="L2" s="68"/>
      <c r="M2" s="11"/>
      <c r="N2" s="11"/>
    </row>
    <row r="3" spans="1:256" ht="20.100000000000001" customHeight="1" thickTop="1" thickBot="1" x14ac:dyDescent="0.35">
      <c r="A3" s="11"/>
      <c r="C3" s="243"/>
      <c r="D3" s="173" t="s">
        <v>183</v>
      </c>
      <c r="E3" s="11"/>
      <c r="F3" s="11"/>
      <c r="G3" s="11"/>
      <c r="H3" s="174" t="s">
        <v>186</v>
      </c>
      <c r="I3" s="243"/>
      <c r="J3" s="11"/>
      <c r="K3" s="68"/>
      <c r="L3" s="174" t="s">
        <v>185</v>
      </c>
      <c r="N3" s="174" t="s">
        <v>117</v>
      </c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</row>
    <row r="4" spans="1:256" ht="15" customHeight="1" thickBot="1" x14ac:dyDescent="0.25"/>
    <row r="5" spans="1:256" ht="15" customHeight="1" thickBot="1" x14ac:dyDescent="0.25">
      <c r="A5" s="208" t="s">
        <v>119</v>
      </c>
      <c r="B5" s="208"/>
      <c r="C5" s="208"/>
      <c r="D5" s="208"/>
      <c r="F5" s="208" t="s">
        <v>214</v>
      </c>
      <c r="G5" s="208"/>
      <c r="H5" s="208"/>
      <c r="I5" s="208"/>
      <c r="K5" s="208" t="s">
        <v>137</v>
      </c>
      <c r="L5" s="208"/>
      <c r="M5" s="208"/>
      <c r="N5" s="208"/>
    </row>
    <row r="6" spans="1:256" ht="15" customHeight="1" thickBot="1" x14ac:dyDescent="0.25">
      <c r="A6" s="12" t="s">
        <v>125</v>
      </c>
      <c r="B6" s="12" t="s">
        <v>121</v>
      </c>
      <c r="C6" s="12" t="s">
        <v>122</v>
      </c>
      <c r="D6" s="12" t="s">
        <v>118</v>
      </c>
      <c r="F6" s="23" t="s">
        <v>125</v>
      </c>
      <c r="G6" s="23" t="s">
        <v>121</v>
      </c>
      <c r="H6" s="23" t="s">
        <v>122</v>
      </c>
      <c r="I6" s="23" t="s">
        <v>118</v>
      </c>
      <c r="K6" s="23" t="s">
        <v>125</v>
      </c>
      <c r="L6" s="23" t="s">
        <v>121</v>
      </c>
      <c r="M6" s="23" t="s">
        <v>122</v>
      </c>
      <c r="N6" s="23" t="s">
        <v>118</v>
      </c>
    </row>
    <row r="7" spans="1:256" ht="15" customHeight="1" thickBot="1" x14ac:dyDescent="0.25">
      <c r="A7" s="172" t="s">
        <v>248</v>
      </c>
      <c r="B7" s="25" t="s">
        <v>184</v>
      </c>
      <c r="C7" s="14">
        <f>SUMIF(Saisie_Avril!$A$4:$A$127,$A$7:$A$22,Credits_Avril)</f>
        <v>0</v>
      </c>
      <c r="D7" s="15">
        <f t="shared" ref="D7:D22" si="0">SUM(B7-C7)</f>
        <v>0</v>
      </c>
      <c r="F7" s="55" t="s">
        <v>64</v>
      </c>
      <c r="G7" s="56"/>
      <c r="H7" s="56"/>
      <c r="I7" s="57"/>
      <c r="K7" s="237" t="s">
        <v>138</v>
      </c>
      <c r="L7" s="238"/>
      <c r="M7" s="238"/>
      <c r="N7" s="239"/>
    </row>
    <row r="8" spans="1:256" ht="15" customHeight="1" thickBot="1" x14ac:dyDescent="0.25">
      <c r="A8" s="170" t="s">
        <v>104</v>
      </c>
      <c r="B8" s="25" t="s">
        <v>184</v>
      </c>
      <c r="C8" s="14">
        <f>SUMIF(Saisie_Avril!$A$4:$A$127,$A$7:$A$22,Credits_Avril)</f>
        <v>0</v>
      </c>
      <c r="D8" s="15">
        <f t="shared" si="0"/>
        <v>0</v>
      </c>
      <c r="F8" s="5" t="s">
        <v>154</v>
      </c>
      <c r="G8" s="25" t="s">
        <v>184</v>
      </c>
      <c r="H8" s="14">
        <f>SUMIF(Saisie_Avril!$A$4:$A$127,$F$8:$F$11,Debits_Avril)</f>
        <v>0</v>
      </c>
      <c r="I8" s="15">
        <f>SUM(G8-H8)</f>
        <v>0</v>
      </c>
      <c r="K8" s="5" t="s">
        <v>265</v>
      </c>
      <c r="L8" s="24">
        <f>Mars!L11</f>
        <v>0</v>
      </c>
      <c r="M8" s="24">
        <f>Mars!$M$11</f>
        <v>870.02</v>
      </c>
      <c r="N8" s="15">
        <f>SUM(L8-M8)</f>
        <v>-870.02</v>
      </c>
    </row>
    <row r="9" spans="1:256" ht="15" customHeight="1" thickBot="1" x14ac:dyDescent="0.25">
      <c r="A9" s="170" t="s">
        <v>102</v>
      </c>
      <c r="B9" s="25" t="s">
        <v>184</v>
      </c>
      <c r="C9" s="14">
        <f>SUMIF(Saisie_Avril!$A$4:$A$127,$A$7:$A$22,Credits_Avril)</f>
        <v>0</v>
      </c>
      <c r="D9" s="15">
        <f t="shared" si="0"/>
        <v>0</v>
      </c>
      <c r="F9" s="5" t="s">
        <v>63</v>
      </c>
      <c r="G9" s="25" t="s">
        <v>184</v>
      </c>
      <c r="H9" s="14">
        <f>SUMIF(Saisie_Avril!$A$4:$A$127,$F$8:$F$11,Debits_Avril)</f>
        <v>0</v>
      </c>
      <c r="I9" s="15">
        <f>SUM(G9-H9)</f>
        <v>0</v>
      </c>
      <c r="K9" s="5" t="s">
        <v>139</v>
      </c>
      <c r="L9" s="7">
        <f>B23</f>
        <v>0</v>
      </c>
      <c r="M9" s="14">
        <f>C23</f>
        <v>0</v>
      </c>
      <c r="N9" s="15">
        <f>SUM(L9-M9)</f>
        <v>0</v>
      </c>
    </row>
    <row r="10" spans="1:256" ht="15" customHeight="1" thickBot="1" x14ac:dyDescent="0.25">
      <c r="A10" s="170" t="s">
        <v>103</v>
      </c>
      <c r="B10" s="25" t="s">
        <v>184</v>
      </c>
      <c r="C10" s="14">
        <f>SUMIF(Saisie_Avril!$A$4:$A$127,$A$7:$A$22,Credits_Avril)</f>
        <v>0</v>
      </c>
      <c r="D10" s="15">
        <f t="shared" si="0"/>
        <v>0</v>
      </c>
      <c r="F10" s="5" t="s">
        <v>91</v>
      </c>
      <c r="G10" s="25" t="s">
        <v>184</v>
      </c>
      <c r="H10" s="14">
        <f>SUMIF(Saisie_Avril!$A$4:$A$127,$F$8:$F$11,Debits_Avril)</f>
        <v>0</v>
      </c>
      <c r="I10" s="15">
        <f>SUM(G10-H10)</f>
        <v>0</v>
      </c>
      <c r="K10" s="5" t="s">
        <v>140</v>
      </c>
      <c r="L10" s="7">
        <f>G80</f>
        <v>0</v>
      </c>
      <c r="M10" s="14">
        <f>H80</f>
        <v>0</v>
      </c>
      <c r="N10" s="15">
        <f>SUM(L10-M10)</f>
        <v>0</v>
      </c>
    </row>
    <row r="11" spans="1:256" ht="15" customHeight="1" thickBot="1" x14ac:dyDescent="0.25">
      <c r="A11" s="170" t="s">
        <v>105</v>
      </c>
      <c r="B11" s="25" t="s">
        <v>184</v>
      </c>
      <c r="C11" s="14">
        <f>SUMIF(Saisie_Avril!$A$4:$A$127,$A$7:$A$22,Credits_Avril)</f>
        <v>0</v>
      </c>
      <c r="D11" s="15">
        <f t="shared" si="0"/>
        <v>0</v>
      </c>
      <c r="F11" s="5" t="s">
        <v>92</v>
      </c>
      <c r="G11" s="25" t="s">
        <v>184</v>
      </c>
      <c r="H11" s="14">
        <f>SUMIF(Saisie_Avril!$A$4:$A$127,$F$8:$F$11,Debits_Avril)</f>
        <v>0</v>
      </c>
      <c r="I11" s="15">
        <f>SUM(G11-H11)</f>
        <v>0</v>
      </c>
      <c r="K11" s="9" t="s">
        <v>141</v>
      </c>
      <c r="L11" s="8">
        <f>SUM(L8+L9-L10)</f>
        <v>0</v>
      </c>
      <c r="M11" s="8">
        <f>SUM(M8+M9-M10)</f>
        <v>870.02</v>
      </c>
      <c r="N11" s="8">
        <f>SUM(N8+N9-N10)</f>
        <v>-870.02</v>
      </c>
    </row>
    <row r="12" spans="1:256" ht="15" customHeight="1" thickBot="1" x14ac:dyDescent="0.25">
      <c r="A12" s="170" t="s">
        <v>106</v>
      </c>
      <c r="B12" s="25" t="s">
        <v>184</v>
      </c>
      <c r="C12" s="14">
        <f>SUMIF(Saisie_Avril!$A$4:$A$127,$A$7:$A$22,Credits_Avril)</f>
        <v>0</v>
      </c>
      <c r="D12" s="15">
        <f t="shared" si="0"/>
        <v>0</v>
      </c>
      <c r="F12" s="9" t="s">
        <v>132</v>
      </c>
      <c r="G12" s="16">
        <f>SUM(G8:G11)</f>
        <v>0</v>
      </c>
      <c r="H12" s="16">
        <f>SUM(H8:H11)</f>
        <v>0</v>
      </c>
      <c r="I12" s="16">
        <f>SUM(I8:I11)</f>
        <v>0</v>
      </c>
      <c r="K12" s="237" t="s">
        <v>142</v>
      </c>
      <c r="L12" s="238"/>
      <c r="M12" s="238"/>
      <c r="N12" s="239"/>
    </row>
    <row r="13" spans="1:256" ht="15" customHeight="1" thickBot="1" x14ac:dyDescent="0.25">
      <c r="A13" s="170" t="s">
        <v>107</v>
      </c>
      <c r="B13" s="25" t="s">
        <v>184</v>
      </c>
      <c r="C13" s="14">
        <f>SUMIF(Saisie_Avril!$A$4:$A$127,$A$7:$A$22,Credits_Avril)</f>
        <v>0</v>
      </c>
      <c r="D13" s="15">
        <f t="shared" si="0"/>
        <v>0</v>
      </c>
      <c r="F13" s="237" t="s">
        <v>37</v>
      </c>
      <c r="G13" s="238"/>
      <c r="H13" s="238"/>
      <c r="I13" s="239"/>
      <c r="K13" s="5" t="s">
        <v>266</v>
      </c>
      <c r="L13" s="49">
        <f>Mars!L16</f>
        <v>0</v>
      </c>
      <c r="M13" s="49">
        <f>Mars!$M$16</f>
        <v>0</v>
      </c>
      <c r="N13" s="15">
        <f>SUM(L13-M13)</f>
        <v>0</v>
      </c>
    </row>
    <row r="14" spans="1:256" ht="15" customHeight="1" thickBot="1" x14ac:dyDescent="0.25">
      <c r="A14" s="170" t="s">
        <v>210</v>
      </c>
      <c r="B14" s="25" t="s">
        <v>184</v>
      </c>
      <c r="C14" s="14">
        <f>SUMIF(Saisie_Avril!$A$4:$A$127,$A$7:$A$22,Credits_Avril)</f>
        <v>0</v>
      </c>
      <c r="D14" s="15">
        <f t="shared" si="0"/>
        <v>0</v>
      </c>
      <c r="F14" s="5" t="s">
        <v>168</v>
      </c>
      <c r="G14" s="25" t="s">
        <v>184</v>
      </c>
      <c r="H14" s="14">
        <f>SUMIF(Saisie_Avril!$A$4:$A$127,$F$14:$F$20,Debits_Avril)</f>
        <v>0</v>
      </c>
      <c r="I14" s="15">
        <f t="shared" ref="I14:I20" si="1">SUM(G14-H14)</f>
        <v>0</v>
      </c>
      <c r="K14" s="5" t="s">
        <v>139</v>
      </c>
      <c r="L14" s="49" t="str">
        <f>B74</f>
        <v>0,00</v>
      </c>
      <c r="M14" s="14">
        <f>C74</f>
        <v>0</v>
      </c>
      <c r="N14" s="15">
        <f>SUM(L14-M14)</f>
        <v>0</v>
      </c>
    </row>
    <row r="15" spans="1:256" ht="15" customHeight="1" thickBot="1" x14ac:dyDescent="0.25">
      <c r="A15" s="171" t="s">
        <v>108</v>
      </c>
      <c r="B15" s="25" t="s">
        <v>184</v>
      </c>
      <c r="C15" s="14">
        <f>SUMIF(Saisie_Avril!$A$4:$A$127,$A$7:$A$22,Credits_Avril)</f>
        <v>0</v>
      </c>
      <c r="D15" s="15">
        <f t="shared" si="0"/>
        <v>0</v>
      </c>
      <c r="F15" s="5" t="s">
        <v>177</v>
      </c>
      <c r="G15" s="25" t="s">
        <v>184</v>
      </c>
      <c r="H15" s="14">
        <f>SUMIF(Saisie_Avril!$A$4:$A$127,$F$14:$F$20,Debits_Avril)</f>
        <v>0</v>
      </c>
      <c r="I15" s="15">
        <f t="shared" si="1"/>
        <v>0</v>
      </c>
      <c r="K15" s="5" t="s">
        <v>140</v>
      </c>
      <c r="L15" s="49" t="str">
        <f>B10</f>
        <v>0,00</v>
      </c>
      <c r="M15" s="14">
        <f>C8</f>
        <v>0</v>
      </c>
      <c r="N15" s="15">
        <f>SUM(L15-M15)</f>
        <v>0</v>
      </c>
    </row>
    <row r="16" spans="1:256" ht="15" customHeight="1" thickBot="1" x14ac:dyDescent="0.25">
      <c r="A16" s="170" t="s">
        <v>109</v>
      </c>
      <c r="B16" s="25" t="s">
        <v>184</v>
      </c>
      <c r="C16" s="14">
        <f>SUMIF(Saisie_Avril!$A$4:$A$127,$A$7:$A$22,Credits_Avril)</f>
        <v>0</v>
      </c>
      <c r="D16" s="15">
        <f t="shared" si="0"/>
        <v>0</v>
      </c>
      <c r="F16" s="5" t="s">
        <v>41</v>
      </c>
      <c r="G16" s="25" t="s">
        <v>184</v>
      </c>
      <c r="H16" s="14">
        <f>SUMIF(Saisie_Avril!$A$4:$A$127,$F$14:$F$20,Debits_Avril)</f>
        <v>0</v>
      </c>
      <c r="I16" s="15">
        <f t="shared" si="1"/>
        <v>0</v>
      </c>
      <c r="K16" s="9" t="s">
        <v>141</v>
      </c>
      <c r="L16" s="8">
        <f>SUM(L13+L14-L15)</f>
        <v>0</v>
      </c>
      <c r="M16" s="8">
        <f>SUM(M13+M14-M15)</f>
        <v>0</v>
      </c>
      <c r="N16" s="8">
        <f>SUM(N13+N14-N15)</f>
        <v>0</v>
      </c>
    </row>
    <row r="17" spans="1:14" ht="15" customHeight="1" thickBot="1" x14ac:dyDescent="0.25">
      <c r="A17" s="170" t="s">
        <v>111</v>
      </c>
      <c r="B17" s="25" t="s">
        <v>184</v>
      </c>
      <c r="C17" s="14">
        <f>SUMIF(Saisie_Avril!$A$4:$A$127,$A$7:$A$22,Credits_Avril)</f>
        <v>0</v>
      </c>
      <c r="D17" s="15">
        <f t="shared" si="0"/>
        <v>0</v>
      </c>
      <c r="F17" s="5" t="s">
        <v>47</v>
      </c>
      <c r="G17" s="25" t="s">
        <v>184</v>
      </c>
      <c r="H17" s="14">
        <f>SUMIF(Saisie_Avril!$A$4:$A$127,$F$14:$F$20,Debits_Avril)</f>
        <v>0</v>
      </c>
      <c r="I17" s="15">
        <f t="shared" si="1"/>
        <v>0</v>
      </c>
      <c r="K17" s="237" t="s">
        <v>143</v>
      </c>
      <c r="L17" s="238"/>
      <c r="M17" s="238"/>
      <c r="N17" s="239"/>
    </row>
    <row r="18" spans="1:14" ht="15" customHeight="1" thickBot="1" x14ac:dyDescent="0.25">
      <c r="A18" s="170" t="s">
        <v>110</v>
      </c>
      <c r="B18" s="25" t="s">
        <v>184</v>
      </c>
      <c r="C18" s="14">
        <f>SUMIF(Saisie_Avril!$A$4:$A$127,$A$7:$A$22,Credits_Avril)</f>
        <v>0</v>
      </c>
      <c r="D18" s="15">
        <f t="shared" si="0"/>
        <v>0</v>
      </c>
      <c r="F18" s="5" t="s">
        <v>60</v>
      </c>
      <c r="G18" s="25" t="s">
        <v>184</v>
      </c>
      <c r="H18" s="14">
        <f>SUMIF(Saisie_Avril!$A$4:$A$127,$F$14:$F$20,Debits_Avril)</f>
        <v>0</v>
      </c>
      <c r="I18" s="15">
        <f t="shared" si="1"/>
        <v>0</v>
      </c>
      <c r="K18" s="5" t="s">
        <v>267</v>
      </c>
      <c r="L18" s="24">
        <f>Mars!L21</f>
        <v>0</v>
      </c>
      <c r="M18" s="24">
        <f>Mars!$M$21</f>
        <v>-677.77</v>
      </c>
      <c r="N18" s="15">
        <f>SUM(L18-M18)</f>
        <v>677.77</v>
      </c>
    </row>
    <row r="19" spans="1:14" ht="15" customHeight="1" thickBot="1" x14ac:dyDescent="0.25">
      <c r="A19" s="170" t="s">
        <v>147</v>
      </c>
      <c r="B19" s="25" t="s">
        <v>184</v>
      </c>
      <c r="C19" s="14">
        <f>SUMIF(Saisie_Avril!$A$4:$A$127,$A$7:$A$22,Credits_Avril)</f>
        <v>0</v>
      </c>
      <c r="D19" s="15">
        <f t="shared" si="0"/>
        <v>0</v>
      </c>
      <c r="F19" s="5" t="s">
        <v>71</v>
      </c>
      <c r="G19" s="25" t="s">
        <v>184</v>
      </c>
      <c r="H19" s="14">
        <f>SUMIF(Saisie_Avril!$A$4:$A$127,$F$14:$F$20,Debits_Avril)</f>
        <v>0</v>
      </c>
      <c r="I19" s="15">
        <f t="shared" si="1"/>
        <v>0</v>
      </c>
      <c r="K19" s="5" t="s">
        <v>139</v>
      </c>
      <c r="L19" s="49" t="str">
        <f>B75</f>
        <v>0,00</v>
      </c>
      <c r="M19" s="14">
        <f>C75</f>
        <v>0</v>
      </c>
      <c r="N19" s="15">
        <f>SUM(L19-M19)</f>
        <v>0</v>
      </c>
    </row>
    <row r="20" spans="1:14" ht="15" customHeight="1" thickBot="1" x14ac:dyDescent="0.25">
      <c r="A20" s="170" t="s">
        <v>113</v>
      </c>
      <c r="B20" s="25" t="s">
        <v>184</v>
      </c>
      <c r="C20" s="14">
        <f>SUMIF(Saisie_Avril!$A$4:$A$127,$A$7:$A$22,Credits_Avril)</f>
        <v>0</v>
      </c>
      <c r="D20" s="15">
        <f t="shared" si="0"/>
        <v>0</v>
      </c>
      <c r="F20" s="5" t="s">
        <v>88</v>
      </c>
      <c r="G20" s="25" t="s">
        <v>184</v>
      </c>
      <c r="H20" s="14">
        <f>SUMIF(Saisie_Avril!$A$4:$A$127,$F$14:$F$20,Debits_Avril)</f>
        <v>0</v>
      </c>
      <c r="I20" s="15">
        <f t="shared" si="1"/>
        <v>0</v>
      </c>
      <c r="K20" s="5" t="s">
        <v>140</v>
      </c>
      <c r="L20" s="49" t="str">
        <f>B11</f>
        <v>0,00</v>
      </c>
      <c r="M20" s="14">
        <f>C11</f>
        <v>0</v>
      </c>
      <c r="N20" s="15">
        <f>SUM(L20-M20)</f>
        <v>0</v>
      </c>
    </row>
    <row r="21" spans="1:14" ht="15" customHeight="1" thickBot="1" x14ac:dyDescent="0.25">
      <c r="A21" s="170" t="s">
        <v>114</v>
      </c>
      <c r="B21" s="25" t="s">
        <v>184</v>
      </c>
      <c r="C21" s="14">
        <f>SUMIF(Saisie_Avril!$A$4:$A$127,$A$7:$A$22,Credits_Avril)</f>
        <v>0</v>
      </c>
      <c r="D21" s="15">
        <f t="shared" si="0"/>
        <v>0</v>
      </c>
      <c r="F21" s="9" t="s">
        <v>131</v>
      </c>
      <c r="G21" s="26">
        <f>SUM(G14:G20)</f>
        <v>0</v>
      </c>
      <c r="H21" s="16">
        <f>SUM(H14:H20)</f>
        <v>0</v>
      </c>
      <c r="I21" s="16">
        <f>SUM(I14:I20)</f>
        <v>0</v>
      </c>
      <c r="K21" s="9" t="s">
        <v>141</v>
      </c>
      <c r="L21" s="8">
        <f>SUM(L18+L19-L20)</f>
        <v>0</v>
      </c>
      <c r="M21" s="8">
        <f>SUM(M18+M19-M20)</f>
        <v>-677.77</v>
      </c>
      <c r="N21" s="8">
        <f>SUM(N18+N19-N20)</f>
        <v>677.77</v>
      </c>
    </row>
    <row r="22" spans="1:14" ht="15" customHeight="1" thickBot="1" x14ac:dyDescent="0.25">
      <c r="A22" s="170" t="s">
        <v>115</v>
      </c>
      <c r="B22" s="25" t="s">
        <v>184</v>
      </c>
      <c r="C22" s="14">
        <f>SUMIF(Saisie_Avril!$A$4:$A$127,$A$7:$A$22,Credits_Avril)</f>
        <v>0</v>
      </c>
      <c r="D22" s="15">
        <f t="shared" si="0"/>
        <v>0</v>
      </c>
      <c r="F22" s="237" t="s">
        <v>43</v>
      </c>
      <c r="G22" s="244"/>
      <c r="H22" s="238"/>
      <c r="I22" s="239"/>
      <c r="K22" s="237" t="s">
        <v>144</v>
      </c>
      <c r="L22" s="238"/>
      <c r="M22" s="238"/>
      <c r="N22" s="239"/>
    </row>
    <row r="23" spans="1:14" ht="15" customHeight="1" thickBot="1" x14ac:dyDescent="0.25">
      <c r="A23" s="13" t="s">
        <v>120</v>
      </c>
      <c r="B23" s="17">
        <f>SUM(B7:B22)</f>
        <v>0</v>
      </c>
      <c r="C23" s="17">
        <f>SUM(C7:C22)</f>
        <v>0</v>
      </c>
      <c r="D23" s="17">
        <f>SUM(D7:D22)</f>
        <v>0</v>
      </c>
      <c r="F23" s="5" t="s">
        <v>158</v>
      </c>
      <c r="G23" s="25" t="s">
        <v>184</v>
      </c>
      <c r="H23" s="14">
        <f>SUMIF(Saisie_Avril!$A$4:$A$127,$F$23:$F$26,Debits_Avril)</f>
        <v>0</v>
      </c>
      <c r="I23" s="15">
        <f>SUM(G23-H23)</f>
        <v>0</v>
      </c>
      <c r="K23" s="5" t="s">
        <v>268</v>
      </c>
      <c r="L23" s="24">
        <f>Mars!L26</f>
        <v>0</v>
      </c>
      <c r="M23" s="24">
        <f>Mars!$M$26</f>
        <v>-192.25</v>
      </c>
      <c r="N23" s="15">
        <f>SUM(L23-M23)</f>
        <v>192.25</v>
      </c>
    </row>
    <row r="24" spans="1:14" ht="15" customHeight="1" thickBot="1" x14ac:dyDescent="0.25">
      <c r="A24" s="10"/>
      <c r="B24" s="10"/>
      <c r="C24" s="10"/>
      <c r="D24" s="10"/>
      <c r="F24" s="5" t="s">
        <v>42</v>
      </c>
      <c r="G24" s="25" t="s">
        <v>184</v>
      </c>
      <c r="H24" s="14">
        <f>SUMIF(Saisie_Avril!$A$4:$A$127,$F$23:$F$26,Debits_Avril)</f>
        <v>0</v>
      </c>
      <c r="I24" s="15">
        <f>SUM(G24-H24)</f>
        <v>0</v>
      </c>
      <c r="K24" s="5" t="s">
        <v>139</v>
      </c>
      <c r="L24" s="49" t="str">
        <f>B76</f>
        <v>0,00</v>
      </c>
      <c r="M24" s="14">
        <f>C76</f>
        <v>0</v>
      </c>
      <c r="N24" s="15">
        <f>SUM(L24-M24)</f>
        <v>0</v>
      </c>
    </row>
    <row r="25" spans="1:14" ht="15" customHeight="1" thickBot="1" x14ac:dyDescent="0.25">
      <c r="A25" s="209" t="s">
        <v>124</v>
      </c>
      <c r="B25" s="210"/>
      <c r="C25" s="210"/>
      <c r="D25" s="211"/>
      <c r="F25" s="5" t="s">
        <v>49</v>
      </c>
      <c r="G25" s="25" t="s">
        <v>184</v>
      </c>
      <c r="H25" s="14">
        <f>SUMIF(Saisie_Avril!$A$4:$A$127,$F$23:$F$26,Debits_Avril)</f>
        <v>0</v>
      </c>
      <c r="I25" s="15">
        <f>SUM(G25-H25)</f>
        <v>0</v>
      </c>
      <c r="K25" s="5" t="s">
        <v>140</v>
      </c>
      <c r="L25" s="49" t="str">
        <f>B12</f>
        <v>0,00</v>
      </c>
      <c r="M25" s="14">
        <f>C12</f>
        <v>0</v>
      </c>
      <c r="N25" s="15">
        <f>SUM(L25-M25)</f>
        <v>0</v>
      </c>
    </row>
    <row r="26" spans="1:14" ht="15" customHeight="1" thickBot="1" x14ac:dyDescent="0.25">
      <c r="A26" s="54" t="s">
        <v>125</v>
      </c>
      <c r="B26" s="54" t="s">
        <v>121</v>
      </c>
      <c r="C26" s="54" t="s">
        <v>122</v>
      </c>
      <c r="D26" s="54" t="s">
        <v>118</v>
      </c>
      <c r="F26" s="5" t="s">
        <v>83</v>
      </c>
      <c r="G26" s="25" t="s">
        <v>184</v>
      </c>
      <c r="H26" s="14">
        <f>SUMIF(Saisie_Avril!$A$4:$A$127,$F$23:$F$26,Debits_Avril)</f>
        <v>0</v>
      </c>
      <c r="I26" s="15">
        <f>SUM(G26-H26)</f>
        <v>0</v>
      </c>
      <c r="K26" s="9" t="s">
        <v>141</v>
      </c>
      <c r="L26" s="8">
        <f>SUM(L23+L24-L25)</f>
        <v>0</v>
      </c>
      <c r="M26" s="8">
        <f>SUM(M23+M24-M25)</f>
        <v>-192.25</v>
      </c>
      <c r="N26" s="8">
        <f>SUM(N23+N24-N25)</f>
        <v>192.25</v>
      </c>
    </row>
    <row r="27" spans="1:14" ht="15" customHeight="1" thickBot="1" x14ac:dyDescent="0.25">
      <c r="A27" s="212" t="s">
        <v>77</v>
      </c>
      <c r="B27" s="213"/>
      <c r="C27" s="213"/>
      <c r="D27" s="214"/>
      <c r="F27" s="9" t="s">
        <v>133</v>
      </c>
      <c r="G27" s="16">
        <f>SUM(G23:G26)</f>
        <v>0</v>
      </c>
      <c r="H27" s="16">
        <f>SUM(H23:H26)</f>
        <v>0</v>
      </c>
      <c r="I27" s="19">
        <f>SUM(I23:I26)</f>
        <v>0</v>
      </c>
      <c r="K27" s="237" t="s">
        <v>145</v>
      </c>
      <c r="L27" s="238"/>
      <c r="M27" s="238"/>
      <c r="N27" s="239"/>
    </row>
    <row r="28" spans="1:14" ht="15" customHeight="1" thickBot="1" x14ac:dyDescent="0.25">
      <c r="A28" s="5" t="s">
        <v>152</v>
      </c>
      <c r="B28" s="25" t="s">
        <v>184</v>
      </c>
      <c r="C28" s="14">
        <f>SUMIF(Saisie_Avril!$A$4:$A$127,$A$28:$A$30,Debits_Avril)</f>
        <v>0</v>
      </c>
      <c r="D28" s="15">
        <f>SUM(B28-C28)</f>
        <v>0</v>
      </c>
      <c r="F28" s="237" t="s">
        <v>23</v>
      </c>
      <c r="G28" s="238"/>
      <c r="H28" s="238"/>
      <c r="I28" s="239"/>
      <c r="K28" s="5" t="s">
        <v>269</v>
      </c>
      <c r="L28" s="24">
        <f>Mars!L31</f>
        <v>0</v>
      </c>
      <c r="M28" s="24">
        <f>Mars!$M$31</f>
        <v>0</v>
      </c>
      <c r="N28" s="15">
        <f>SUM(L28-M28)</f>
        <v>0</v>
      </c>
    </row>
    <row r="29" spans="1:14" ht="15" customHeight="1" thickBot="1" x14ac:dyDescent="0.25">
      <c r="A29" s="5" t="s">
        <v>76</v>
      </c>
      <c r="B29" s="25" t="s">
        <v>184</v>
      </c>
      <c r="C29" s="14">
        <f>SUMIF(Saisie_Avril!$A$4:$A$127,$A$28:$A$30,Debits_Avril)</f>
        <v>0</v>
      </c>
      <c r="D29" s="15">
        <f>SUM(B29-C29)</f>
        <v>0</v>
      </c>
      <c r="F29" s="5" t="s">
        <v>155</v>
      </c>
      <c r="G29" s="25" t="s">
        <v>184</v>
      </c>
      <c r="H29" s="14">
        <f>SUMIF(Saisie_Avril!$A$4:$A$127,$F$29:$F$32,Debits_Avril)</f>
        <v>0</v>
      </c>
      <c r="I29" s="15">
        <f>SUM(G29-H29)</f>
        <v>0</v>
      </c>
      <c r="K29" s="5" t="s">
        <v>139</v>
      </c>
      <c r="L29" s="49" t="str">
        <f>B77</f>
        <v>0,00</v>
      </c>
      <c r="M29" s="14">
        <f>C77</f>
        <v>0</v>
      </c>
      <c r="N29" s="15">
        <f>SUM(L29-M29)</f>
        <v>0</v>
      </c>
    </row>
    <row r="30" spans="1:14" ht="15" customHeight="1" thickBot="1" x14ac:dyDescent="0.25">
      <c r="A30" s="5" t="s">
        <v>82</v>
      </c>
      <c r="B30" s="25" t="s">
        <v>184</v>
      </c>
      <c r="C30" s="14">
        <f>SUMIF(Saisie_Avril!$A$4:$A$127,$A$28:$A$30,Debits_Avril)</f>
        <v>0</v>
      </c>
      <c r="D30" s="15">
        <f>SUM(B30-C30)</f>
        <v>0</v>
      </c>
      <c r="F30" s="5" t="s">
        <v>22</v>
      </c>
      <c r="G30" s="25" t="s">
        <v>184</v>
      </c>
      <c r="H30" s="14">
        <f>SUMIF(Saisie_Avril!$A$4:$A$127,$F$29:$F$32,Debits_Avril)</f>
        <v>0</v>
      </c>
      <c r="I30" s="15">
        <f>SUM(G30-H30)</f>
        <v>0</v>
      </c>
      <c r="K30" s="5" t="s">
        <v>140</v>
      </c>
      <c r="L30" s="49" t="str">
        <f>B13</f>
        <v>0,00</v>
      </c>
      <c r="M30" s="14">
        <f>C13</f>
        <v>0</v>
      </c>
      <c r="N30" s="15">
        <f>SUM(L30-M30)</f>
        <v>0</v>
      </c>
    </row>
    <row r="31" spans="1:14" ht="15" customHeight="1" thickBot="1" x14ac:dyDescent="0.25">
      <c r="A31" s="9" t="s">
        <v>126</v>
      </c>
      <c r="B31" s="16">
        <f>SUM(B28:B30)</f>
        <v>0</v>
      </c>
      <c r="C31" s="16">
        <f>SUM(C28:C30)</f>
        <v>0</v>
      </c>
      <c r="D31" s="16">
        <f>SUM(D28:D30)</f>
        <v>0</v>
      </c>
      <c r="F31" s="5" t="s">
        <v>56</v>
      </c>
      <c r="G31" s="25" t="s">
        <v>184</v>
      </c>
      <c r="H31" s="14">
        <f>SUMIF(Saisie_Avril!$A$4:$A$127,$F$29:$F$32,Debits_Avril)</f>
        <v>0</v>
      </c>
      <c r="I31" s="15">
        <f>SUM(G31-H31)</f>
        <v>0</v>
      </c>
      <c r="K31" s="9" t="s">
        <v>141</v>
      </c>
      <c r="L31" s="8">
        <f>SUM(L28+L29-L30)</f>
        <v>0</v>
      </c>
      <c r="M31" s="8">
        <f>SUM(M28+M29-M30)</f>
        <v>0</v>
      </c>
      <c r="N31" s="8">
        <f>SUM(N28+N29-N30)</f>
        <v>0</v>
      </c>
    </row>
    <row r="32" spans="1:14" ht="15" customHeight="1" thickBot="1" x14ac:dyDescent="0.25">
      <c r="A32" s="212" t="s">
        <v>62</v>
      </c>
      <c r="B32" s="213"/>
      <c r="C32" s="213"/>
      <c r="D32" s="214"/>
      <c r="F32" s="5" t="s">
        <v>58</v>
      </c>
      <c r="G32" s="25" t="s">
        <v>184</v>
      </c>
      <c r="H32" s="14">
        <f>SUMIF(Saisie_Avril!$A$4:$A$127,$F$29:$F$32,Debits_Avril)</f>
        <v>0</v>
      </c>
      <c r="I32" s="15">
        <f>SUM(G32-H32)</f>
        <v>0</v>
      </c>
      <c r="K32" s="6" t="s">
        <v>146</v>
      </c>
      <c r="L32" s="8">
        <f>SUM(L11+L16+L21+L26+L31)</f>
        <v>0</v>
      </c>
      <c r="M32" s="8">
        <f>SUM(M11+M16+M21+M26+M31)</f>
        <v>0</v>
      </c>
      <c r="N32" s="8">
        <f>SUM(N11+N16+N21+N26+N31)</f>
        <v>0</v>
      </c>
    </row>
    <row r="33" spans="1:9" ht="15" customHeight="1" thickBot="1" x14ac:dyDescent="0.25">
      <c r="A33" s="5" t="s">
        <v>211</v>
      </c>
      <c r="B33" s="25" t="s">
        <v>184</v>
      </c>
      <c r="C33" s="14">
        <f>SUMIF(Saisie_Avril!$A$4:$A$127,$A$33:$A$36,Debits_Avril)</f>
        <v>0</v>
      </c>
      <c r="D33" s="14">
        <f>SUM(B33-C33)</f>
        <v>0</v>
      </c>
      <c r="F33" s="9" t="s">
        <v>173</v>
      </c>
      <c r="G33" s="16">
        <f>SUM(G29:G32)</f>
        <v>0</v>
      </c>
      <c r="H33" s="16">
        <f>SUM(H29:H32)</f>
        <v>0</v>
      </c>
      <c r="I33" s="16">
        <f>SUM(I29:I32)</f>
        <v>0</v>
      </c>
    </row>
    <row r="34" spans="1:9" ht="15" customHeight="1" thickBot="1" x14ac:dyDescent="0.25">
      <c r="A34" s="5" t="s">
        <v>112</v>
      </c>
      <c r="B34" s="25" t="s">
        <v>184</v>
      </c>
      <c r="C34" s="14">
        <f>SUMIF(Saisie_Avril!$A$4:$A$127,$A$33:$A$36,Debits_Avril)</f>
        <v>0</v>
      </c>
      <c r="D34" s="14">
        <f>SUM(B34-C34)</f>
        <v>0</v>
      </c>
      <c r="F34" s="237" t="s">
        <v>162</v>
      </c>
      <c r="G34" s="238"/>
      <c r="H34" s="238"/>
      <c r="I34" s="239"/>
    </row>
    <row r="35" spans="1:9" ht="15" customHeight="1" thickBot="1" x14ac:dyDescent="0.25">
      <c r="A35" s="5" t="s">
        <v>61</v>
      </c>
      <c r="B35" s="25" t="s">
        <v>184</v>
      </c>
      <c r="C35" s="14">
        <f>SUMIF(Saisie_Avril!$A$4:$A$127,$A$33:$A$36,Debits_Avril)</f>
        <v>0</v>
      </c>
      <c r="D35" s="14">
        <f>SUM(B35-C35)</f>
        <v>0</v>
      </c>
      <c r="F35" s="5" t="s">
        <v>161</v>
      </c>
      <c r="G35" s="25" t="s">
        <v>184</v>
      </c>
      <c r="H35" s="14">
        <f>SUMIF(Saisie_Avril!$A$4:$A$127,$F$35:$F$37,Debits_Avril)</f>
        <v>0</v>
      </c>
      <c r="I35" s="15">
        <f>SUM(G35-H35)</f>
        <v>0</v>
      </c>
    </row>
    <row r="36" spans="1:9" ht="15" customHeight="1" thickBot="1" x14ac:dyDescent="0.25">
      <c r="A36" s="5" t="s">
        <v>75</v>
      </c>
      <c r="B36" s="25" t="s">
        <v>184</v>
      </c>
      <c r="C36" s="14">
        <f>SUMIF(Saisie_Avril!$A$4:$A$127,$A$33:$A$36,Debits_Avril)</f>
        <v>0</v>
      </c>
      <c r="D36" s="14">
        <f>SUM(B36-C36)</f>
        <v>0</v>
      </c>
      <c r="F36" s="5" t="s">
        <v>44</v>
      </c>
      <c r="G36" s="25" t="s">
        <v>184</v>
      </c>
      <c r="H36" s="14">
        <f>SUMIF(Saisie_Avril!$A$4:$A$127,$F$35:$F$37,Debits_Avril)</f>
        <v>0</v>
      </c>
      <c r="I36" s="15">
        <f>SUM(G36-H36)</f>
        <v>0</v>
      </c>
    </row>
    <row r="37" spans="1:9" ht="15" customHeight="1" thickBot="1" x14ac:dyDescent="0.25">
      <c r="A37" s="9" t="s">
        <v>127</v>
      </c>
      <c r="B37" s="16">
        <f>SUM(B33:B36)</f>
        <v>0</v>
      </c>
      <c r="C37" s="16">
        <f>SUM(C33:C36)</f>
        <v>0</v>
      </c>
      <c r="D37" s="16">
        <f>SUM(D33:D36)</f>
        <v>0</v>
      </c>
      <c r="F37" s="5" t="s">
        <v>65</v>
      </c>
      <c r="G37" s="25" t="s">
        <v>184</v>
      </c>
      <c r="H37" s="14">
        <f>SUMIF(Saisie_Avril!$A$4:$A$127,$F$35:$F$37,Debits_Avril)</f>
        <v>0</v>
      </c>
      <c r="I37" s="15">
        <f>SUM(G37-H37)</f>
        <v>0</v>
      </c>
    </row>
    <row r="38" spans="1:9" ht="15" customHeight="1" thickBot="1" x14ac:dyDescent="0.25">
      <c r="A38" s="212" t="s">
        <v>151</v>
      </c>
      <c r="B38" s="213"/>
      <c r="C38" s="213"/>
      <c r="D38" s="214"/>
      <c r="F38" s="9" t="s">
        <v>172</v>
      </c>
      <c r="G38" s="16">
        <f>SUM(G35:G37)</f>
        <v>0</v>
      </c>
      <c r="H38" s="16">
        <f>SUM(H35:H37)</f>
        <v>0</v>
      </c>
      <c r="I38" s="16">
        <f>SUM(I35:I37)</f>
        <v>0</v>
      </c>
    </row>
    <row r="39" spans="1:9" ht="15" customHeight="1" thickBot="1" x14ac:dyDescent="0.25">
      <c r="A39" s="5" t="s">
        <v>150</v>
      </c>
      <c r="B39" s="25" t="s">
        <v>184</v>
      </c>
      <c r="C39" s="14">
        <f>SUMIF(Saisie_Avril!$A$4:$A$127,$A$39:$A$42,Debits_Avril)</f>
        <v>0</v>
      </c>
      <c r="D39" s="14">
        <f>SUM(B39-C39)</f>
        <v>0</v>
      </c>
      <c r="F39" s="237" t="s">
        <v>174</v>
      </c>
      <c r="G39" s="238"/>
      <c r="H39" s="238"/>
      <c r="I39" s="239"/>
    </row>
    <row r="40" spans="1:9" ht="15" customHeight="1" thickBot="1" x14ac:dyDescent="0.25">
      <c r="A40" s="5" t="s">
        <v>30</v>
      </c>
      <c r="B40" s="25" t="s">
        <v>184</v>
      </c>
      <c r="C40" s="14">
        <f>SUMIF(Saisie_Avril!$A$4:$A$127,$A$39:$A$42,Debits_Avril)</f>
        <v>0</v>
      </c>
      <c r="D40" s="14">
        <f>SUM(B40-C40)</f>
        <v>0</v>
      </c>
      <c r="F40" s="5" t="s">
        <v>179</v>
      </c>
      <c r="G40" s="25" t="s">
        <v>184</v>
      </c>
      <c r="H40" s="14">
        <f>SUMIF(Saisie_Avril!$A$4:$A$127,$F$40:$F$46,Debits_Avril)</f>
        <v>0</v>
      </c>
      <c r="I40" s="15">
        <f t="shared" ref="I40:I46" si="2">SUM(G40-H40)</f>
        <v>0</v>
      </c>
    </row>
    <row r="41" spans="1:9" ht="15" customHeight="1" thickBot="1" x14ac:dyDescent="0.25">
      <c r="A41" s="5" t="s">
        <v>39</v>
      </c>
      <c r="B41" s="25" t="s">
        <v>184</v>
      </c>
      <c r="C41" s="14">
        <f>SUMIF(Saisie_Avril!$A$4:$A$127,$A$39:$A$42,Debits_Avril)</f>
        <v>0</v>
      </c>
      <c r="D41" s="14">
        <f>SUM(B41-C41)</f>
        <v>0</v>
      </c>
      <c r="F41" s="5" t="s">
        <v>38</v>
      </c>
      <c r="G41" s="25" t="s">
        <v>184</v>
      </c>
      <c r="H41" s="14">
        <f>SUMIF(Saisie_Avril!$A$4:$A$127,$F$40:$F$46,Debits_Avril)</f>
        <v>0</v>
      </c>
      <c r="I41" s="15">
        <f t="shared" si="2"/>
        <v>0</v>
      </c>
    </row>
    <row r="42" spans="1:9" ht="15" customHeight="1" thickBot="1" x14ac:dyDescent="0.25">
      <c r="A42" s="5" t="s">
        <v>280</v>
      </c>
      <c r="B42" s="25" t="s">
        <v>184</v>
      </c>
      <c r="C42" s="14">
        <f>SUMIF(Saisie_Avril!$A$4:$A$127,$A$39:$A$42,Debits_Avril)</f>
        <v>0</v>
      </c>
      <c r="D42" s="14">
        <f>SUM(B42-C42)</f>
        <v>0</v>
      </c>
      <c r="F42" s="5" t="s">
        <v>178</v>
      </c>
      <c r="G42" s="25" t="s">
        <v>184</v>
      </c>
      <c r="H42" s="14">
        <f>SUMIF(Saisie_Avril!$A$4:$A$127,$F$40:$F$46,Debits_Avril)</f>
        <v>0</v>
      </c>
      <c r="I42" s="14">
        <f t="shared" si="2"/>
        <v>0</v>
      </c>
    </row>
    <row r="43" spans="1:9" ht="15" customHeight="1" thickBot="1" x14ac:dyDescent="0.25">
      <c r="A43" s="9" t="s">
        <v>169</v>
      </c>
      <c r="B43" s="16">
        <f>SUM(B39:B42)</f>
        <v>0</v>
      </c>
      <c r="C43" s="16">
        <f>SUM(C39:C42)</f>
        <v>0</v>
      </c>
      <c r="D43" s="16">
        <f>SUM(D39:D42)</f>
        <v>0</v>
      </c>
      <c r="F43" s="5" t="s">
        <v>74</v>
      </c>
      <c r="G43" s="25" t="s">
        <v>184</v>
      </c>
      <c r="H43" s="14">
        <f>SUMIF(Saisie_Avril!$A$4:$A$127,$F$40:$F$46,Debits_Avril)</f>
        <v>0</v>
      </c>
      <c r="I43" s="14">
        <f t="shared" si="2"/>
        <v>0</v>
      </c>
    </row>
    <row r="44" spans="1:9" ht="15" customHeight="1" thickBot="1" x14ac:dyDescent="0.25">
      <c r="A44" s="212" t="s">
        <v>20</v>
      </c>
      <c r="B44" s="213"/>
      <c r="C44" s="213"/>
      <c r="D44" s="214"/>
      <c r="F44" s="5" t="s">
        <v>85</v>
      </c>
      <c r="G44" s="25" t="s">
        <v>184</v>
      </c>
      <c r="H44" s="14">
        <f>SUMIF(Saisie_Avril!$A$4:$A$127,$F$40:$F$46,Debits_Avril)</f>
        <v>0</v>
      </c>
      <c r="I44" s="15">
        <f t="shared" si="2"/>
        <v>0</v>
      </c>
    </row>
    <row r="45" spans="1:9" ht="15" customHeight="1" thickBot="1" x14ac:dyDescent="0.25">
      <c r="A45" s="5" t="s">
        <v>165</v>
      </c>
      <c r="B45" s="25" t="s">
        <v>184</v>
      </c>
      <c r="C45" s="14">
        <f>SUMIF(Saisie_Avril!$A$4:$A$127,$A$45:$A$58,Debits_Avril)</f>
        <v>0</v>
      </c>
      <c r="D45" s="14">
        <f t="shared" ref="D45:D58" si="3">SUM(B45-C45)</f>
        <v>0</v>
      </c>
      <c r="F45" s="5" t="s">
        <v>86</v>
      </c>
      <c r="G45" s="25" t="s">
        <v>184</v>
      </c>
      <c r="H45" s="14">
        <f>SUMIF(Saisie_Avril!$A$4:$A$127,$F$40:$F$46,Debits_Avril)</f>
        <v>0</v>
      </c>
      <c r="I45" s="15">
        <f t="shared" si="2"/>
        <v>0</v>
      </c>
    </row>
    <row r="46" spans="1:9" ht="15" customHeight="1" thickBot="1" x14ac:dyDescent="0.25">
      <c r="A46" s="5" t="s">
        <v>19</v>
      </c>
      <c r="B46" s="25" t="s">
        <v>184</v>
      </c>
      <c r="C46" s="14">
        <f>SUMIF(Saisie_Avril!$A$4:$A$127,$A$45:$A$58,Debits_Avril)</f>
        <v>0</v>
      </c>
      <c r="D46" s="14">
        <f t="shared" si="3"/>
        <v>0</v>
      </c>
      <c r="F46" s="5" t="s">
        <v>87</v>
      </c>
      <c r="G46" s="25" t="s">
        <v>184</v>
      </c>
      <c r="H46" s="14">
        <f>SUMIF(Saisie_Avril!$A$4:$A$127,$F$40:$F$46,Debits_Avril)</f>
        <v>0</v>
      </c>
      <c r="I46" s="15">
        <f t="shared" si="2"/>
        <v>0</v>
      </c>
    </row>
    <row r="47" spans="1:9" ht="15" customHeight="1" thickBot="1" x14ac:dyDescent="0.25">
      <c r="A47" s="5" t="s">
        <v>21</v>
      </c>
      <c r="B47" s="25" t="s">
        <v>184</v>
      </c>
      <c r="C47" s="14">
        <f>SUMIF(Saisie_Avril!$A$4:$A$127,$A$45:$A$58,Debits_Avril)</f>
        <v>0</v>
      </c>
      <c r="D47" s="14">
        <f t="shared" si="3"/>
        <v>0</v>
      </c>
      <c r="F47" s="9" t="s">
        <v>135</v>
      </c>
      <c r="G47" s="16">
        <f>SUM(G40:G46)</f>
        <v>0</v>
      </c>
      <c r="H47" s="16">
        <f>SUM(H40:H46)</f>
        <v>0</v>
      </c>
      <c r="I47" s="16">
        <f>SUM(I40:I46)</f>
        <v>0</v>
      </c>
    </row>
    <row r="48" spans="1:9" ht="15" customHeight="1" thickBot="1" x14ac:dyDescent="0.25">
      <c r="A48" s="5" t="s">
        <v>25</v>
      </c>
      <c r="B48" s="25" t="s">
        <v>184</v>
      </c>
      <c r="C48" s="14">
        <f>SUMIF(Saisie_Avril!$A$4:$A$127,$A$45:$A$58,Debits_Avril)</f>
        <v>0</v>
      </c>
      <c r="D48" s="14">
        <f t="shared" si="3"/>
        <v>0</v>
      </c>
      <c r="F48" s="237" t="s">
        <v>156</v>
      </c>
      <c r="G48" s="238"/>
      <c r="H48" s="238"/>
      <c r="I48" s="239"/>
    </row>
    <row r="49" spans="1:9" ht="15" customHeight="1" thickBot="1" x14ac:dyDescent="0.25">
      <c r="A49" s="5" t="s">
        <v>170</v>
      </c>
      <c r="B49" s="25" t="s">
        <v>184</v>
      </c>
      <c r="C49" s="14">
        <f>SUMIF(Saisie_Avril!$A$4:$A$127,$A$45:$A$58,Debits_Avril)</f>
        <v>0</v>
      </c>
      <c r="D49" s="14">
        <f t="shared" si="3"/>
        <v>0</v>
      </c>
      <c r="F49" s="5" t="s">
        <v>167</v>
      </c>
      <c r="G49" s="25" t="s">
        <v>184</v>
      </c>
      <c r="H49" s="14">
        <f>SUMIF(Saisie_Avril!$A$4:$A$127,$F$49:$F$50,Debits_Avril)</f>
        <v>0</v>
      </c>
      <c r="I49" s="15">
        <f>SUM(G49-H49)</f>
        <v>0</v>
      </c>
    </row>
    <row r="50" spans="1:9" ht="15" customHeight="1" thickBot="1" x14ac:dyDescent="0.25">
      <c r="A50" s="5" t="s">
        <v>48</v>
      </c>
      <c r="B50" s="25" t="s">
        <v>184</v>
      </c>
      <c r="C50" s="14">
        <f>SUMIF(Saisie_Avril!$A$4:$A$127,$A$45:$A$58,Debits_Avril)</f>
        <v>0</v>
      </c>
      <c r="D50" s="14">
        <f t="shared" si="3"/>
        <v>0</v>
      </c>
      <c r="F50" s="5" t="s">
        <v>36</v>
      </c>
      <c r="G50" s="25" t="s">
        <v>184</v>
      </c>
      <c r="H50" s="14">
        <f>SUMIF(Saisie_Avril!$A$4:$A$127,$F$49:$F$50,Debits_Avril)</f>
        <v>0</v>
      </c>
      <c r="I50" s="14">
        <f>SUM(G50-H50)</f>
        <v>0</v>
      </c>
    </row>
    <row r="51" spans="1:9" ht="15" customHeight="1" thickBot="1" x14ac:dyDescent="0.25">
      <c r="A51" s="5" t="s">
        <v>50</v>
      </c>
      <c r="B51" s="25" t="s">
        <v>184</v>
      </c>
      <c r="C51" s="14">
        <f>SUMIF(Saisie_Avril!$A$4:$A$127,$A$45:$A$58,Debits_Avril)</f>
        <v>0</v>
      </c>
      <c r="D51" s="14">
        <f t="shared" si="3"/>
        <v>0</v>
      </c>
      <c r="F51" s="9" t="s">
        <v>175</v>
      </c>
      <c r="G51" s="16">
        <f>SUM(G49:G50)</f>
        <v>0</v>
      </c>
      <c r="H51" s="16">
        <f>SUM(H49:H50)</f>
        <v>0</v>
      </c>
      <c r="I51" s="16">
        <f>SUM(I49:I50)</f>
        <v>0</v>
      </c>
    </row>
    <row r="52" spans="1:9" ht="15" customHeight="1" thickBot="1" x14ac:dyDescent="0.25">
      <c r="A52" s="5" t="s">
        <v>54</v>
      </c>
      <c r="B52" s="25" t="s">
        <v>184</v>
      </c>
      <c r="C52" s="14">
        <f>SUMIF(Saisie_Avril!$A$4:$A$127,$A$45:$A$58,Debits_Avril)</f>
        <v>0</v>
      </c>
      <c r="D52" s="14">
        <f t="shared" si="3"/>
        <v>0</v>
      </c>
      <c r="F52" s="237" t="s">
        <v>27</v>
      </c>
      <c r="G52" s="238"/>
      <c r="H52" s="238"/>
      <c r="I52" s="239"/>
    </row>
    <row r="53" spans="1:9" ht="15" customHeight="1" thickBot="1" x14ac:dyDescent="0.25">
      <c r="A53" s="5" t="s">
        <v>59</v>
      </c>
      <c r="B53" s="25" t="s">
        <v>184</v>
      </c>
      <c r="C53" s="14">
        <f>SUMIF(Saisie_Avril!$A$4:$A$127,$A$45:$A$58,Debits_Avril)</f>
        <v>0</v>
      </c>
      <c r="D53" s="14">
        <f t="shared" si="3"/>
        <v>0</v>
      </c>
      <c r="F53" s="5" t="s">
        <v>164</v>
      </c>
      <c r="G53" s="25" t="s">
        <v>184</v>
      </c>
      <c r="H53" s="14">
        <f>SUMIF(Saisie_Avril!$A$4:$A$127,$F$53:$F$61,Debits_Avril)</f>
        <v>0</v>
      </c>
      <c r="I53" s="15">
        <f t="shared" ref="I53:I61" si="4">SUM(G53-H53)</f>
        <v>0</v>
      </c>
    </row>
    <row r="54" spans="1:9" ht="15" customHeight="1" thickBot="1" x14ac:dyDescent="0.25">
      <c r="A54" s="5" t="s">
        <v>279</v>
      </c>
      <c r="B54" s="25" t="s">
        <v>184</v>
      </c>
      <c r="C54" s="14">
        <f>SUMIF(Saisie_Avril!$A$4:$A$127,$A$45:$A$58,Debits_Avril)</f>
        <v>0</v>
      </c>
      <c r="D54" s="14">
        <f t="shared" si="3"/>
        <v>0</v>
      </c>
      <c r="F54" s="5" t="s">
        <v>26</v>
      </c>
      <c r="G54" s="25" t="s">
        <v>184</v>
      </c>
      <c r="H54" s="14">
        <f>SUMIF(Saisie_Avril!$A$4:$A$127,$F$53:$F$61,Debits_Avril)</f>
        <v>0</v>
      </c>
      <c r="I54" s="15">
        <f t="shared" si="4"/>
        <v>0</v>
      </c>
    </row>
    <row r="55" spans="1:9" ht="15" customHeight="1" thickBot="1" x14ac:dyDescent="0.25">
      <c r="A55" s="5" t="s">
        <v>73</v>
      </c>
      <c r="B55" s="25" t="s">
        <v>184</v>
      </c>
      <c r="C55" s="14">
        <f>SUMIF(Saisie_Avril!$A$4:$A$127,$A$45:$A$58,Debits_Avril)</f>
        <v>0</v>
      </c>
      <c r="D55" s="14">
        <f t="shared" si="3"/>
        <v>0</v>
      </c>
      <c r="F55" s="5" t="s">
        <v>31</v>
      </c>
      <c r="G55" s="25" t="s">
        <v>184</v>
      </c>
      <c r="H55" s="14">
        <f>SUMIF(Saisie_Avril!$A$4:$A$127,$F$53:$F$61,Debits_Avril)</f>
        <v>0</v>
      </c>
      <c r="I55" s="15">
        <f t="shared" si="4"/>
        <v>0</v>
      </c>
    </row>
    <row r="56" spans="1:9" ht="15" customHeight="1" thickBot="1" x14ac:dyDescent="0.25">
      <c r="A56" s="5" t="s">
        <v>89</v>
      </c>
      <c r="B56" s="25" t="s">
        <v>184</v>
      </c>
      <c r="C56" s="14">
        <f>SUMIF(Saisie_Avril!$A$4:$A$127,$A$45:$A$58,Debits_Avril)</f>
        <v>0</v>
      </c>
      <c r="D56" s="14">
        <f t="shared" si="3"/>
        <v>0</v>
      </c>
      <c r="F56" s="5" t="s">
        <v>32</v>
      </c>
      <c r="G56" s="25" t="s">
        <v>184</v>
      </c>
      <c r="H56" s="14">
        <f>SUMIF(Saisie_Avril!$A$4:$A$127,$F$53:$F$61,Debits_Avril)</f>
        <v>0</v>
      </c>
      <c r="I56" s="15">
        <f t="shared" si="4"/>
        <v>0</v>
      </c>
    </row>
    <row r="57" spans="1:9" ht="15" customHeight="1" thickBot="1" x14ac:dyDescent="0.25">
      <c r="A57" s="5" t="s">
        <v>90</v>
      </c>
      <c r="B57" s="25" t="s">
        <v>184</v>
      </c>
      <c r="C57" s="14">
        <f>SUMIF(Saisie_Avril!$A$4:$A$127,$A$45:$A$58,Debits_Avril)</f>
        <v>0</v>
      </c>
      <c r="D57" s="14">
        <f t="shared" si="3"/>
        <v>0</v>
      </c>
      <c r="F57" s="5" t="s">
        <v>51</v>
      </c>
      <c r="G57" s="25" t="s">
        <v>184</v>
      </c>
      <c r="H57" s="14">
        <f>SUMIF(Saisie_Avril!$A$4:$A$127,$F$53:$F$61,Debits_Avril)</f>
        <v>0</v>
      </c>
      <c r="I57" s="15">
        <f t="shared" si="4"/>
        <v>0</v>
      </c>
    </row>
    <row r="58" spans="1:9" ht="15" customHeight="1" thickBot="1" x14ac:dyDescent="0.25">
      <c r="A58" s="5" t="s">
        <v>93</v>
      </c>
      <c r="B58" s="25" t="s">
        <v>184</v>
      </c>
      <c r="C58" s="14">
        <f>SUMIF(Saisie_Avril!$A$4:$A$127,$A$45:$A$58,Debits_Avril)</f>
        <v>0</v>
      </c>
      <c r="D58" s="14">
        <f t="shared" si="3"/>
        <v>0</v>
      </c>
      <c r="F58" s="5" t="s">
        <v>57</v>
      </c>
      <c r="G58" s="25" t="s">
        <v>184</v>
      </c>
      <c r="H58" s="14">
        <f>SUMIF(Saisie_Avril!$A$4:$A$127,$F$53:$F$61,Debits_Avril)</f>
        <v>0</v>
      </c>
      <c r="I58" s="15">
        <f t="shared" si="4"/>
        <v>0</v>
      </c>
    </row>
    <row r="59" spans="1:9" ht="15" customHeight="1" thickBot="1" x14ac:dyDescent="0.25">
      <c r="A59" s="9" t="s">
        <v>128</v>
      </c>
      <c r="B59" s="16">
        <f>SUM(B45:B58)</f>
        <v>0</v>
      </c>
      <c r="C59" s="16">
        <f>SUM(C45:C58)</f>
        <v>0</v>
      </c>
      <c r="D59" s="16">
        <f>SUM(D45:D58)</f>
        <v>0</v>
      </c>
      <c r="F59" s="5" t="s">
        <v>66</v>
      </c>
      <c r="G59" s="25" t="s">
        <v>184</v>
      </c>
      <c r="H59" s="14">
        <f>SUMIF(Saisie_Avril!$A$4:$A$127,$F$53:$F$61,Debits_Avril)</f>
        <v>0</v>
      </c>
      <c r="I59" s="15">
        <f t="shared" si="4"/>
        <v>0</v>
      </c>
    </row>
    <row r="60" spans="1:9" ht="15" customHeight="1" thickBot="1" x14ac:dyDescent="0.25">
      <c r="A60" s="212" t="s">
        <v>34</v>
      </c>
      <c r="B60" s="213"/>
      <c r="C60" s="213"/>
      <c r="D60" s="214"/>
      <c r="F60" s="5" t="s">
        <v>67</v>
      </c>
      <c r="G60" s="25" t="s">
        <v>184</v>
      </c>
      <c r="H60" s="14">
        <f>SUMIF(Saisie_Avril!$A$4:$A$127,$F$53:$F$61,Debits_Avril)</f>
        <v>0</v>
      </c>
      <c r="I60" s="15">
        <f t="shared" si="4"/>
        <v>0</v>
      </c>
    </row>
    <row r="61" spans="1:9" ht="15" customHeight="1" thickBot="1" x14ac:dyDescent="0.25">
      <c r="A61" s="5" t="s">
        <v>153</v>
      </c>
      <c r="B61" s="25" t="s">
        <v>184</v>
      </c>
      <c r="C61" s="14">
        <f>SUMIF(Saisie_Avril!$A$4:$A$127,$A$61:$A$65,Debits_Avril)</f>
        <v>0</v>
      </c>
      <c r="D61" s="14">
        <f>SUM(B61-C61)</f>
        <v>0</v>
      </c>
      <c r="F61" s="5" t="s">
        <v>72</v>
      </c>
      <c r="G61" s="25" t="s">
        <v>184</v>
      </c>
      <c r="H61" s="14">
        <f>SUMIF(Saisie_Avril!$A$4:$A$127,$F$53:$F$61,Debits_Avril)</f>
        <v>0</v>
      </c>
      <c r="I61" s="15">
        <f t="shared" si="4"/>
        <v>0</v>
      </c>
    </row>
    <row r="62" spans="1:9" ht="15" customHeight="1" thickBot="1" x14ac:dyDescent="0.25">
      <c r="A62" s="5" t="s">
        <v>33</v>
      </c>
      <c r="B62" s="25" t="s">
        <v>184</v>
      </c>
      <c r="C62" s="14">
        <f>SUMIF(Saisie_Avril!$A$4:$A$127,$A$61:$A$65,Debits_Avril)</f>
        <v>0</v>
      </c>
      <c r="D62" s="14">
        <f>SUM(B62-C62)</f>
        <v>0</v>
      </c>
      <c r="F62" s="9" t="s">
        <v>134</v>
      </c>
      <c r="G62" s="16">
        <f>SUM(G53:G61)</f>
        <v>0</v>
      </c>
      <c r="H62" s="16">
        <f>SUM(H53:H61)</f>
        <v>0</v>
      </c>
      <c r="I62" s="16">
        <f>SUM(I53:I61)</f>
        <v>0</v>
      </c>
    </row>
    <row r="63" spans="1:9" ht="15" customHeight="1" thickBot="1" x14ac:dyDescent="0.25">
      <c r="A63" s="5" t="s">
        <v>35</v>
      </c>
      <c r="B63" s="25" t="s">
        <v>184</v>
      </c>
      <c r="C63" s="14">
        <f>SUMIF(Saisie_Avril!$A$4:$A$127,$A$61:$A$65,Debits_Avril)</f>
        <v>0</v>
      </c>
      <c r="D63" s="14">
        <f>SUM(B63-C63)</f>
        <v>0</v>
      </c>
      <c r="F63" s="237" t="s">
        <v>29</v>
      </c>
      <c r="G63" s="238"/>
      <c r="H63" s="238"/>
      <c r="I63" s="239"/>
    </row>
    <row r="64" spans="1:9" ht="15" customHeight="1" thickBot="1" x14ac:dyDescent="0.25">
      <c r="A64" s="5" t="s">
        <v>45</v>
      </c>
      <c r="B64" s="25" t="s">
        <v>184</v>
      </c>
      <c r="C64" s="14">
        <f>SUMIF(Saisie_Avril!$A$4:$A$127,$A$61:$A$65,Debits_Avril)</f>
        <v>0</v>
      </c>
      <c r="D64" s="14">
        <f>SUM(B64-C64)</f>
        <v>0</v>
      </c>
      <c r="F64" s="5" t="s">
        <v>166</v>
      </c>
      <c r="G64" s="25" t="s">
        <v>184</v>
      </c>
      <c r="H64" s="14">
        <f>SUMIF(Saisie_Avril!$A$4:$A$127,$F$64:$F$73,Debits_Avril)</f>
        <v>0</v>
      </c>
      <c r="I64" s="15">
        <f t="shared" ref="I64:I73" si="5">SUM(G64-H64)</f>
        <v>0</v>
      </c>
    </row>
    <row r="65" spans="1:9" ht="15" customHeight="1" thickBot="1" x14ac:dyDescent="0.25">
      <c r="A65" s="5" t="s">
        <v>46</v>
      </c>
      <c r="B65" s="25" t="s">
        <v>184</v>
      </c>
      <c r="C65" s="14">
        <f>SUMIF(Saisie_Avril!$A$4:$A$127,$A$61:$A$65,Debits_Avril)</f>
        <v>0</v>
      </c>
      <c r="D65" s="14">
        <f>SUM(B65-C65)</f>
        <v>0</v>
      </c>
      <c r="F65" s="5" t="s">
        <v>28</v>
      </c>
      <c r="G65" s="25" t="s">
        <v>184</v>
      </c>
      <c r="H65" s="14">
        <f>SUMIF(Saisie_Avril!$A$4:$A$127,$F$64:$F$73,Debits_Avril)</f>
        <v>0</v>
      </c>
      <c r="I65" s="15">
        <f t="shared" si="5"/>
        <v>0</v>
      </c>
    </row>
    <row r="66" spans="1:9" ht="15" customHeight="1" thickBot="1" x14ac:dyDescent="0.25">
      <c r="A66" s="9" t="s">
        <v>129</v>
      </c>
      <c r="B66" s="16">
        <f>SUM(B61:B65)</f>
        <v>0</v>
      </c>
      <c r="C66" s="16">
        <f>SUM(C61:C65)</f>
        <v>0</v>
      </c>
      <c r="D66" s="16">
        <f>SUM(D61:D65)</f>
        <v>0</v>
      </c>
      <c r="F66" s="5" t="s">
        <v>180</v>
      </c>
      <c r="G66" s="25" t="s">
        <v>184</v>
      </c>
      <c r="H66" s="14">
        <f>SUMIF(Saisie_Avril!$A$4:$A$127,$F$64:$F$73,Debits_Avril)</f>
        <v>0</v>
      </c>
      <c r="I66" s="15">
        <f t="shared" si="5"/>
        <v>0</v>
      </c>
    </row>
    <row r="67" spans="1:9" ht="15" customHeight="1" thickBot="1" x14ac:dyDescent="0.25">
      <c r="A67" s="237" t="s">
        <v>160</v>
      </c>
      <c r="B67" s="238"/>
      <c r="C67" s="238"/>
      <c r="D67" s="239"/>
      <c r="F67" s="5" t="s">
        <v>40</v>
      </c>
      <c r="G67" s="25" t="s">
        <v>184</v>
      </c>
      <c r="H67" s="14">
        <f>SUMIF(Saisie_Avril!$A$4:$A$127,$F$64:$F$73,Debits_Avril)</f>
        <v>0</v>
      </c>
      <c r="I67" s="15">
        <f t="shared" si="5"/>
        <v>0</v>
      </c>
    </row>
    <row r="68" spans="1:9" ht="15" customHeight="1" thickBot="1" x14ac:dyDescent="0.25">
      <c r="A68" s="5" t="s">
        <v>159</v>
      </c>
      <c r="B68" s="25" t="s">
        <v>184</v>
      </c>
      <c r="C68" s="14">
        <f>SUMIF(Saisie_Avril!$A$4:$A$127,$A$68:$A$70,Debits_Avril)</f>
        <v>0</v>
      </c>
      <c r="D68" s="14">
        <f>SUM(B68-C68)</f>
        <v>0</v>
      </c>
      <c r="F68" s="5" t="s">
        <v>148</v>
      </c>
      <c r="G68" s="25" t="s">
        <v>184</v>
      </c>
      <c r="H68" s="14">
        <f>SUMIF(Saisie_Avril!$A$4:$A$127,$F$64:$F$73,Debits_Avril)</f>
        <v>0</v>
      </c>
      <c r="I68" s="15">
        <f t="shared" si="5"/>
        <v>0</v>
      </c>
    </row>
    <row r="69" spans="1:9" ht="15" customHeight="1" thickBot="1" x14ac:dyDescent="0.25">
      <c r="A69" s="5" t="s">
        <v>212</v>
      </c>
      <c r="B69" s="25" t="s">
        <v>184</v>
      </c>
      <c r="C69" s="14">
        <f>SUMIF(Saisie_Avril!$A$4:$A$127,$A$68:$A$70,Debits_Avril)</f>
        <v>0</v>
      </c>
      <c r="D69" s="14">
        <f>SUM(B69-C69)</f>
        <v>0</v>
      </c>
      <c r="F69" s="5" t="s">
        <v>68</v>
      </c>
      <c r="G69" s="25" t="s">
        <v>184</v>
      </c>
      <c r="H69" s="14">
        <f>SUMIF(Saisie_Avril!$A$4:$A$127,$F$64:$F$73,Debits_Avril)</f>
        <v>0</v>
      </c>
      <c r="I69" s="15">
        <f t="shared" si="5"/>
        <v>0</v>
      </c>
    </row>
    <row r="70" spans="1:9" ht="15" customHeight="1" thickBot="1" x14ac:dyDescent="0.25">
      <c r="A70" s="5" t="s">
        <v>79</v>
      </c>
      <c r="B70" s="25" t="s">
        <v>184</v>
      </c>
      <c r="C70" s="14">
        <f>SUMIF(Saisie_Avril!$A$4:$A$127,$A$68:$A$70,Debits_Avril)</f>
        <v>0</v>
      </c>
      <c r="D70" s="14">
        <f>SUM(B70-C70)</f>
        <v>0</v>
      </c>
      <c r="F70" s="5" t="s">
        <v>80</v>
      </c>
      <c r="G70" s="25" t="s">
        <v>184</v>
      </c>
      <c r="H70" s="14">
        <f>SUMIF(Saisie_Avril!$A$4:$A$127,$F$64:$F$73,Debits_Avril)</f>
        <v>0</v>
      </c>
      <c r="I70" s="15">
        <f t="shared" si="5"/>
        <v>0</v>
      </c>
    </row>
    <row r="71" spans="1:9" ht="15" customHeight="1" thickBot="1" x14ac:dyDescent="0.25">
      <c r="A71" s="9" t="s">
        <v>171</v>
      </c>
      <c r="B71" s="16">
        <f>SUM(B68:B70)</f>
        <v>0</v>
      </c>
      <c r="C71" s="16">
        <f>SUM(C68:C70)</f>
        <v>0</v>
      </c>
      <c r="D71" s="16">
        <f>SUM(D69:D70)</f>
        <v>0</v>
      </c>
      <c r="F71" s="5" t="s">
        <v>81</v>
      </c>
      <c r="G71" s="25" t="s">
        <v>184</v>
      </c>
      <c r="H71" s="14">
        <f>SUMIF(Saisie_Avril!$A$4:$A$127,$F$64:$F$73,Debits_Avril)</f>
        <v>0</v>
      </c>
      <c r="I71" s="15">
        <f t="shared" si="5"/>
        <v>0</v>
      </c>
    </row>
    <row r="72" spans="1:9" ht="15" customHeight="1" thickBot="1" x14ac:dyDescent="0.25">
      <c r="A72" s="237" t="s">
        <v>53</v>
      </c>
      <c r="B72" s="238"/>
      <c r="C72" s="238"/>
      <c r="D72" s="239"/>
      <c r="F72" s="5" t="s">
        <v>84</v>
      </c>
      <c r="G72" s="25" t="s">
        <v>184</v>
      </c>
      <c r="H72" s="14">
        <f>SUMIF(Saisie_Avril!$A$4:$A$127,$F$64:$F$73,Debits_Avril)</f>
        <v>0</v>
      </c>
      <c r="I72" s="15">
        <f t="shared" si="5"/>
        <v>0</v>
      </c>
    </row>
    <row r="73" spans="1:9" ht="15" customHeight="1" thickBot="1" x14ac:dyDescent="0.25">
      <c r="A73" s="5" t="s">
        <v>157</v>
      </c>
      <c r="B73" s="25" t="s">
        <v>184</v>
      </c>
      <c r="C73" s="14">
        <f>SUMIF(Saisie_Avril!$A$4:$A$127,$A$73:$A$77,Debits_Avril)</f>
        <v>0</v>
      </c>
      <c r="D73" s="15">
        <f>SUM(B73-C73)</f>
        <v>0</v>
      </c>
      <c r="F73" s="5" t="s">
        <v>94</v>
      </c>
      <c r="G73" s="25" t="s">
        <v>184</v>
      </c>
      <c r="H73" s="14">
        <f>SUMIF(Saisie_Avril!$A$4:$A$127,$F$64:$F$73,Debits_Avril)</f>
        <v>0</v>
      </c>
      <c r="I73" s="15">
        <f t="shared" si="5"/>
        <v>0</v>
      </c>
    </row>
    <row r="74" spans="1:9" ht="15" customHeight="1" thickBot="1" x14ac:dyDescent="0.25">
      <c r="A74" s="5" t="s">
        <v>24</v>
      </c>
      <c r="B74" s="25" t="s">
        <v>184</v>
      </c>
      <c r="C74" s="14">
        <f>SUMIF(Saisie_Avril!$A$4:$A$127,$A$73:$A$77,Debits_Avril)</f>
        <v>0</v>
      </c>
      <c r="D74" s="15">
        <f>SUM(B74-C74)</f>
        <v>0</v>
      </c>
      <c r="F74" s="9" t="s">
        <v>136</v>
      </c>
      <c r="G74" s="16">
        <f>SUM(G64:G73)</f>
        <v>0</v>
      </c>
      <c r="H74" s="16">
        <f>SUM(H64:H73)</f>
        <v>0</v>
      </c>
      <c r="I74" s="19">
        <f>SUM(I64:I73)</f>
        <v>0</v>
      </c>
    </row>
    <row r="75" spans="1:9" ht="15" customHeight="1" thickBot="1" x14ac:dyDescent="0.25">
      <c r="A75" s="5" t="s">
        <v>52</v>
      </c>
      <c r="B75" s="25" t="s">
        <v>184</v>
      </c>
      <c r="C75" s="14">
        <f>SUMIF(Saisie_Avril!$A$4:$A$127,$A$73:$A$77,Debits_Avril)</f>
        <v>0</v>
      </c>
      <c r="D75" s="15">
        <f>SUM(B75-C75)</f>
        <v>0</v>
      </c>
      <c r="F75" s="237" t="s">
        <v>70</v>
      </c>
      <c r="G75" s="238"/>
      <c r="H75" s="238"/>
      <c r="I75" s="239"/>
    </row>
    <row r="76" spans="1:9" ht="15" customHeight="1" thickBot="1" x14ac:dyDescent="0.25">
      <c r="A76" s="5" t="s">
        <v>55</v>
      </c>
      <c r="B76" s="25" t="s">
        <v>184</v>
      </c>
      <c r="C76" s="14">
        <f>SUMIF(Saisie_Avril!$A$4:$A$127,$A$73:$A$77,Debits_Avril)</f>
        <v>0</v>
      </c>
      <c r="D76" s="15">
        <f>SUM(B76-C76)</f>
        <v>0</v>
      </c>
      <c r="F76" s="5" t="s">
        <v>163</v>
      </c>
      <c r="G76" s="25" t="s">
        <v>184</v>
      </c>
      <c r="H76" s="14">
        <f>SUMIF(Saisie_Avril!$A$4:$A$127,$F$76:$F$78,Debits_Avril)</f>
        <v>0</v>
      </c>
      <c r="I76" s="15">
        <f>SUM(G76-H76)</f>
        <v>0</v>
      </c>
    </row>
    <row r="77" spans="1:9" ht="15" customHeight="1" thickBot="1" x14ac:dyDescent="0.25">
      <c r="A77" s="5" t="s">
        <v>69</v>
      </c>
      <c r="B77" s="25" t="s">
        <v>184</v>
      </c>
      <c r="C77" s="14">
        <f>SUMIF(Saisie_Avril!$A$4:$A$127,$A$73:$A$77,Debits_Avril)</f>
        <v>0</v>
      </c>
      <c r="D77" s="15">
        <f>SUM(B77-C77)</f>
        <v>0</v>
      </c>
      <c r="F77" s="5" t="s">
        <v>182</v>
      </c>
      <c r="G77" s="25" t="s">
        <v>184</v>
      </c>
      <c r="H77" s="14">
        <f>SUMIF(Saisie_Avril!$A$4:$A$127,$F$76:$F$78,Debits_Avril)</f>
        <v>0</v>
      </c>
      <c r="I77" s="15">
        <f>SUM(G77-H77)</f>
        <v>0</v>
      </c>
    </row>
    <row r="78" spans="1:9" ht="15" customHeight="1" thickBot="1" x14ac:dyDescent="0.25">
      <c r="A78" s="9" t="s">
        <v>130</v>
      </c>
      <c r="B78" s="16">
        <f>SUM(B73:B77)</f>
        <v>0</v>
      </c>
      <c r="C78" s="16">
        <f>SUM(C73:C77)</f>
        <v>0</v>
      </c>
      <c r="D78" s="16">
        <f>SUM(D73:D77)</f>
        <v>0</v>
      </c>
      <c r="F78" s="5" t="s">
        <v>149</v>
      </c>
      <c r="G78" s="25" t="s">
        <v>184</v>
      </c>
      <c r="H78" s="14">
        <f>SUMIF(Saisie_Avril!$A$4:$A$127,$F$76:$F$78,Debits_Avril)</f>
        <v>0</v>
      </c>
      <c r="I78" s="15">
        <f>SUM(G78-H78)</f>
        <v>0</v>
      </c>
    </row>
    <row r="79" spans="1:9" ht="15" customHeight="1" thickBot="1" x14ac:dyDescent="0.25">
      <c r="F79" s="9" t="s">
        <v>181</v>
      </c>
      <c r="G79" s="16">
        <f>SUM(G76:G78)</f>
        <v>0</v>
      </c>
      <c r="H79" s="16">
        <f>SUM(H76:H78)</f>
        <v>0</v>
      </c>
      <c r="I79" s="16">
        <f>SUM(I76:I78)</f>
        <v>0</v>
      </c>
    </row>
    <row r="80" spans="1:9" ht="15.75" thickBot="1" x14ac:dyDescent="0.25">
      <c r="F80" s="9" t="s">
        <v>176</v>
      </c>
      <c r="G80" s="16">
        <f>SUM(B31+B37+B43+B59+B66+B71+B78+G12+G21+G27+G33+G38+G47+G51+G62+G74+G79)</f>
        <v>0</v>
      </c>
      <c r="H80" s="16">
        <f>SUM(C31+C37+C43+C59+C66+C71+C78+H12+H21+H27+H33+H38+H47+H51+H62+H74+H79)</f>
        <v>0</v>
      </c>
      <c r="I80" s="16">
        <f>SUM(D31+D37+D43+D59+D66+D71+D78+I12+I21+I27+I33+I38+I47+I51+I62+I74+I79)</f>
        <v>0</v>
      </c>
    </row>
  </sheetData>
  <sheetProtection sheet="1" objects="1" scenarios="1"/>
  <mergeCells count="29">
    <mergeCell ref="A38:D38"/>
    <mergeCell ref="A44:D44"/>
    <mergeCell ref="C2:C3"/>
    <mergeCell ref="I2:I3"/>
    <mergeCell ref="F48:I48"/>
    <mergeCell ref="A5:D5"/>
    <mergeCell ref="F5:I5"/>
    <mergeCell ref="F22:I22"/>
    <mergeCell ref="F1:G1"/>
    <mergeCell ref="F2:G2"/>
    <mergeCell ref="A25:D25"/>
    <mergeCell ref="A27:D27"/>
    <mergeCell ref="A32:D32"/>
    <mergeCell ref="K12:N12"/>
    <mergeCell ref="F39:I39"/>
    <mergeCell ref="F34:I34"/>
    <mergeCell ref="K5:N5"/>
    <mergeCell ref="F13:I13"/>
    <mergeCell ref="K7:N7"/>
    <mergeCell ref="K17:N17"/>
    <mergeCell ref="F28:I28"/>
    <mergeCell ref="K22:N22"/>
    <mergeCell ref="K27:N27"/>
    <mergeCell ref="F75:I75"/>
    <mergeCell ref="A60:D60"/>
    <mergeCell ref="A67:D67"/>
    <mergeCell ref="A72:D72"/>
    <mergeCell ref="F52:I52"/>
    <mergeCell ref="F63:I63"/>
  </mergeCells>
  <dataValidations disablePrompts="1" count="1">
    <dataValidation allowBlank="1" showInputMessage="1" showErrorMessage="1" sqref="F46 A39:A42 A33:A36 A45:A58"/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IV80"/>
  <sheetViews>
    <sheetView zoomScale="90" zoomScaleNormal="90" workbookViewId="0">
      <pane ySplit="3" topLeftCell="A4" activePane="bottomLeft" state="frozen"/>
      <selection activeCell="L13" sqref="L13"/>
      <selection pane="bottomLeft" activeCell="A4" sqref="A4"/>
    </sheetView>
  </sheetViews>
  <sheetFormatPr baseColWidth="10" defaultRowHeight="15" x14ac:dyDescent="0.2"/>
  <cols>
    <col min="1" max="1" width="40.88671875" customWidth="1"/>
    <col min="5" max="5" width="1.77734375" customWidth="1"/>
    <col min="6" max="6" width="40.88671875" customWidth="1"/>
    <col min="10" max="10" width="1.77734375" customWidth="1"/>
    <col min="11" max="11" width="40.88671875" customWidth="1"/>
  </cols>
  <sheetData>
    <row r="1" spans="1:256" ht="27" customHeight="1" thickTop="1" thickBot="1" x14ac:dyDescent="0.35">
      <c r="A1" s="27" t="s">
        <v>0</v>
      </c>
      <c r="B1" s="11"/>
      <c r="C1" s="11"/>
      <c r="D1" s="11"/>
      <c r="E1" s="11"/>
      <c r="F1" s="223">
        <f>Annee</f>
        <v>2018</v>
      </c>
      <c r="G1" s="224"/>
      <c r="H1" s="11"/>
      <c r="I1" s="11"/>
      <c r="J1" s="11"/>
      <c r="K1" s="68"/>
      <c r="L1" s="68"/>
      <c r="M1" s="68"/>
      <c r="N1" s="68"/>
    </row>
    <row r="2" spans="1:256" ht="21.75" customHeight="1" thickTop="1" thickBot="1" x14ac:dyDescent="0.35">
      <c r="A2" s="11" t="s">
        <v>0</v>
      </c>
      <c r="C2" s="242" t="s">
        <v>273</v>
      </c>
      <c r="D2" s="11"/>
      <c r="E2" s="11"/>
      <c r="F2" s="240" t="str">
        <f>Mois5</f>
        <v>MAI</v>
      </c>
      <c r="G2" s="241"/>
      <c r="H2" s="11"/>
      <c r="I2" s="242" t="s">
        <v>274</v>
      </c>
      <c r="J2" s="11"/>
      <c r="K2" s="68"/>
      <c r="L2" s="68"/>
      <c r="M2" s="11"/>
      <c r="N2" s="11"/>
    </row>
    <row r="3" spans="1:256" ht="20.100000000000001" customHeight="1" thickTop="1" thickBot="1" x14ac:dyDescent="0.35">
      <c r="A3" s="11"/>
      <c r="C3" s="243"/>
      <c r="D3" s="173" t="s">
        <v>183</v>
      </c>
      <c r="E3" s="11"/>
      <c r="F3" s="11"/>
      <c r="G3" s="11"/>
      <c r="H3" s="174" t="s">
        <v>186</v>
      </c>
      <c r="I3" s="243"/>
      <c r="J3" s="11"/>
      <c r="K3" s="68"/>
      <c r="L3" s="174" t="s">
        <v>185</v>
      </c>
      <c r="N3" s="174" t="s">
        <v>117</v>
      </c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</row>
    <row r="4" spans="1:256" ht="15" customHeight="1" thickBot="1" x14ac:dyDescent="0.25"/>
    <row r="5" spans="1:256" ht="15" customHeight="1" thickBot="1" x14ac:dyDescent="0.25">
      <c r="A5" s="208" t="s">
        <v>119</v>
      </c>
      <c r="B5" s="208"/>
      <c r="C5" s="208"/>
      <c r="D5" s="208"/>
      <c r="F5" s="208" t="s">
        <v>214</v>
      </c>
      <c r="G5" s="208"/>
      <c r="H5" s="208"/>
      <c r="I5" s="208"/>
      <c r="K5" s="208" t="s">
        <v>137</v>
      </c>
      <c r="L5" s="208"/>
      <c r="M5" s="208"/>
      <c r="N5" s="208"/>
    </row>
    <row r="6" spans="1:256" ht="15" customHeight="1" thickBot="1" x14ac:dyDescent="0.25">
      <c r="A6" s="12" t="s">
        <v>125</v>
      </c>
      <c r="B6" s="12" t="s">
        <v>121</v>
      </c>
      <c r="C6" s="12" t="s">
        <v>122</v>
      </c>
      <c r="D6" s="12" t="s">
        <v>118</v>
      </c>
      <c r="F6" s="23" t="s">
        <v>125</v>
      </c>
      <c r="G6" s="23" t="s">
        <v>121</v>
      </c>
      <c r="H6" s="23" t="s">
        <v>122</v>
      </c>
      <c r="I6" s="23" t="s">
        <v>118</v>
      </c>
      <c r="K6" s="23" t="s">
        <v>125</v>
      </c>
      <c r="L6" s="23" t="s">
        <v>121</v>
      </c>
      <c r="M6" s="23" t="s">
        <v>122</v>
      </c>
      <c r="N6" s="23" t="s">
        <v>118</v>
      </c>
    </row>
    <row r="7" spans="1:256" ht="15" customHeight="1" thickBot="1" x14ac:dyDescent="0.25">
      <c r="A7" s="172" t="s">
        <v>248</v>
      </c>
      <c r="B7" s="25" t="s">
        <v>184</v>
      </c>
      <c r="C7" s="14">
        <f>SUMIF(Saisie_Mai!$A$4:$A$127,$A$7:$A$22,Credits_Mai)</f>
        <v>0</v>
      </c>
      <c r="D7" s="15">
        <f t="shared" ref="D7:D21" si="0">SUM(B7-C7)</f>
        <v>0</v>
      </c>
      <c r="F7" s="55" t="s">
        <v>64</v>
      </c>
      <c r="G7" s="56"/>
      <c r="H7" s="56"/>
      <c r="I7" s="57"/>
      <c r="K7" s="237" t="s">
        <v>138</v>
      </c>
      <c r="L7" s="238"/>
      <c r="M7" s="238"/>
      <c r="N7" s="239"/>
    </row>
    <row r="8" spans="1:256" ht="15" customHeight="1" thickBot="1" x14ac:dyDescent="0.25">
      <c r="A8" s="170" t="s">
        <v>104</v>
      </c>
      <c r="B8" s="25" t="s">
        <v>184</v>
      </c>
      <c r="C8" s="14">
        <f>SUMIF(Saisie_Mai!$A$4:$A$127,$A$7:$A$22,Credits_Mai)</f>
        <v>0</v>
      </c>
      <c r="D8" s="15">
        <f t="shared" si="0"/>
        <v>0</v>
      </c>
      <c r="F8" s="5" t="s">
        <v>154</v>
      </c>
      <c r="G8" s="25" t="s">
        <v>184</v>
      </c>
      <c r="H8" s="14">
        <f>SUMIF(Saisie_Mai!$A$4:$A$127,$F$8:$F$11,Debits_Mai)</f>
        <v>0</v>
      </c>
      <c r="I8" s="15">
        <f>SUM(G8-H8)</f>
        <v>0</v>
      </c>
      <c r="K8" s="5" t="s">
        <v>265</v>
      </c>
      <c r="L8" s="24">
        <f>Avril!L11</f>
        <v>0</v>
      </c>
      <c r="M8" s="24">
        <f>Avril!$M$11</f>
        <v>870.02</v>
      </c>
      <c r="N8" s="15">
        <f>SUM(L8-M8)</f>
        <v>-870.02</v>
      </c>
    </row>
    <row r="9" spans="1:256" ht="15" customHeight="1" thickBot="1" x14ac:dyDescent="0.25">
      <c r="A9" s="170" t="s">
        <v>102</v>
      </c>
      <c r="B9" s="25" t="s">
        <v>184</v>
      </c>
      <c r="C9" s="14">
        <f>SUMIF(Saisie_Mai!$A$4:$A$127,$A$7:$A$22,Credits_Mai)</f>
        <v>0</v>
      </c>
      <c r="D9" s="15">
        <f t="shared" si="0"/>
        <v>0</v>
      </c>
      <c r="F9" s="5" t="s">
        <v>63</v>
      </c>
      <c r="G9" s="25" t="s">
        <v>184</v>
      </c>
      <c r="H9" s="14">
        <f>SUMIF(Saisie_Mai!$A$4:$A$127,$F$8:$F$11,Debits_Mai)</f>
        <v>0</v>
      </c>
      <c r="I9" s="15">
        <f>SUM(G9-H9)</f>
        <v>0</v>
      </c>
      <c r="K9" s="5" t="s">
        <v>139</v>
      </c>
      <c r="L9" s="7">
        <f>B23</f>
        <v>0</v>
      </c>
      <c r="M9" s="14">
        <f>C23</f>
        <v>0</v>
      </c>
      <c r="N9" s="15">
        <f>SUM(L9-M9)</f>
        <v>0</v>
      </c>
    </row>
    <row r="10" spans="1:256" ht="15" customHeight="1" thickBot="1" x14ac:dyDescent="0.25">
      <c r="A10" s="170" t="s">
        <v>103</v>
      </c>
      <c r="B10" s="25" t="s">
        <v>184</v>
      </c>
      <c r="C10" s="14">
        <f>SUMIF(Saisie_Mai!$A$4:$A$127,$A$7:$A$22,Credits_Mai)</f>
        <v>0</v>
      </c>
      <c r="D10" s="15">
        <f t="shared" si="0"/>
        <v>0</v>
      </c>
      <c r="F10" s="5" t="s">
        <v>91</v>
      </c>
      <c r="G10" s="25" t="s">
        <v>184</v>
      </c>
      <c r="H10" s="14">
        <f>SUMIF(Saisie_Mai!$A$4:$A$127,$F$8:$F$11,Debits_Mai)</f>
        <v>0</v>
      </c>
      <c r="I10" s="15">
        <f>SUM(G10-H10)</f>
        <v>0</v>
      </c>
      <c r="K10" s="5" t="s">
        <v>140</v>
      </c>
      <c r="L10" s="7">
        <f>G80</f>
        <v>0</v>
      </c>
      <c r="M10" s="14">
        <f>H80</f>
        <v>0</v>
      </c>
      <c r="N10" s="15">
        <f>SUM(L10-M10)</f>
        <v>0</v>
      </c>
    </row>
    <row r="11" spans="1:256" ht="15" customHeight="1" thickBot="1" x14ac:dyDescent="0.25">
      <c r="A11" s="170" t="s">
        <v>105</v>
      </c>
      <c r="B11" s="25" t="s">
        <v>184</v>
      </c>
      <c r="C11" s="14">
        <f>SUMIF(Saisie_Mai!$A$4:$A$127,$A$7:$A$22,Credits_Mai)</f>
        <v>0</v>
      </c>
      <c r="D11" s="15">
        <f t="shared" si="0"/>
        <v>0</v>
      </c>
      <c r="F11" s="5" t="s">
        <v>92</v>
      </c>
      <c r="G11" s="25" t="s">
        <v>184</v>
      </c>
      <c r="H11" s="14">
        <f>SUMIF(Saisie_Mai!$A$4:$A$127,$F$8:$F$11,Debits_Mai)</f>
        <v>0</v>
      </c>
      <c r="I11" s="15">
        <f>SUM(G11-H11)</f>
        <v>0</v>
      </c>
      <c r="K11" s="9" t="s">
        <v>141</v>
      </c>
      <c r="L11" s="8">
        <f>SUM(L8+L9-L10)</f>
        <v>0</v>
      </c>
      <c r="M11" s="8">
        <f>SUM(M8+M9-M10)</f>
        <v>870.02</v>
      </c>
      <c r="N11" s="8">
        <f>SUM(N8+N9-N10)</f>
        <v>-870.02</v>
      </c>
    </row>
    <row r="12" spans="1:256" ht="15" customHeight="1" thickBot="1" x14ac:dyDescent="0.25">
      <c r="A12" s="170" t="s">
        <v>106</v>
      </c>
      <c r="B12" s="25" t="s">
        <v>184</v>
      </c>
      <c r="C12" s="14">
        <f>SUMIF(Saisie_Mai!$A$4:$A$127,$A$7:$A$22,Credits_Mai)</f>
        <v>0</v>
      </c>
      <c r="D12" s="15">
        <f t="shared" si="0"/>
        <v>0</v>
      </c>
      <c r="F12" s="9" t="s">
        <v>132</v>
      </c>
      <c r="G12" s="16">
        <f>SUM(G8:G11)</f>
        <v>0</v>
      </c>
      <c r="H12" s="16">
        <f>SUM(H8:H11)</f>
        <v>0</v>
      </c>
      <c r="I12" s="16">
        <f>SUM(I8:I11)</f>
        <v>0</v>
      </c>
      <c r="K12" s="237" t="s">
        <v>142</v>
      </c>
      <c r="L12" s="238"/>
      <c r="M12" s="238"/>
      <c r="N12" s="239"/>
    </row>
    <row r="13" spans="1:256" ht="15" customHeight="1" thickBot="1" x14ac:dyDescent="0.25">
      <c r="A13" s="170" t="s">
        <v>107</v>
      </c>
      <c r="B13" s="25" t="s">
        <v>184</v>
      </c>
      <c r="C13" s="14">
        <f>SUMIF(Saisie_Mai!$A$4:$A$127,$A$7:$A$22,Credits_Mai)</f>
        <v>0</v>
      </c>
      <c r="D13" s="15">
        <f t="shared" si="0"/>
        <v>0</v>
      </c>
      <c r="F13" s="237" t="s">
        <v>37</v>
      </c>
      <c r="G13" s="238"/>
      <c r="H13" s="238"/>
      <c r="I13" s="239"/>
      <c r="K13" s="5" t="s">
        <v>266</v>
      </c>
      <c r="L13" s="49">
        <f>Avril!L16</f>
        <v>0</v>
      </c>
      <c r="M13" s="24">
        <f>Avril!$M$16</f>
        <v>0</v>
      </c>
      <c r="N13" s="15">
        <f>SUM(L13-M13)</f>
        <v>0</v>
      </c>
    </row>
    <row r="14" spans="1:256" ht="15" customHeight="1" thickBot="1" x14ac:dyDescent="0.25">
      <c r="A14" s="170" t="s">
        <v>210</v>
      </c>
      <c r="B14" s="25" t="s">
        <v>184</v>
      </c>
      <c r="C14" s="14">
        <f>SUMIF(Saisie_Mai!$A$4:$A$127,$A$7:$A$22,Credits_Mai)</f>
        <v>0</v>
      </c>
      <c r="D14" s="15">
        <f t="shared" si="0"/>
        <v>0</v>
      </c>
      <c r="F14" s="5" t="s">
        <v>168</v>
      </c>
      <c r="G14" s="25" t="s">
        <v>184</v>
      </c>
      <c r="H14" s="14">
        <f>SUMIF(Saisie_Mai!$A$4:$A$127,$F$14:$F$20,Debits_Mai)</f>
        <v>0</v>
      </c>
      <c r="I14" s="15">
        <f t="shared" ref="I14:I20" si="1">SUM(G14-H14)</f>
        <v>0</v>
      </c>
      <c r="K14" s="5" t="s">
        <v>139</v>
      </c>
      <c r="L14" s="49" t="str">
        <f>B74</f>
        <v>0,00</v>
      </c>
      <c r="M14" s="14">
        <f>C74</f>
        <v>0</v>
      </c>
      <c r="N14" s="15">
        <f>SUM(L14-M14)</f>
        <v>0</v>
      </c>
    </row>
    <row r="15" spans="1:256" ht="15" customHeight="1" thickBot="1" x14ac:dyDescent="0.25">
      <c r="A15" s="171" t="s">
        <v>108</v>
      </c>
      <c r="B15" s="25" t="s">
        <v>184</v>
      </c>
      <c r="C15" s="14">
        <f>SUMIF(Saisie_Mai!$A$4:$A$127,$A$7:$A$22,Credits_Mai)</f>
        <v>0</v>
      </c>
      <c r="D15" s="15">
        <f t="shared" si="0"/>
        <v>0</v>
      </c>
      <c r="F15" s="5" t="s">
        <v>177</v>
      </c>
      <c r="G15" s="25" t="s">
        <v>184</v>
      </c>
      <c r="H15" s="14">
        <f>SUMIF(Saisie_Mai!$A$4:$A$127,$F$14:$F$20,Debits_Mai)</f>
        <v>0</v>
      </c>
      <c r="I15" s="15">
        <f t="shared" si="1"/>
        <v>0</v>
      </c>
      <c r="K15" s="5" t="s">
        <v>140</v>
      </c>
      <c r="L15" s="49" t="str">
        <f>B10</f>
        <v>0,00</v>
      </c>
      <c r="M15" s="14">
        <f>C8</f>
        <v>0</v>
      </c>
      <c r="N15" s="15">
        <f>SUM(L15-M15)</f>
        <v>0</v>
      </c>
    </row>
    <row r="16" spans="1:256" ht="15" customHeight="1" thickBot="1" x14ac:dyDescent="0.25">
      <c r="A16" s="170" t="s">
        <v>109</v>
      </c>
      <c r="B16" s="25" t="s">
        <v>184</v>
      </c>
      <c r="C16" s="14">
        <f>SUMIF(Saisie_Mai!$A$4:$A$127,$A$7:$A$22,Credits_Mai)</f>
        <v>0</v>
      </c>
      <c r="D16" s="15">
        <f t="shared" si="0"/>
        <v>0</v>
      </c>
      <c r="F16" s="5" t="s">
        <v>41</v>
      </c>
      <c r="G16" s="25" t="s">
        <v>184</v>
      </c>
      <c r="H16" s="14">
        <f>SUMIF(Saisie_Mai!$A$4:$A$127,$F$14:$F$20,Debits_Mai)</f>
        <v>0</v>
      </c>
      <c r="I16" s="15">
        <f t="shared" si="1"/>
        <v>0</v>
      </c>
      <c r="K16" s="9" t="s">
        <v>141</v>
      </c>
      <c r="L16" s="8">
        <f>SUM(L13+L14-L15)</f>
        <v>0</v>
      </c>
      <c r="M16" s="8">
        <f>SUM(M13+M14-M15)</f>
        <v>0</v>
      </c>
      <c r="N16" s="8">
        <f>SUM(N13+N14-N15)</f>
        <v>0</v>
      </c>
    </row>
    <row r="17" spans="1:14" ht="15" customHeight="1" thickBot="1" x14ac:dyDescent="0.25">
      <c r="A17" s="170" t="s">
        <v>111</v>
      </c>
      <c r="B17" s="25" t="s">
        <v>184</v>
      </c>
      <c r="C17" s="14">
        <f>SUMIF(Saisie_Mai!$A$4:$A$127,$A$7:$A$22,Credits_Mai)</f>
        <v>0</v>
      </c>
      <c r="D17" s="15">
        <f t="shared" si="0"/>
        <v>0</v>
      </c>
      <c r="F17" s="5" t="s">
        <v>47</v>
      </c>
      <c r="G17" s="25" t="s">
        <v>184</v>
      </c>
      <c r="H17" s="14">
        <f>SUMIF(Saisie_Mai!$A$4:$A$127,$F$14:$F$20,Debits_Mai)</f>
        <v>0</v>
      </c>
      <c r="I17" s="15">
        <f t="shared" si="1"/>
        <v>0</v>
      </c>
      <c r="K17" s="237" t="s">
        <v>143</v>
      </c>
      <c r="L17" s="238"/>
      <c r="M17" s="238"/>
      <c r="N17" s="239"/>
    </row>
    <row r="18" spans="1:14" ht="15" customHeight="1" thickBot="1" x14ac:dyDescent="0.25">
      <c r="A18" s="170" t="s">
        <v>110</v>
      </c>
      <c r="B18" s="25" t="s">
        <v>184</v>
      </c>
      <c r="C18" s="14">
        <f>SUMIF(Saisie_Mai!$A$4:$A$127,$A$7:$A$22,Credits_Mai)</f>
        <v>0</v>
      </c>
      <c r="D18" s="15">
        <f t="shared" si="0"/>
        <v>0</v>
      </c>
      <c r="F18" s="5" t="s">
        <v>60</v>
      </c>
      <c r="G18" s="25" t="s">
        <v>184</v>
      </c>
      <c r="H18" s="14">
        <f>SUMIF(Saisie_Mai!$A$4:$A$127,$F$14:$F$20,Debits_Mai)</f>
        <v>0</v>
      </c>
      <c r="I18" s="15">
        <f t="shared" si="1"/>
        <v>0</v>
      </c>
      <c r="K18" s="5" t="s">
        <v>267</v>
      </c>
      <c r="L18" s="49">
        <f>Avril!L21</f>
        <v>0</v>
      </c>
      <c r="M18" s="24">
        <f>Avril!$M$21</f>
        <v>-677.77</v>
      </c>
      <c r="N18" s="15">
        <f>SUM(L18-M18)</f>
        <v>677.77</v>
      </c>
    </row>
    <row r="19" spans="1:14" ht="15" customHeight="1" thickBot="1" x14ac:dyDescent="0.25">
      <c r="A19" s="170" t="s">
        <v>147</v>
      </c>
      <c r="B19" s="25" t="s">
        <v>184</v>
      </c>
      <c r="C19" s="14">
        <f>SUMIF(Saisie_Mai!$A$4:$A$127,$A$7:$A$22,Credits_Mai)</f>
        <v>0</v>
      </c>
      <c r="D19" s="15">
        <f t="shared" si="0"/>
        <v>0</v>
      </c>
      <c r="F19" s="5" t="s">
        <v>71</v>
      </c>
      <c r="G19" s="25" t="s">
        <v>184</v>
      </c>
      <c r="H19" s="14">
        <f>SUMIF(Saisie_Mai!$A$4:$A$127,$F$14:$F$20,Debits_Mai)</f>
        <v>0</v>
      </c>
      <c r="I19" s="15">
        <f t="shared" si="1"/>
        <v>0</v>
      </c>
      <c r="K19" s="5" t="s">
        <v>139</v>
      </c>
      <c r="L19" s="49" t="str">
        <f>B75</f>
        <v>0,00</v>
      </c>
      <c r="M19" s="14">
        <f>C75</f>
        <v>0</v>
      </c>
      <c r="N19" s="15">
        <f>SUM(L19-M19)</f>
        <v>0</v>
      </c>
    </row>
    <row r="20" spans="1:14" ht="15" customHeight="1" thickBot="1" x14ac:dyDescent="0.25">
      <c r="A20" s="170" t="s">
        <v>113</v>
      </c>
      <c r="B20" s="25" t="s">
        <v>184</v>
      </c>
      <c r="C20" s="14">
        <f>SUMIF(Saisie_Mai!$A$4:$A$127,$A$7:$A$22,Credits_Mai)</f>
        <v>0</v>
      </c>
      <c r="D20" s="15">
        <f t="shared" si="0"/>
        <v>0</v>
      </c>
      <c r="F20" s="5" t="s">
        <v>88</v>
      </c>
      <c r="G20" s="25" t="s">
        <v>184</v>
      </c>
      <c r="H20" s="14">
        <f>SUMIF(Saisie_Mai!$A$4:$A$127,$F$14:$F$20,Debits_Mai)</f>
        <v>0</v>
      </c>
      <c r="I20" s="15">
        <f t="shared" si="1"/>
        <v>0</v>
      </c>
      <c r="K20" s="5" t="s">
        <v>140</v>
      </c>
      <c r="L20" s="49" t="str">
        <f>B11</f>
        <v>0,00</v>
      </c>
      <c r="M20" s="14">
        <f>C11</f>
        <v>0</v>
      </c>
      <c r="N20" s="15">
        <f>SUM(L20-M20)</f>
        <v>0</v>
      </c>
    </row>
    <row r="21" spans="1:14" ht="15" customHeight="1" thickBot="1" x14ac:dyDescent="0.25">
      <c r="A21" s="170" t="s">
        <v>114</v>
      </c>
      <c r="B21" s="25" t="s">
        <v>184</v>
      </c>
      <c r="C21" s="14">
        <f>SUMIF(Saisie_Mai!$A$4:$A$127,$A$7:$A$22,Credits_Mai)</f>
        <v>0</v>
      </c>
      <c r="D21" s="15">
        <f t="shared" si="0"/>
        <v>0</v>
      </c>
      <c r="F21" s="9" t="s">
        <v>131</v>
      </c>
      <c r="G21" s="26">
        <f>SUM(G14:G20)</f>
        <v>0</v>
      </c>
      <c r="H21" s="16">
        <f>SUM(H14:H20)</f>
        <v>0</v>
      </c>
      <c r="I21" s="16">
        <f>SUM(I14:I20)</f>
        <v>0</v>
      </c>
      <c r="K21" s="9" t="s">
        <v>141</v>
      </c>
      <c r="L21" s="8">
        <f>SUM(L18+L19-L20)</f>
        <v>0</v>
      </c>
      <c r="M21" s="8">
        <f>SUM(M18+M19-M20)</f>
        <v>-677.77</v>
      </c>
      <c r="N21" s="8">
        <f>SUM(N18+N19-N20)</f>
        <v>677.77</v>
      </c>
    </row>
    <row r="22" spans="1:14" ht="15" customHeight="1" thickBot="1" x14ac:dyDescent="0.25">
      <c r="A22" s="170" t="s">
        <v>115</v>
      </c>
      <c r="B22" s="25" t="s">
        <v>184</v>
      </c>
      <c r="C22" s="14">
        <f>SUMIF(Saisie_Mai!$A$4:$A$127,$A$7:$A$22,Credits_Mai)</f>
        <v>0</v>
      </c>
      <c r="D22" s="15">
        <f>SUM(B22-C22)</f>
        <v>0</v>
      </c>
      <c r="F22" s="237" t="s">
        <v>43</v>
      </c>
      <c r="G22" s="244"/>
      <c r="H22" s="238"/>
      <c r="I22" s="239"/>
      <c r="K22" s="237" t="s">
        <v>144</v>
      </c>
      <c r="L22" s="238"/>
      <c r="M22" s="238"/>
      <c r="N22" s="239"/>
    </row>
    <row r="23" spans="1:14" ht="15" customHeight="1" thickBot="1" x14ac:dyDescent="0.25">
      <c r="A23" s="13" t="s">
        <v>120</v>
      </c>
      <c r="B23" s="17">
        <f>SUM(B7:B22)</f>
        <v>0</v>
      </c>
      <c r="C23" s="17">
        <f>SUM(C7:C22)</f>
        <v>0</v>
      </c>
      <c r="D23" s="17">
        <f>SUM(D7:D22)</f>
        <v>0</v>
      </c>
      <c r="F23" s="5" t="s">
        <v>158</v>
      </c>
      <c r="G23" s="25" t="s">
        <v>184</v>
      </c>
      <c r="H23" s="14">
        <f>SUMIF(Saisie_Mai!$A$4:$A$127,$F$23:$F$26,Debits_Mai)</f>
        <v>0</v>
      </c>
      <c r="I23" s="15">
        <f>SUM(G23-H23)</f>
        <v>0</v>
      </c>
      <c r="K23" s="5" t="s">
        <v>268</v>
      </c>
      <c r="L23" s="24">
        <f>Avril!L26</f>
        <v>0</v>
      </c>
      <c r="M23" s="24">
        <f>Avril!$M$26</f>
        <v>-192.25</v>
      </c>
      <c r="N23" s="15">
        <f>SUM(L23-M23)</f>
        <v>192.25</v>
      </c>
    </row>
    <row r="24" spans="1:14" ht="15" customHeight="1" thickBot="1" x14ac:dyDescent="0.25">
      <c r="A24" s="10"/>
      <c r="B24" s="10"/>
      <c r="C24" s="10"/>
      <c r="D24" s="10"/>
      <c r="F24" s="5" t="s">
        <v>42</v>
      </c>
      <c r="G24" s="25" t="s">
        <v>184</v>
      </c>
      <c r="H24" s="14">
        <f>SUMIF(Saisie_Mai!$A$4:$A$127,$F$23:$F$26,Debits_Mai)</f>
        <v>0</v>
      </c>
      <c r="I24" s="15">
        <f>SUM(G24-H24)</f>
        <v>0</v>
      </c>
      <c r="K24" s="5" t="s">
        <v>139</v>
      </c>
      <c r="L24" s="49" t="str">
        <f>B76</f>
        <v>0,00</v>
      </c>
      <c r="M24" s="14">
        <f>C76</f>
        <v>0</v>
      </c>
      <c r="N24" s="15">
        <f>SUM(L24-M24)</f>
        <v>0</v>
      </c>
    </row>
    <row r="25" spans="1:14" ht="15" customHeight="1" thickBot="1" x14ac:dyDescent="0.25">
      <c r="A25" s="209" t="s">
        <v>124</v>
      </c>
      <c r="B25" s="210"/>
      <c r="C25" s="210"/>
      <c r="D25" s="211"/>
      <c r="F25" s="5" t="s">
        <v>49</v>
      </c>
      <c r="G25" s="25" t="s">
        <v>184</v>
      </c>
      <c r="H25" s="14">
        <f>SUMIF(Saisie_Mai!$A$4:$A$127,$F$23:$F$26,Debits_Mai)</f>
        <v>0</v>
      </c>
      <c r="I25" s="15">
        <f>SUM(G25-H25)</f>
        <v>0</v>
      </c>
      <c r="K25" s="5" t="s">
        <v>140</v>
      </c>
      <c r="L25" s="49" t="str">
        <f>B12</f>
        <v>0,00</v>
      </c>
      <c r="M25" s="14">
        <f>C12</f>
        <v>0</v>
      </c>
      <c r="N25" s="15">
        <f>SUM(L25-M25)</f>
        <v>0</v>
      </c>
    </row>
    <row r="26" spans="1:14" ht="15" customHeight="1" thickBot="1" x14ac:dyDescent="0.25">
      <c r="A26" s="54" t="s">
        <v>125</v>
      </c>
      <c r="B26" s="54" t="s">
        <v>121</v>
      </c>
      <c r="C26" s="54" t="s">
        <v>122</v>
      </c>
      <c r="D26" s="54" t="s">
        <v>118</v>
      </c>
      <c r="F26" s="5" t="s">
        <v>83</v>
      </c>
      <c r="G26" s="25" t="s">
        <v>184</v>
      </c>
      <c r="H26" s="14">
        <f>SUMIF(Saisie_Mai!$A$4:$A$127,$F$23:$F$26,Debits_Mai)</f>
        <v>0</v>
      </c>
      <c r="I26" s="15">
        <f>SUM(G26-H26)</f>
        <v>0</v>
      </c>
      <c r="K26" s="9" t="s">
        <v>141</v>
      </c>
      <c r="L26" s="8">
        <f>SUM(L23+L24-L25)</f>
        <v>0</v>
      </c>
      <c r="M26" s="8">
        <f>SUM(M23+M24-M25)</f>
        <v>-192.25</v>
      </c>
      <c r="N26" s="8">
        <f>SUM(N23+N24-N25)</f>
        <v>192.25</v>
      </c>
    </row>
    <row r="27" spans="1:14" ht="15" customHeight="1" thickBot="1" x14ac:dyDescent="0.25">
      <c r="A27" s="212" t="s">
        <v>77</v>
      </c>
      <c r="B27" s="213"/>
      <c r="C27" s="213"/>
      <c r="D27" s="214"/>
      <c r="F27" s="9" t="s">
        <v>133</v>
      </c>
      <c r="G27" s="16">
        <f>SUM(G23:G26)</f>
        <v>0</v>
      </c>
      <c r="H27" s="16">
        <f>SUM(H23:H26)</f>
        <v>0</v>
      </c>
      <c r="I27" s="19">
        <f>SUM(I23:I26)</f>
        <v>0</v>
      </c>
      <c r="K27" s="237" t="s">
        <v>145</v>
      </c>
      <c r="L27" s="238"/>
      <c r="M27" s="238"/>
      <c r="N27" s="239"/>
    </row>
    <row r="28" spans="1:14" ht="15" customHeight="1" thickBot="1" x14ac:dyDescent="0.25">
      <c r="A28" s="5" t="s">
        <v>152</v>
      </c>
      <c r="B28" s="25" t="s">
        <v>184</v>
      </c>
      <c r="C28" s="14">
        <f>SUMIF(Saisie_Mai!$A$4:$A$127,$A$28:$A$30,Debits_Mai)</f>
        <v>0</v>
      </c>
      <c r="D28" s="15">
        <f>SUM(B28-C28)</f>
        <v>0</v>
      </c>
      <c r="F28" s="237" t="s">
        <v>23</v>
      </c>
      <c r="G28" s="238"/>
      <c r="H28" s="238"/>
      <c r="I28" s="239"/>
      <c r="K28" s="5" t="s">
        <v>269</v>
      </c>
      <c r="L28" s="24">
        <f>Avril!L31</f>
        <v>0</v>
      </c>
      <c r="M28" s="24">
        <f>Avril!$M$31</f>
        <v>0</v>
      </c>
      <c r="N28" s="15">
        <f>SUM(L28-M28)</f>
        <v>0</v>
      </c>
    </row>
    <row r="29" spans="1:14" ht="15" customHeight="1" thickBot="1" x14ac:dyDescent="0.25">
      <c r="A29" s="5" t="s">
        <v>76</v>
      </c>
      <c r="B29" s="25" t="s">
        <v>184</v>
      </c>
      <c r="C29" s="14">
        <f>SUMIF(Saisie_Mai!$A$4:$A$127,$A$28:$A$30,Debits_Mai)</f>
        <v>0</v>
      </c>
      <c r="D29" s="15">
        <f>SUM(B29-C29)</f>
        <v>0</v>
      </c>
      <c r="F29" s="5" t="s">
        <v>155</v>
      </c>
      <c r="G29" s="25" t="s">
        <v>184</v>
      </c>
      <c r="H29" s="14">
        <f>SUMIF(Saisie_Mai!$A$4:$A$127,$F$29:$F$32,Debits_Mai)</f>
        <v>0</v>
      </c>
      <c r="I29" s="15">
        <f>SUM(G29-H29)</f>
        <v>0</v>
      </c>
      <c r="K29" s="5" t="s">
        <v>139</v>
      </c>
      <c r="L29" s="49" t="str">
        <f>B77</f>
        <v>0,00</v>
      </c>
      <c r="M29" s="14">
        <f>C77</f>
        <v>0</v>
      </c>
      <c r="N29" s="15">
        <f>SUM(L29-M29)</f>
        <v>0</v>
      </c>
    </row>
    <row r="30" spans="1:14" ht="15" customHeight="1" thickBot="1" x14ac:dyDescent="0.25">
      <c r="A30" s="5" t="s">
        <v>82</v>
      </c>
      <c r="B30" s="25" t="s">
        <v>184</v>
      </c>
      <c r="C30" s="14">
        <f>SUMIF(Saisie_Mai!$A$4:$A$127,$A$28:$A$30,Debits_Mai)</f>
        <v>0</v>
      </c>
      <c r="D30" s="15">
        <f>SUM(B30-C30)</f>
        <v>0</v>
      </c>
      <c r="F30" s="5" t="s">
        <v>22</v>
      </c>
      <c r="G30" s="25" t="s">
        <v>184</v>
      </c>
      <c r="H30" s="14">
        <f>SUMIF(Saisie_Mai!$A$4:$A$127,$F$29:$F$32,Debits_Mai)</f>
        <v>0</v>
      </c>
      <c r="I30" s="15">
        <f>SUM(G30-H30)</f>
        <v>0</v>
      </c>
      <c r="K30" s="5" t="s">
        <v>140</v>
      </c>
      <c r="L30" s="49" t="str">
        <f>B13</f>
        <v>0,00</v>
      </c>
      <c r="M30" s="14">
        <f>C13</f>
        <v>0</v>
      </c>
      <c r="N30" s="15">
        <f>SUM(L30-M30)</f>
        <v>0</v>
      </c>
    </row>
    <row r="31" spans="1:14" ht="15" customHeight="1" thickBot="1" x14ac:dyDescent="0.25">
      <c r="A31" s="9" t="s">
        <v>126</v>
      </c>
      <c r="B31" s="16">
        <f>SUM(B28:B30)</f>
        <v>0</v>
      </c>
      <c r="C31" s="16">
        <f>SUM(C28:C30)</f>
        <v>0</v>
      </c>
      <c r="D31" s="16">
        <f>SUM(D28:D30)</f>
        <v>0</v>
      </c>
      <c r="F31" s="5" t="s">
        <v>56</v>
      </c>
      <c r="G31" s="25" t="s">
        <v>184</v>
      </c>
      <c r="H31" s="14">
        <f>SUMIF(Saisie_Mai!$A$4:$A$127,$F$29:$F$32,Debits_Mai)</f>
        <v>0</v>
      </c>
      <c r="I31" s="15">
        <f>SUM(G31-H31)</f>
        <v>0</v>
      </c>
      <c r="K31" s="9" t="s">
        <v>141</v>
      </c>
      <c r="L31" s="8">
        <f>SUM(L28+L29-L30)</f>
        <v>0</v>
      </c>
      <c r="M31" s="8">
        <f>SUM(M28+M29-M30)</f>
        <v>0</v>
      </c>
      <c r="N31" s="8">
        <f>SUM(N28+N29-N30)</f>
        <v>0</v>
      </c>
    </row>
    <row r="32" spans="1:14" ht="15" customHeight="1" thickBot="1" x14ac:dyDescent="0.25">
      <c r="A32" s="212" t="s">
        <v>62</v>
      </c>
      <c r="B32" s="213"/>
      <c r="C32" s="213"/>
      <c r="D32" s="214"/>
      <c r="F32" s="5" t="s">
        <v>58</v>
      </c>
      <c r="G32" s="25" t="s">
        <v>184</v>
      </c>
      <c r="H32" s="14">
        <f>SUMIF(Saisie_Mai!$A$4:$A$127,$F$29:$F$32,Debits_Mai)</f>
        <v>0</v>
      </c>
      <c r="I32" s="15">
        <f>SUM(G32-H32)</f>
        <v>0</v>
      </c>
      <c r="K32" s="6" t="s">
        <v>146</v>
      </c>
      <c r="L32" s="8">
        <f>SUM(L11+L16+L21+L26+L31)</f>
        <v>0</v>
      </c>
      <c r="M32" s="8">
        <f>SUM(M11+M16+M21+M26+M31)</f>
        <v>0</v>
      </c>
      <c r="N32" s="8">
        <f>SUM(N11+N16+N21+N26+N31)</f>
        <v>0</v>
      </c>
    </row>
    <row r="33" spans="1:9" ht="15" customHeight="1" thickBot="1" x14ac:dyDescent="0.25">
      <c r="A33" s="5" t="s">
        <v>211</v>
      </c>
      <c r="B33" s="25" t="s">
        <v>184</v>
      </c>
      <c r="C33" s="14">
        <f>SUMIF(Saisie_Mai!$A$4:$A$127,$A$33:$A$36,Debits_Mai)</f>
        <v>0</v>
      </c>
      <c r="D33" s="14">
        <f>SUM(B33-C33)</f>
        <v>0</v>
      </c>
      <c r="F33" s="9" t="s">
        <v>173</v>
      </c>
      <c r="G33" s="16">
        <f>SUM(G29:G32)</f>
        <v>0</v>
      </c>
      <c r="H33" s="16">
        <f>SUM(H29:H32)</f>
        <v>0</v>
      </c>
      <c r="I33" s="16">
        <f>SUM(I29:I32)</f>
        <v>0</v>
      </c>
    </row>
    <row r="34" spans="1:9" ht="15" customHeight="1" thickBot="1" x14ac:dyDescent="0.25">
      <c r="A34" s="5" t="s">
        <v>112</v>
      </c>
      <c r="B34" s="25" t="s">
        <v>184</v>
      </c>
      <c r="C34" s="14">
        <f>SUMIF(Saisie_Mai!$A$4:$A$127,$A$33:$A$36,Debits_Mai)</f>
        <v>0</v>
      </c>
      <c r="D34" s="14">
        <f>SUM(B34-C34)</f>
        <v>0</v>
      </c>
      <c r="F34" s="237" t="s">
        <v>162</v>
      </c>
      <c r="G34" s="238"/>
      <c r="H34" s="238"/>
      <c r="I34" s="239"/>
    </row>
    <row r="35" spans="1:9" ht="15" customHeight="1" thickBot="1" x14ac:dyDescent="0.25">
      <c r="A35" s="5" t="s">
        <v>61</v>
      </c>
      <c r="B35" s="25" t="s">
        <v>184</v>
      </c>
      <c r="C35" s="14">
        <f>SUMIF(Saisie_Mai!$A$4:$A$127,$A$33:$A$36,Debits_Mai)</f>
        <v>0</v>
      </c>
      <c r="D35" s="14">
        <f>SUM(B35-C35)</f>
        <v>0</v>
      </c>
      <c r="F35" s="5" t="s">
        <v>161</v>
      </c>
      <c r="G35" s="25" t="s">
        <v>184</v>
      </c>
      <c r="H35" s="14">
        <f>SUMIF(Saisie_Mai!$A$4:$A$127,$F$35:$F$37,Debits_Mai)</f>
        <v>0</v>
      </c>
      <c r="I35" s="15">
        <f>SUM(G35-H35)</f>
        <v>0</v>
      </c>
    </row>
    <row r="36" spans="1:9" ht="15" customHeight="1" thickBot="1" x14ac:dyDescent="0.25">
      <c r="A36" s="5" t="s">
        <v>75</v>
      </c>
      <c r="B36" s="25" t="s">
        <v>184</v>
      </c>
      <c r="C36" s="14">
        <f>SUMIF(Saisie_Mai!$A$4:$A$127,$A$33:$A$36,Debits_Mai)</f>
        <v>0</v>
      </c>
      <c r="D36" s="14">
        <f>SUM(B36-C36)</f>
        <v>0</v>
      </c>
      <c r="F36" s="5" t="s">
        <v>44</v>
      </c>
      <c r="G36" s="25" t="s">
        <v>184</v>
      </c>
      <c r="H36" s="14">
        <f>SUMIF(Saisie_Mai!$A$4:$A$127,$F$35:$F$37,Debits_Mai)</f>
        <v>0</v>
      </c>
      <c r="I36" s="15">
        <f>SUM(G36-H36)</f>
        <v>0</v>
      </c>
    </row>
    <row r="37" spans="1:9" ht="15" customHeight="1" thickBot="1" x14ac:dyDescent="0.25">
      <c r="A37" s="9" t="s">
        <v>127</v>
      </c>
      <c r="B37" s="16">
        <f>SUM(B33:B36)</f>
        <v>0</v>
      </c>
      <c r="C37" s="16">
        <f>SUM(C33:C36)</f>
        <v>0</v>
      </c>
      <c r="D37" s="16">
        <f>SUM(D33:D36)</f>
        <v>0</v>
      </c>
      <c r="F37" s="5" t="s">
        <v>65</v>
      </c>
      <c r="G37" s="25" t="s">
        <v>184</v>
      </c>
      <c r="H37" s="14">
        <f>SUMIF(Saisie_Mai!$A$4:$A$127,$F$35:$F$37,Debits_Mai)</f>
        <v>0</v>
      </c>
      <c r="I37" s="15">
        <f>SUM(G37-H37)</f>
        <v>0</v>
      </c>
    </row>
    <row r="38" spans="1:9" ht="15" customHeight="1" thickBot="1" x14ac:dyDescent="0.25">
      <c r="A38" s="212" t="s">
        <v>151</v>
      </c>
      <c r="B38" s="213"/>
      <c r="C38" s="213"/>
      <c r="D38" s="214"/>
      <c r="F38" s="9" t="s">
        <v>172</v>
      </c>
      <c r="G38" s="16">
        <f>SUM(G35:G37)</f>
        <v>0</v>
      </c>
      <c r="H38" s="16">
        <f>SUM(H35:H37)</f>
        <v>0</v>
      </c>
      <c r="I38" s="16">
        <f>SUM(I35:I37)</f>
        <v>0</v>
      </c>
    </row>
    <row r="39" spans="1:9" ht="15" customHeight="1" thickBot="1" x14ac:dyDescent="0.25">
      <c r="A39" s="5" t="s">
        <v>150</v>
      </c>
      <c r="B39" s="25" t="s">
        <v>184</v>
      </c>
      <c r="C39" s="14">
        <f>SUMIF(Saisie_Mai!$A$4:$A$127,$A$39:$A$42,Debits_Mai)</f>
        <v>0</v>
      </c>
      <c r="D39" s="14">
        <f>SUM(B39-C39)</f>
        <v>0</v>
      </c>
      <c r="F39" s="237" t="s">
        <v>174</v>
      </c>
      <c r="G39" s="238"/>
      <c r="H39" s="238"/>
      <c r="I39" s="239"/>
    </row>
    <row r="40" spans="1:9" ht="15" customHeight="1" thickBot="1" x14ac:dyDescent="0.25">
      <c r="A40" s="5" t="s">
        <v>30</v>
      </c>
      <c r="B40" s="25" t="s">
        <v>184</v>
      </c>
      <c r="C40" s="14">
        <f>SUMIF(Saisie_Mai!$A$4:$A$127,$A$39:$A$42,Debits_Mai)</f>
        <v>0</v>
      </c>
      <c r="D40" s="14">
        <f>SUM(B40-C40)</f>
        <v>0</v>
      </c>
      <c r="F40" s="5" t="s">
        <v>179</v>
      </c>
      <c r="G40" s="25" t="s">
        <v>184</v>
      </c>
      <c r="H40" s="14">
        <f>SUMIF(Saisie_Mai!$A$4:$A$127,$F$40:$F$46,Debits_Mai)</f>
        <v>0</v>
      </c>
      <c r="I40" s="15">
        <f t="shared" ref="I40:I46" si="2">SUM(G40-H40)</f>
        <v>0</v>
      </c>
    </row>
    <row r="41" spans="1:9" ht="15" customHeight="1" thickBot="1" x14ac:dyDescent="0.25">
      <c r="A41" s="5" t="s">
        <v>39</v>
      </c>
      <c r="B41" s="25" t="s">
        <v>184</v>
      </c>
      <c r="C41" s="14">
        <f>SUMIF(Saisie_Mai!$A$4:$A$127,$A$39:$A$42,Debits_Mai)</f>
        <v>0</v>
      </c>
      <c r="D41" s="14">
        <f>SUM(B41-C41)</f>
        <v>0</v>
      </c>
      <c r="F41" s="5" t="s">
        <v>38</v>
      </c>
      <c r="G41" s="25" t="s">
        <v>184</v>
      </c>
      <c r="H41" s="14">
        <f>SUMIF(Saisie_Mai!$A$4:$A$127,$F$40:$F$46,Debits_Mai)</f>
        <v>0</v>
      </c>
      <c r="I41" s="15">
        <f t="shared" si="2"/>
        <v>0</v>
      </c>
    </row>
    <row r="42" spans="1:9" ht="15" customHeight="1" thickBot="1" x14ac:dyDescent="0.25">
      <c r="A42" s="5" t="s">
        <v>280</v>
      </c>
      <c r="B42" s="25" t="s">
        <v>184</v>
      </c>
      <c r="C42" s="14">
        <f>SUMIF(Saisie_Mai!$A$4:$A$127,$A$39:$A$42,Debits_Mai)</f>
        <v>0</v>
      </c>
      <c r="D42" s="14">
        <f>SUM(B42-C42)</f>
        <v>0</v>
      </c>
      <c r="F42" s="5" t="s">
        <v>178</v>
      </c>
      <c r="G42" s="25" t="s">
        <v>184</v>
      </c>
      <c r="H42" s="14">
        <f>SUMIF(Saisie_Mai!$A$4:$A$127,$F$40:$F$46,Debits_Mai)</f>
        <v>0</v>
      </c>
      <c r="I42" s="14">
        <f t="shared" si="2"/>
        <v>0</v>
      </c>
    </row>
    <row r="43" spans="1:9" ht="15" customHeight="1" thickBot="1" x14ac:dyDescent="0.25">
      <c r="A43" s="9" t="s">
        <v>169</v>
      </c>
      <c r="B43" s="16">
        <f>SUM(B39:B42)</f>
        <v>0</v>
      </c>
      <c r="C43" s="16">
        <f>SUM(C39:C42)</f>
        <v>0</v>
      </c>
      <c r="D43" s="16">
        <f>SUM(D39:D42)</f>
        <v>0</v>
      </c>
      <c r="F43" s="5" t="s">
        <v>74</v>
      </c>
      <c r="G43" s="25" t="s">
        <v>184</v>
      </c>
      <c r="H43" s="14">
        <f>SUMIF(Saisie_Mai!$A$4:$A$127,$F$40:$F$46,Debits_Mai)</f>
        <v>0</v>
      </c>
      <c r="I43" s="14">
        <f t="shared" si="2"/>
        <v>0</v>
      </c>
    </row>
    <row r="44" spans="1:9" ht="15" customHeight="1" thickBot="1" x14ac:dyDescent="0.25">
      <c r="A44" s="212" t="s">
        <v>20</v>
      </c>
      <c r="B44" s="213"/>
      <c r="C44" s="213"/>
      <c r="D44" s="214"/>
      <c r="F44" s="5" t="s">
        <v>85</v>
      </c>
      <c r="G44" s="25" t="s">
        <v>184</v>
      </c>
      <c r="H44" s="14">
        <f>SUMIF(Saisie_Mai!$A$4:$A$127,$F$40:$F$46,Debits_Mai)</f>
        <v>0</v>
      </c>
      <c r="I44" s="15">
        <f t="shared" si="2"/>
        <v>0</v>
      </c>
    </row>
    <row r="45" spans="1:9" ht="15" customHeight="1" thickBot="1" x14ac:dyDescent="0.25">
      <c r="A45" s="5" t="s">
        <v>165</v>
      </c>
      <c r="B45" s="25" t="s">
        <v>184</v>
      </c>
      <c r="C45" s="14">
        <f>SUMIF(Saisie_Mai!$A$4:$A$127,$A$45:$A$58,Debits_Mai)</f>
        <v>0</v>
      </c>
      <c r="D45" s="14">
        <f t="shared" ref="D45:D58" si="3">SUM(B45-C45)</f>
        <v>0</v>
      </c>
      <c r="F45" s="5" t="s">
        <v>86</v>
      </c>
      <c r="G45" s="25" t="s">
        <v>184</v>
      </c>
      <c r="H45" s="14">
        <f>SUMIF(Saisie_Mai!$A$4:$A$127,$F$40:$F$46,Debits_Mai)</f>
        <v>0</v>
      </c>
      <c r="I45" s="15">
        <f t="shared" si="2"/>
        <v>0</v>
      </c>
    </row>
    <row r="46" spans="1:9" ht="15" customHeight="1" thickBot="1" x14ac:dyDescent="0.25">
      <c r="A46" s="5" t="s">
        <v>19</v>
      </c>
      <c r="B46" s="25" t="s">
        <v>184</v>
      </c>
      <c r="C46" s="14">
        <f>SUMIF(Saisie_Mai!$A$4:$A$127,$A$45:$A$58,Debits_Mai)</f>
        <v>0</v>
      </c>
      <c r="D46" s="14">
        <f t="shared" si="3"/>
        <v>0</v>
      </c>
      <c r="F46" s="5" t="s">
        <v>87</v>
      </c>
      <c r="G46" s="25" t="s">
        <v>184</v>
      </c>
      <c r="H46" s="14">
        <f>SUMIF(Saisie_Mai!$A$4:$A$127,$F$40:$F$46,Debits_Mai)</f>
        <v>0</v>
      </c>
      <c r="I46" s="15">
        <f t="shared" si="2"/>
        <v>0</v>
      </c>
    </row>
    <row r="47" spans="1:9" ht="15" customHeight="1" thickBot="1" x14ac:dyDescent="0.25">
      <c r="A47" s="5" t="s">
        <v>21</v>
      </c>
      <c r="B47" s="25" t="s">
        <v>184</v>
      </c>
      <c r="C47" s="14">
        <f>SUMIF(Saisie_Mai!$A$4:$A$127,$A$45:$A$58,Debits_Mai)</f>
        <v>0</v>
      </c>
      <c r="D47" s="14">
        <f t="shared" si="3"/>
        <v>0</v>
      </c>
      <c r="F47" s="9" t="s">
        <v>135</v>
      </c>
      <c r="G47" s="16">
        <f>SUM(G40:G46)</f>
        <v>0</v>
      </c>
      <c r="H47" s="16">
        <f>SUM(H40:H46)</f>
        <v>0</v>
      </c>
      <c r="I47" s="16">
        <f>SUM(I40:I46)</f>
        <v>0</v>
      </c>
    </row>
    <row r="48" spans="1:9" ht="15" customHeight="1" thickBot="1" x14ac:dyDescent="0.25">
      <c r="A48" s="5" t="s">
        <v>25</v>
      </c>
      <c r="B48" s="25" t="s">
        <v>184</v>
      </c>
      <c r="C48" s="14">
        <f>SUMIF(Saisie_Mai!$A$4:$A$127,$A$45:$A$58,Debits_Mai)</f>
        <v>0</v>
      </c>
      <c r="D48" s="14">
        <f t="shared" si="3"/>
        <v>0</v>
      </c>
      <c r="F48" s="237" t="s">
        <v>156</v>
      </c>
      <c r="G48" s="238"/>
      <c r="H48" s="238"/>
      <c r="I48" s="239"/>
    </row>
    <row r="49" spans="1:9" ht="15" customHeight="1" thickBot="1" x14ac:dyDescent="0.25">
      <c r="A49" s="5" t="s">
        <v>170</v>
      </c>
      <c r="B49" s="25" t="s">
        <v>184</v>
      </c>
      <c r="C49" s="14">
        <f>SUMIF(Saisie_Mai!$A$4:$A$127,$A$45:$A$58,Debits_Mai)</f>
        <v>0</v>
      </c>
      <c r="D49" s="14">
        <f t="shared" si="3"/>
        <v>0</v>
      </c>
      <c r="F49" s="5" t="s">
        <v>167</v>
      </c>
      <c r="G49" s="25" t="s">
        <v>184</v>
      </c>
      <c r="H49" s="14">
        <f>SUMIF(Saisie_Mai!$A$4:$A$127,$F$49:$F$50,Debits_Mai)</f>
        <v>0</v>
      </c>
      <c r="I49" s="15">
        <f>SUM(G49-H49)</f>
        <v>0</v>
      </c>
    </row>
    <row r="50" spans="1:9" ht="15" customHeight="1" thickBot="1" x14ac:dyDescent="0.25">
      <c r="A50" s="5" t="s">
        <v>48</v>
      </c>
      <c r="B50" s="25" t="s">
        <v>184</v>
      </c>
      <c r="C50" s="14">
        <f>SUMIF(Saisie_Mai!$A$4:$A$127,$A$45:$A$58,Debits_Mai)</f>
        <v>0</v>
      </c>
      <c r="D50" s="14">
        <f t="shared" si="3"/>
        <v>0</v>
      </c>
      <c r="F50" s="5" t="s">
        <v>36</v>
      </c>
      <c r="G50" s="25" t="s">
        <v>184</v>
      </c>
      <c r="H50" s="14">
        <f>SUMIF(Saisie_Mai!$A$4:$A$127,$F$49:$F$50,Debits_Mai)</f>
        <v>0</v>
      </c>
      <c r="I50" s="14">
        <f>SUM(G50-H50)</f>
        <v>0</v>
      </c>
    </row>
    <row r="51" spans="1:9" ht="15" customHeight="1" thickBot="1" x14ac:dyDescent="0.25">
      <c r="A51" s="5" t="s">
        <v>50</v>
      </c>
      <c r="B51" s="25" t="s">
        <v>184</v>
      </c>
      <c r="C51" s="14">
        <f>SUMIF(Saisie_Mai!$A$4:$A$127,$A$45:$A$58,Debits_Mai)</f>
        <v>0</v>
      </c>
      <c r="D51" s="14">
        <f t="shared" si="3"/>
        <v>0</v>
      </c>
      <c r="F51" s="9" t="s">
        <v>175</v>
      </c>
      <c r="G51" s="16">
        <f>SUM(G49:G50)</f>
        <v>0</v>
      </c>
      <c r="H51" s="16">
        <f>SUM(H49:H50)</f>
        <v>0</v>
      </c>
      <c r="I51" s="16">
        <f>SUM(I49:I50)</f>
        <v>0</v>
      </c>
    </row>
    <row r="52" spans="1:9" ht="15" customHeight="1" thickBot="1" x14ac:dyDescent="0.25">
      <c r="A52" s="5" t="s">
        <v>54</v>
      </c>
      <c r="B52" s="25" t="s">
        <v>184</v>
      </c>
      <c r="C52" s="14">
        <f>SUMIF(Saisie_Mai!$A$4:$A$127,$A$45:$A$58,Debits_Mai)</f>
        <v>0</v>
      </c>
      <c r="D52" s="14">
        <f t="shared" si="3"/>
        <v>0</v>
      </c>
      <c r="F52" s="237" t="s">
        <v>27</v>
      </c>
      <c r="G52" s="238"/>
      <c r="H52" s="238"/>
      <c r="I52" s="239"/>
    </row>
    <row r="53" spans="1:9" ht="15" customHeight="1" thickBot="1" x14ac:dyDescent="0.25">
      <c r="A53" s="5" t="s">
        <v>59</v>
      </c>
      <c r="B53" s="25" t="s">
        <v>184</v>
      </c>
      <c r="C53" s="14">
        <f>SUMIF(Saisie_Mai!$A$4:$A$127,$A$45:$A$58,Debits_Mai)</f>
        <v>0</v>
      </c>
      <c r="D53" s="14">
        <f t="shared" si="3"/>
        <v>0</v>
      </c>
      <c r="F53" s="5" t="s">
        <v>164</v>
      </c>
      <c r="G53" s="25" t="s">
        <v>184</v>
      </c>
      <c r="H53" s="14">
        <f>SUMIF(Saisie_Mai!$A$4:$A$127,$F$53:$F$61,Debits_Mai)</f>
        <v>0</v>
      </c>
      <c r="I53" s="15">
        <f t="shared" ref="I53:I61" si="4">SUM(G53-H53)</f>
        <v>0</v>
      </c>
    </row>
    <row r="54" spans="1:9" ht="15" customHeight="1" thickBot="1" x14ac:dyDescent="0.25">
      <c r="A54" s="5" t="s">
        <v>279</v>
      </c>
      <c r="B54" s="25" t="s">
        <v>184</v>
      </c>
      <c r="C54" s="14">
        <f>SUMIF(Saisie_Mai!$A$4:$A$127,$A$45:$A$58,Debits_Mai)</f>
        <v>0</v>
      </c>
      <c r="D54" s="14">
        <f t="shared" si="3"/>
        <v>0</v>
      </c>
      <c r="F54" s="5" t="s">
        <v>26</v>
      </c>
      <c r="G54" s="25" t="s">
        <v>184</v>
      </c>
      <c r="H54" s="14">
        <f>SUMIF(Saisie_Mai!$A$4:$A$127,$F$53:$F$61,Debits_Mai)</f>
        <v>0</v>
      </c>
      <c r="I54" s="15">
        <f t="shared" si="4"/>
        <v>0</v>
      </c>
    </row>
    <row r="55" spans="1:9" ht="15" customHeight="1" thickBot="1" x14ac:dyDescent="0.25">
      <c r="A55" s="5" t="s">
        <v>73</v>
      </c>
      <c r="B55" s="25" t="s">
        <v>184</v>
      </c>
      <c r="C55" s="14">
        <f>SUMIF(Saisie_Mai!$A$4:$A$127,$A$45:$A$58,Debits_Mai)</f>
        <v>0</v>
      </c>
      <c r="D55" s="14">
        <f t="shared" si="3"/>
        <v>0</v>
      </c>
      <c r="F55" s="5" t="s">
        <v>31</v>
      </c>
      <c r="G55" s="25" t="s">
        <v>184</v>
      </c>
      <c r="H55" s="14">
        <f>SUMIF(Saisie_Mai!$A$4:$A$127,$F$53:$F$61,Debits_Mai)</f>
        <v>0</v>
      </c>
      <c r="I55" s="15">
        <f t="shared" si="4"/>
        <v>0</v>
      </c>
    </row>
    <row r="56" spans="1:9" ht="15" customHeight="1" thickBot="1" x14ac:dyDescent="0.25">
      <c r="A56" s="5" t="s">
        <v>89</v>
      </c>
      <c r="B56" s="25" t="s">
        <v>184</v>
      </c>
      <c r="C56" s="14">
        <f>SUMIF(Saisie_Mai!$A$4:$A$127,$A$45:$A$58,Debits_Mai)</f>
        <v>0</v>
      </c>
      <c r="D56" s="14">
        <f t="shared" si="3"/>
        <v>0</v>
      </c>
      <c r="F56" s="5" t="s">
        <v>32</v>
      </c>
      <c r="G56" s="25" t="s">
        <v>184</v>
      </c>
      <c r="H56" s="14">
        <f>SUMIF(Saisie_Mai!$A$4:$A$127,$F$53:$F$61,Debits_Mai)</f>
        <v>0</v>
      </c>
      <c r="I56" s="15">
        <f t="shared" si="4"/>
        <v>0</v>
      </c>
    </row>
    <row r="57" spans="1:9" ht="15" customHeight="1" thickBot="1" x14ac:dyDescent="0.25">
      <c r="A57" s="5" t="s">
        <v>90</v>
      </c>
      <c r="B57" s="25" t="s">
        <v>184</v>
      </c>
      <c r="C57" s="14">
        <f>SUMIF(Saisie_Mai!$A$4:$A$127,$A$45:$A$58,Debits_Mai)</f>
        <v>0</v>
      </c>
      <c r="D57" s="14">
        <f t="shared" si="3"/>
        <v>0</v>
      </c>
      <c r="F57" s="5" t="s">
        <v>51</v>
      </c>
      <c r="G57" s="25" t="s">
        <v>184</v>
      </c>
      <c r="H57" s="14">
        <f>SUMIF(Saisie_Mai!$A$4:$A$127,$F$53:$F$61,Debits_Mai)</f>
        <v>0</v>
      </c>
      <c r="I57" s="15">
        <f t="shared" si="4"/>
        <v>0</v>
      </c>
    </row>
    <row r="58" spans="1:9" ht="15" customHeight="1" thickBot="1" x14ac:dyDescent="0.25">
      <c r="A58" s="5" t="s">
        <v>93</v>
      </c>
      <c r="B58" s="25" t="s">
        <v>184</v>
      </c>
      <c r="C58" s="14">
        <f>SUMIF(Saisie_Mai!$A$4:$A$127,$A$45:$A$58,Debits_Mai)</f>
        <v>0</v>
      </c>
      <c r="D58" s="14">
        <f t="shared" si="3"/>
        <v>0</v>
      </c>
      <c r="F58" s="5" t="s">
        <v>57</v>
      </c>
      <c r="G58" s="25" t="s">
        <v>184</v>
      </c>
      <c r="H58" s="14">
        <f>SUMIF(Saisie_Mai!$A$4:$A$127,$F$53:$F$61,Debits_Mai)</f>
        <v>0</v>
      </c>
      <c r="I58" s="15">
        <f t="shared" si="4"/>
        <v>0</v>
      </c>
    </row>
    <row r="59" spans="1:9" ht="15" customHeight="1" thickBot="1" x14ac:dyDescent="0.25">
      <c r="A59" s="9" t="s">
        <v>128</v>
      </c>
      <c r="B59" s="16">
        <f>SUM(B45:B58)</f>
        <v>0</v>
      </c>
      <c r="C59" s="16">
        <f>SUM(C45:C58)</f>
        <v>0</v>
      </c>
      <c r="D59" s="16">
        <f>SUM(D45:D58)</f>
        <v>0</v>
      </c>
      <c r="F59" s="5" t="s">
        <v>66</v>
      </c>
      <c r="G59" s="25" t="s">
        <v>184</v>
      </c>
      <c r="H59" s="14">
        <f>SUMIF(Saisie_Mai!$A$4:$A$127,$F$53:$F$61,Debits_Mai)</f>
        <v>0</v>
      </c>
      <c r="I59" s="15">
        <f t="shared" si="4"/>
        <v>0</v>
      </c>
    </row>
    <row r="60" spans="1:9" ht="15" customHeight="1" thickBot="1" x14ac:dyDescent="0.25">
      <c r="A60" s="212" t="s">
        <v>34</v>
      </c>
      <c r="B60" s="213"/>
      <c r="C60" s="213"/>
      <c r="D60" s="214"/>
      <c r="F60" s="5" t="s">
        <v>67</v>
      </c>
      <c r="G60" s="25" t="s">
        <v>184</v>
      </c>
      <c r="H60" s="14">
        <f>SUMIF(Saisie_Mai!$A$4:$A$127,$F$53:$F$61,Debits_Mai)</f>
        <v>0</v>
      </c>
      <c r="I60" s="15">
        <f t="shared" si="4"/>
        <v>0</v>
      </c>
    </row>
    <row r="61" spans="1:9" ht="15" customHeight="1" thickBot="1" x14ac:dyDescent="0.25">
      <c r="A61" s="5" t="s">
        <v>153</v>
      </c>
      <c r="B61" s="25" t="s">
        <v>184</v>
      </c>
      <c r="C61" s="14">
        <f>SUMIF(Saisie_Mai!$A$4:$A$127,$A$61:$A$65,Debits_Mai)</f>
        <v>0</v>
      </c>
      <c r="D61" s="14">
        <f>SUM(B61-C61)</f>
        <v>0</v>
      </c>
      <c r="F61" s="5" t="s">
        <v>72</v>
      </c>
      <c r="G61" s="25" t="s">
        <v>184</v>
      </c>
      <c r="H61" s="14">
        <f>SUMIF(Saisie_Mai!$A$4:$A$127,$F$53:$F$61,Debits_Mai)</f>
        <v>0</v>
      </c>
      <c r="I61" s="15">
        <f t="shared" si="4"/>
        <v>0</v>
      </c>
    </row>
    <row r="62" spans="1:9" ht="15" customHeight="1" thickBot="1" x14ac:dyDescent="0.25">
      <c r="A62" s="5" t="s">
        <v>33</v>
      </c>
      <c r="B62" s="25" t="s">
        <v>184</v>
      </c>
      <c r="C62" s="14">
        <f>SUMIF(Saisie_Mai!$A$4:$A$127,$A$61:$A$65,Debits_Mai)</f>
        <v>0</v>
      </c>
      <c r="D62" s="14">
        <f>SUM(B62-C62)</f>
        <v>0</v>
      </c>
      <c r="F62" s="9" t="s">
        <v>134</v>
      </c>
      <c r="G62" s="16">
        <f>SUM(G53:G61)</f>
        <v>0</v>
      </c>
      <c r="H62" s="16">
        <f>SUM(H53:H61)</f>
        <v>0</v>
      </c>
      <c r="I62" s="16">
        <f>SUM(I53:I61)</f>
        <v>0</v>
      </c>
    </row>
    <row r="63" spans="1:9" ht="15" customHeight="1" thickBot="1" x14ac:dyDescent="0.25">
      <c r="A63" s="5" t="s">
        <v>35</v>
      </c>
      <c r="B63" s="25" t="s">
        <v>184</v>
      </c>
      <c r="C63" s="14">
        <f>SUMIF(Saisie_Mai!$A$4:$A$127,$A$61:$A$65,Debits_Mai)</f>
        <v>0</v>
      </c>
      <c r="D63" s="14">
        <f>SUM(B63-C63)</f>
        <v>0</v>
      </c>
      <c r="F63" s="237" t="s">
        <v>29</v>
      </c>
      <c r="G63" s="238"/>
      <c r="H63" s="238"/>
      <c r="I63" s="239"/>
    </row>
    <row r="64" spans="1:9" ht="15" customHeight="1" thickBot="1" x14ac:dyDescent="0.25">
      <c r="A64" s="5" t="s">
        <v>45</v>
      </c>
      <c r="B64" s="25" t="s">
        <v>184</v>
      </c>
      <c r="C64" s="14">
        <f>SUMIF(Saisie_Mai!$A$4:$A$127,$A$61:$A$65,Debits_Mai)</f>
        <v>0</v>
      </c>
      <c r="D64" s="14">
        <f>SUM(B64-C64)</f>
        <v>0</v>
      </c>
      <c r="F64" s="5" t="s">
        <v>166</v>
      </c>
      <c r="G64" s="25" t="s">
        <v>184</v>
      </c>
      <c r="H64" s="14">
        <f>SUMIF(Saisie_Mai!$A$4:$A$127,$F$64:$F$73,Debits_Mai)</f>
        <v>0</v>
      </c>
      <c r="I64" s="15">
        <f t="shared" ref="I64:I73" si="5">SUM(G64-H64)</f>
        <v>0</v>
      </c>
    </row>
    <row r="65" spans="1:9" ht="15" customHeight="1" thickBot="1" x14ac:dyDescent="0.25">
      <c r="A65" s="5" t="s">
        <v>46</v>
      </c>
      <c r="B65" s="25" t="s">
        <v>184</v>
      </c>
      <c r="C65" s="14">
        <f>SUMIF(Saisie_Mai!$A$4:$A$127,$A$61:$A$65,Debits_Mai)</f>
        <v>0</v>
      </c>
      <c r="D65" s="14">
        <f>SUM(B65-C65)</f>
        <v>0</v>
      </c>
      <c r="F65" s="5" t="s">
        <v>28</v>
      </c>
      <c r="G65" s="25" t="s">
        <v>184</v>
      </c>
      <c r="H65" s="14">
        <f>SUMIF(Saisie_Mai!$A$4:$A$127,$F$64:$F$73,Debits_Mai)</f>
        <v>0</v>
      </c>
      <c r="I65" s="15">
        <f t="shared" si="5"/>
        <v>0</v>
      </c>
    </row>
    <row r="66" spans="1:9" ht="15" customHeight="1" thickBot="1" x14ac:dyDescent="0.25">
      <c r="A66" s="9" t="s">
        <v>129</v>
      </c>
      <c r="B66" s="16">
        <f>SUM(B61:B65)</f>
        <v>0</v>
      </c>
      <c r="C66" s="16">
        <f>SUM(C61:C65)</f>
        <v>0</v>
      </c>
      <c r="D66" s="16">
        <f>SUM(D61:D65)</f>
        <v>0</v>
      </c>
      <c r="F66" s="5" t="s">
        <v>180</v>
      </c>
      <c r="G66" s="25" t="s">
        <v>184</v>
      </c>
      <c r="H66" s="14">
        <f>SUMIF(Saisie_Mai!$A$4:$A$127,$F$64:$F$73,Debits_Mai)</f>
        <v>0</v>
      </c>
      <c r="I66" s="15">
        <f t="shared" si="5"/>
        <v>0</v>
      </c>
    </row>
    <row r="67" spans="1:9" ht="15" customHeight="1" thickBot="1" x14ac:dyDescent="0.25">
      <c r="A67" s="237" t="s">
        <v>160</v>
      </c>
      <c r="B67" s="238"/>
      <c r="C67" s="238"/>
      <c r="D67" s="239"/>
      <c r="F67" s="5" t="s">
        <v>40</v>
      </c>
      <c r="G67" s="25" t="s">
        <v>184</v>
      </c>
      <c r="H67" s="14">
        <f>SUMIF(Saisie_Mai!$A$4:$A$127,$F$64:$F$73,Debits_Mai)</f>
        <v>0</v>
      </c>
      <c r="I67" s="15">
        <f t="shared" si="5"/>
        <v>0</v>
      </c>
    </row>
    <row r="68" spans="1:9" ht="15" customHeight="1" thickBot="1" x14ac:dyDescent="0.25">
      <c r="A68" s="5" t="s">
        <v>159</v>
      </c>
      <c r="B68" s="25" t="s">
        <v>184</v>
      </c>
      <c r="C68" s="14">
        <f>SUMIF(Saisie_Mai!$A$4:$A$127,$A$68:$A$70,Debits_Mai)</f>
        <v>0</v>
      </c>
      <c r="D68" s="14">
        <f>SUM(B68-C68)</f>
        <v>0</v>
      </c>
      <c r="F68" s="5" t="s">
        <v>148</v>
      </c>
      <c r="G68" s="25" t="s">
        <v>184</v>
      </c>
      <c r="H68" s="14">
        <f>SUMIF(Saisie_Mai!$A$4:$A$127,$F$64:$F$73,Debits_Mai)</f>
        <v>0</v>
      </c>
      <c r="I68" s="15">
        <f t="shared" si="5"/>
        <v>0</v>
      </c>
    </row>
    <row r="69" spans="1:9" ht="15" customHeight="1" thickBot="1" x14ac:dyDescent="0.25">
      <c r="A69" s="5" t="s">
        <v>212</v>
      </c>
      <c r="B69" s="25" t="s">
        <v>184</v>
      </c>
      <c r="C69" s="14">
        <f>SUMIF(Saisie_Mai!$A$4:$A$127,$A$68:$A$70,Debits_Mai)</f>
        <v>0</v>
      </c>
      <c r="D69" s="14">
        <f>SUM(B69-C69)</f>
        <v>0</v>
      </c>
      <c r="F69" s="5" t="s">
        <v>68</v>
      </c>
      <c r="G69" s="25" t="s">
        <v>184</v>
      </c>
      <c r="H69" s="14">
        <f>SUMIF(Saisie_Mai!$A$4:$A$127,$F$64:$F$73,Debits_Mai)</f>
        <v>0</v>
      </c>
      <c r="I69" s="15">
        <f t="shared" si="5"/>
        <v>0</v>
      </c>
    </row>
    <row r="70" spans="1:9" ht="15" customHeight="1" thickBot="1" x14ac:dyDescent="0.25">
      <c r="A70" s="5" t="s">
        <v>79</v>
      </c>
      <c r="B70" s="25" t="s">
        <v>184</v>
      </c>
      <c r="C70" s="14">
        <f>SUMIF(Saisie_Mai!$A$4:$A$127,$A$68:$A$70,Debits_Mai)</f>
        <v>0</v>
      </c>
      <c r="D70" s="14">
        <f>SUM(B70-C70)</f>
        <v>0</v>
      </c>
      <c r="F70" s="5" t="s">
        <v>80</v>
      </c>
      <c r="G70" s="25" t="s">
        <v>184</v>
      </c>
      <c r="H70" s="14">
        <f>SUMIF(Saisie_Mai!$A$4:$A$127,$F$64:$F$73,Debits_Mai)</f>
        <v>0</v>
      </c>
      <c r="I70" s="15">
        <f t="shared" si="5"/>
        <v>0</v>
      </c>
    </row>
    <row r="71" spans="1:9" ht="15" customHeight="1" thickBot="1" x14ac:dyDescent="0.25">
      <c r="A71" s="9" t="s">
        <v>171</v>
      </c>
      <c r="B71" s="16">
        <f>SUM(B68:B70)</f>
        <v>0</v>
      </c>
      <c r="C71" s="16">
        <f>SUM(C68:C70)</f>
        <v>0</v>
      </c>
      <c r="D71" s="16">
        <f>SUM(D69:D70)</f>
        <v>0</v>
      </c>
      <c r="F71" s="5" t="s">
        <v>81</v>
      </c>
      <c r="G71" s="25" t="s">
        <v>184</v>
      </c>
      <c r="H71" s="14">
        <f>SUMIF(Saisie_Mai!$A$4:$A$127,$F$64:$F$73,Debits_Mai)</f>
        <v>0</v>
      </c>
      <c r="I71" s="15">
        <f t="shared" si="5"/>
        <v>0</v>
      </c>
    </row>
    <row r="72" spans="1:9" ht="15" customHeight="1" thickBot="1" x14ac:dyDescent="0.25">
      <c r="A72" s="237" t="s">
        <v>53</v>
      </c>
      <c r="B72" s="238"/>
      <c r="C72" s="238"/>
      <c r="D72" s="239"/>
      <c r="F72" s="5" t="s">
        <v>84</v>
      </c>
      <c r="G72" s="25" t="s">
        <v>184</v>
      </c>
      <c r="H72" s="14">
        <f>SUMIF(Saisie_Mai!$A$4:$A$127,$F$64:$F$73,Debits_Mai)</f>
        <v>0</v>
      </c>
      <c r="I72" s="15">
        <f t="shared" si="5"/>
        <v>0</v>
      </c>
    </row>
    <row r="73" spans="1:9" ht="15" customHeight="1" thickBot="1" x14ac:dyDescent="0.25">
      <c r="A73" s="5" t="s">
        <v>157</v>
      </c>
      <c r="B73" s="25" t="s">
        <v>184</v>
      </c>
      <c r="C73" s="14">
        <f>SUMIF(Saisie_Mai!$A$4:$A$127,$A$73:$A$77,Debits_Mai)</f>
        <v>0</v>
      </c>
      <c r="D73" s="15">
        <f>SUM(B73-C73)</f>
        <v>0</v>
      </c>
      <c r="F73" s="5" t="s">
        <v>94</v>
      </c>
      <c r="G73" s="25" t="s">
        <v>184</v>
      </c>
      <c r="H73" s="14">
        <f>SUMIF(Saisie_Mai!$A$4:$A$127,$F$64:$F$73,Debits_Mai)</f>
        <v>0</v>
      </c>
      <c r="I73" s="15">
        <f t="shared" si="5"/>
        <v>0</v>
      </c>
    </row>
    <row r="74" spans="1:9" ht="15" customHeight="1" thickBot="1" x14ac:dyDescent="0.25">
      <c r="A74" s="5" t="s">
        <v>24</v>
      </c>
      <c r="B74" s="25" t="s">
        <v>184</v>
      </c>
      <c r="C74" s="14">
        <f>SUMIF(Saisie_Mai!$A$4:$A$127,$A$73:$A$77,Debits_Mai)</f>
        <v>0</v>
      </c>
      <c r="D74" s="15">
        <f>SUM(B74-C74)</f>
        <v>0</v>
      </c>
      <c r="F74" s="9" t="s">
        <v>136</v>
      </c>
      <c r="G74" s="16">
        <f>SUM(G64:G73)</f>
        <v>0</v>
      </c>
      <c r="H74" s="16">
        <f>SUM(H64:H73)</f>
        <v>0</v>
      </c>
      <c r="I74" s="19">
        <f>SUM(I64:I73)</f>
        <v>0</v>
      </c>
    </row>
    <row r="75" spans="1:9" ht="15" customHeight="1" thickBot="1" x14ac:dyDescent="0.25">
      <c r="A75" s="5" t="s">
        <v>52</v>
      </c>
      <c r="B75" s="25" t="s">
        <v>184</v>
      </c>
      <c r="C75" s="14">
        <f>SUMIF(Saisie_Mai!$A$4:$A$127,$A$73:$A$77,Debits_Mai)</f>
        <v>0</v>
      </c>
      <c r="D75" s="15">
        <f>SUM(B75-C75)</f>
        <v>0</v>
      </c>
      <c r="F75" s="237" t="s">
        <v>70</v>
      </c>
      <c r="G75" s="238"/>
      <c r="H75" s="238"/>
      <c r="I75" s="239"/>
    </row>
    <row r="76" spans="1:9" ht="15" customHeight="1" thickBot="1" x14ac:dyDescent="0.25">
      <c r="A76" s="5" t="s">
        <v>55</v>
      </c>
      <c r="B76" s="25" t="s">
        <v>184</v>
      </c>
      <c r="C76" s="14">
        <f>SUMIF(Saisie_Mai!$A$4:$A$127,$A$73:$A$77,Debits_Mai)</f>
        <v>0</v>
      </c>
      <c r="D76" s="15">
        <f>SUM(B76-C76)</f>
        <v>0</v>
      </c>
      <c r="F76" s="5" t="s">
        <v>163</v>
      </c>
      <c r="G76" s="25" t="s">
        <v>184</v>
      </c>
      <c r="H76" s="14">
        <f>SUMIF(Saisie_Mai!$A$4:$A$127,$F$76:$F$78,Debits_Mai)</f>
        <v>0</v>
      </c>
      <c r="I76" s="15">
        <f>SUM(G76-H76)</f>
        <v>0</v>
      </c>
    </row>
    <row r="77" spans="1:9" ht="15" customHeight="1" thickBot="1" x14ac:dyDescent="0.25">
      <c r="A77" s="5" t="s">
        <v>69</v>
      </c>
      <c r="B77" s="25" t="s">
        <v>184</v>
      </c>
      <c r="C77" s="14">
        <f>SUMIF(Saisie_Mai!$A$4:$A$127,$A$73:$A$77,Debits_Mai)</f>
        <v>0</v>
      </c>
      <c r="D77" s="15">
        <f>SUM(B77-C77)</f>
        <v>0</v>
      </c>
      <c r="F77" s="5" t="s">
        <v>182</v>
      </c>
      <c r="G77" s="25" t="s">
        <v>184</v>
      </c>
      <c r="H77" s="14">
        <f>SUMIF(Saisie_Mai!$A$4:$A$127,$F$76:$F$78,Debits_Mai)</f>
        <v>0</v>
      </c>
      <c r="I77" s="15">
        <f>SUM(G77-H77)</f>
        <v>0</v>
      </c>
    </row>
    <row r="78" spans="1:9" ht="15" customHeight="1" thickBot="1" x14ac:dyDescent="0.25">
      <c r="A78" s="9" t="s">
        <v>130</v>
      </c>
      <c r="B78" s="16">
        <f>SUM(B73:B77)</f>
        <v>0</v>
      </c>
      <c r="C78" s="16">
        <f>SUM(C73:C77)</f>
        <v>0</v>
      </c>
      <c r="D78" s="16">
        <f>SUM(D73:D77)</f>
        <v>0</v>
      </c>
      <c r="F78" s="5" t="s">
        <v>149</v>
      </c>
      <c r="G78" s="25" t="s">
        <v>184</v>
      </c>
      <c r="H78" s="14">
        <f>SUMIF(Saisie_Mai!$A$4:$A$127,$F$76:$F$78,Debits_Mai)</f>
        <v>0</v>
      </c>
      <c r="I78" s="15">
        <f>SUM(G78-H78)</f>
        <v>0</v>
      </c>
    </row>
    <row r="79" spans="1:9" ht="15" customHeight="1" thickBot="1" x14ac:dyDescent="0.25">
      <c r="F79" s="9" t="s">
        <v>181</v>
      </c>
      <c r="G79" s="16">
        <f>SUM(G76:G78)</f>
        <v>0</v>
      </c>
      <c r="H79" s="16">
        <f>SUM(H76:H78)</f>
        <v>0</v>
      </c>
      <c r="I79" s="16">
        <f>SUM(I76:I78)</f>
        <v>0</v>
      </c>
    </row>
    <row r="80" spans="1:9" ht="15.75" thickBot="1" x14ac:dyDescent="0.25">
      <c r="F80" s="9" t="s">
        <v>176</v>
      </c>
      <c r="G80" s="16">
        <f>SUM(B31+B37+B43+B59+B66+B71+B78+G12+G21+G27+G33+G38+G47+G51+G62+G74+G79)</f>
        <v>0</v>
      </c>
      <c r="H80" s="16">
        <f>SUM(C31+C37+C43+C59+C66+C71+C78+H12+H21+H27+H33+H38+H47+H51+H62+H74+H79)</f>
        <v>0</v>
      </c>
      <c r="I80" s="16">
        <f>SUM(D31+D37+D43+D59+D66+D71+D78+I12+I21+I27+I33+I38+I47+I51+I62+I74+I79)</f>
        <v>0</v>
      </c>
    </row>
  </sheetData>
  <sheetProtection sheet="1" objects="1" scenarios="1"/>
  <mergeCells count="29">
    <mergeCell ref="A38:D38"/>
    <mergeCell ref="A44:D44"/>
    <mergeCell ref="C2:C3"/>
    <mergeCell ref="I2:I3"/>
    <mergeCell ref="F48:I48"/>
    <mergeCell ref="A5:D5"/>
    <mergeCell ref="F5:I5"/>
    <mergeCell ref="F22:I22"/>
    <mergeCell ref="F1:G1"/>
    <mergeCell ref="F2:G2"/>
    <mergeCell ref="A25:D25"/>
    <mergeCell ref="A27:D27"/>
    <mergeCell ref="A32:D32"/>
    <mergeCell ref="K12:N12"/>
    <mergeCell ref="F39:I39"/>
    <mergeCell ref="F34:I34"/>
    <mergeCell ref="K5:N5"/>
    <mergeCell ref="F13:I13"/>
    <mergeCell ref="K7:N7"/>
    <mergeCell ref="K17:N17"/>
    <mergeCell ref="F28:I28"/>
    <mergeCell ref="K22:N22"/>
    <mergeCell ref="K27:N27"/>
    <mergeCell ref="F75:I75"/>
    <mergeCell ref="A60:D60"/>
    <mergeCell ref="A67:D67"/>
    <mergeCell ref="A72:D72"/>
    <mergeCell ref="F52:I52"/>
    <mergeCell ref="F63:I63"/>
  </mergeCells>
  <dataValidations disablePrompts="1" count="1">
    <dataValidation allowBlank="1" showInputMessage="1" showErrorMessage="1" sqref="F46 A39:A42 A33:A36 A45:A58"/>
  </dataValidation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IV80"/>
  <sheetViews>
    <sheetView zoomScale="90" zoomScaleNormal="90" workbookViewId="0">
      <pane ySplit="3" topLeftCell="A4" activePane="bottomLeft" state="frozen"/>
      <selection activeCell="L13" sqref="L13"/>
      <selection pane="bottomLeft" activeCell="B7" sqref="B7"/>
    </sheetView>
  </sheetViews>
  <sheetFormatPr baseColWidth="10" defaultRowHeight="15" x14ac:dyDescent="0.2"/>
  <cols>
    <col min="1" max="1" width="40.88671875" customWidth="1"/>
    <col min="5" max="5" width="1.77734375" customWidth="1"/>
    <col min="6" max="6" width="40.88671875" customWidth="1"/>
    <col min="10" max="10" width="1.77734375" customWidth="1"/>
    <col min="11" max="11" width="40.88671875" customWidth="1"/>
  </cols>
  <sheetData>
    <row r="1" spans="1:256" ht="27" customHeight="1" thickTop="1" thickBot="1" x14ac:dyDescent="0.35">
      <c r="A1" s="27" t="s">
        <v>0</v>
      </c>
      <c r="B1" s="11"/>
      <c r="C1" s="11"/>
      <c r="D1" s="11"/>
      <c r="E1" s="11"/>
      <c r="F1" s="223">
        <f>Annee</f>
        <v>2018</v>
      </c>
      <c r="G1" s="224"/>
      <c r="H1" s="11"/>
      <c r="I1" s="11"/>
      <c r="J1" s="11"/>
      <c r="K1" s="68"/>
      <c r="L1" s="68"/>
      <c r="M1" s="68"/>
      <c r="N1" s="68"/>
    </row>
    <row r="2" spans="1:256" ht="21.75" customHeight="1" thickTop="1" thickBot="1" x14ac:dyDescent="0.35">
      <c r="A2" s="11" t="s">
        <v>0</v>
      </c>
      <c r="C2" s="242" t="s">
        <v>273</v>
      </c>
      <c r="D2" s="11"/>
      <c r="E2" s="11"/>
      <c r="F2" s="240" t="str">
        <f>Mois6</f>
        <v>JUIN</v>
      </c>
      <c r="G2" s="241"/>
      <c r="H2" s="11"/>
      <c r="I2" s="242" t="s">
        <v>274</v>
      </c>
      <c r="J2" s="11"/>
      <c r="K2" s="68"/>
      <c r="L2" s="68"/>
      <c r="M2" s="11"/>
      <c r="N2" s="11"/>
    </row>
    <row r="3" spans="1:256" ht="20.100000000000001" customHeight="1" thickTop="1" thickBot="1" x14ac:dyDescent="0.35">
      <c r="A3" s="11"/>
      <c r="C3" s="243"/>
      <c r="D3" s="173" t="s">
        <v>183</v>
      </c>
      <c r="E3" s="11"/>
      <c r="F3" s="11"/>
      <c r="G3" s="11"/>
      <c r="H3" s="173" t="s">
        <v>186</v>
      </c>
      <c r="I3" s="243"/>
      <c r="J3" s="11"/>
      <c r="K3" s="68"/>
      <c r="L3" s="174" t="s">
        <v>185</v>
      </c>
      <c r="N3" s="174" t="s">
        <v>117</v>
      </c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</row>
    <row r="4" spans="1:256" ht="15" customHeight="1" thickBot="1" x14ac:dyDescent="0.25"/>
    <row r="5" spans="1:256" ht="15" customHeight="1" thickBot="1" x14ac:dyDescent="0.25">
      <c r="A5" s="208" t="s">
        <v>119</v>
      </c>
      <c r="B5" s="208"/>
      <c r="C5" s="208"/>
      <c r="D5" s="208"/>
      <c r="F5" s="208" t="s">
        <v>214</v>
      </c>
      <c r="G5" s="208"/>
      <c r="H5" s="208"/>
      <c r="I5" s="208"/>
      <c r="K5" s="208" t="s">
        <v>137</v>
      </c>
      <c r="L5" s="208"/>
      <c r="M5" s="208"/>
      <c r="N5" s="208"/>
    </row>
    <row r="6" spans="1:256" ht="15" customHeight="1" thickBot="1" x14ac:dyDescent="0.25">
      <c r="A6" s="12" t="s">
        <v>125</v>
      </c>
      <c r="B6" s="12" t="s">
        <v>121</v>
      </c>
      <c r="C6" s="12" t="s">
        <v>122</v>
      </c>
      <c r="D6" s="12" t="s">
        <v>118</v>
      </c>
      <c r="F6" s="23" t="s">
        <v>125</v>
      </c>
      <c r="G6" s="23" t="s">
        <v>121</v>
      </c>
      <c r="H6" s="23" t="s">
        <v>122</v>
      </c>
      <c r="I6" s="23" t="s">
        <v>118</v>
      </c>
      <c r="K6" s="23" t="s">
        <v>125</v>
      </c>
      <c r="L6" s="23" t="s">
        <v>121</v>
      </c>
      <c r="M6" s="23" t="s">
        <v>122</v>
      </c>
      <c r="N6" s="23" t="s">
        <v>118</v>
      </c>
    </row>
    <row r="7" spans="1:256" ht="15" customHeight="1" thickBot="1" x14ac:dyDescent="0.25">
      <c r="A7" s="172" t="s">
        <v>248</v>
      </c>
      <c r="B7" s="25" t="s">
        <v>184</v>
      </c>
      <c r="C7" s="14">
        <f>SUMIF(Saisie_Juin!$A$4:$A$127,$A$7:$A$22,Credits_Juin)</f>
        <v>0</v>
      </c>
      <c r="D7" s="15">
        <f t="shared" ref="D7:D22" si="0">SUM(B7-C7)</f>
        <v>0</v>
      </c>
      <c r="F7" s="55" t="s">
        <v>64</v>
      </c>
      <c r="G7" s="56"/>
      <c r="H7" s="56"/>
      <c r="I7" s="57"/>
      <c r="K7" s="237" t="s">
        <v>138</v>
      </c>
      <c r="L7" s="238"/>
      <c r="M7" s="238"/>
      <c r="N7" s="239"/>
    </row>
    <row r="8" spans="1:256" ht="15" customHeight="1" thickBot="1" x14ac:dyDescent="0.25">
      <c r="A8" s="170" t="s">
        <v>104</v>
      </c>
      <c r="B8" s="25" t="s">
        <v>184</v>
      </c>
      <c r="C8" s="14">
        <f>SUMIF(Saisie_Juin!$A$4:$A$127,$A$7:$A$22,Credits_Juin)</f>
        <v>0</v>
      </c>
      <c r="D8" s="15">
        <f t="shared" si="0"/>
        <v>0</v>
      </c>
      <c r="F8" s="5" t="s">
        <v>154</v>
      </c>
      <c r="G8" s="25" t="s">
        <v>184</v>
      </c>
      <c r="H8" s="14">
        <f>SUMIF(Saisie_Juin!$A$4:$A$127,$F$8:$F$11,Debits_Juin)</f>
        <v>0</v>
      </c>
      <c r="I8" s="15">
        <f>SUM(G8-H8)</f>
        <v>0</v>
      </c>
      <c r="K8" s="5" t="s">
        <v>265</v>
      </c>
      <c r="L8" s="24">
        <f>Mai!L11</f>
        <v>0</v>
      </c>
      <c r="M8" s="24">
        <f>Mai!$M$11</f>
        <v>870.02</v>
      </c>
      <c r="N8" s="15">
        <f>SUM(L8-M8)</f>
        <v>-870.02</v>
      </c>
    </row>
    <row r="9" spans="1:256" ht="15" customHeight="1" thickBot="1" x14ac:dyDescent="0.25">
      <c r="A9" s="170" t="s">
        <v>102</v>
      </c>
      <c r="B9" s="25" t="s">
        <v>184</v>
      </c>
      <c r="C9" s="14">
        <f>SUMIF(Saisie_Juin!$A$4:$A$127,$A$7:$A$22,Credits_Juin)</f>
        <v>0</v>
      </c>
      <c r="D9" s="15">
        <f t="shared" si="0"/>
        <v>0</v>
      </c>
      <c r="F9" s="5" t="s">
        <v>63</v>
      </c>
      <c r="G9" s="25" t="s">
        <v>184</v>
      </c>
      <c r="H9" s="14">
        <f>SUMIF(Saisie_Juin!$A$4:$A$127,$F$8:$F$11,Debits_Juin)</f>
        <v>0</v>
      </c>
      <c r="I9" s="15">
        <f>SUM(G9-H9)</f>
        <v>0</v>
      </c>
      <c r="K9" s="5" t="s">
        <v>139</v>
      </c>
      <c r="L9" s="7">
        <f>B23</f>
        <v>0</v>
      </c>
      <c r="M9" s="14">
        <f>C23</f>
        <v>0</v>
      </c>
      <c r="N9" s="15">
        <f>SUM(L9-M9)</f>
        <v>0</v>
      </c>
    </row>
    <row r="10" spans="1:256" ht="15" customHeight="1" thickBot="1" x14ac:dyDescent="0.25">
      <c r="A10" s="170" t="s">
        <v>103</v>
      </c>
      <c r="B10" s="25" t="s">
        <v>184</v>
      </c>
      <c r="C10" s="14">
        <f>SUMIF(Saisie_Juin!$A$4:$A$127,$A$7:$A$22,Credits_Juin)</f>
        <v>0</v>
      </c>
      <c r="D10" s="15">
        <f t="shared" si="0"/>
        <v>0</v>
      </c>
      <c r="F10" s="5" t="s">
        <v>91</v>
      </c>
      <c r="G10" s="25" t="s">
        <v>184</v>
      </c>
      <c r="H10" s="14">
        <f>SUMIF(Saisie_Juin!$A$4:$A$127,$F$8:$F$11,Debits_Juin)</f>
        <v>0</v>
      </c>
      <c r="I10" s="15">
        <f>SUM(G10-H10)</f>
        <v>0</v>
      </c>
      <c r="K10" s="5" t="s">
        <v>140</v>
      </c>
      <c r="L10" s="7">
        <f>G80</f>
        <v>0</v>
      </c>
      <c r="M10" s="14">
        <f>H80</f>
        <v>0</v>
      </c>
      <c r="N10" s="15">
        <f>SUM(L10-M10)</f>
        <v>0</v>
      </c>
    </row>
    <row r="11" spans="1:256" ht="15" customHeight="1" thickBot="1" x14ac:dyDescent="0.25">
      <c r="A11" s="170" t="s">
        <v>105</v>
      </c>
      <c r="B11" s="25" t="s">
        <v>184</v>
      </c>
      <c r="C11" s="14">
        <f>SUMIF(Saisie_Juin!$A$4:$A$127,$A$7:$A$22,Credits_Juin)</f>
        <v>0</v>
      </c>
      <c r="D11" s="15">
        <f t="shared" si="0"/>
        <v>0</v>
      </c>
      <c r="F11" s="5" t="s">
        <v>92</v>
      </c>
      <c r="G11" s="25" t="s">
        <v>184</v>
      </c>
      <c r="H11" s="14">
        <f>SUMIF(Saisie_Juin!$A$4:$A$127,$F$8:$F$11,Debits_Juin)</f>
        <v>0</v>
      </c>
      <c r="I11" s="15">
        <f>SUM(G11-H11)</f>
        <v>0</v>
      </c>
      <c r="K11" s="9" t="s">
        <v>141</v>
      </c>
      <c r="L11" s="8">
        <f>SUM(L8+L9-L10)</f>
        <v>0</v>
      </c>
      <c r="M11" s="8">
        <f>SUM(M8+M9-M10)</f>
        <v>870.02</v>
      </c>
      <c r="N11" s="8">
        <f>SUM(N8+N9-N10)</f>
        <v>-870.02</v>
      </c>
    </row>
    <row r="12" spans="1:256" ht="15" customHeight="1" thickBot="1" x14ac:dyDescent="0.25">
      <c r="A12" s="170" t="s">
        <v>106</v>
      </c>
      <c r="B12" s="25" t="s">
        <v>184</v>
      </c>
      <c r="C12" s="14">
        <f>SUMIF(Saisie_Juin!$A$4:$A$127,$A$7:$A$22,Credits_Juin)</f>
        <v>0</v>
      </c>
      <c r="D12" s="15">
        <f t="shared" si="0"/>
        <v>0</v>
      </c>
      <c r="F12" s="9" t="s">
        <v>132</v>
      </c>
      <c r="G12" s="16">
        <f>SUM(G8:G11)</f>
        <v>0</v>
      </c>
      <c r="H12" s="16">
        <f>SUM(H8:H11)</f>
        <v>0</v>
      </c>
      <c r="I12" s="16">
        <f>SUM(I8:I11)</f>
        <v>0</v>
      </c>
      <c r="K12" s="237" t="s">
        <v>142</v>
      </c>
      <c r="L12" s="238"/>
      <c r="M12" s="238"/>
      <c r="N12" s="239"/>
    </row>
    <row r="13" spans="1:256" ht="15" customHeight="1" thickBot="1" x14ac:dyDescent="0.25">
      <c r="A13" s="170" t="s">
        <v>107</v>
      </c>
      <c r="B13" s="25" t="s">
        <v>184</v>
      </c>
      <c r="C13" s="14">
        <f>SUMIF(Saisie_Juin!$A$4:$A$127,$A$7:$A$22,Credits_Juin)</f>
        <v>0</v>
      </c>
      <c r="D13" s="15">
        <f t="shared" si="0"/>
        <v>0</v>
      </c>
      <c r="F13" s="237" t="s">
        <v>37</v>
      </c>
      <c r="G13" s="238"/>
      <c r="H13" s="238"/>
      <c r="I13" s="239"/>
      <c r="K13" s="5" t="s">
        <v>266</v>
      </c>
      <c r="L13" s="24">
        <f>Mai!L16</f>
        <v>0</v>
      </c>
      <c r="M13" s="24">
        <f>Mai!$M$16</f>
        <v>0</v>
      </c>
      <c r="N13" s="15">
        <f>SUM(L13-M13)</f>
        <v>0</v>
      </c>
    </row>
    <row r="14" spans="1:256" ht="15" customHeight="1" thickBot="1" x14ac:dyDescent="0.25">
      <c r="A14" s="170" t="s">
        <v>210</v>
      </c>
      <c r="B14" s="25" t="s">
        <v>184</v>
      </c>
      <c r="C14" s="14">
        <f>SUMIF(Saisie_Juin!$A$4:$A$127,$A$7:$A$22,Credits_Juin)</f>
        <v>0</v>
      </c>
      <c r="D14" s="15">
        <f t="shared" si="0"/>
        <v>0</v>
      </c>
      <c r="F14" s="5" t="s">
        <v>168</v>
      </c>
      <c r="G14" s="25" t="s">
        <v>184</v>
      </c>
      <c r="H14" s="14">
        <f>SUMIF(Saisie_Juin!$A$4:$A$127,$F$14:$F$20,Debits_Juin)</f>
        <v>0</v>
      </c>
      <c r="I14" s="15">
        <f t="shared" ref="I14:I20" si="1">SUM(G14-H14)</f>
        <v>0</v>
      </c>
      <c r="K14" s="5" t="s">
        <v>139</v>
      </c>
      <c r="L14" s="49" t="str">
        <f>B74</f>
        <v>0,00</v>
      </c>
      <c r="M14" s="14">
        <f>C74</f>
        <v>0</v>
      </c>
      <c r="N14" s="15">
        <f>SUM(L14-M14)</f>
        <v>0</v>
      </c>
    </row>
    <row r="15" spans="1:256" ht="15" customHeight="1" thickBot="1" x14ac:dyDescent="0.25">
      <c r="A15" s="171" t="s">
        <v>108</v>
      </c>
      <c r="B15" s="25" t="s">
        <v>184</v>
      </c>
      <c r="C15" s="14">
        <f>SUMIF(Saisie_Juin!$A$4:$A$127,$A$7:$A$22,Credits_Juin)</f>
        <v>0</v>
      </c>
      <c r="D15" s="15">
        <f t="shared" si="0"/>
        <v>0</v>
      </c>
      <c r="F15" s="5" t="s">
        <v>177</v>
      </c>
      <c r="G15" s="25" t="s">
        <v>184</v>
      </c>
      <c r="H15" s="14">
        <f>SUMIF(Saisie_Juin!$A$4:$A$127,$F$14:$F$20,Debits_Juin)</f>
        <v>0</v>
      </c>
      <c r="I15" s="15">
        <f t="shared" si="1"/>
        <v>0</v>
      </c>
      <c r="K15" s="5" t="s">
        <v>140</v>
      </c>
      <c r="L15" s="49" t="str">
        <f>B10</f>
        <v>0,00</v>
      </c>
      <c r="M15" s="14">
        <f>C8</f>
        <v>0</v>
      </c>
      <c r="N15" s="15">
        <f>SUM(L15-M15)</f>
        <v>0</v>
      </c>
    </row>
    <row r="16" spans="1:256" ht="15" customHeight="1" thickBot="1" x14ac:dyDescent="0.25">
      <c r="A16" s="170" t="s">
        <v>109</v>
      </c>
      <c r="B16" s="25" t="s">
        <v>184</v>
      </c>
      <c r="C16" s="14">
        <f>SUMIF(Saisie_Juin!$A$4:$A$127,$A$7:$A$22,Credits_Juin)</f>
        <v>0</v>
      </c>
      <c r="D16" s="15">
        <f t="shared" si="0"/>
        <v>0</v>
      </c>
      <c r="F16" s="5" t="s">
        <v>41</v>
      </c>
      <c r="G16" s="25" t="s">
        <v>184</v>
      </c>
      <c r="H16" s="14">
        <f>SUMIF(Saisie_Juin!$A$4:$A$127,$F$14:$F$20,Debits_Juin)</f>
        <v>0</v>
      </c>
      <c r="I16" s="15">
        <f t="shared" si="1"/>
        <v>0</v>
      </c>
      <c r="K16" s="9" t="s">
        <v>141</v>
      </c>
      <c r="L16" s="8">
        <f>SUM(L13+L14-L15)</f>
        <v>0</v>
      </c>
      <c r="M16" s="8">
        <f>SUM(M13+M14-M15)</f>
        <v>0</v>
      </c>
      <c r="N16" s="8">
        <f>SUM(N13+N14-N15)</f>
        <v>0</v>
      </c>
    </row>
    <row r="17" spans="1:14" ht="15" customHeight="1" thickBot="1" x14ac:dyDescent="0.25">
      <c r="A17" s="170" t="s">
        <v>111</v>
      </c>
      <c r="B17" s="25" t="s">
        <v>184</v>
      </c>
      <c r="C17" s="14">
        <f>SUMIF(Saisie_Juin!$A$4:$A$127,$A$7:$A$22,Credits_Juin)</f>
        <v>0</v>
      </c>
      <c r="D17" s="15">
        <f t="shared" si="0"/>
        <v>0</v>
      </c>
      <c r="F17" s="5" t="s">
        <v>47</v>
      </c>
      <c r="G17" s="25" t="s">
        <v>184</v>
      </c>
      <c r="H17" s="14">
        <f>SUMIF(Saisie_Juin!$A$4:$A$127,$F$14:$F$20,Debits_Juin)</f>
        <v>0</v>
      </c>
      <c r="I17" s="15">
        <f t="shared" si="1"/>
        <v>0</v>
      </c>
      <c r="K17" s="237" t="s">
        <v>143</v>
      </c>
      <c r="L17" s="238"/>
      <c r="M17" s="238"/>
      <c r="N17" s="239"/>
    </row>
    <row r="18" spans="1:14" ht="15" customHeight="1" thickBot="1" x14ac:dyDescent="0.25">
      <c r="A18" s="170" t="s">
        <v>110</v>
      </c>
      <c r="B18" s="25" t="s">
        <v>184</v>
      </c>
      <c r="C18" s="14">
        <f>SUMIF(Saisie_Juin!$A$4:$A$127,$A$7:$A$22,Credits_Juin)</f>
        <v>0</v>
      </c>
      <c r="D18" s="15">
        <f t="shared" si="0"/>
        <v>0</v>
      </c>
      <c r="F18" s="5" t="s">
        <v>60</v>
      </c>
      <c r="G18" s="25" t="s">
        <v>184</v>
      </c>
      <c r="H18" s="14">
        <f>SUMIF(Saisie_Juin!$A$4:$A$127,$F$14:$F$20,Debits_Juin)</f>
        <v>0</v>
      </c>
      <c r="I18" s="15">
        <f t="shared" si="1"/>
        <v>0</v>
      </c>
      <c r="K18" s="5" t="s">
        <v>267</v>
      </c>
      <c r="L18" s="24">
        <f>Mai!L21</f>
        <v>0</v>
      </c>
      <c r="M18" s="24">
        <f>Mai!$M$21</f>
        <v>-677.77</v>
      </c>
      <c r="N18" s="15">
        <f>SUM(L18-M18)</f>
        <v>677.77</v>
      </c>
    </row>
    <row r="19" spans="1:14" ht="15" customHeight="1" thickBot="1" x14ac:dyDescent="0.25">
      <c r="A19" s="170" t="s">
        <v>147</v>
      </c>
      <c r="B19" s="25" t="s">
        <v>184</v>
      </c>
      <c r="C19" s="14">
        <f>SUMIF(Saisie_Juin!$A$4:$A$127,$A$7:$A$22,Credits_Juin)</f>
        <v>0</v>
      </c>
      <c r="D19" s="15">
        <f t="shared" si="0"/>
        <v>0</v>
      </c>
      <c r="F19" s="5" t="s">
        <v>71</v>
      </c>
      <c r="G19" s="25" t="s">
        <v>184</v>
      </c>
      <c r="H19" s="14">
        <f>SUMIF(Saisie_Juin!$A$4:$A$127,$F$14:$F$20,Debits_Juin)</f>
        <v>0</v>
      </c>
      <c r="I19" s="15">
        <f t="shared" si="1"/>
        <v>0</v>
      </c>
      <c r="K19" s="5" t="s">
        <v>139</v>
      </c>
      <c r="L19" s="49" t="str">
        <f>B75</f>
        <v>0,00</v>
      </c>
      <c r="M19" s="14">
        <f>C75</f>
        <v>0</v>
      </c>
      <c r="N19" s="15">
        <f>SUM(L19-M19)</f>
        <v>0</v>
      </c>
    </row>
    <row r="20" spans="1:14" ht="15" customHeight="1" thickBot="1" x14ac:dyDescent="0.25">
      <c r="A20" s="170" t="s">
        <v>113</v>
      </c>
      <c r="B20" s="25" t="s">
        <v>184</v>
      </c>
      <c r="C20" s="14">
        <f>SUMIF(Saisie_Juin!$A$4:$A$127,$A$7:$A$22,Credits_Juin)</f>
        <v>0</v>
      </c>
      <c r="D20" s="15">
        <f t="shared" si="0"/>
        <v>0</v>
      </c>
      <c r="F20" s="5" t="s">
        <v>88</v>
      </c>
      <c r="G20" s="25" t="s">
        <v>184</v>
      </c>
      <c r="H20" s="14">
        <f>SUMIF(Saisie_Juin!$A$4:$A$127,$F$14:$F$20,Debits_Juin)</f>
        <v>0</v>
      </c>
      <c r="I20" s="15">
        <f t="shared" si="1"/>
        <v>0</v>
      </c>
      <c r="K20" s="5" t="s">
        <v>140</v>
      </c>
      <c r="L20" s="49" t="str">
        <f>B11</f>
        <v>0,00</v>
      </c>
      <c r="M20" s="14">
        <f>C11</f>
        <v>0</v>
      </c>
      <c r="N20" s="15">
        <f>SUM(L20-M20)</f>
        <v>0</v>
      </c>
    </row>
    <row r="21" spans="1:14" ht="15" customHeight="1" thickBot="1" x14ac:dyDescent="0.25">
      <c r="A21" s="170" t="s">
        <v>114</v>
      </c>
      <c r="B21" s="25" t="s">
        <v>184</v>
      </c>
      <c r="C21" s="14">
        <f>SUMIF(Saisie_Juin!$A$4:$A$127,$A$7:$A$22,Credits_Juin)</f>
        <v>0</v>
      </c>
      <c r="D21" s="15">
        <f t="shared" si="0"/>
        <v>0</v>
      </c>
      <c r="F21" s="9" t="s">
        <v>131</v>
      </c>
      <c r="G21" s="26">
        <f>SUM(G14:G20)</f>
        <v>0</v>
      </c>
      <c r="H21" s="16">
        <f>SUM(H14:H20)</f>
        <v>0</v>
      </c>
      <c r="I21" s="16">
        <f>SUM(I14:I20)</f>
        <v>0</v>
      </c>
      <c r="K21" s="9" t="s">
        <v>141</v>
      </c>
      <c r="L21" s="8">
        <f>SUM(L18+L19-L20)</f>
        <v>0</v>
      </c>
      <c r="M21" s="8">
        <f>SUM(M18+M19-M20)</f>
        <v>-677.77</v>
      </c>
      <c r="N21" s="8">
        <f>SUM(N18+N19-N20)</f>
        <v>677.77</v>
      </c>
    </row>
    <row r="22" spans="1:14" ht="15" customHeight="1" thickBot="1" x14ac:dyDescent="0.25">
      <c r="A22" s="170" t="s">
        <v>115</v>
      </c>
      <c r="B22" s="25" t="s">
        <v>184</v>
      </c>
      <c r="C22" s="14">
        <f>SUMIF(Saisie_Juin!$A$4:$A$127,$A$7:$A$22,Credits_Juin)</f>
        <v>0</v>
      </c>
      <c r="D22" s="15">
        <f t="shared" si="0"/>
        <v>0</v>
      </c>
      <c r="F22" s="237" t="s">
        <v>43</v>
      </c>
      <c r="G22" s="244"/>
      <c r="H22" s="238"/>
      <c r="I22" s="239"/>
      <c r="K22" s="237" t="s">
        <v>144</v>
      </c>
      <c r="L22" s="238"/>
      <c r="M22" s="238"/>
      <c r="N22" s="239"/>
    </row>
    <row r="23" spans="1:14" ht="15" customHeight="1" thickBot="1" x14ac:dyDescent="0.25">
      <c r="A23" s="13" t="s">
        <v>120</v>
      </c>
      <c r="B23" s="17">
        <f>SUM(B7:B22)</f>
        <v>0</v>
      </c>
      <c r="C23" s="17">
        <f>SUM(C7:C22)</f>
        <v>0</v>
      </c>
      <c r="D23" s="17">
        <f>SUM(D7:D22)</f>
        <v>0</v>
      </c>
      <c r="F23" s="5" t="s">
        <v>158</v>
      </c>
      <c r="G23" s="25" t="s">
        <v>184</v>
      </c>
      <c r="H23" s="14">
        <f>SUMIF(Saisie_Juin!$A$4:$A$127,$F$23:$F$26,Debits_Juin)</f>
        <v>0</v>
      </c>
      <c r="I23" s="15">
        <f>SUM(G23-H23)</f>
        <v>0</v>
      </c>
      <c r="K23" s="5" t="s">
        <v>268</v>
      </c>
      <c r="L23" s="24">
        <f>Mai!L26</f>
        <v>0</v>
      </c>
      <c r="M23" s="24">
        <f>Mai!$M$26</f>
        <v>-192.25</v>
      </c>
      <c r="N23" s="15">
        <f>SUM(L23-M23)</f>
        <v>192.25</v>
      </c>
    </row>
    <row r="24" spans="1:14" ht="15" customHeight="1" thickBot="1" x14ac:dyDescent="0.25">
      <c r="A24" s="10"/>
      <c r="B24" s="10"/>
      <c r="C24" s="10"/>
      <c r="D24" s="10"/>
      <c r="F24" s="5" t="s">
        <v>42</v>
      </c>
      <c r="G24" s="25" t="s">
        <v>184</v>
      </c>
      <c r="H24" s="14">
        <f>SUMIF(Saisie_Juin!$A$4:$A$127,$F$23:$F$26,Debits_Juin)</f>
        <v>0</v>
      </c>
      <c r="I24" s="15">
        <f>SUM(G24-H24)</f>
        <v>0</v>
      </c>
      <c r="K24" s="5" t="s">
        <v>139</v>
      </c>
      <c r="L24" s="49" t="str">
        <f>B76</f>
        <v>0,00</v>
      </c>
      <c r="M24" s="14">
        <f>C76</f>
        <v>0</v>
      </c>
      <c r="N24" s="15">
        <f>SUM(L24-M24)</f>
        <v>0</v>
      </c>
    </row>
    <row r="25" spans="1:14" ht="15" customHeight="1" thickBot="1" x14ac:dyDescent="0.25">
      <c r="A25" s="209" t="s">
        <v>124</v>
      </c>
      <c r="B25" s="210"/>
      <c r="C25" s="210"/>
      <c r="D25" s="211"/>
      <c r="F25" s="5" t="s">
        <v>49</v>
      </c>
      <c r="G25" s="25" t="s">
        <v>184</v>
      </c>
      <c r="H25" s="14">
        <f>SUMIF(Saisie_Juin!$A$4:$A$127,$F$23:$F$26,Debits_Juin)</f>
        <v>0</v>
      </c>
      <c r="I25" s="15">
        <f>SUM(G25-H25)</f>
        <v>0</v>
      </c>
      <c r="K25" s="5" t="s">
        <v>140</v>
      </c>
      <c r="L25" s="49" t="str">
        <f>B12</f>
        <v>0,00</v>
      </c>
      <c r="M25" s="14">
        <f>C12</f>
        <v>0</v>
      </c>
      <c r="N25" s="15">
        <f>SUM(L25-M25)</f>
        <v>0</v>
      </c>
    </row>
    <row r="26" spans="1:14" ht="15" customHeight="1" thickBot="1" x14ac:dyDescent="0.25">
      <c r="A26" s="54" t="s">
        <v>125</v>
      </c>
      <c r="B26" s="54" t="s">
        <v>121</v>
      </c>
      <c r="C26" s="54" t="s">
        <v>122</v>
      </c>
      <c r="D26" s="54" t="s">
        <v>118</v>
      </c>
      <c r="F26" s="5" t="s">
        <v>83</v>
      </c>
      <c r="G26" s="25" t="s">
        <v>184</v>
      </c>
      <c r="H26" s="14">
        <f>SUMIF(Saisie_Juin!$A$4:$A$127,$F$23:$F$26,Debits_Juin)</f>
        <v>0</v>
      </c>
      <c r="I26" s="15">
        <f>SUM(G26-H26)</f>
        <v>0</v>
      </c>
      <c r="K26" s="9" t="s">
        <v>141</v>
      </c>
      <c r="L26" s="8">
        <f>SUM(L23+L24-L25)</f>
        <v>0</v>
      </c>
      <c r="M26" s="8">
        <f>SUM(M23+M24-M25)</f>
        <v>-192.25</v>
      </c>
      <c r="N26" s="8">
        <f>SUM(N23+N24-N25)</f>
        <v>192.25</v>
      </c>
    </row>
    <row r="27" spans="1:14" ht="15" customHeight="1" thickBot="1" x14ac:dyDescent="0.25">
      <c r="A27" s="212" t="s">
        <v>77</v>
      </c>
      <c r="B27" s="213"/>
      <c r="C27" s="213"/>
      <c r="D27" s="214"/>
      <c r="F27" s="9" t="s">
        <v>133</v>
      </c>
      <c r="G27" s="16">
        <f>SUM(G23:G26)</f>
        <v>0</v>
      </c>
      <c r="H27" s="16">
        <f>SUM(H23:H26)</f>
        <v>0</v>
      </c>
      <c r="I27" s="19">
        <f>SUM(I23:I26)</f>
        <v>0</v>
      </c>
      <c r="K27" s="237" t="s">
        <v>145</v>
      </c>
      <c r="L27" s="238"/>
      <c r="M27" s="238"/>
      <c r="N27" s="239"/>
    </row>
    <row r="28" spans="1:14" ht="15" customHeight="1" thickBot="1" x14ac:dyDescent="0.25">
      <c r="A28" s="5" t="s">
        <v>152</v>
      </c>
      <c r="B28" s="25" t="s">
        <v>184</v>
      </c>
      <c r="C28" s="14">
        <f>SUMIF(Saisie_Juin!$A$4:$A$127,$A$28:$A$30,Debits_Juin)</f>
        <v>0</v>
      </c>
      <c r="D28" s="15">
        <f>SUM(B28-C28)</f>
        <v>0</v>
      </c>
      <c r="F28" s="237" t="s">
        <v>23</v>
      </c>
      <c r="G28" s="238"/>
      <c r="H28" s="238"/>
      <c r="I28" s="239"/>
      <c r="K28" s="5" t="s">
        <v>269</v>
      </c>
      <c r="L28" s="24">
        <f>Mai!L31</f>
        <v>0</v>
      </c>
      <c r="M28" s="24">
        <f>Mai!$M$31</f>
        <v>0</v>
      </c>
      <c r="N28" s="15">
        <f>SUM(L28-M28)</f>
        <v>0</v>
      </c>
    </row>
    <row r="29" spans="1:14" ht="15" customHeight="1" thickBot="1" x14ac:dyDescent="0.25">
      <c r="A29" s="5" t="s">
        <v>76</v>
      </c>
      <c r="B29" s="25" t="s">
        <v>184</v>
      </c>
      <c r="C29" s="14">
        <f>SUMIF(Saisie_Juin!$A$4:$A$127,$A$28:$A$30,Debits_Juin)</f>
        <v>0</v>
      </c>
      <c r="D29" s="15">
        <f>SUM(B29-C29)</f>
        <v>0</v>
      </c>
      <c r="F29" s="5" t="s">
        <v>155</v>
      </c>
      <c r="G29" s="25" t="s">
        <v>184</v>
      </c>
      <c r="H29" s="14">
        <f>SUMIF(Saisie_Juin!$A$4:$A$127,$F$29:$F$32,Debits_Juin)</f>
        <v>0</v>
      </c>
      <c r="I29" s="15">
        <f>SUM(G29-H29)</f>
        <v>0</v>
      </c>
      <c r="K29" s="5" t="s">
        <v>139</v>
      </c>
      <c r="L29" s="49" t="str">
        <f>B77</f>
        <v>0,00</v>
      </c>
      <c r="M29" s="14">
        <f>C77</f>
        <v>0</v>
      </c>
      <c r="N29" s="15">
        <f>SUM(L29-M29)</f>
        <v>0</v>
      </c>
    </row>
    <row r="30" spans="1:14" ht="15" customHeight="1" thickBot="1" x14ac:dyDescent="0.25">
      <c r="A30" s="5" t="s">
        <v>82</v>
      </c>
      <c r="B30" s="25" t="s">
        <v>184</v>
      </c>
      <c r="C30" s="14">
        <f>SUMIF(Saisie_Juin!$A$4:$A$127,$A$28:$A$30,Debits_Juin)</f>
        <v>0</v>
      </c>
      <c r="D30" s="15">
        <f>SUM(B30-C30)</f>
        <v>0</v>
      </c>
      <c r="F30" s="5" t="s">
        <v>22</v>
      </c>
      <c r="G30" s="25" t="s">
        <v>184</v>
      </c>
      <c r="H30" s="14">
        <f>SUMIF(Saisie_Juin!$A$4:$A$127,$F$29:$F$32,Debits_Juin)</f>
        <v>0</v>
      </c>
      <c r="I30" s="15">
        <f>SUM(G30-H30)</f>
        <v>0</v>
      </c>
      <c r="K30" s="5" t="s">
        <v>140</v>
      </c>
      <c r="L30" s="49" t="str">
        <f>B13</f>
        <v>0,00</v>
      </c>
      <c r="M30" s="14">
        <f>C13</f>
        <v>0</v>
      </c>
      <c r="N30" s="15">
        <f>SUM(L30-M30)</f>
        <v>0</v>
      </c>
    </row>
    <row r="31" spans="1:14" ht="15" customHeight="1" thickBot="1" x14ac:dyDescent="0.25">
      <c r="A31" s="9" t="s">
        <v>126</v>
      </c>
      <c r="B31" s="16">
        <f>SUM(B28:B30)</f>
        <v>0</v>
      </c>
      <c r="C31" s="16">
        <f>SUM(C28:C30)</f>
        <v>0</v>
      </c>
      <c r="D31" s="16">
        <f>SUM(D28:D30)</f>
        <v>0</v>
      </c>
      <c r="F31" s="5" t="s">
        <v>56</v>
      </c>
      <c r="G31" s="25" t="s">
        <v>184</v>
      </c>
      <c r="H31" s="14">
        <f>SUMIF(Saisie_Juin!$A$4:$A$127,$F$29:$F$32,Debits_Juin)</f>
        <v>0</v>
      </c>
      <c r="I31" s="15">
        <f>SUM(G31-H31)</f>
        <v>0</v>
      </c>
      <c r="K31" s="9" t="s">
        <v>141</v>
      </c>
      <c r="L31" s="8">
        <f>SUM(L28+L29-L30)</f>
        <v>0</v>
      </c>
      <c r="M31" s="8">
        <f>SUM(M28+M29-M30)</f>
        <v>0</v>
      </c>
      <c r="N31" s="8">
        <f>SUM(N28+N29-N30)</f>
        <v>0</v>
      </c>
    </row>
    <row r="32" spans="1:14" ht="15" customHeight="1" thickBot="1" x14ac:dyDescent="0.25">
      <c r="A32" s="212" t="s">
        <v>62</v>
      </c>
      <c r="B32" s="213"/>
      <c r="C32" s="213"/>
      <c r="D32" s="214"/>
      <c r="F32" s="5" t="s">
        <v>58</v>
      </c>
      <c r="G32" s="25" t="s">
        <v>184</v>
      </c>
      <c r="H32" s="14">
        <f>SUMIF(Saisie_Juin!$A$4:$A$127,$F$29:$F$32,Debits_Juin)</f>
        <v>0</v>
      </c>
      <c r="I32" s="15">
        <f>SUM(G32-H32)</f>
        <v>0</v>
      </c>
      <c r="K32" s="6" t="s">
        <v>146</v>
      </c>
      <c r="L32" s="8">
        <f>SUM(L11+L16+L21+L26+L31)</f>
        <v>0</v>
      </c>
      <c r="M32" s="8">
        <f>SUM(M11+M16+M21+M26+M31)</f>
        <v>0</v>
      </c>
      <c r="N32" s="8">
        <f>SUM(N11+N16+N21+N26+N31)</f>
        <v>0</v>
      </c>
    </row>
    <row r="33" spans="1:9" ht="15" customHeight="1" thickBot="1" x14ac:dyDescent="0.25">
      <c r="A33" s="5" t="s">
        <v>211</v>
      </c>
      <c r="B33" s="25" t="s">
        <v>184</v>
      </c>
      <c r="C33" s="14">
        <f>SUMIF(Saisie_Juin!$A$4:$A$127,$A$33:$A$36,Debits_Juin)</f>
        <v>0</v>
      </c>
      <c r="D33" s="14">
        <f>SUM(B33-C33)</f>
        <v>0</v>
      </c>
      <c r="F33" s="9" t="s">
        <v>173</v>
      </c>
      <c r="G33" s="16">
        <f>SUM(G29:G32)</f>
        <v>0</v>
      </c>
      <c r="H33" s="16">
        <f>SUM(H29:H32)</f>
        <v>0</v>
      </c>
      <c r="I33" s="16">
        <f>SUM(I29:I32)</f>
        <v>0</v>
      </c>
    </row>
    <row r="34" spans="1:9" ht="15" customHeight="1" thickBot="1" x14ac:dyDescent="0.25">
      <c r="A34" s="5" t="s">
        <v>112</v>
      </c>
      <c r="B34" s="25" t="s">
        <v>184</v>
      </c>
      <c r="C34" s="14">
        <f>SUMIF(Saisie_Juin!$A$4:$A$127,$A$33:$A$36,Debits_Juin)</f>
        <v>0</v>
      </c>
      <c r="D34" s="14">
        <f>SUM(B34-C34)</f>
        <v>0</v>
      </c>
      <c r="F34" s="237" t="s">
        <v>162</v>
      </c>
      <c r="G34" s="238"/>
      <c r="H34" s="238"/>
      <c r="I34" s="239"/>
    </row>
    <row r="35" spans="1:9" ht="15" customHeight="1" thickBot="1" x14ac:dyDescent="0.25">
      <c r="A35" s="5" t="s">
        <v>61</v>
      </c>
      <c r="B35" s="25" t="s">
        <v>184</v>
      </c>
      <c r="C35" s="14">
        <f>SUMIF(Saisie_Juin!$A$4:$A$127,$A$33:$A$36,Debits_Juin)</f>
        <v>0</v>
      </c>
      <c r="D35" s="14">
        <f>SUM(B35-C35)</f>
        <v>0</v>
      </c>
      <c r="F35" s="5" t="s">
        <v>161</v>
      </c>
      <c r="G35" s="25" t="s">
        <v>184</v>
      </c>
      <c r="H35" s="14">
        <f>SUMIF(Saisie_Juin!$A$4:$A$127,$F$35:$F$37,Debits_Juin)</f>
        <v>0</v>
      </c>
      <c r="I35" s="15">
        <f>SUM(G35-H35)</f>
        <v>0</v>
      </c>
    </row>
    <row r="36" spans="1:9" ht="15" customHeight="1" thickBot="1" x14ac:dyDescent="0.25">
      <c r="A36" s="5" t="s">
        <v>75</v>
      </c>
      <c r="B36" s="25" t="s">
        <v>184</v>
      </c>
      <c r="C36" s="14">
        <f>SUMIF(Saisie_Juin!$A$4:$A$127,$A$33:$A$36,Debits_Juin)</f>
        <v>0</v>
      </c>
      <c r="D36" s="14">
        <f>SUM(B36-C36)</f>
        <v>0</v>
      </c>
      <c r="F36" s="5" t="s">
        <v>44</v>
      </c>
      <c r="G36" s="25" t="s">
        <v>184</v>
      </c>
      <c r="H36" s="14">
        <f>SUMIF(Saisie_Juin!$A$4:$A$127,$F$35:$F$37,Debits_Juin)</f>
        <v>0</v>
      </c>
      <c r="I36" s="15">
        <f>SUM(G36-H36)</f>
        <v>0</v>
      </c>
    </row>
    <row r="37" spans="1:9" ht="15" customHeight="1" thickBot="1" x14ac:dyDescent="0.25">
      <c r="A37" s="9" t="s">
        <v>127</v>
      </c>
      <c r="B37" s="16">
        <f>SUM(B33:B36)</f>
        <v>0</v>
      </c>
      <c r="C37" s="16">
        <f>SUM(C33:C36)</f>
        <v>0</v>
      </c>
      <c r="D37" s="16">
        <f>SUM(D33:D36)</f>
        <v>0</v>
      </c>
      <c r="F37" s="5" t="s">
        <v>65</v>
      </c>
      <c r="G37" s="25" t="s">
        <v>184</v>
      </c>
      <c r="H37" s="14">
        <f>SUMIF(Saisie_Juin!$A$4:$A$127,$F$35:$F$37,Debits_Juin)</f>
        <v>0</v>
      </c>
      <c r="I37" s="15">
        <f>SUM(G37-H37)</f>
        <v>0</v>
      </c>
    </row>
    <row r="38" spans="1:9" ht="15" customHeight="1" thickBot="1" x14ac:dyDescent="0.25">
      <c r="A38" s="212" t="s">
        <v>151</v>
      </c>
      <c r="B38" s="213"/>
      <c r="C38" s="213"/>
      <c r="D38" s="214"/>
      <c r="F38" s="9" t="s">
        <v>172</v>
      </c>
      <c r="G38" s="16">
        <f>SUM(G35:G37)</f>
        <v>0</v>
      </c>
      <c r="H38" s="16">
        <f>SUM(H35:H37)</f>
        <v>0</v>
      </c>
      <c r="I38" s="16">
        <f>SUM(I35:I37)</f>
        <v>0</v>
      </c>
    </row>
    <row r="39" spans="1:9" ht="15" customHeight="1" thickBot="1" x14ac:dyDescent="0.25">
      <c r="A39" s="5" t="s">
        <v>150</v>
      </c>
      <c r="B39" s="25" t="s">
        <v>184</v>
      </c>
      <c r="C39" s="14">
        <f>SUMIF(Saisie_Juin!$A$4:$A$127,$A$39:$A$42,Debits_Juin)</f>
        <v>0</v>
      </c>
      <c r="D39" s="14">
        <f>SUM(B39-C39)</f>
        <v>0</v>
      </c>
      <c r="F39" s="237" t="s">
        <v>174</v>
      </c>
      <c r="G39" s="238"/>
      <c r="H39" s="238"/>
      <c r="I39" s="239"/>
    </row>
    <row r="40" spans="1:9" ht="15" customHeight="1" thickBot="1" x14ac:dyDescent="0.25">
      <c r="A40" s="5" t="s">
        <v>30</v>
      </c>
      <c r="B40" s="25" t="s">
        <v>184</v>
      </c>
      <c r="C40" s="14">
        <f>SUMIF(Saisie_Juin!$A$4:$A$127,$A$39:$A$42,Debits_Juin)</f>
        <v>0</v>
      </c>
      <c r="D40" s="14">
        <f>SUM(B40-C40)</f>
        <v>0</v>
      </c>
      <c r="F40" s="5" t="s">
        <v>179</v>
      </c>
      <c r="G40" s="25" t="s">
        <v>184</v>
      </c>
      <c r="H40" s="14">
        <f>SUMIF(Saisie_Juin!$A$4:$A$127,$F$40:$F$46,Debits_Juin)</f>
        <v>0</v>
      </c>
      <c r="I40" s="15">
        <f t="shared" ref="I40:I46" si="2">SUM(G40-H40)</f>
        <v>0</v>
      </c>
    </row>
    <row r="41" spans="1:9" ht="15" customHeight="1" thickBot="1" x14ac:dyDescent="0.25">
      <c r="A41" s="5" t="s">
        <v>39</v>
      </c>
      <c r="B41" s="25" t="s">
        <v>184</v>
      </c>
      <c r="C41" s="14">
        <f>SUMIF(Saisie_Juin!$A$4:$A$127,$A$39:$A$42,Debits_Juin)</f>
        <v>0</v>
      </c>
      <c r="D41" s="14">
        <f>SUM(B41-C41)</f>
        <v>0</v>
      </c>
      <c r="F41" s="5" t="s">
        <v>38</v>
      </c>
      <c r="G41" s="25" t="s">
        <v>184</v>
      </c>
      <c r="H41" s="14">
        <f>SUMIF(Saisie_Juin!$A$4:$A$127,$F$40:$F$46,Debits_Juin)</f>
        <v>0</v>
      </c>
      <c r="I41" s="15">
        <f t="shared" si="2"/>
        <v>0</v>
      </c>
    </row>
    <row r="42" spans="1:9" ht="15" customHeight="1" thickBot="1" x14ac:dyDescent="0.25">
      <c r="A42" s="5" t="s">
        <v>280</v>
      </c>
      <c r="B42" s="25" t="s">
        <v>184</v>
      </c>
      <c r="C42" s="14">
        <f>SUMIF(Saisie_Juin!$A$4:$A$127,$A$39:$A$42,Debits_Juin)</f>
        <v>0</v>
      </c>
      <c r="D42" s="14">
        <f>SUM(B42-C42)</f>
        <v>0</v>
      </c>
      <c r="F42" s="5" t="s">
        <v>178</v>
      </c>
      <c r="G42" s="25" t="s">
        <v>184</v>
      </c>
      <c r="H42" s="14">
        <f>SUMIF(Saisie_Juin!$A$4:$A$127,$F$40:$F$46,Debits_Juin)</f>
        <v>0</v>
      </c>
      <c r="I42" s="14">
        <f t="shared" si="2"/>
        <v>0</v>
      </c>
    </row>
    <row r="43" spans="1:9" ht="15" customHeight="1" thickBot="1" x14ac:dyDescent="0.25">
      <c r="A43" s="9" t="s">
        <v>169</v>
      </c>
      <c r="B43" s="16">
        <f>SUM(B39:B42)</f>
        <v>0</v>
      </c>
      <c r="C43" s="16">
        <f>SUM(C39:C42)</f>
        <v>0</v>
      </c>
      <c r="D43" s="16">
        <f>SUM(D39:D42)</f>
        <v>0</v>
      </c>
      <c r="F43" s="5" t="s">
        <v>74</v>
      </c>
      <c r="G43" s="25" t="s">
        <v>184</v>
      </c>
      <c r="H43" s="14">
        <f>SUMIF(Saisie_Juin!$A$4:$A$127,$F$40:$F$46,Debits_Juin)</f>
        <v>0</v>
      </c>
      <c r="I43" s="14">
        <f t="shared" si="2"/>
        <v>0</v>
      </c>
    </row>
    <row r="44" spans="1:9" ht="15" customHeight="1" thickBot="1" x14ac:dyDescent="0.25">
      <c r="A44" s="212" t="s">
        <v>20</v>
      </c>
      <c r="B44" s="213"/>
      <c r="C44" s="213"/>
      <c r="D44" s="214"/>
      <c r="F44" s="5" t="s">
        <v>85</v>
      </c>
      <c r="G44" s="25" t="s">
        <v>184</v>
      </c>
      <c r="H44" s="14">
        <f>SUMIF(Saisie_Juin!$A$4:$A$127,$F$40:$F$46,Debits_Juin)</f>
        <v>0</v>
      </c>
      <c r="I44" s="15">
        <f t="shared" si="2"/>
        <v>0</v>
      </c>
    </row>
    <row r="45" spans="1:9" ht="15" customHeight="1" thickBot="1" x14ac:dyDescent="0.25">
      <c r="A45" s="5" t="s">
        <v>165</v>
      </c>
      <c r="B45" s="25" t="s">
        <v>184</v>
      </c>
      <c r="C45" s="14">
        <f>SUMIF(Saisie_Juin!$A$4:$A$127,$A$45:$A$58,Debits_Juin)</f>
        <v>0</v>
      </c>
      <c r="D45" s="14">
        <f t="shared" ref="D45:D58" si="3">SUM(B45-C45)</f>
        <v>0</v>
      </c>
      <c r="F45" s="5" t="s">
        <v>86</v>
      </c>
      <c r="G45" s="25" t="s">
        <v>184</v>
      </c>
      <c r="H45" s="14">
        <f>SUMIF(Saisie_Juin!$A$4:$A$127,$F$40:$F$46,Debits_Juin)</f>
        <v>0</v>
      </c>
      <c r="I45" s="15">
        <f t="shared" si="2"/>
        <v>0</v>
      </c>
    </row>
    <row r="46" spans="1:9" ht="15" customHeight="1" thickBot="1" x14ac:dyDescent="0.25">
      <c r="A46" s="5" t="s">
        <v>19</v>
      </c>
      <c r="B46" s="25" t="s">
        <v>184</v>
      </c>
      <c r="C46" s="14">
        <f>SUMIF(Saisie_Juin!$A$4:$A$127,$A$45:$A$58,Debits_Juin)</f>
        <v>0</v>
      </c>
      <c r="D46" s="14">
        <f t="shared" si="3"/>
        <v>0</v>
      </c>
      <c r="F46" s="5" t="s">
        <v>87</v>
      </c>
      <c r="G46" s="25" t="s">
        <v>184</v>
      </c>
      <c r="H46" s="14">
        <f>SUMIF(Saisie_Juin!$A$4:$A$127,$F$40:$F$46,Debits_Juin)</f>
        <v>0</v>
      </c>
      <c r="I46" s="15">
        <f t="shared" si="2"/>
        <v>0</v>
      </c>
    </row>
    <row r="47" spans="1:9" ht="15" customHeight="1" thickBot="1" x14ac:dyDescent="0.25">
      <c r="A47" s="5" t="s">
        <v>21</v>
      </c>
      <c r="B47" s="25" t="s">
        <v>184</v>
      </c>
      <c r="C47" s="14">
        <f>SUMIF(Saisie_Juin!$A$4:$A$127,$A$45:$A$58,Debits_Juin)</f>
        <v>0</v>
      </c>
      <c r="D47" s="14">
        <f t="shared" si="3"/>
        <v>0</v>
      </c>
      <c r="F47" s="9" t="s">
        <v>135</v>
      </c>
      <c r="G47" s="16">
        <f>SUM(G40:G46)</f>
        <v>0</v>
      </c>
      <c r="H47" s="16">
        <f>SUM(H40:H46)</f>
        <v>0</v>
      </c>
      <c r="I47" s="16">
        <f>SUM(I40:I46)</f>
        <v>0</v>
      </c>
    </row>
    <row r="48" spans="1:9" ht="15" customHeight="1" thickBot="1" x14ac:dyDescent="0.25">
      <c r="A48" s="5" t="s">
        <v>25</v>
      </c>
      <c r="B48" s="25" t="s">
        <v>184</v>
      </c>
      <c r="C48" s="14">
        <f>SUMIF(Saisie_Juin!$A$4:$A$127,$A$45:$A$58,Debits_Juin)</f>
        <v>0</v>
      </c>
      <c r="D48" s="14">
        <f t="shared" si="3"/>
        <v>0</v>
      </c>
      <c r="F48" s="237" t="s">
        <v>156</v>
      </c>
      <c r="G48" s="238"/>
      <c r="H48" s="238"/>
      <c r="I48" s="239"/>
    </row>
    <row r="49" spans="1:9" ht="15" customHeight="1" thickBot="1" x14ac:dyDescent="0.25">
      <c r="A49" s="5" t="s">
        <v>170</v>
      </c>
      <c r="B49" s="25" t="s">
        <v>184</v>
      </c>
      <c r="C49" s="14">
        <f>SUMIF(Saisie_Juin!$A$4:$A$127,$A$45:$A$58,Debits_Juin)</f>
        <v>0</v>
      </c>
      <c r="D49" s="14">
        <f t="shared" si="3"/>
        <v>0</v>
      </c>
      <c r="F49" s="5" t="s">
        <v>167</v>
      </c>
      <c r="G49" s="25" t="s">
        <v>184</v>
      </c>
      <c r="H49" s="14">
        <f>SUMIF(Saisie_Juin!$A$4:$A$127,$F$49:$F$50,Debits_Juin)</f>
        <v>0</v>
      </c>
      <c r="I49" s="15">
        <f>SUM(G49-H49)</f>
        <v>0</v>
      </c>
    </row>
    <row r="50" spans="1:9" ht="15" customHeight="1" thickBot="1" x14ac:dyDescent="0.25">
      <c r="A50" s="5" t="s">
        <v>48</v>
      </c>
      <c r="B50" s="25" t="s">
        <v>184</v>
      </c>
      <c r="C50" s="14">
        <f>SUMIF(Saisie_Juin!$A$4:$A$127,$A$45:$A$58,Debits_Juin)</f>
        <v>0</v>
      </c>
      <c r="D50" s="14">
        <f t="shared" si="3"/>
        <v>0</v>
      </c>
      <c r="F50" s="5" t="s">
        <v>36</v>
      </c>
      <c r="G50" s="25" t="s">
        <v>184</v>
      </c>
      <c r="H50" s="14">
        <f>SUMIF(Saisie_Juin!$A$4:$A$127,$F$49:$F$50,Debits_Juin)</f>
        <v>0</v>
      </c>
      <c r="I50" s="14">
        <f>SUM(G50-H50)</f>
        <v>0</v>
      </c>
    </row>
    <row r="51" spans="1:9" ht="15" customHeight="1" thickBot="1" x14ac:dyDescent="0.25">
      <c r="A51" s="5" t="s">
        <v>50</v>
      </c>
      <c r="B51" s="25" t="s">
        <v>184</v>
      </c>
      <c r="C51" s="14">
        <f>SUMIF(Saisie_Juin!$A$4:$A$127,$A$45:$A$58,Debits_Juin)</f>
        <v>0</v>
      </c>
      <c r="D51" s="14">
        <f t="shared" si="3"/>
        <v>0</v>
      </c>
      <c r="F51" s="9" t="s">
        <v>175</v>
      </c>
      <c r="G51" s="16">
        <f>SUM(G49:G50)</f>
        <v>0</v>
      </c>
      <c r="H51" s="16">
        <f>SUM(H49:H50)</f>
        <v>0</v>
      </c>
      <c r="I51" s="16">
        <f>SUM(I49:I50)</f>
        <v>0</v>
      </c>
    </row>
    <row r="52" spans="1:9" ht="15" customHeight="1" thickBot="1" x14ac:dyDescent="0.25">
      <c r="A52" s="5" t="s">
        <v>54</v>
      </c>
      <c r="B52" s="25" t="s">
        <v>184</v>
      </c>
      <c r="C52" s="14">
        <f>SUMIF(Saisie_Juin!$A$4:$A$127,$A$45:$A$58,Debits_Juin)</f>
        <v>0</v>
      </c>
      <c r="D52" s="14">
        <f t="shared" si="3"/>
        <v>0</v>
      </c>
      <c r="F52" s="237" t="s">
        <v>27</v>
      </c>
      <c r="G52" s="238"/>
      <c r="H52" s="238"/>
      <c r="I52" s="239"/>
    </row>
    <row r="53" spans="1:9" ht="15" customHeight="1" thickBot="1" x14ac:dyDescent="0.25">
      <c r="A53" s="5" t="s">
        <v>59</v>
      </c>
      <c r="B53" s="25" t="s">
        <v>184</v>
      </c>
      <c r="C53" s="14">
        <f>SUMIF(Saisie_Juin!$A$4:$A$127,$A$45:$A$58,Debits_Juin)</f>
        <v>0</v>
      </c>
      <c r="D53" s="14">
        <f t="shared" si="3"/>
        <v>0</v>
      </c>
      <c r="F53" s="5" t="s">
        <v>164</v>
      </c>
      <c r="G53" s="25" t="s">
        <v>184</v>
      </c>
      <c r="H53" s="14">
        <f>SUMIF(Saisie_Juin!$A$4:$A$127,$F$53:$F$61,Debits_Juin)</f>
        <v>0</v>
      </c>
      <c r="I53" s="15">
        <f t="shared" ref="I53:I61" si="4">SUM(G53-H53)</f>
        <v>0</v>
      </c>
    </row>
    <row r="54" spans="1:9" ht="15" customHeight="1" thickBot="1" x14ac:dyDescent="0.25">
      <c r="A54" s="5" t="s">
        <v>279</v>
      </c>
      <c r="B54" s="25" t="s">
        <v>184</v>
      </c>
      <c r="C54" s="14">
        <f>SUMIF(Saisie_Juin!$A$4:$A$127,$A$45:$A$58,Debits_Juin)</f>
        <v>0</v>
      </c>
      <c r="D54" s="14">
        <f t="shared" si="3"/>
        <v>0</v>
      </c>
      <c r="F54" s="5" t="s">
        <v>26</v>
      </c>
      <c r="G54" s="25" t="s">
        <v>184</v>
      </c>
      <c r="H54" s="14">
        <f>SUMIF(Saisie_Juin!$A$4:$A$127,$F$53:$F$61,Debits_Juin)</f>
        <v>0</v>
      </c>
      <c r="I54" s="15">
        <f t="shared" si="4"/>
        <v>0</v>
      </c>
    </row>
    <row r="55" spans="1:9" ht="15" customHeight="1" thickBot="1" x14ac:dyDescent="0.25">
      <c r="A55" s="5" t="s">
        <v>73</v>
      </c>
      <c r="B55" s="25" t="s">
        <v>184</v>
      </c>
      <c r="C55" s="14">
        <f>SUMIF(Saisie_Juin!$A$4:$A$127,$A$45:$A$58,Debits_Juin)</f>
        <v>0</v>
      </c>
      <c r="D55" s="14">
        <f t="shared" si="3"/>
        <v>0</v>
      </c>
      <c r="F55" s="5" t="s">
        <v>31</v>
      </c>
      <c r="G55" s="25" t="s">
        <v>184</v>
      </c>
      <c r="H55" s="14">
        <f>SUMIF(Saisie_Juin!$A$4:$A$127,$F$53:$F$61,Debits_Juin)</f>
        <v>0</v>
      </c>
      <c r="I55" s="15">
        <f t="shared" si="4"/>
        <v>0</v>
      </c>
    </row>
    <row r="56" spans="1:9" ht="15" customHeight="1" thickBot="1" x14ac:dyDescent="0.25">
      <c r="A56" s="5" t="s">
        <v>89</v>
      </c>
      <c r="B56" s="25" t="s">
        <v>184</v>
      </c>
      <c r="C56" s="14">
        <f>SUMIF(Saisie_Juin!$A$4:$A$127,$A$45:$A$58,Debits_Juin)</f>
        <v>0</v>
      </c>
      <c r="D56" s="14">
        <f t="shared" si="3"/>
        <v>0</v>
      </c>
      <c r="F56" s="5" t="s">
        <v>32</v>
      </c>
      <c r="G56" s="25" t="s">
        <v>184</v>
      </c>
      <c r="H56" s="14">
        <f>SUMIF(Saisie_Juin!$A$4:$A$127,$F$53:$F$61,Debits_Juin)</f>
        <v>0</v>
      </c>
      <c r="I56" s="15">
        <f t="shared" si="4"/>
        <v>0</v>
      </c>
    </row>
    <row r="57" spans="1:9" ht="15" customHeight="1" thickBot="1" x14ac:dyDescent="0.25">
      <c r="A57" s="5" t="s">
        <v>90</v>
      </c>
      <c r="B57" s="25" t="s">
        <v>184</v>
      </c>
      <c r="C57" s="14">
        <f>SUMIF(Saisie_Juin!$A$4:$A$127,$A$45:$A$58,Debits_Juin)</f>
        <v>0</v>
      </c>
      <c r="D57" s="14">
        <f t="shared" si="3"/>
        <v>0</v>
      </c>
      <c r="F57" s="5" t="s">
        <v>51</v>
      </c>
      <c r="G57" s="25" t="s">
        <v>184</v>
      </c>
      <c r="H57" s="14">
        <f>SUMIF(Saisie_Juin!$A$4:$A$127,$F$53:$F$61,Debits_Juin)</f>
        <v>0</v>
      </c>
      <c r="I57" s="15">
        <f t="shared" si="4"/>
        <v>0</v>
      </c>
    </row>
    <row r="58" spans="1:9" ht="15" customHeight="1" thickBot="1" x14ac:dyDescent="0.25">
      <c r="A58" s="5" t="s">
        <v>93</v>
      </c>
      <c r="B58" s="25" t="s">
        <v>184</v>
      </c>
      <c r="C58" s="14">
        <f>SUMIF(Saisie_Juin!$A$4:$A$127,$A$45:$A$58,Debits_Juin)</f>
        <v>0</v>
      </c>
      <c r="D58" s="14">
        <f t="shared" si="3"/>
        <v>0</v>
      </c>
      <c r="F58" s="5" t="s">
        <v>57</v>
      </c>
      <c r="G58" s="25" t="s">
        <v>184</v>
      </c>
      <c r="H58" s="14">
        <f>SUMIF(Saisie_Juin!$A$4:$A$127,$F$53:$F$61,Debits_Juin)</f>
        <v>0</v>
      </c>
      <c r="I58" s="15">
        <f t="shared" si="4"/>
        <v>0</v>
      </c>
    </row>
    <row r="59" spans="1:9" ht="15" customHeight="1" thickBot="1" x14ac:dyDescent="0.25">
      <c r="A59" s="9" t="s">
        <v>128</v>
      </c>
      <c r="B59" s="16">
        <f>SUM(B45:B58)</f>
        <v>0</v>
      </c>
      <c r="C59" s="16">
        <f>SUM(C45:C58)</f>
        <v>0</v>
      </c>
      <c r="D59" s="16">
        <f>SUM(D45:D58)</f>
        <v>0</v>
      </c>
      <c r="F59" s="5" t="s">
        <v>66</v>
      </c>
      <c r="G59" s="25" t="s">
        <v>184</v>
      </c>
      <c r="H59" s="14">
        <f>SUMIF(Saisie_Juin!$A$4:$A$127,$F$53:$F$61,Debits_Juin)</f>
        <v>0</v>
      </c>
      <c r="I59" s="15">
        <f t="shared" si="4"/>
        <v>0</v>
      </c>
    </row>
    <row r="60" spans="1:9" ht="15" customHeight="1" thickBot="1" x14ac:dyDescent="0.25">
      <c r="A60" s="212" t="s">
        <v>34</v>
      </c>
      <c r="B60" s="213"/>
      <c r="C60" s="213"/>
      <c r="D60" s="214"/>
      <c r="F60" s="5" t="s">
        <v>67</v>
      </c>
      <c r="G60" s="25" t="s">
        <v>184</v>
      </c>
      <c r="H60" s="14">
        <f>SUMIF(Saisie_Juin!$A$4:$A$127,$F$53:$F$61,Debits_Juin)</f>
        <v>0</v>
      </c>
      <c r="I60" s="15">
        <f t="shared" si="4"/>
        <v>0</v>
      </c>
    </row>
    <row r="61" spans="1:9" ht="15" customHeight="1" thickBot="1" x14ac:dyDescent="0.25">
      <c r="A61" s="5" t="s">
        <v>153</v>
      </c>
      <c r="B61" s="25" t="s">
        <v>184</v>
      </c>
      <c r="C61" s="14">
        <f>SUMIF(Saisie_Juin!$A$4:$A$127,$A$61:$A$65,Debits_Juin)</f>
        <v>0</v>
      </c>
      <c r="D61" s="14">
        <f>SUM(B61-C61)</f>
        <v>0</v>
      </c>
      <c r="F61" s="5" t="s">
        <v>72</v>
      </c>
      <c r="G61" s="25" t="s">
        <v>184</v>
      </c>
      <c r="H61" s="14">
        <f>SUMIF(Saisie_Juin!$A$4:$A$127,$F$53:$F$61,Debits_Juin)</f>
        <v>0</v>
      </c>
      <c r="I61" s="15">
        <f t="shared" si="4"/>
        <v>0</v>
      </c>
    </row>
    <row r="62" spans="1:9" ht="15" customHeight="1" thickBot="1" x14ac:dyDescent="0.25">
      <c r="A62" s="5" t="s">
        <v>33</v>
      </c>
      <c r="B62" s="25" t="s">
        <v>184</v>
      </c>
      <c r="C62" s="14">
        <f>SUMIF(Saisie_Juin!$A$4:$A$127,$A$61:$A$65,Debits_Juin)</f>
        <v>0</v>
      </c>
      <c r="D62" s="14">
        <f>SUM(B62-C62)</f>
        <v>0</v>
      </c>
      <c r="F62" s="9" t="s">
        <v>134</v>
      </c>
      <c r="G62" s="16">
        <f>SUM(G53:G61)</f>
        <v>0</v>
      </c>
      <c r="H62" s="16">
        <f>SUM(H53:H61)</f>
        <v>0</v>
      </c>
      <c r="I62" s="16">
        <f>SUM(I53:I61)</f>
        <v>0</v>
      </c>
    </row>
    <row r="63" spans="1:9" ht="15" customHeight="1" thickBot="1" x14ac:dyDescent="0.25">
      <c r="A63" s="5" t="s">
        <v>35</v>
      </c>
      <c r="B63" s="25" t="s">
        <v>184</v>
      </c>
      <c r="C63" s="14">
        <f>SUMIF(Saisie_Juin!$A$4:$A$127,$A$61:$A$65,Debits_Juin)</f>
        <v>0</v>
      </c>
      <c r="D63" s="14">
        <f>SUM(B63-C63)</f>
        <v>0</v>
      </c>
      <c r="F63" s="237" t="s">
        <v>29</v>
      </c>
      <c r="G63" s="238"/>
      <c r="H63" s="238"/>
      <c r="I63" s="239"/>
    </row>
    <row r="64" spans="1:9" ht="15" customHeight="1" thickBot="1" x14ac:dyDescent="0.25">
      <c r="A64" s="5" t="s">
        <v>45</v>
      </c>
      <c r="B64" s="25" t="s">
        <v>184</v>
      </c>
      <c r="C64" s="14">
        <f>SUMIF(Saisie_Juin!$A$4:$A$127,$A$61:$A$65,Debits_Juin)</f>
        <v>0</v>
      </c>
      <c r="D64" s="14">
        <f>SUM(B64-C64)</f>
        <v>0</v>
      </c>
      <c r="F64" s="5" t="s">
        <v>166</v>
      </c>
      <c r="G64" s="25" t="s">
        <v>184</v>
      </c>
      <c r="H64" s="14">
        <f>SUMIF(Saisie_Juin!$A$4:$A$127,$F$64:$F$73,Debits_Juin)</f>
        <v>0</v>
      </c>
      <c r="I64" s="15">
        <f t="shared" ref="I64:I73" si="5">SUM(G64-H64)</f>
        <v>0</v>
      </c>
    </row>
    <row r="65" spans="1:9" ht="15" customHeight="1" thickBot="1" x14ac:dyDescent="0.25">
      <c r="A65" s="5" t="s">
        <v>46</v>
      </c>
      <c r="B65" s="25" t="s">
        <v>184</v>
      </c>
      <c r="C65" s="14">
        <f>SUMIF(Saisie_Juin!$A$4:$A$127,$A$61:$A$65,Debits_Juin)</f>
        <v>0</v>
      </c>
      <c r="D65" s="14">
        <f>SUM(B65-C65)</f>
        <v>0</v>
      </c>
      <c r="F65" s="5" t="s">
        <v>28</v>
      </c>
      <c r="G65" s="25" t="s">
        <v>184</v>
      </c>
      <c r="H65" s="14">
        <f>SUMIF(Saisie_Juin!$A$4:$A$127,$F$64:$F$73,Debits_Juin)</f>
        <v>0</v>
      </c>
      <c r="I65" s="15">
        <f t="shared" si="5"/>
        <v>0</v>
      </c>
    </row>
    <row r="66" spans="1:9" ht="15" customHeight="1" thickBot="1" x14ac:dyDescent="0.25">
      <c r="A66" s="9" t="s">
        <v>129</v>
      </c>
      <c r="B66" s="16">
        <f>SUM(B61:B65)</f>
        <v>0</v>
      </c>
      <c r="C66" s="16">
        <f>SUM(C61:C65)</f>
        <v>0</v>
      </c>
      <c r="D66" s="16">
        <f>SUM(D61:D65)</f>
        <v>0</v>
      </c>
      <c r="F66" s="5" t="s">
        <v>180</v>
      </c>
      <c r="G66" s="25" t="s">
        <v>184</v>
      </c>
      <c r="H66" s="14">
        <f>SUMIF(Saisie_Juin!$A$4:$A$127,$F$64:$F$73,Debits_Juin)</f>
        <v>0</v>
      </c>
      <c r="I66" s="15">
        <f t="shared" si="5"/>
        <v>0</v>
      </c>
    </row>
    <row r="67" spans="1:9" ht="15" customHeight="1" thickBot="1" x14ac:dyDescent="0.25">
      <c r="A67" s="237" t="s">
        <v>160</v>
      </c>
      <c r="B67" s="238"/>
      <c r="C67" s="238"/>
      <c r="D67" s="239"/>
      <c r="F67" s="5" t="s">
        <v>40</v>
      </c>
      <c r="G67" s="25" t="s">
        <v>184</v>
      </c>
      <c r="H67" s="14">
        <f>SUMIF(Saisie_Juin!$A$4:$A$127,$F$64:$F$73,Debits_Juin)</f>
        <v>0</v>
      </c>
      <c r="I67" s="15">
        <f t="shared" si="5"/>
        <v>0</v>
      </c>
    </row>
    <row r="68" spans="1:9" ht="15" customHeight="1" thickBot="1" x14ac:dyDescent="0.25">
      <c r="A68" s="5" t="s">
        <v>159</v>
      </c>
      <c r="B68" s="25" t="s">
        <v>184</v>
      </c>
      <c r="C68" s="14">
        <f>SUMIF(Saisie_Juin!$A$4:$A$127,$A$68:$A$70,Debits_Juin)</f>
        <v>0</v>
      </c>
      <c r="D68" s="14">
        <f>SUM(B68-C68)</f>
        <v>0</v>
      </c>
      <c r="F68" s="5" t="s">
        <v>148</v>
      </c>
      <c r="G68" s="25" t="s">
        <v>184</v>
      </c>
      <c r="H68" s="14">
        <f>SUMIF(Saisie_Juin!$A$4:$A$127,$F$64:$F$73,Debits_Juin)</f>
        <v>0</v>
      </c>
      <c r="I68" s="15">
        <f t="shared" si="5"/>
        <v>0</v>
      </c>
    </row>
    <row r="69" spans="1:9" ht="15" customHeight="1" thickBot="1" x14ac:dyDescent="0.25">
      <c r="A69" s="5" t="s">
        <v>212</v>
      </c>
      <c r="B69" s="25" t="s">
        <v>184</v>
      </c>
      <c r="C69" s="14">
        <f>SUMIF(Saisie_Juin!$A$4:$A$127,$A$68:$A$70,Debits_Juin)</f>
        <v>0</v>
      </c>
      <c r="D69" s="14">
        <f>SUM(B69-C69)</f>
        <v>0</v>
      </c>
      <c r="F69" s="5" t="s">
        <v>68</v>
      </c>
      <c r="G69" s="25" t="s">
        <v>184</v>
      </c>
      <c r="H69" s="14">
        <f>SUMIF(Saisie_Juin!$A$4:$A$127,$F$64:$F$73,Debits_Juin)</f>
        <v>0</v>
      </c>
      <c r="I69" s="15">
        <f t="shared" si="5"/>
        <v>0</v>
      </c>
    </row>
    <row r="70" spans="1:9" ht="15" customHeight="1" thickBot="1" x14ac:dyDescent="0.25">
      <c r="A70" s="5" t="s">
        <v>79</v>
      </c>
      <c r="B70" s="25" t="s">
        <v>184</v>
      </c>
      <c r="C70" s="14">
        <f>SUMIF(Saisie_Juin!$A$4:$A$127,$A$68:$A$70,Debits_Juin)</f>
        <v>0</v>
      </c>
      <c r="D70" s="14">
        <f>SUM(B70-C70)</f>
        <v>0</v>
      </c>
      <c r="F70" s="5" t="s">
        <v>80</v>
      </c>
      <c r="G70" s="25" t="s">
        <v>184</v>
      </c>
      <c r="H70" s="14">
        <f>SUMIF(Saisie_Juin!$A$4:$A$127,$F$64:$F$73,Debits_Juin)</f>
        <v>0</v>
      </c>
      <c r="I70" s="15">
        <f t="shared" si="5"/>
        <v>0</v>
      </c>
    </row>
    <row r="71" spans="1:9" ht="15" customHeight="1" thickBot="1" x14ac:dyDescent="0.25">
      <c r="A71" s="9" t="s">
        <v>171</v>
      </c>
      <c r="B71" s="16">
        <f>SUM(B68:B70)</f>
        <v>0</v>
      </c>
      <c r="C71" s="16">
        <f>SUM(C68:C70)</f>
        <v>0</v>
      </c>
      <c r="D71" s="16">
        <f>SUM(D69:D70)</f>
        <v>0</v>
      </c>
      <c r="F71" s="5" t="s">
        <v>81</v>
      </c>
      <c r="G71" s="25" t="s">
        <v>184</v>
      </c>
      <c r="H71" s="14">
        <f>SUMIF(Saisie_Juin!$A$4:$A$127,$F$64:$F$73,Debits_Juin)</f>
        <v>0</v>
      </c>
      <c r="I71" s="15">
        <f t="shared" si="5"/>
        <v>0</v>
      </c>
    </row>
    <row r="72" spans="1:9" ht="15" customHeight="1" thickBot="1" x14ac:dyDescent="0.25">
      <c r="A72" s="237" t="s">
        <v>53</v>
      </c>
      <c r="B72" s="238"/>
      <c r="C72" s="238"/>
      <c r="D72" s="239"/>
      <c r="F72" s="5" t="s">
        <v>84</v>
      </c>
      <c r="G72" s="25" t="s">
        <v>184</v>
      </c>
      <c r="H72" s="14">
        <f>SUMIF(Saisie_Juin!$A$4:$A$127,$F$64:$F$73,Debits_Juin)</f>
        <v>0</v>
      </c>
      <c r="I72" s="15">
        <f t="shared" si="5"/>
        <v>0</v>
      </c>
    </row>
    <row r="73" spans="1:9" ht="15" customHeight="1" thickBot="1" x14ac:dyDescent="0.25">
      <c r="A73" s="5" t="s">
        <v>157</v>
      </c>
      <c r="B73" s="25" t="s">
        <v>184</v>
      </c>
      <c r="C73" s="14">
        <f>SUMIF(Saisie_Juin!$A$4:$A$127,$A$73:$A$77,Debits_Juin)</f>
        <v>0</v>
      </c>
      <c r="D73" s="15">
        <f>SUM(B73-C73)</f>
        <v>0</v>
      </c>
      <c r="F73" s="5" t="s">
        <v>94</v>
      </c>
      <c r="G73" s="25" t="s">
        <v>184</v>
      </c>
      <c r="H73" s="14">
        <f>SUMIF(Saisie_Juin!$A$4:$A$127,$F$64:$F$73,Debits_Juin)</f>
        <v>0</v>
      </c>
      <c r="I73" s="15">
        <f t="shared" si="5"/>
        <v>0</v>
      </c>
    </row>
    <row r="74" spans="1:9" ht="15" customHeight="1" thickBot="1" x14ac:dyDescent="0.25">
      <c r="A74" s="5" t="s">
        <v>24</v>
      </c>
      <c r="B74" s="25" t="s">
        <v>184</v>
      </c>
      <c r="C74" s="14">
        <f>SUMIF(Saisie_Juin!$A$4:$A$127,$A$73:$A$77,Debits_Juin)</f>
        <v>0</v>
      </c>
      <c r="D74" s="15">
        <f>SUM(B74-C74)</f>
        <v>0</v>
      </c>
      <c r="F74" s="9" t="s">
        <v>136</v>
      </c>
      <c r="G74" s="16">
        <f>SUM(G64:G73)</f>
        <v>0</v>
      </c>
      <c r="H74" s="16">
        <f>SUM(H64:H73)</f>
        <v>0</v>
      </c>
      <c r="I74" s="19">
        <f>SUM(I64:I73)</f>
        <v>0</v>
      </c>
    </row>
    <row r="75" spans="1:9" ht="15" customHeight="1" thickBot="1" x14ac:dyDescent="0.25">
      <c r="A75" s="5" t="s">
        <v>52</v>
      </c>
      <c r="B75" s="25" t="s">
        <v>184</v>
      </c>
      <c r="C75" s="14">
        <f>SUMIF(Saisie_Juin!$A$4:$A$127,$A$73:$A$77,Debits_Juin)</f>
        <v>0</v>
      </c>
      <c r="D75" s="15">
        <f>SUM(B75-C75)</f>
        <v>0</v>
      </c>
      <c r="F75" s="237" t="s">
        <v>70</v>
      </c>
      <c r="G75" s="238"/>
      <c r="H75" s="238"/>
      <c r="I75" s="239"/>
    </row>
    <row r="76" spans="1:9" ht="15" customHeight="1" thickBot="1" x14ac:dyDescent="0.25">
      <c r="A76" s="5" t="s">
        <v>55</v>
      </c>
      <c r="B76" s="25" t="s">
        <v>184</v>
      </c>
      <c r="C76" s="14">
        <f>SUMIF(Saisie_Juin!$A$4:$A$127,$A$73:$A$77,Debits_Juin)</f>
        <v>0</v>
      </c>
      <c r="D76" s="15">
        <f>SUM(B76-C76)</f>
        <v>0</v>
      </c>
      <c r="F76" s="5" t="s">
        <v>163</v>
      </c>
      <c r="G76" s="25" t="s">
        <v>184</v>
      </c>
      <c r="H76" s="14">
        <f>SUMIF(Saisie_Juin!$A$4:$A$127,$F$76:$F$78,Debits_Juin)</f>
        <v>0</v>
      </c>
      <c r="I76" s="15">
        <f>SUM(G76-H76)</f>
        <v>0</v>
      </c>
    </row>
    <row r="77" spans="1:9" ht="15" customHeight="1" thickBot="1" x14ac:dyDescent="0.25">
      <c r="A77" s="5" t="s">
        <v>69</v>
      </c>
      <c r="B77" s="25" t="s">
        <v>184</v>
      </c>
      <c r="C77" s="14">
        <f>SUMIF(Saisie_Juin!$A$4:$A$127,$A$73:$A$77,Debits_Juin)</f>
        <v>0</v>
      </c>
      <c r="D77" s="15">
        <f>SUM(B77-C77)</f>
        <v>0</v>
      </c>
      <c r="F77" s="5" t="s">
        <v>182</v>
      </c>
      <c r="G77" s="25" t="s">
        <v>184</v>
      </c>
      <c r="H77" s="14">
        <f>SUMIF(Saisie_Juin!$A$4:$A$127,$F$76:$F$78,Debits_Juin)</f>
        <v>0</v>
      </c>
      <c r="I77" s="15">
        <f>SUM(G77-H77)</f>
        <v>0</v>
      </c>
    </row>
    <row r="78" spans="1:9" ht="15" customHeight="1" thickBot="1" x14ac:dyDescent="0.25">
      <c r="A78" s="9" t="s">
        <v>130</v>
      </c>
      <c r="B78" s="16">
        <f>SUM(B73:B77)</f>
        <v>0</v>
      </c>
      <c r="C78" s="16">
        <f>SUM(C73:C77)</f>
        <v>0</v>
      </c>
      <c r="D78" s="16">
        <f>SUM(D73:D77)</f>
        <v>0</v>
      </c>
      <c r="F78" s="5" t="s">
        <v>149</v>
      </c>
      <c r="G78" s="25" t="s">
        <v>184</v>
      </c>
      <c r="H78" s="14">
        <f>SUMIF(Saisie_Juin!$A$4:$A$127,$F$76:$F$78,Debits_Juin)</f>
        <v>0</v>
      </c>
      <c r="I78" s="15">
        <f>SUM(G78-H78)</f>
        <v>0</v>
      </c>
    </row>
    <row r="79" spans="1:9" ht="15" customHeight="1" thickBot="1" x14ac:dyDescent="0.25">
      <c r="F79" s="9" t="s">
        <v>181</v>
      </c>
      <c r="G79" s="16">
        <f>SUM(G76:G78)</f>
        <v>0</v>
      </c>
      <c r="H79" s="16">
        <f>SUM(H76:H78)</f>
        <v>0</v>
      </c>
      <c r="I79" s="16">
        <f>SUM(I76:I78)</f>
        <v>0</v>
      </c>
    </row>
    <row r="80" spans="1:9" ht="15.75" thickBot="1" x14ac:dyDescent="0.25">
      <c r="F80" s="9" t="s">
        <v>176</v>
      </c>
      <c r="G80" s="16">
        <f>SUM(B31+B37+B43+B59+B66+B71+B78+G12+G21+G27+G33+G38+G47+G51+G62+G74+G79)</f>
        <v>0</v>
      </c>
      <c r="H80" s="16">
        <f>SUM(C31+C37+C43+C59+C66+C71+C78+H12+H21+H27+H33+H38+H47+H51+H62+H74+H79)</f>
        <v>0</v>
      </c>
      <c r="I80" s="16">
        <f>SUM(D31+D37+D43+D59+D66+D71+D78+I12+I21+I27+I33+I38+I47+I51+I62+I74+I79)</f>
        <v>0</v>
      </c>
    </row>
  </sheetData>
  <sheetProtection sheet="1" objects="1" scenarios="1"/>
  <mergeCells count="29">
    <mergeCell ref="A38:D38"/>
    <mergeCell ref="A44:D44"/>
    <mergeCell ref="C2:C3"/>
    <mergeCell ref="I2:I3"/>
    <mergeCell ref="F48:I48"/>
    <mergeCell ref="A5:D5"/>
    <mergeCell ref="F5:I5"/>
    <mergeCell ref="F22:I22"/>
    <mergeCell ref="F1:G1"/>
    <mergeCell ref="F2:G2"/>
    <mergeCell ref="A25:D25"/>
    <mergeCell ref="A27:D27"/>
    <mergeCell ref="A32:D32"/>
    <mergeCell ref="K12:N12"/>
    <mergeCell ref="F39:I39"/>
    <mergeCell ref="F34:I34"/>
    <mergeCell ref="K5:N5"/>
    <mergeCell ref="F13:I13"/>
    <mergeCell ref="K7:N7"/>
    <mergeCell ref="K17:N17"/>
    <mergeCell ref="F28:I28"/>
    <mergeCell ref="K22:N22"/>
    <mergeCell ref="K27:N27"/>
    <mergeCell ref="F75:I75"/>
    <mergeCell ref="A60:D60"/>
    <mergeCell ref="A67:D67"/>
    <mergeCell ref="A72:D72"/>
    <mergeCell ref="F52:I52"/>
    <mergeCell ref="F63:I63"/>
  </mergeCells>
  <dataValidations disablePrompts="1" count="1">
    <dataValidation allowBlank="1" showInputMessage="1" showErrorMessage="1" sqref="F46 A39:A42 A33:A36 A45:A58"/>
  </dataValidation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IV80"/>
  <sheetViews>
    <sheetView zoomScale="90" zoomScaleNormal="90" workbookViewId="0">
      <pane ySplit="3" topLeftCell="A4" activePane="bottomLeft" state="frozen"/>
      <selection activeCell="L13" sqref="L13"/>
      <selection pane="bottomLeft" activeCell="B7" sqref="B7"/>
    </sheetView>
  </sheetViews>
  <sheetFormatPr baseColWidth="10" defaultRowHeight="15" x14ac:dyDescent="0.2"/>
  <cols>
    <col min="1" max="1" width="40.88671875" customWidth="1"/>
    <col min="5" max="5" width="1.77734375" customWidth="1"/>
    <col min="6" max="6" width="40.88671875" customWidth="1"/>
    <col min="10" max="10" width="1.77734375" customWidth="1"/>
    <col min="11" max="11" width="40.88671875" customWidth="1"/>
  </cols>
  <sheetData>
    <row r="1" spans="1:256" ht="27" customHeight="1" thickTop="1" thickBot="1" x14ac:dyDescent="0.35">
      <c r="A1" s="27" t="s">
        <v>0</v>
      </c>
      <c r="B1" s="11"/>
      <c r="C1" s="11"/>
      <c r="D1" s="11"/>
      <c r="E1" s="11"/>
      <c r="F1" s="223">
        <f>Annee</f>
        <v>2018</v>
      </c>
      <c r="G1" s="224"/>
      <c r="H1" s="11"/>
      <c r="I1" s="11"/>
      <c r="J1" s="11"/>
      <c r="K1" s="68"/>
      <c r="L1" s="68"/>
      <c r="M1" s="68"/>
      <c r="N1" s="68"/>
    </row>
    <row r="2" spans="1:256" ht="21.75" customHeight="1" thickTop="1" thickBot="1" x14ac:dyDescent="0.35">
      <c r="A2" s="11" t="s">
        <v>0</v>
      </c>
      <c r="C2" s="242" t="s">
        <v>273</v>
      </c>
      <c r="D2" s="11"/>
      <c r="E2" s="11"/>
      <c r="F2" s="240" t="str">
        <f>Mois7</f>
        <v>JUILLET</v>
      </c>
      <c r="G2" s="241"/>
      <c r="H2" s="11"/>
      <c r="I2" s="242" t="s">
        <v>274</v>
      </c>
      <c r="J2" s="11"/>
      <c r="K2" s="68"/>
      <c r="L2" s="68"/>
      <c r="M2" s="11"/>
      <c r="N2" s="11"/>
    </row>
    <row r="3" spans="1:256" ht="20.100000000000001" customHeight="1" thickTop="1" thickBot="1" x14ac:dyDescent="0.35">
      <c r="A3" s="11"/>
      <c r="C3" s="243"/>
      <c r="D3" s="173" t="s">
        <v>183</v>
      </c>
      <c r="E3" s="11"/>
      <c r="F3" s="11"/>
      <c r="G3" s="11"/>
      <c r="H3" s="174" t="s">
        <v>186</v>
      </c>
      <c r="I3" s="243"/>
      <c r="J3" s="11"/>
      <c r="K3" s="68"/>
      <c r="L3" s="174" t="s">
        <v>185</v>
      </c>
      <c r="N3" s="174" t="s">
        <v>117</v>
      </c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</row>
    <row r="4" spans="1:256" ht="15" customHeight="1" thickBot="1" x14ac:dyDescent="0.25"/>
    <row r="5" spans="1:256" ht="15" customHeight="1" thickBot="1" x14ac:dyDescent="0.25">
      <c r="A5" s="208" t="s">
        <v>119</v>
      </c>
      <c r="B5" s="208"/>
      <c r="C5" s="208"/>
      <c r="D5" s="208"/>
      <c r="F5" s="208" t="s">
        <v>214</v>
      </c>
      <c r="G5" s="208"/>
      <c r="H5" s="208"/>
      <c r="I5" s="208"/>
      <c r="K5" s="208" t="s">
        <v>137</v>
      </c>
      <c r="L5" s="208"/>
      <c r="M5" s="208"/>
      <c r="N5" s="208"/>
    </row>
    <row r="6" spans="1:256" ht="15" customHeight="1" thickBot="1" x14ac:dyDescent="0.25">
      <c r="A6" s="12" t="s">
        <v>125</v>
      </c>
      <c r="B6" s="12" t="s">
        <v>121</v>
      </c>
      <c r="C6" s="12" t="s">
        <v>122</v>
      </c>
      <c r="D6" s="12" t="s">
        <v>118</v>
      </c>
      <c r="F6" s="23" t="s">
        <v>125</v>
      </c>
      <c r="G6" s="23" t="s">
        <v>121</v>
      </c>
      <c r="H6" s="23" t="s">
        <v>122</v>
      </c>
      <c r="I6" s="23" t="s">
        <v>118</v>
      </c>
      <c r="K6" s="23" t="s">
        <v>125</v>
      </c>
      <c r="L6" s="23" t="s">
        <v>121</v>
      </c>
      <c r="M6" s="23" t="s">
        <v>122</v>
      </c>
      <c r="N6" s="23" t="s">
        <v>118</v>
      </c>
    </row>
    <row r="7" spans="1:256" ht="15" customHeight="1" thickBot="1" x14ac:dyDescent="0.25">
      <c r="A7" s="172" t="s">
        <v>248</v>
      </c>
      <c r="B7" s="25" t="s">
        <v>184</v>
      </c>
      <c r="C7" s="14">
        <f>SUMIF(Saisie_Juillet!$A$4:$A$127,$A$7:$A$22,Credits_Juillet)</f>
        <v>0</v>
      </c>
      <c r="D7" s="15">
        <f t="shared" ref="D7:D22" si="0">SUM(B7-C7)</f>
        <v>0</v>
      </c>
      <c r="F7" s="55" t="s">
        <v>64</v>
      </c>
      <c r="G7" s="56"/>
      <c r="H7" s="56"/>
      <c r="I7" s="57"/>
      <c r="K7" s="237" t="s">
        <v>138</v>
      </c>
      <c r="L7" s="238"/>
      <c r="M7" s="238"/>
      <c r="N7" s="239"/>
    </row>
    <row r="8" spans="1:256" ht="15" customHeight="1" thickBot="1" x14ac:dyDescent="0.25">
      <c r="A8" s="170" t="s">
        <v>104</v>
      </c>
      <c r="B8" s="25" t="s">
        <v>184</v>
      </c>
      <c r="C8" s="14">
        <f>SUMIF(Saisie_Juillet!$A$4:$A$127,$A$7:$A$22,Credits_Juillet)</f>
        <v>0</v>
      </c>
      <c r="D8" s="15">
        <f t="shared" si="0"/>
        <v>0</v>
      </c>
      <c r="F8" s="5" t="s">
        <v>154</v>
      </c>
      <c r="G8" s="25" t="s">
        <v>184</v>
      </c>
      <c r="H8" s="14">
        <f>SUMIF(Saisie_Juillet!$A$4:$A$127,$F$8:$F$11,Debits_Juillet)</f>
        <v>0</v>
      </c>
      <c r="I8" s="15">
        <f>SUM(G8-H8)</f>
        <v>0</v>
      </c>
      <c r="K8" s="5" t="s">
        <v>265</v>
      </c>
      <c r="L8" s="24">
        <f>Juin!L11</f>
        <v>0</v>
      </c>
      <c r="M8" s="24">
        <f>Juin!$M$11</f>
        <v>870.02</v>
      </c>
      <c r="N8" s="15">
        <f>SUM(L8-M8)</f>
        <v>-870.02</v>
      </c>
    </row>
    <row r="9" spans="1:256" ht="15" customHeight="1" thickBot="1" x14ac:dyDescent="0.25">
      <c r="A9" s="170" t="s">
        <v>102</v>
      </c>
      <c r="B9" s="25" t="s">
        <v>184</v>
      </c>
      <c r="C9" s="14">
        <f>SUMIF(Saisie_Juillet!$A$4:$A$127,$A$7:$A$22,Credits_Juillet)</f>
        <v>0</v>
      </c>
      <c r="D9" s="15">
        <f t="shared" si="0"/>
        <v>0</v>
      </c>
      <c r="F9" s="5" t="s">
        <v>63</v>
      </c>
      <c r="G9" s="25" t="s">
        <v>184</v>
      </c>
      <c r="H9" s="14">
        <f>SUMIF(Saisie_Juillet!$A$4:$A$127,$F$8:$F$11,Debits_Juillet)</f>
        <v>0</v>
      </c>
      <c r="I9" s="15">
        <f>SUM(G9-H9)</f>
        <v>0</v>
      </c>
      <c r="K9" s="5" t="s">
        <v>139</v>
      </c>
      <c r="L9" s="7">
        <f>B23</f>
        <v>0</v>
      </c>
      <c r="M9" s="14">
        <f>C23</f>
        <v>0</v>
      </c>
      <c r="N9" s="15">
        <f>SUM(L9-M9)</f>
        <v>0</v>
      </c>
    </row>
    <row r="10" spans="1:256" ht="15" customHeight="1" thickBot="1" x14ac:dyDescent="0.25">
      <c r="A10" s="170" t="s">
        <v>103</v>
      </c>
      <c r="B10" s="25" t="s">
        <v>184</v>
      </c>
      <c r="C10" s="14">
        <f>SUMIF(Saisie_Juillet!$A$4:$A$127,$A$7:$A$22,Credits_Juillet)</f>
        <v>0</v>
      </c>
      <c r="D10" s="15">
        <f t="shared" si="0"/>
        <v>0</v>
      </c>
      <c r="F10" s="5" t="s">
        <v>91</v>
      </c>
      <c r="G10" s="25" t="s">
        <v>184</v>
      </c>
      <c r="H10" s="14">
        <f>SUMIF(Saisie_Juillet!$A$4:$A$127,$F$8:$F$11,Debits_Juillet)</f>
        <v>0</v>
      </c>
      <c r="I10" s="15">
        <f>SUM(G10-H10)</f>
        <v>0</v>
      </c>
      <c r="K10" s="5" t="s">
        <v>140</v>
      </c>
      <c r="L10" s="7">
        <f>G80</f>
        <v>0</v>
      </c>
      <c r="M10" s="14">
        <f>H80</f>
        <v>0</v>
      </c>
      <c r="N10" s="15">
        <f>SUM(L10-M10)</f>
        <v>0</v>
      </c>
    </row>
    <row r="11" spans="1:256" ht="15" customHeight="1" thickBot="1" x14ac:dyDescent="0.25">
      <c r="A11" s="170" t="s">
        <v>105</v>
      </c>
      <c r="B11" s="25" t="s">
        <v>184</v>
      </c>
      <c r="C11" s="14">
        <f>SUMIF(Saisie_Juillet!$A$4:$A$127,$A$7:$A$22,Credits_Juillet)</f>
        <v>0</v>
      </c>
      <c r="D11" s="15">
        <f t="shared" si="0"/>
        <v>0</v>
      </c>
      <c r="F11" s="5" t="s">
        <v>92</v>
      </c>
      <c r="G11" s="25" t="s">
        <v>184</v>
      </c>
      <c r="H11" s="14">
        <f>SUMIF(Saisie_Juillet!$A$4:$A$127,$F$8:$F$11,Debits_Juillet)</f>
        <v>0</v>
      </c>
      <c r="I11" s="15">
        <f>SUM(G11-H11)</f>
        <v>0</v>
      </c>
      <c r="K11" s="9" t="s">
        <v>141</v>
      </c>
      <c r="L11" s="8">
        <f>SUM(L8+L9-L10)</f>
        <v>0</v>
      </c>
      <c r="M11" s="8">
        <f>SUM(M8+M9-M10)</f>
        <v>870.02</v>
      </c>
      <c r="N11" s="8">
        <f>SUM(N8+N9-N10)</f>
        <v>-870.02</v>
      </c>
    </row>
    <row r="12" spans="1:256" ht="15" customHeight="1" thickBot="1" x14ac:dyDescent="0.25">
      <c r="A12" s="170" t="s">
        <v>106</v>
      </c>
      <c r="B12" s="25" t="s">
        <v>184</v>
      </c>
      <c r="C12" s="14">
        <f>SUMIF(Saisie_Juillet!$A$4:$A$127,$A$7:$A$22,Credits_Juillet)</f>
        <v>0</v>
      </c>
      <c r="D12" s="15">
        <f t="shared" si="0"/>
        <v>0</v>
      </c>
      <c r="F12" s="9" t="s">
        <v>132</v>
      </c>
      <c r="G12" s="16">
        <f>SUM(G8:G11)</f>
        <v>0</v>
      </c>
      <c r="H12" s="16">
        <f>SUM(H8:H11)</f>
        <v>0</v>
      </c>
      <c r="I12" s="16">
        <f>SUM(I8:I11)</f>
        <v>0</v>
      </c>
      <c r="K12" s="237" t="s">
        <v>142</v>
      </c>
      <c r="L12" s="238"/>
      <c r="M12" s="238"/>
      <c r="N12" s="239"/>
    </row>
    <row r="13" spans="1:256" ht="15" customHeight="1" thickBot="1" x14ac:dyDescent="0.25">
      <c r="A13" s="170" t="s">
        <v>107</v>
      </c>
      <c r="B13" s="25" t="s">
        <v>184</v>
      </c>
      <c r="C13" s="14">
        <f>SUMIF(Saisie_Juillet!$A$4:$A$127,$A$7:$A$22,Credits_Juillet)</f>
        <v>0</v>
      </c>
      <c r="D13" s="15">
        <f t="shared" si="0"/>
        <v>0</v>
      </c>
      <c r="F13" s="237" t="s">
        <v>37</v>
      </c>
      <c r="G13" s="238"/>
      <c r="H13" s="238"/>
      <c r="I13" s="239"/>
      <c r="K13" s="5" t="s">
        <v>266</v>
      </c>
      <c r="L13" s="24">
        <f>Juin!L16</f>
        <v>0</v>
      </c>
      <c r="M13" s="24">
        <f>Juin!$M$16</f>
        <v>0</v>
      </c>
      <c r="N13" s="15">
        <f>SUM(L13-M13)</f>
        <v>0</v>
      </c>
    </row>
    <row r="14" spans="1:256" ht="15" customHeight="1" thickBot="1" x14ac:dyDescent="0.25">
      <c r="A14" s="170" t="s">
        <v>210</v>
      </c>
      <c r="B14" s="25" t="s">
        <v>184</v>
      </c>
      <c r="C14" s="14">
        <f>SUMIF(Saisie_Juillet!$A$4:$A$127,$A$7:$A$22,Credits_Juillet)</f>
        <v>0</v>
      </c>
      <c r="D14" s="15">
        <f t="shared" si="0"/>
        <v>0</v>
      </c>
      <c r="F14" s="5" t="s">
        <v>168</v>
      </c>
      <c r="G14" s="25" t="s">
        <v>184</v>
      </c>
      <c r="H14" s="14">
        <f>SUMIF(Saisie_Juillet!$A$4:$A$127,$F$14:$F$20,Debits_Juillet)</f>
        <v>0</v>
      </c>
      <c r="I14" s="15">
        <f t="shared" ref="I14:I20" si="1">SUM(G14-H14)</f>
        <v>0</v>
      </c>
      <c r="K14" s="5" t="s">
        <v>139</v>
      </c>
      <c r="L14" s="49" t="str">
        <f>B74</f>
        <v>0,00</v>
      </c>
      <c r="M14" s="14">
        <f>C74</f>
        <v>0</v>
      </c>
      <c r="N14" s="15">
        <f>SUM(L14-M14)</f>
        <v>0</v>
      </c>
    </row>
    <row r="15" spans="1:256" ht="15" customHeight="1" thickBot="1" x14ac:dyDescent="0.25">
      <c r="A15" s="171" t="s">
        <v>108</v>
      </c>
      <c r="B15" s="25" t="s">
        <v>184</v>
      </c>
      <c r="C15" s="14">
        <f>SUMIF(Saisie_Juillet!$A$4:$A$127,$A$7:$A$22,Credits_Juillet)</f>
        <v>0</v>
      </c>
      <c r="D15" s="15">
        <f t="shared" si="0"/>
        <v>0</v>
      </c>
      <c r="F15" s="5" t="s">
        <v>177</v>
      </c>
      <c r="G15" s="25" t="s">
        <v>184</v>
      </c>
      <c r="H15" s="14">
        <f>SUMIF(Saisie_Juillet!$A$4:$A$127,$F$14:$F$20,Debits_Juillet)</f>
        <v>0</v>
      </c>
      <c r="I15" s="15">
        <f t="shared" si="1"/>
        <v>0</v>
      </c>
      <c r="K15" s="5" t="s">
        <v>140</v>
      </c>
      <c r="L15" s="49" t="str">
        <f>B10</f>
        <v>0,00</v>
      </c>
      <c r="M15" s="14">
        <f>C8</f>
        <v>0</v>
      </c>
      <c r="N15" s="15">
        <f>SUM(L15-M15)</f>
        <v>0</v>
      </c>
    </row>
    <row r="16" spans="1:256" ht="15" customHeight="1" thickBot="1" x14ac:dyDescent="0.25">
      <c r="A16" s="170" t="s">
        <v>109</v>
      </c>
      <c r="B16" s="25" t="s">
        <v>184</v>
      </c>
      <c r="C16" s="14">
        <f>SUMIF(Saisie_Juillet!$A$4:$A$127,$A$7:$A$22,Credits_Juillet)</f>
        <v>0</v>
      </c>
      <c r="D16" s="15">
        <f t="shared" si="0"/>
        <v>0</v>
      </c>
      <c r="F16" s="5" t="s">
        <v>41</v>
      </c>
      <c r="G16" s="25" t="s">
        <v>184</v>
      </c>
      <c r="H16" s="14">
        <f>SUMIF(Saisie_Juillet!$A$4:$A$127,$F$14:$F$20,Debits_Juillet)</f>
        <v>0</v>
      </c>
      <c r="I16" s="15">
        <f t="shared" si="1"/>
        <v>0</v>
      </c>
      <c r="K16" s="9" t="s">
        <v>141</v>
      </c>
      <c r="L16" s="8">
        <f>SUM(L13+L14-L15)</f>
        <v>0</v>
      </c>
      <c r="M16" s="8">
        <f>SUM(M13+M14-M15)</f>
        <v>0</v>
      </c>
      <c r="N16" s="8">
        <f>SUM(N13+N14-N15)</f>
        <v>0</v>
      </c>
    </row>
    <row r="17" spans="1:14" ht="15" customHeight="1" thickBot="1" x14ac:dyDescent="0.25">
      <c r="A17" s="170" t="s">
        <v>111</v>
      </c>
      <c r="B17" s="25" t="s">
        <v>184</v>
      </c>
      <c r="C17" s="14">
        <f>SUMIF(Saisie_Juillet!$A$4:$A$127,$A$7:$A$22,Credits_Juillet)</f>
        <v>0</v>
      </c>
      <c r="D17" s="15">
        <f t="shared" si="0"/>
        <v>0</v>
      </c>
      <c r="F17" s="5" t="s">
        <v>47</v>
      </c>
      <c r="G17" s="25" t="s">
        <v>184</v>
      </c>
      <c r="H17" s="14">
        <f>SUMIF(Saisie_Juillet!$A$4:$A$127,$F$14:$F$20,Debits_Juillet)</f>
        <v>0</v>
      </c>
      <c r="I17" s="15">
        <f t="shared" si="1"/>
        <v>0</v>
      </c>
      <c r="K17" s="237" t="s">
        <v>143</v>
      </c>
      <c r="L17" s="238"/>
      <c r="M17" s="238"/>
      <c r="N17" s="239"/>
    </row>
    <row r="18" spans="1:14" ht="15" customHeight="1" thickBot="1" x14ac:dyDescent="0.25">
      <c r="A18" s="170" t="s">
        <v>110</v>
      </c>
      <c r="B18" s="25" t="s">
        <v>184</v>
      </c>
      <c r="C18" s="14">
        <f>SUMIF(Saisie_Juillet!$A$4:$A$127,$A$7:$A$22,Credits_Juillet)</f>
        <v>0</v>
      </c>
      <c r="D18" s="15">
        <f t="shared" si="0"/>
        <v>0</v>
      </c>
      <c r="F18" s="5" t="s">
        <v>60</v>
      </c>
      <c r="G18" s="25" t="s">
        <v>184</v>
      </c>
      <c r="H18" s="14">
        <f>SUMIF(Saisie_Juillet!$A$4:$A$127,$F$14:$F$20,Debits_Juillet)</f>
        <v>0</v>
      </c>
      <c r="I18" s="15">
        <f t="shared" si="1"/>
        <v>0</v>
      </c>
      <c r="K18" s="5" t="s">
        <v>267</v>
      </c>
      <c r="L18" s="24">
        <f>Juin!L21</f>
        <v>0</v>
      </c>
      <c r="M18" s="24">
        <f>Juin!$M$21</f>
        <v>-677.77</v>
      </c>
      <c r="N18" s="15">
        <f>SUM(L18-M18)</f>
        <v>677.77</v>
      </c>
    </row>
    <row r="19" spans="1:14" ht="15" customHeight="1" thickBot="1" x14ac:dyDescent="0.25">
      <c r="A19" s="170" t="s">
        <v>147</v>
      </c>
      <c r="B19" s="25" t="s">
        <v>184</v>
      </c>
      <c r="C19" s="14">
        <f>SUMIF(Saisie_Juillet!$A$4:$A$127,$A$7:$A$22,Credits_Juillet)</f>
        <v>0</v>
      </c>
      <c r="D19" s="15">
        <f t="shared" si="0"/>
        <v>0</v>
      </c>
      <c r="F19" s="5" t="s">
        <v>71</v>
      </c>
      <c r="G19" s="25" t="s">
        <v>184</v>
      </c>
      <c r="H19" s="14">
        <f>SUMIF(Saisie_Juillet!$A$4:$A$127,$F$14:$F$20,Debits_Juillet)</f>
        <v>0</v>
      </c>
      <c r="I19" s="15">
        <f t="shared" si="1"/>
        <v>0</v>
      </c>
      <c r="K19" s="5" t="s">
        <v>139</v>
      </c>
      <c r="L19" s="49" t="str">
        <f>B75</f>
        <v>0,00</v>
      </c>
      <c r="M19" s="14">
        <f>C75</f>
        <v>0</v>
      </c>
      <c r="N19" s="15">
        <f>SUM(L19-M19)</f>
        <v>0</v>
      </c>
    </row>
    <row r="20" spans="1:14" ht="15" customHeight="1" thickBot="1" x14ac:dyDescent="0.25">
      <c r="A20" s="170" t="s">
        <v>113</v>
      </c>
      <c r="B20" s="25" t="s">
        <v>184</v>
      </c>
      <c r="C20" s="14">
        <f>SUMIF(Saisie_Juillet!$A$4:$A$127,$A$7:$A$22,Credits_Juillet)</f>
        <v>0</v>
      </c>
      <c r="D20" s="15">
        <f t="shared" si="0"/>
        <v>0</v>
      </c>
      <c r="F20" s="5" t="s">
        <v>88</v>
      </c>
      <c r="G20" s="25" t="s">
        <v>184</v>
      </c>
      <c r="H20" s="14">
        <f>SUMIF(Saisie_Juillet!$A$4:$A$127,$F$14:$F$20,Debits_Juillet)</f>
        <v>0</v>
      </c>
      <c r="I20" s="15">
        <f t="shared" si="1"/>
        <v>0</v>
      </c>
      <c r="K20" s="5" t="s">
        <v>140</v>
      </c>
      <c r="L20" s="49" t="str">
        <f>B11</f>
        <v>0,00</v>
      </c>
      <c r="M20" s="14">
        <f>C11</f>
        <v>0</v>
      </c>
      <c r="N20" s="15">
        <f>SUM(L20-M20)</f>
        <v>0</v>
      </c>
    </row>
    <row r="21" spans="1:14" ht="15" customHeight="1" thickBot="1" x14ac:dyDescent="0.25">
      <c r="A21" s="170" t="s">
        <v>114</v>
      </c>
      <c r="B21" s="25" t="s">
        <v>184</v>
      </c>
      <c r="C21" s="14">
        <f>SUMIF(Saisie_Juillet!$A$4:$A$127,$A$7:$A$22,Credits_Juillet)</f>
        <v>0</v>
      </c>
      <c r="D21" s="15">
        <f t="shared" si="0"/>
        <v>0</v>
      </c>
      <c r="F21" s="9" t="s">
        <v>131</v>
      </c>
      <c r="G21" s="26">
        <f>SUM(G14:G20)</f>
        <v>0</v>
      </c>
      <c r="H21" s="16">
        <f>SUM(H14:H20)</f>
        <v>0</v>
      </c>
      <c r="I21" s="16">
        <f>SUM(I14:I20)</f>
        <v>0</v>
      </c>
      <c r="K21" s="9" t="s">
        <v>141</v>
      </c>
      <c r="L21" s="8">
        <f>SUM(L18+L19-L20)</f>
        <v>0</v>
      </c>
      <c r="M21" s="8">
        <f>SUM(M18+M19-M20)</f>
        <v>-677.77</v>
      </c>
      <c r="N21" s="8">
        <f>SUM(N18+N19-N20)</f>
        <v>677.77</v>
      </c>
    </row>
    <row r="22" spans="1:14" ht="15" customHeight="1" thickBot="1" x14ac:dyDescent="0.25">
      <c r="A22" s="170" t="s">
        <v>115</v>
      </c>
      <c r="B22" s="25" t="s">
        <v>184</v>
      </c>
      <c r="C22" s="14">
        <f>SUMIF(Saisie_Juillet!$A$4:$A$127,$A$7:$A$22,Credits_Juillet)</f>
        <v>0</v>
      </c>
      <c r="D22" s="15">
        <f t="shared" si="0"/>
        <v>0</v>
      </c>
      <c r="F22" s="237" t="s">
        <v>43</v>
      </c>
      <c r="G22" s="244"/>
      <c r="H22" s="238"/>
      <c r="I22" s="239"/>
      <c r="K22" s="237" t="s">
        <v>144</v>
      </c>
      <c r="L22" s="238"/>
      <c r="M22" s="238"/>
      <c r="N22" s="239"/>
    </row>
    <row r="23" spans="1:14" ht="15" customHeight="1" thickBot="1" x14ac:dyDescent="0.25">
      <c r="A23" s="13" t="s">
        <v>120</v>
      </c>
      <c r="B23" s="17">
        <f>SUM(B7:B22)</f>
        <v>0</v>
      </c>
      <c r="C23" s="17">
        <f>SUM(C7:C22)</f>
        <v>0</v>
      </c>
      <c r="D23" s="17">
        <f>SUM(D7:D22)</f>
        <v>0</v>
      </c>
      <c r="F23" s="5" t="s">
        <v>158</v>
      </c>
      <c r="G23" s="25" t="s">
        <v>184</v>
      </c>
      <c r="H23" s="14">
        <f>SUMIF(Saisie_Juillet!$A$4:$A$127,$F$23:$F$26,Debits_Juillet)</f>
        <v>0</v>
      </c>
      <c r="I23" s="15">
        <f>SUM(G23-H23)</f>
        <v>0</v>
      </c>
      <c r="K23" s="5" t="s">
        <v>268</v>
      </c>
      <c r="L23" s="24">
        <f>Juin!L26</f>
        <v>0</v>
      </c>
      <c r="M23" s="24">
        <f>Juin!$M$26</f>
        <v>-192.25</v>
      </c>
      <c r="N23" s="15">
        <f>SUM(L23-M23)</f>
        <v>192.25</v>
      </c>
    </row>
    <row r="24" spans="1:14" ht="15" customHeight="1" thickBot="1" x14ac:dyDescent="0.25">
      <c r="A24" s="10"/>
      <c r="B24" s="10"/>
      <c r="C24" s="10"/>
      <c r="D24" s="10"/>
      <c r="F24" s="5" t="s">
        <v>42</v>
      </c>
      <c r="G24" s="25" t="s">
        <v>184</v>
      </c>
      <c r="H24" s="14">
        <f>SUMIF(Saisie_Juillet!$A$4:$A$127,$F$23:$F$26,Debits_Juillet)</f>
        <v>0</v>
      </c>
      <c r="I24" s="15">
        <f>SUM(G24-H24)</f>
        <v>0</v>
      </c>
      <c r="K24" s="5" t="s">
        <v>139</v>
      </c>
      <c r="L24" s="49" t="str">
        <f>B76</f>
        <v>0,00</v>
      </c>
      <c r="M24" s="14">
        <f>C76</f>
        <v>0</v>
      </c>
      <c r="N24" s="15">
        <f>SUM(L24-M24)</f>
        <v>0</v>
      </c>
    </row>
    <row r="25" spans="1:14" ht="15" customHeight="1" thickBot="1" x14ac:dyDescent="0.25">
      <c r="A25" s="209" t="s">
        <v>124</v>
      </c>
      <c r="B25" s="210"/>
      <c r="C25" s="210"/>
      <c r="D25" s="211"/>
      <c r="F25" s="5" t="s">
        <v>49</v>
      </c>
      <c r="G25" s="25" t="s">
        <v>184</v>
      </c>
      <c r="H25" s="14">
        <f>SUMIF(Saisie_Juillet!$A$4:$A$127,$F$23:$F$26,Debits_Juillet)</f>
        <v>0</v>
      </c>
      <c r="I25" s="15">
        <f>SUM(G25-H25)</f>
        <v>0</v>
      </c>
      <c r="K25" s="5" t="s">
        <v>140</v>
      </c>
      <c r="L25" s="49" t="str">
        <f>B12</f>
        <v>0,00</v>
      </c>
      <c r="M25" s="14">
        <f>C12</f>
        <v>0</v>
      </c>
      <c r="N25" s="15">
        <f>SUM(L25-M25)</f>
        <v>0</v>
      </c>
    </row>
    <row r="26" spans="1:14" ht="15" customHeight="1" thickBot="1" x14ac:dyDescent="0.25">
      <c r="A26" s="54" t="s">
        <v>125</v>
      </c>
      <c r="B26" s="54" t="s">
        <v>121</v>
      </c>
      <c r="C26" s="54" t="s">
        <v>122</v>
      </c>
      <c r="D26" s="54" t="s">
        <v>118</v>
      </c>
      <c r="F26" s="5" t="s">
        <v>83</v>
      </c>
      <c r="G26" s="25" t="s">
        <v>184</v>
      </c>
      <c r="H26" s="14">
        <f>SUMIF(Saisie_Juillet!$A$4:$A$127,$F$23:$F$26,Debits_Juillet)</f>
        <v>0</v>
      </c>
      <c r="I26" s="15">
        <f>SUM(G26-H26)</f>
        <v>0</v>
      </c>
      <c r="K26" s="9" t="s">
        <v>141</v>
      </c>
      <c r="L26" s="8">
        <f>SUM(L23+L24-L25)</f>
        <v>0</v>
      </c>
      <c r="M26" s="8">
        <f>SUM(M23+M24-M25)</f>
        <v>-192.25</v>
      </c>
      <c r="N26" s="8">
        <f>SUM(N23+N24-N25)</f>
        <v>192.25</v>
      </c>
    </row>
    <row r="27" spans="1:14" ht="15" customHeight="1" thickBot="1" x14ac:dyDescent="0.25">
      <c r="A27" s="212" t="s">
        <v>77</v>
      </c>
      <c r="B27" s="213"/>
      <c r="C27" s="213"/>
      <c r="D27" s="214"/>
      <c r="F27" s="9" t="s">
        <v>133</v>
      </c>
      <c r="G27" s="16">
        <f>SUM(G23:G26)</f>
        <v>0</v>
      </c>
      <c r="H27" s="16">
        <f>SUM(H23:H26)</f>
        <v>0</v>
      </c>
      <c r="I27" s="19">
        <f>SUM(I23:I26)</f>
        <v>0</v>
      </c>
      <c r="K27" s="237" t="s">
        <v>145</v>
      </c>
      <c r="L27" s="238"/>
      <c r="M27" s="238"/>
      <c r="N27" s="239"/>
    </row>
    <row r="28" spans="1:14" ht="15" customHeight="1" thickBot="1" x14ac:dyDescent="0.25">
      <c r="A28" s="5" t="s">
        <v>152</v>
      </c>
      <c r="B28" s="25" t="s">
        <v>184</v>
      </c>
      <c r="C28" s="14">
        <f>SUMIF(Saisie_Juillet!$A$4:$A$127,$A$28:$A$30,Debits_Juillet)</f>
        <v>0</v>
      </c>
      <c r="D28" s="15">
        <f>SUM(B28-C28)</f>
        <v>0</v>
      </c>
      <c r="F28" s="237" t="s">
        <v>23</v>
      </c>
      <c r="G28" s="238"/>
      <c r="H28" s="238"/>
      <c r="I28" s="239"/>
      <c r="K28" s="5" t="s">
        <v>269</v>
      </c>
      <c r="L28" s="24">
        <f>Juin!L31</f>
        <v>0</v>
      </c>
      <c r="M28" s="24">
        <f>Juin!$M$31</f>
        <v>0</v>
      </c>
      <c r="N28" s="15">
        <f>SUM(L28-M28)</f>
        <v>0</v>
      </c>
    </row>
    <row r="29" spans="1:14" ht="15" customHeight="1" thickBot="1" x14ac:dyDescent="0.25">
      <c r="A29" s="5" t="s">
        <v>76</v>
      </c>
      <c r="B29" s="25" t="s">
        <v>184</v>
      </c>
      <c r="C29" s="14">
        <f>SUMIF(Saisie_Juillet!$A$4:$A$127,$A$28:$A$30,Debits_Juillet)</f>
        <v>0</v>
      </c>
      <c r="D29" s="15">
        <f>SUM(B29-C29)</f>
        <v>0</v>
      </c>
      <c r="F29" s="5" t="s">
        <v>155</v>
      </c>
      <c r="G29" s="25" t="s">
        <v>184</v>
      </c>
      <c r="H29" s="14">
        <f>SUMIF(Saisie_Juillet!$A$4:$A$127,$F$29:$F$32,Debits_Juillet)</f>
        <v>0</v>
      </c>
      <c r="I29" s="15">
        <f>SUM(G29-H29)</f>
        <v>0</v>
      </c>
      <c r="K29" s="5" t="s">
        <v>139</v>
      </c>
      <c r="L29" s="49" t="str">
        <f>B77</f>
        <v>0,00</v>
      </c>
      <c r="M29" s="14">
        <f>C77</f>
        <v>0</v>
      </c>
      <c r="N29" s="15">
        <f>SUM(L29-M29)</f>
        <v>0</v>
      </c>
    </row>
    <row r="30" spans="1:14" ht="15" customHeight="1" thickBot="1" x14ac:dyDescent="0.25">
      <c r="A30" s="5" t="s">
        <v>82</v>
      </c>
      <c r="B30" s="25" t="s">
        <v>184</v>
      </c>
      <c r="C30" s="14">
        <f>SUMIF(Saisie_Juillet!$A$4:$A$127,$A$28:$A$30,Debits_Juillet)</f>
        <v>0</v>
      </c>
      <c r="D30" s="15">
        <f>SUM(B30-C30)</f>
        <v>0</v>
      </c>
      <c r="F30" s="5" t="s">
        <v>22</v>
      </c>
      <c r="G30" s="25" t="s">
        <v>184</v>
      </c>
      <c r="H30" s="14">
        <f>SUMIF(Saisie_Juillet!$A$4:$A$127,$F$29:$F$32,Debits_Juillet)</f>
        <v>0</v>
      </c>
      <c r="I30" s="15">
        <f>SUM(G30-H30)</f>
        <v>0</v>
      </c>
      <c r="K30" s="5" t="s">
        <v>140</v>
      </c>
      <c r="L30" s="49" t="str">
        <f>B13</f>
        <v>0,00</v>
      </c>
      <c r="M30" s="14">
        <f>C13</f>
        <v>0</v>
      </c>
      <c r="N30" s="15">
        <f>SUM(L30-M30)</f>
        <v>0</v>
      </c>
    </row>
    <row r="31" spans="1:14" ht="15" customHeight="1" thickBot="1" x14ac:dyDescent="0.25">
      <c r="A31" s="9" t="s">
        <v>126</v>
      </c>
      <c r="B31" s="16">
        <f>SUM(B28:B30)</f>
        <v>0</v>
      </c>
      <c r="C31" s="16">
        <f>SUM(C28:C30)</f>
        <v>0</v>
      </c>
      <c r="D31" s="16">
        <f>SUM(D28:D30)</f>
        <v>0</v>
      </c>
      <c r="F31" s="5" t="s">
        <v>56</v>
      </c>
      <c r="G31" s="25" t="s">
        <v>184</v>
      </c>
      <c r="H31" s="14">
        <f>SUMIF(Saisie_Juillet!$A$4:$A$127,$F$29:$F$32,Debits_Juillet)</f>
        <v>0</v>
      </c>
      <c r="I31" s="15">
        <f>SUM(G31-H31)</f>
        <v>0</v>
      </c>
      <c r="K31" s="9" t="s">
        <v>141</v>
      </c>
      <c r="L31" s="8">
        <f>SUM(L28+L29-L30)</f>
        <v>0</v>
      </c>
      <c r="M31" s="8">
        <f>SUM(M28+M29-M30)</f>
        <v>0</v>
      </c>
      <c r="N31" s="8">
        <f>SUM(N28+N29-N30)</f>
        <v>0</v>
      </c>
    </row>
    <row r="32" spans="1:14" ht="15" customHeight="1" thickBot="1" x14ac:dyDescent="0.25">
      <c r="A32" s="212" t="s">
        <v>62</v>
      </c>
      <c r="B32" s="213"/>
      <c r="C32" s="213"/>
      <c r="D32" s="214"/>
      <c r="F32" s="5" t="s">
        <v>58</v>
      </c>
      <c r="G32" s="25" t="s">
        <v>184</v>
      </c>
      <c r="H32" s="14">
        <f>SUMIF(Saisie_Juillet!$A$4:$A$127,$F$29:$F$32,Debits_Juillet)</f>
        <v>0</v>
      </c>
      <c r="I32" s="15">
        <f>SUM(G32-H32)</f>
        <v>0</v>
      </c>
      <c r="K32" s="6" t="s">
        <v>146</v>
      </c>
      <c r="L32" s="8">
        <f>SUM(L11+L16+L21+L26+L31)</f>
        <v>0</v>
      </c>
      <c r="M32" s="8">
        <f>SUM(M11+M16+M21+M26+M31)</f>
        <v>0</v>
      </c>
      <c r="N32" s="8">
        <f>SUM(N11+N16+N21+N26+N31)</f>
        <v>0</v>
      </c>
    </row>
    <row r="33" spans="1:9" ht="15" customHeight="1" thickBot="1" x14ac:dyDescent="0.25">
      <c r="A33" s="5" t="s">
        <v>211</v>
      </c>
      <c r="B33" s="25" t="s">
        <v>184</v>
      </c>
      <c r="C33" s="14">
        <f>SUMIF(Saisie_Juillet!$A$4:$A$127,$A$33:$A$36,Debits_Juillet)</f>
        <v>0</v>
      </c>
      <c r="D33" s="14">
        <f>SUM(B33-C33)</f>
        <v>0</v>
      </c>
      <c r="F33" s="9" t="s">
        <v>173</v>
      </c>
      <c r="G33" s="16">
        <f>SUM(G29:G32)</f>
        <v>0</v>
      </c>
      <c r="H33" s="16">
        <f>SUM(H29:H32)</f>
        <v>0</v>
      </c>
      <c r="I33" s="16">
        <f>SUM(I29:I32)</f>
        <v>0</v>
      </c>
    </row>
    <row r="34" spans="1:9" ht="15" customHeight="1" thickBot="1" x14ac:dyDescent="0.25">
      <c r="A34" s="5" t="s">
        <v>112</v>
      </c>
      <c r="B34" s="25" t="s">
        <v>184</v>
      </c>
      <c r="C34" s="14">
        <f>SUMIF(Saisie_Juillet!$A$4:$A$127,$A$33:$A$36,Debits_Juillet)</f>
        <v>0</v>
      </c>
      <c r="D34" s="14">
        <f>SUM(B34-C34)</f>
        <v>0</v>
      </c>
      <c r="F34" s="237" t="s">
        <v>162</v>
      </c>
      <c r="G34" s="238"/>
      <c r="H34" s="238"/>
      <c r="I34" s="239"/>
    </row>
    <row r="35" spans="1:9" ht="15" customHeight="1" thickBot="1" x14ac:dyDescent="0.25">
      <c r="A35" s="5" t="s">
        <v>61</v>
      </c>
      <c r="B35" s="25" t="s">
        <v>184</v>
      </c>
      <c r="C35" s="14">
        <f>SUMIF(Saisie_Juillet!$A$4:$A$127,$A$33:$A$36,Debits_Juillet)</f>
        <v>0</v>
      </c>
      <c r="D35" s="14">
        <f>SUM(B35-C35)</f>
        <v>0</v>
      </c>
      <c r="F35" s="5" t="s">
        <v>161</v>
      </c>
      <c r="G35" s="25" t="s">
        <v>184</v>
      </c>
      <c r="H35" s="14">
        <f>SUMIF(Saisie_Juillet!$A$4:$A$127,$F$35:$F$37,Debits_Juillet)</f>
        <v>0</v>
      </c>
      <c r="I35" s="15">
        <f>SUM(G35-H35)</f>
        <v>0</v>
      </c>
    </row>
    <row r="36" spans="1:9" ht="15" customHeight="1" thickBot="1" x14ac:dyDescent="0.25">
      <c r="A36" s="5" t="s">
        <v>75</v>
      </c>
      <c r="B36" s="25" t="s">
        <v>184</v>
      </c>
      <c r="C36" s="14">
        <f>SUMIF(Saisie_Juillet!$A$4:$A$127,$A$33:$A$36,Debits_Juillet)</f>
        <v>0</v>
      </c>
      <c r="D36" s="14">
        <f>SUM(B36-C36)</f>
        <v>0</v>
      </c>
      <c r="F36" s="5" t="s">
        <v>44</v>
      </c>
      <c r="G36" s="25" t="s">
        <v>184</v>
      </c>
      <c r="H36" s="14">
        <f>SUMIF(Saisie_Juillet!$A$4:$A$127,$F$35:$F$37,Debits_Juillet)</f>
        <v>0</v>
      </c>
      <c r="I36" s="15">
        <f>SUM(G36-H36)</f>
        <v>0</v>
      </c>
    </row>
    <row r="37" spans="1:9" ht="15" customHeight="1" thickBot="1" x14ac:dyDescent="0.25">
      <c r="A37" s="9" t="s">
        <v>127</v>
      </c>
      <c r="B37" s="16">
        <f>SUM(B33:B36)</f>
        <v>0</v>
      </c>
      <c r="C37" s="16">
        <f>SUM(C33:C36)</f>
        <v>0</v>
      </c>
      <c r="D37" s="16">
        <f>SUM(D33:D36)</f>
        <v>0</v>
      </c>
      <c r="F37" s="5" t="s">
        <v>65</v>
      </c>
      <c r="G37" s="25" t="s">
        <v>184</v>
      </c>
      <c r="H37" s="14">
        <f>SUMIF(Saisie_Juillet!$A$4:$A$127,$F$35:$F$37,Debits_Juillet)</f>
        <v>0</v>
      </c>
      <c r="I37" s="15">
        <f>SUM(G37-H37)</f>
        <v>0</v>
      </c>
    </row>
    <row r="38" spans="1:9" ht="15" customHeight="1" thickBot="1" x14ac:dyDescent="0.25">
      <c r="A38" s="212" t="s">
        <v>151</v>
      </c>
      <c r="B38" s="213"/>
      <c r="C38" s="213"/>
      <c r="D38" s="214"/>
      <c r="F38" s="9" t="s">
        <v>172</v>
      </c>
      <c r="G38" s="16">
        <f>SUM(G35:G37)</f>
        <v>0</v>
      </c>
      <c r="H38" s="16">
        <f>SUM(H35:H37)</f>
        <v>0</v>
      </c>
      <c r="I38" s="16">
        <f>SUM(I35:I37)</f>
        <v>0</v>
      </c>
    </row>
    <row r="39" spans="1:9" ht="15" customHeight="1" thickBot="1" x14ac:dyDescent="0.25">
      <c r="A39" s="5" t="s">
        <v>150</v>
      </c>
      <c r="B39" s="25" t="s">
        <v>184</v>
      </c>
      <c r="C39" s="14">
        <f>SUMIF(Saisie_Juillet!$A$4:$A$127,$A$39:$A$42,Debits_Juillet)</f>
        <v>0</v>
      </c>
      <c r="D39" s="14">
        <f>SUM(B39-C39)</f>
        <v>0</v>
      </c>
      <c r="F39" s="237" t="s">
        <v>174</v>
      </c>
      <c r="G39" s="238"/>
      <c r="H39" s="238"/>
      <c r="I39" s="239"/>
    </row>
    <row r="40" spans="1:9" ht="15" customHeight="1" thickBot="1" x14ac:dyDescent="0.25">
      <c r="A40" s="5" t="s">
        <v>30</v>
      </c>
      <c r="B40" s="25" t="s">
        <v>184</v>
      </c>
      <c r="C40" s="14">
        <f>SUMIF(Saisie_Juillet!$A$4:$A$127,$A$39:$A$42,Debits_Juillet)</f>
        <v>0</v>
      </c>
      <c r="D40" s="14">
        <f>SUM(B40-C40)</f>
        <v>0</v>
      </c>
      <c r="F40" s="5" t="s">
        <v>179</v>
      </c>
      <c r="G40" s="25" t="s">
        <v>184</v>
      </c>
      <c r="H40" s="14">
        <f>SUMIF(Saisie_Juillet!$A$4:$A$127,$F$40:$F$46,Debits_Juillet)</f>
        <v>0</v>
      </c>
      <c r="I40" s="15">
        <f t="shared" ref="I40:I46" si="2">SUM(G40-H40)</f>
        <v>0</v>
      </c>
    </row>
    <row r="41" spans="1:9" ht="15" customHeight="1" thickBot="1" x14ac:dyDescent="0.25">
      <c r="A41" s="5" t="s">
        <v>39</v>
      </c>
      <c r="B41" s="25" t="s">
        <v>184</v>
      </c>
      <c r="C41" s="14">
        <f>SUMIF(Saisie_Juillet!$A$4:$A$127,$A$39:$A$42,Debits_Juillet)</f>
        <v>0</v>
      </c>
      <c r="D41" s="14">
        <f>SUM(B41-C41)</f>
        <v>0</v>
      </c>
      <c r="F41" s="5" t="s">
        <v>38</v>
      </c>
      <c r="G41" s="25" t="s">
        <v>184</v>
      </c>
      <c r="H41" s="14">
        <f>SUMIF(Saisie_Juillet!$A$4:$A$127,$F$40:$F$46,Debits_Juillet)</f>
        <v>0</v>
      </c>
      <c r="I41" s="15">
        <f t="shared" si="2"/>
        <v>0</v>
      </c>
    </row>
    <row r="42" spans="1:9" ht="15" customHeight="1" thickBot="1" x14ac:dyDescent="0.25">
      <c r="A42" s="5" t="s">
        <v>280</v>
      </c>
      <c r="B42" s="25" t="s">
        <v>184</v>
      </c>
      <c r="C42" s="14">
        <f>SUMIF(Saisie_Juillet!$A$4:$A$127,$A$39:$A$42,Debits_Juillet)</f>
        <v>0</v>
      </c>
      <c r="D42" s="14">
        <f>SUM(B42-C42)</f>
        <v>0</v>
      </c>
      <c r="F42" s="5" t="s">
        <v>178</v>
      </c>
      <c r="G42" s="25" t="s">
        <v>184</v>
      </c>
      <c r="H42" s="14">
        <f>SUMIF(Saisie_Juillet!$A$4:$A$127,$F$40:$F$46,Debits_Juillet)</f>
        <v>0</v>
      </c>
      <c r="I42" s="14">
        <f t="shared" si="2"/>
        <v>0</v>
      </c>
    </row>
    <row r="43" spans="1:9" ht="15" customHeight="1" thickBot="1" x14ac:dyDescent="0.25">
      <c r="A43" s="9" t="s">
        <v>169</v>
      </c>
      <c r="B43" s="16">
        <f>SUM(B39:B42)</f>
        <v>0</v>
      </c>
      <c r="C43" s="16">
        <f>SUM(C39:C42)</f>
        <v>0</v>
      </c>
      <c r="D43" s="16">
        <f>SUM(D39:D42)</f>
        <v>0</v>
      </c>
      <c r="F43" s="5" t="s">
        <v>74</v>
      </c>
      <c r="G43" s="25" t="s">
        <v>184</v>
      </c>
      <c r="H43" s="14">
        <f>SUMIF(Saisie_Juillet!$A$4:$A$127,$F$40:$F$46,Debits_Juillet)</f>
        <v>0</v>
      </c>
      <c r="I43" s="14">
        <f t="shared" si="2"/>
        <v>0</v>
      </c>
    </row>
    <row r="44" spans="1:9" ht="15" customHeight="1" thickBot="1" x14ac:dyDescent="0.25">
      <c r="A44" s="212" t="s">
        <v>20</v>
      </c>
      <c r="B44" s="213"/>
      <c r="C44" s="213"/>
      <c r="D44" s="214"/>
      <c r="F44" s="5" t="s">
        <v>85</v>
      </c>
      <c r="G44" s="25" t="s">
        <v>184</v>
      </c>
      <c r="H44" s="14">
        <f>SUMIF(Saisie_Juillet!$A$4:$A$127,$F$40:$F$46,Debits_Juillet)</f>
        <v>0</v>
      </c>
      <c r="I44" s="15">
        <f t="shared" si="2"/>
        <v>0</v>
      </c>
    </row>
    <row r="45" spans="1:9" ht="15" customHeight="1" thickBot="1" x14ac:dyDescent="0.25">
      <c r="A45" s="5" t="s">
        <v>165</v>
      </c>
      <c r="B45" s="25" t="s">
        <v>184</v>
      </c>
      <c r="C45" s="14">
        <f>SUMIF(Saisie_Juillet!$A$4:$A$127,$A$45:$A$58,Debits_Juillet)</f>
        <v>0</v>
      </c>
      <c r="D45" s="14">
        <f t="shared" ref="D45:D58" si="3">SUM(B45-C45)</f>
        <v>0</v>
      </c>
      <c r="F45" s="5" t="s">
        <v>86</v>
      </c>
      <c r="G45" s="25" t="s">
        <v>184</v>
      </c>
      <c r="H45" s="14">
        <f>SUMIF(Saisie_Juillet!$A$4:$A$127,$F$40:$F$46,Debits_Juillet)</f>
        <v>0</v>
      </c>
      <c r="I45" s="15">
        <f t="shared" si="2"/>
        <v>0</v>
      </c>
    </row>
    <row r="46" spans="1:9" ht="15" customHeight="1" thickBot="1" x14ac:dyDescent="0.25">
      <c r="A46" s="5" t="s">
        <v>19</v>
      </c>
      <c r="B46" s="25" t="s">
        <v>184</v>
      </c>
      <c r="C46" s="14">
        <f>SUMIF(Saisie_Juillet!$A$4:$A$127,$A$45:$A$58,Debits_Juillet)</f>
        <v>0</v>
      </c>
      <c r="D46" s="14">
        <f t="shared" si="3"/>
        <v>0</v>
      </c>
      <c r="F46" s="5" t="s">
        <v>87</v>
      </c>
      <c r="G46" s="25" t="s">
        <v>184</v>
      </c>
      <c r="H46" s="14">
        <f>SUMIF(Saisie_Juillet!$A$4:$A$127,$F$40:$F$46,Debits_Juillet)</f>
        <v>0</v>
      </c>
      <c r="I46" s="15">
        <f t="shared" si="2"/>
        <v>0</v>
      </c>
    </row>
    <row r="47" spans="1:9" ht="15" customHeight="1" thickBot="1" x14ac:dyDescent="0.25">
      <c r="A47" s="5" t="s">
        <v>21</v>
      </c>
      <c r="B47" s="25" t="s">
        <v>184</v>
      </c>
      <c r="C47" s="14">
        <f>SUMIF(Saisie_Juillet!$A$4:$A$127,$A$45:$A$58,Debits_Juillet)</f>
        <v>0</v>
      </c>
      <c r="D47" s="14">
        <f t="shared" si="3"/>
        <v>0</v>
      </c>
      <c r="F47" s="9" t="s">
        <v>135</v>
      </c>
      <c r="G47" s="16">
        <f>SUM(G40:G46)</f>
        <v>0</v>
      </c>
      <c r="H47" s="16">
        <f>SUM(H40:H46)</f>
        <v>0</v>
      </c>
      <c r="I47" s="16">
        <f>SUM(I40:I46)</f>
        <v>0</v>
      </c>
    </row>
    <row r="48" spans="1:9" ht="15" customHeight="1" thickBot="1" x14ac:dyDescent="0.25">
      <c r="A48" s="5" t="s">
        <v>25</v>
      </c>
      <c r="B48" s="25" t="s">
        <v>184</v>
      </c>
      <c r="C48" s="14">
        <f>SUMIF(Saisie_Juillet!$A$4:$A$127,$A$45:$A$58,Debits_Juillet)</f>
        <v>0</v>
      </c>
      <c r="D48" s="14">
        <f t="shared" si="3"/>
        <v>0</v>
      </c>
      <c r="F48" s="237" t="s">
        <v>156</v>
      </c>
      <c r="G48" s="238"/>
      <c r="H48" s="238"/>
      <c r="I48" s="239"/>
    </row>
    <row r="49" spans="1:9" ht="15" customHeight="1" thickBot="1" x14ac:dyDescent="0.25">
      <c r="A49" s="5" t="s">
        <v>170</v>
      </c>
      <c r="B49" s="25" t="s">
        <v>184</v>
      </c>
      <c r="C49" s="14">
        <f>SUMIF(Saisie_Juillet!$A$4:$A$127,$A$45:$A$58,Debits_Juillet)</f>
        <v>0</v>
      </c>
      <c r="D49" s="14">
        <f t="shared" si="3"/>
        <v>0</v>
      </c>
      <c r="F49" s="5" t="s">
        <v>167</v>
      </c>
      <c r="G49" s="25" t="s">
        <v>184</v>
      </c>
      <c r="H49" s="14">
        <f>SUMIF(Saisie_Juillet!$A$4:$A$127,$F$49:$F$50,Debits_Juillet)</f>
        <v>0</v>
      </c>
      <c r="I49" s="15">
        <f>SUM(G49-H49)</f>
        <v>0</v>
      </c>
    </row>
    <row r="50" spans="1:9" ht="15" customHeight="1" thickBot="1" x14ac:dyDescent="0.25">
      <c r="A50" s="5" t="s">
        <v>48</v>
      </c>
      <c r="B50" s="25" t="s">
        <v>184</v>
      </c>
      <c r="C50" s="14">
        <f>SUMIF(Saisie_Juillet!$A$4:$A$127,$A$45:$A$58,Debits_Juillet)</f>
        <v>0</v>
      </c>
      <c r="D50" s="14">
        <f t="shared" si="3"/>
        <v>0</v>
      </c>
      <c r="F50" s="5" t="s">
        <v>36</v>
      </c>
      <c r="G50" s="25" t="s">
        <v>184</v>
      </c>
      <c r="H50" s="14">
        <f>SUMIF(Saisie_Juillet!$A$4:$A$127,$F$49:$F$50,Debits_Juillet)</f>
        <v>0</v>
      </c>
      <c r="I50" s="14">
        <f>SUM(G50-H50)</f>
        <v>0</v>
      </c>
    </row>
    <row r="51" spans="1:9" ht="15" customHeight="1" thickBot="1" x14ac:dyDescent="0.25">
      <c r="A51" s="5" t="s">
        <v>50</v>
      </c>
      <c r="B51" s="25" t="s">
        <v>184</v>
      </c>
      <c r="C51" s="14">
        <f>SUMIF(Saisie_Juillet!$A$4:$A$127,$A$45:$A$58,Debits_Juillet)</f>
        <v>0</v>
      </c>
      <c r="D51" s="14">
        <f t="shared" si="3"/>
        <v>0</v>
      </c>
      <c r="F51" s="9" t="s">
        <v>175</v>
      </c>
      <c r="G51" s="16">
        <f>SUM(G49:G50)</f>
        <v>0</v>
      </c>
      <c r="H51" s="16">
        <f>SUM(H49:H50)</f>
        <v>0</v>
      </c>
      <c r="I51" s="16">
        <f>SUM(I49:I50)</f>
        <v>0</v>
      </c>
    </row>
    <row r="52" spans="1:9" ht="15" customHeight="1" thickBot="1" x14ac:dyDescent="0.25">
      <c r="A52" s="5" t="s">
        <v>54</v>
      </c>
      <c r="B52" s="25" t="s">
        <v>184</v>
      </c>
      <c r="C52" s="14">
        <f>SUMIF(Saisie_Juillet!$A$4:$A$127,$A$45:$A$58,Debits_Juillet)</f>
        <v>0</v>
      </c>
      <c r="D52" s="14">
        <f t="shared" si="3"/>
        <v>0</v>
      </c>
      <c r="F52" s="237" t="s">
        <v>27</v>
      </c>
      <c r="G52" s="238"/>
      <c r="H52" s="238"/>
      <c r="I52" s="239"/>
    </row>
    <row r="53" spans="1:9" ht="15" customHeight="1" thickBot="1" x14ac:dyDescent="0.25">
      <c r="A53" s="5" t="s">
        <v>59</v>
      </c>
      <c r="B53" s="25" t="s">
        <v>184</v>
      </c>
      <c r="C53" s="14">
        <f>SUMIF(Saisie_Juillet!$A$4:$A$127,$A$45:$A$58,Debits_Juillet)</f>
        <v>0</v>
      </c>
      <c r="D53" s="14">
        <f t="shared" si="3"/>
        <v>0</v>
      </c>
      <c r="F53" s="5" t="s">
        <v>164</v>
      </c>
      <c r="G53" s="25" t="s">
        <v>184</v>
      </c>
      <c r="H53" s="14">
        <f>SUMIF(Saisie_Juillet!$A$4:$A$127,$F$53:$F$61,Debits_Juillet)</f>
        <v>0</v>
      </c>
      <c r="I53" s="15">
        <f t="shared" ref="I53:I61" si="4">SUM(G53-H53)</f>
        <v>0</v>
      </c>
    </row>
    <row r="54" spans="1:9" ht="15" customHeight="1" thickBot="1" x14ac:dyDescent="0.25">
      <c r="A54" s="5" t="s">
        <v>279</v>
      </c>
      <c r="B54" s="25" t="s">
        <v>184</v>
      </c>
      <c r="C54" s="14">
        <f>SUMIF(Saisie_Juillet!$A$4:$A$127,$A$45:$A$58,Debits_Juillet)</f>
        <v>0</v>
      </c>
      <c r="D54" s="14">
        <f t="shared" si="3"/>
        <v>0</v>
      </c>
      <c r="F54" s="5" t="s">
        <v>26</v>
      </c>
      <c r="G54" s="25" t="s">
        <v>184</v>
      </c>
      <c r="H54" s="14">
        <f>SUMIF(Saisie_Juillet!$A$4:$A$127,$F$53:$F$61,Debits_Juillet)</f>
        <v>0</v>
      </c>
      <c r="I54" s="15">
        <f t="shared" si="4"/>
        <v>0</v>
      </c>
    </row>
    <row r="55" spans="1:9" ht="15" customHeight="1" thickBot="1" x14ac:dyDescent="0.25">
      <c r="A55" s="5" t="s">
        <v>73</v>
      </c>
      <c r="B55" s="25" t="s">
        <v>184</v>
      </c>
      <c r="C55" s="14">
        <f>SUMIF(Saisie_Juillet!$A$4:$A$127,$A$45:$A$58,Debits_Juillet)</f>
        <v>0</v>
      </c>
      <c r="D55" s="14">
        <f t="shared" si="3"/>
        <v>0</v>
      </c>
      <c r="F55" s="5" t="s">
        <v>31</v>
      </c>
      <c r="G55" s="25" t="s">
        <v>184</v>
      </c>
      <c r="H55" s="14">
        <f>SUMIF(Saisie_Juillet!$A$4:$A$127,$F$53:$F$61,Debits_Juillet)</f>
        <v>0</v>
      </c>
      <c r="I55" s="15">
        <f t="shared" si="4"/>
        <v>0</v>
      </c>
    </row>
    <row r="56" spans="1:9" ht="15" customHeight="1" thickBot="1" x14ac:dyDescent="0.25">
      <c r="A56" s="5" t="s">
        <v>89</v>
      </c>
      <c r="B56" s="25" t="s">
        <v>184</v>
      </c>
      <c r="C56" s="14">
        <f>SUMIF(Saisie_Juillet!$A$4:$A$127,$A$45:$A$58,Debits_Juillet)</f>
        <v>0</v>
      </c>
      <c r="D56" s="14">
        <f t="shared" si="3"/>
        <v>0</v>
      </c>
      <c r="F56" s="5" t="s">
        <v>32</v>
      </c>
      <c r="G56" s="25" t="s">
        <v>184</v>
      </c>
      <c r="H56" s="14">
        <f>SUMIF(Saisie_Juillet!$A$4:$A$127,$F$53:$F$61,Debits_Juillet)</f>
        <v>0</v>
      </c>
      <c r="I56" s="15">
        <f t="shared" si="4"/>
        <v>0</v>
      </c>
    </row>
    <row r="57" spans="1:9" ht="15" customHeight="1" thickBot="1" x14ac:dyDescent="0.25">
      <c r="A57" s="5" t="s">
        <v>90</v>
      </c>
      <c r="B57" s="25" t="s">
        <v>184</v>
      </c>
      <c r="C57" s="14">
        <f>SUMIF(Saisie_Juillet!$A$4:$A$127,$A$45:$A$58,Debits_Juillet)</f>
        <v>0</v>
      </c>
      <c r="D57" s="14">
        <f t="shared" si="3"/>
        <v>0</v>
      </c>
      <c r="F57" s="5" t="s">
        <v>51</v>
      </c>
      <c r="G57" s="25" t="s">
        <v>184</v>
      </c>
      <c r="H57" s="14">
        <f>SUMIF(Saisie_Juillet!$A$4:$A$127,$F$53:$F$61,Debits_Juillet)</f>
        <v>0</v>
      </c>
      <c r="I57" s="15">
        <f t="shared" si="4"/>
        <v>0</v>
      </c>
    </row>
    <row r="58" spans="1:9" ht="15" customHeight="1" thickBot="1" x14ac:dyDescent="0.25">
      <c r="A58" s="5" t="s">
        <v>93</v>
      </c>
      <c r="B58" s="25" t="s">
        <v>184</v>
      </c>
      <c r="C58" s="14">
        <f>SUMIF(Saisie_Juillet!$A$4:$A$127,$A$45:$A$58,Debits_Juillet)</f>
        <v>0</v>
      </c>
      <c r="D58" s="14">
        <f t="shared" si="3"/>
        <v>0</v>
      </c>
      <c r="F58" s="5" t="s">
        <v>57</v>
      </c>
      <c r="G58" s="25" t="s">
        <v>184</v>
      </c>
      <c r="H58" s="14">
        <f>SUMIF(Saisie_Juillet!$A$4:$A$127,$F$53:$F$61,Debits_Juillet)</f>
        <v>0</v>
      </c>
      <c r="I58" s="15">
        <f t="shared" si="4"/>
        <v>0</v>
      </c>
    </row>
    <row r="59" spans="1:9" ht="15" customHeight="1" thickBot="1" x14ac:dyDescent="0.25">
      <c r="A59" s="9" t="s">
        <v>128</v>
      </c>
      <c r="B59" s="16">
        <f>SUM(B45:B58)</f>
        <v>0</v>
      </c>
      <c r="C59" s="16">
        <f>SUM(C45:C58)</f>
        <v>0</v>
      </c>
      <c r="D59" s="16">
        <f>SUM(D45:D58)</f>
        <v>0</v>
      </c>
      <c r="F59" s="5" t="s">
        <v>66</v>
      </c>
      <c r="G59" s="25" t="s">
        <v>184</v>
      </c>
      <c r="H59" s="14">
        <f>SUMIF(Saisie_Juillet!$A$4:$A$127,$F$53:$F$61,Debits_Juillet)</f>
        <v>0</v>
      </c>
      <c r="I59" s="15">
        <f t="shared" si="4"/>
        <v>0</v>
      </c>
    </row>
    <row r="60" spans="1:9" ht="15" customHeight="1" thickBot="1" x14ac:dyDescent="0.25">
      <c r="A60" s="212" t="s">
        <v>34</v>
      </c>
      <c r="B60" s="213"/>
      <c r="C60" s="213"/>
      <c r="D60" s="214"/>
      <c r="F60" s="5" t="s">
        <v>67</v>
      </c>
      <c r="G60" s="25" t="s">
        <v>184</v>
      </c>
      <c r="H60" s="14">
        <f>SUMIF(Saisie_Juillet!$A$4:$A$127,$F$53:$F$61,Debits_Juillet)</f>
        <v>0</v>
      </c>
      <c r="I60" s="15">
        <f t="shared" si="4"/>
        <v>0</v>
      </c>
    </row>
    <row r="61" spans="1:9" ht="15" customHeight="1" thickBot="1" x14ac:dyDescent="0.25">
      <c r="A61" s="5" t="s">
        <v>153</v>
      </c>
      <c r="B61" s="25" t="s">
        <v>184</v>
      </c>
      <c r="C61" s="14">
        <f>SUMIF(Saisie_Juillet!$A$4:$A$127,$A$61:$A$65,Debits_Juillet)</f>
        <v>0</v>
      </c>
      <c r="D61" s="14">
        <f>SUM(B61-C61)</f>
        <v>0</v>
      </c>
      <c r="F61" s="5" t="s">
        <v>72</v>
      </c>
      <c r="G61" s="25" t="s">
        <v>184</v>
      </c>
      <c r="H61" s="14">
        <f>SUMIF(Saisie_Juillet!$A$4:$A$127,$F$53:$F$61,Debits_Juillet)</f>
        <v>0</v>
      </c>
      <c r="I61" s="15">
        <f t="shared" si="4"/>
        <v>0</v>
      </c>
    </row>
    <row r="62" spans="1:9" ht="15" customHeight="1" thickBot="1" x14ac:dyDescent="0.25">
      <c r="A62" s="5" t="s">
        <v>33</v>
      </c>
      <c r="B62" s="25" t="s">
        <v>184</v>
      </c>
      <c r="C62" s="14">
        <f>SUMIF(Saisie_Juillet!$A$4:$A$127,$A$61:$A$65,Debits_Juillet)</f>
        <v>0</v>
      </c>
      <c r="D62" s="14">
        <f>SUM(B62-C62)</f>
        <v>0</v>
      </c>
      <c r="F62" s="9" t="s">
        <v>134</v>
      </c>
      <c r="G62" s="16">
        <f>SUM(G53:G61)</f>
        <v>0</v>
      </c>
      <c r="H62" s="16">
        <f>SUM(H53:H61)</f>
        <v>0</v>
      </c>
      <c r="I62" s="16">
        <f>SUM(I53:I61)</f>
        <v>0</v>
      </c>
    </row>
    <row r="63" spans="1:9" ht="15" customHeight="1" thickBot="1" x14ac:dyDescent="0.25">
      <c r="A63" s="5" t="s">
        <v>35</v>
      </c>
      <c r="B63" s="25" t="s">
        <v>184</v>
      </c>
      <c r="C63" s="14">
        <f>SUMIF(Saisie_Juillet!$A$4:$A$127,$A$61:$A$65,Debits_Juillet)</f>
        <v>0</v>
      </c>
      <c r="D63" s="14">
        <f>SUM(B63-C63)</f>
        <v>0</v>
      </c>
      <c r="F63" s="237" t="s">
        <v>29</v>
      </c>
      <c r="G63" s="238"/>
      <c r="H63" s="238"/>
      <c r="I63" s="239"/>
    </row>
    <row r="64" spans="1:9" ht="15" customHeight="1" thickBot="1" x14ac:dyDescent="0.25">
      <c r="A64" s="5" t="s">
        <v>45</v>
      </c>
      <c r="B64" s="25" t="s">
        <v>184</v>
      </c>
      <c r="C64" s="14">
        <f>SUMIF(Saisie_Juillet!$A$4:$A$127,$A$61:$A$65,Debits_Juillet)</f>
        <v>0</v>
      </c>
      <c r="D64" s="14">
        <f>SUM(B64-C64)</f>
        <v>0</v>
      </c>
      <c r="F64" s="5" t="s">
        <v>166</v>
      </c>
      <c r="G64" s="25" t="s">
        <v>184</v>
      </c>
      <c r="H64" s="14">
        <f>SUMIF(Saisie_Juillet!$A$4:$A$127,$F$64:$F$73,Debits_Juillet)</f>
        <v>0</v>
      </c>
      <c r="I64" s="15">
        <f t="shared" ref="I64:I73" si="5">SUM(G64-H64)</f>
        <v>0</v>
      </c>
    </row>
    <row r="65" spans="1:9" ht="15" customHeight="1" thickBot="1" x14ac:dyDescent="0.25">
      <c r="A65" s="5" t="s">
        <v>46</v>
      </c>
      <c r="B65" s="25" t="s">
        <v>184</v>
      </c>
      <c r="C65" s="14">
        <f>SUMIF(Saisie_Juillet!$A$4:$A$127,$A$61:$A$65,Debits_Juillet)</f>
        <v>0</v>
      </c>
      <c r="D65" s="14">
        <f>SUM(B65-C65)</f>
        <v>0</v>
      </c>
      <c r="F65" s="5" t="s">
        <v>28</v>
      </c>
      <c r="G65" s="25" t="s">
        <v>184</v>
      </c>
      <c r="H65" s="14">
        <f>SUMIF(Saisie_Juillet!$A$4:$A$127,$F$64:$F$73,Debits_Juillet)</f>
        <v>0</v>
      </c>
      <c r="I65" s="15">
        <f t="shared" si="5"/>
        <v>0</v>
      </c>
    </row>
    <row r="66" spans="1:9" ht="15" customHeight="1" thickBot="1" x14ac:dyDescent="0.25">
      <c r="A66" s="9" t="s">
        <v>129</v>
      </c>
      <c r="B66" s="16">
        <f>SUM(B61:B65)</f>
        <v>0</v>
      </c>
      <c r="C66" s="16">
        <f>SUM(C61:C65)</f>
        <v>0</v>
      </c>
      <c r="D66" s="16">
        <f>SUM(D61:D65)</f>
        <v>0</v>
      </c>
      <c r="F66" s="5" t="s">
        <v>180</v>
      </c>
      <c r="G66" s="25" t="s">
        <v>184</v>
      </c>
      <c r="H66" s="14">
        <f>SUMIF(Saisie_Juillet!$A$4:$A$127,$F$64:$F$73,Debits_Juillet)</f>
        <v>0</v>
      </c>
      <c r="I66" s="15">
        <f t="shared" si="5"/>
        <v>0</v>
      </c>
    </row>
    <row r="67" spans="1:9" ht="15" customHeight="1" thickBot="1" x14ac:dyDescent="0.25">
      <c r="A67" s="237" t="s">
        <v>160</v>
      </c>
      <c r="B67" s="238"/>
      <c r="C67" s="238"/>
      <c r="D67" s="239"/>
      <c r="F67" s="5" t="s">
        <v>40</v>
      </c>
      <c r="G67" s="25" t="s">
        <v>184</v>
      </c>
      <c r="H67" s="14">
        <f>SUMIF(Saisie_Juillet!$A$4:$A$127,$F$64:$F$73,Debits_Juillet)</f>
        <v>0</v>
      </c>
      <c r="I67" s="15">
        <f t="shared" si="5"/>
        <v>0</v>
      </c>
    </row>
    <row r="68" spans="1:9" ht="15" customHeight="1" thickBot="1" x14ac:dyDescent="0.25">
      <c r="A68" s="5" t="s">
        <v>159</v>
      </c>
      <c r="B68" s="25" t="s">
        <v>184</v>
      </c>
      <c r="C68" s="14">
        <f>SUMIF(Saisie_Juillet!$A$4:$A$127,$A$68:$A$70,Debits_Juillet)</f>
        <v>0</v>
      </c>
      <c r="D68" s="14">
        <f>SUM(B68-C68)</f>
        <v>0</v>
      </c>
      <c r="F68" s="5" t="s">
        <v>148</v>
      </c>
      <c r="G68" s="25" t="s">
        <v>184</v>
      </c>
      <c r="H68" s="14">
        <f>SUMIF(Saisie_Juillet!$A$4:$A$127,$F$64:$F$73,Debits_Juillet)</f>
        <v>0</v>
      </c>
      <c r="I68" s="15">
        <f t="shared" si="5"/>
        <v>0</v>
      </c>
    </row>
    <row r="69" spans="1:9" ht="15" customHeight="1" thickBot="1" x14ac:dyDescent="0.25">
      <c r="A69" s="5" t="s">
        <v>212</v>
      </c>
      <c r="B69" s="25" t="s">
        <v>184</v>
      </c>
      <c r="C69" s="14">
        <f>SUMIF(Saisie_Juillet!$A$4:$A$127,$A$68:$A$70,Debits_Juillet)</f>
        <v>0</v>
      </c>
      <c r="D69" s="14">
        <f>SUM(B69-C69)</f>
        <v>0</v>
      </c>
      <c r="F69" s="5" t="s">
        <v>68</v>
      </c>
      <c r="G69" s="25" t="s">
        <v>184</v>
      </c>
      <c r="H69" s="14">
        <f>SUMIF(Saisie_Juillet!$A$4:$A$127,$F$64:$F$73,Debits_Juillet)</f>
        <v>0</v>
      </c>
      <c r="I69" s="15">
        <f t="shared" si="5"/>
        <v>0</v>
      </c>
    </row>
    <row r="70" spans="1:9" ht="15" customHeight="1" thickBot="1" x14ac:dyDescent="0.25">
      <c r="A70" s="5" t="s">
        <v>79</v>
      </c>
      <c r="B70" s="25" t="s">
        <v>184</v>
      </c>
      <c r="C70" s="14">
        <f>SUMIF(Saisie_Juillet!$A$4:$A$127,$A$68:$A$70,Debits_Juillet)</f>
        <v>0</v>
      </c>
      <c r="D70" s="14">
        <f>SUM(B70-C70)</f>
        <v>0</v>
      </c>
      <c r="F70" s="5" t="s">
        <v>80</v>
      </c>
      <c r="G70" s="25" t="s">
        <v>184</v>
      </c>
      <c r="H70" s="14">
        <f>SUMIF(Saisie_Juillet!$A$4:$A$127,$F$64:$F$73,Debits_Juillet)</f>
        <v>0</v>
      </c>
      <c r="I70" s="15">
        <f t="shared" si="5"/>
        <v>0</v>
      </c>
    </row>
    <row r="71" spans="1:9" ht="15" customHeight="1" thickBot="1" x14ac:dyDescent="0.25">
      <c r="A71" s="9" t="s">
        <v>171</v>
      </c>
      <c r="B71" s="16">
        <f>SUM(B68:B70)</f>
        <v>0</v>
      </c>
      <c r="C71" s="16">
        <f>SUM(C68:C70)</f>
        <v>0</v>
      </c>
      <c r="D71" s="16">
        <f>SUM(D69:D70)</f>
        <v>0</v>
      </c>
      <c r="F71" s="5" t="s">
        <v>81</v>
      </c>
      <c r="G71" s="25" t="s">
        <v>184</v>
      </c>
      <c r="H71" s="14">
        <f>SUMIF(Saisie_Juillet!$A$4:$A$127,$F$64:$F$73,Debits_Juillet)</f>
        <v>0</v>
      </c>
      <c r="I71" s="15">
        <f t="shared" si="5"/>
        <v>0</v>
      </c>
    </row>
    <row r="72" spans="1:9" ht="15" customHeight="1" thickBot="1" x14ac:dyDescent="0.25">
      <c r="A72" s="237" t="s">
        <v>53</v>
      </c>
      <c r="B72" s="238"/>
      <c r="C72" s="238"/>
      <c r="D72" s="239"/>
      <c r="F72" s="5" t="s">
        <v>84</v>
      </c>
      <c r="G72" s="25" t="s">
        <v>184</v>
      </c>
      <c r="H72" s="14">
        <f>SUMIF(Saisie_Juillet!$A$4:$A$127,$F$64:$F$73,Debits_Juillet)</f>
        <v>0</v>
      </c>
      <c r="I72" s="15">
        <f t="shared" si="5"/>
        <v>0</v>
      </c>
    </row>
    <row r="73" spans="1:9" ht="15" customHeight="1" thickBot="1" x14ac:dyDescent="0.25">
      <c r="A73" s="5" t="s">
        <v>157</v>
      </c>
      <c r="B73" s="25" t="s">
        <v>184</v>
      </c>
      <c r="C73" s="14">
        <f>SUMIF(Saisie_Juillet!$A$4:$A$127,$A$73:$A$77,Debits_Juillet)</f>
        <v>0</v>
      </c>
      <c r="D73" s="15">
        <f>SUM(B73-C73)</f>
        <v>0</v>
      </c>
      <c r="F73" s="5" t="s">
        <v>94</v>
      </c>
      <c r="G73" s="25" t="s">
        <v>184</v>
      </c>
      <c r="H73" s="14">
        <f>SUMIF(Saisie_Juillet!$A$4:$A$127,$F$64:$F$73,Debits_Juillet)</f>
        <v>0</v>
      </c>
      <c r="I73" s="15">
        <f t="shared" si="5"/>
        <v>0</v>
      </c>
    </row>
    <row r="74" spans="1:9" ht="15" customHeight="1" thickBot="1" x14ac:dyDescent="0.25">
      <c r="A74" s="5" t="s">
        <v>24</v>
      </c>
      <c r="B74" s="25" t="s">
        <v>184</v>
      </c>
      <c r="C74" s="14">
        <f>SUMIF(Saisie_Juillet!$A$4:$A$127,$A$73:$A$77,Debits_Juillet)</f>
        <v>0</v>
      </c>
      <c r="D74" s="15">
        <f>SUM(B74-C74)</f>
        <v>0</v>
      </c>
      <c r="F74" s="9" t="s">
        <v>136</v>
      </c>
      <c r="G74" s="16">
        <f>SUM(G64:G73)</f>
        <v>0</v>
      </c>
      <c r="H74" s="16">
        <f>SUM(H64:H73)</f>
        <v>0</v>
      </c>
      <c r="I74" s="19">
        <f>SUM(I64:I73)</f>
        <v>0</v>
      </c>
    </row>
    <row r="75" spans="1:9" ht="15" customHeight="1" thickBot="1" x14ac:dyDescent="0.25">
      <c r="A75" s="5" t="s">
        <v>52</v>
      </c>
      <c r="B75" s="25" t="s">
        <v>184</v>
      </c>
      <c r="C75" s="14">
        <f>SUMIF(Saisie_Juillet!$A$4:$A$127,$A$73:$A$77,Debits_Juillet)</f>
        <v>0</v>
      </c>
      <c r="D75" s="15">
        <f>SUM(B75-C75)</f>
        <v>0</v>
      </c>
      <c r="F75" s="237" t="s">
        <v>70</v>
      </c>
      <c r="G75" s="238"/>
      <c r="H75" s="238"/>
      <c r="I75" s="239"/>
    </row>
    <row r="76" spans="1:9" ht="15" customHeight="1" thickBot="1" x14ac:dyDescent="0.25">
      <c r="A76" s="5" t="s">
        <v>55</v>
      </c>
      <c r="B76" s="25" t="s">
        <v>184</v>
      </c>
      <c r="C76" s="14">
        <f>SUMIF(Saisie_Juillet!$A$4:$A$127,$A$73:$A$77,Debits_Juillet)</f>
        <v>0</v>
      </c>
      <c r="D76" s="15">
        <f>SUM(B76-C76)</f>
        <v>0</v>
      </c>
      <c r="F76" s="5" t="s">
        <v>163</v>
      </c>
      <c r="G76" s="25" t="s">
        <v>184</v>
      </c>
      <c r="H76" s="14">
        <f>SUMIF(Saisie_Juillet!$A$4:$A$127,$F$76:$F$78,Debits_Juillet)</f>
        <v>0</v>
      </c>
      <c r="I76" s="15">
        <f>SUM(G76-H76)</f>
        <v>0</v>
      </c>
    </row>
    <row r="77" spans="1:9" ht="15" customHeight="1" thickBot="1" x14ac:dyDescent="0.25">
      <c r="A77" s="5" t="s">
        <v>69</v>
      </c>
      <c r="B77" s="25" t="s">
        <v>184</v>
      </c>
      <c r="C77" s="14">
        <f>SUMIF(Saisie_Juillet!$A$4:$A$127,$A$73:$A$77,Debits_Juillet)</f>
        <v>0</v>
      </c>
      <c r="D77" s="15">
        <f>SUM(B77-C77)</f>
        <v>0</v>
      </c>
      <c r="F77" s="5" t="s">
        <v>182</v>
      </c>
      <c r="G77" s="25" t="s">
        <v>184</v>
      </c>
      <c r="H77" s="14">
        <f>SUMIF(Saisie_Juillet!$A$4:$A$127,$F$76:$F$78,Debits_Juillet)</f>
        <v>0</v>
      </c>
      <c r="I77" s="15">
        <f>SUM(G77-H77)</f>
        <v>0</v>
      </c>
    </row>
    <row r="78" spans="1:9" ht="15" customHeight="1" thickBot="1" x14ac:dyDescent="0.25">
      <c r="A78" s="9" t="s">
        <v>130</v>
      </c>
      <c r="B78" s="16">
        <f>SUM(B73:B77)</f>
        <v>0</v>
      </c>
      <c r="C78" s="16">
        <f>SUM(C73:C77)</f>
        <v>0</v>
      </c>
      <c r="D78" s="16">
        <f>SUM(D73:D77)</f>
        <v>0</v>
      </c>
      <c r="F78" s="5" t="s">
        <v>149</v>
      </c>
      <c r="G78" s="25" t="s">
        <v>184</v>
      </c>
      <c r="H78" s="14">
        <f>SUMIF(Saisie_Juillet!$A$4:$A$127,$F$76:$F$78,Debits_Juillet)</f>
        <v>0</v>
      </c>
      <c r="I78" s="15">
        <f>SUM(G78-H78)</f>
        <v>0</v>
      </c>
    </row>
    <row r="79" spans="1:9" ht="15" customHeight="1" thickBot="1" x14ac:dyDescent="0.25">
      <c r="F79" s="9" t="s">
        <v>181</v>
      </c>
      <c r="G79" s="16">
        <f>SUM(G76:G78)</f>
        <v>0</v>
      </c>
      <c r="H79" s="16">
        <f>SUM(H76:H78)</f>
        <v>0</v>
      </c>
      <c r="I79" s="16">
        <f>SUM(I76:I78)</f>
        <v>0</v>
      </c>
    </row>
    <row r="80" spans="1:9" ht="15.75" thickBot="1" x14ac:dyDescent="0.25">
      <c r="F80" s="9" t="s">
        <v>176</v>
      </c>
      <c r="G80" s="16">
        <f>SUM(B31+B37+B43+B59+B66+B71+B78+G12+G21+G27+G33+G38+G47+G51+G62+G74+G79)</f>
        <v>0</v>
      </c>
      <c r="H80" s="16">
        <f>SUM(C31+C37+C43+C59+C66+C71+C78+H12+H21+H27+H33+H38+H47+H51+H62+H74+H79)</f>
        <v>0</v>
      </c>
      <c r="I80" s="16">
        <f>SUM(D31+D37+D43+D59+D66+D71+D78+I12+I21+I27+I33+I38+I47+I51+I62+I74+I79)</f>
        <v>0</v>
      </c>
    </row>
  </sheetData>
  <sheetProtection sheet="1" objects="1" scenarios="1"/>
  <mergeCells count="29">
    <mergeCell ref="A38:D38"/>
    <mergeCell ref="A44:D44"/>
    <mergeCell ref="C2:C3"/>
    <mergeCell ref="I2:I3"/>
    <mergeCell ref="F48:I48"/>
    <mergeCell ref="A5:D5"/>
    <mergeCell ref="F5:I5"/>
    <mergeCell ref="F22:I22"/>
    <mergeCell ref="F1:G1"/>
    <mergeCell ref="F2:G2"/>
    <mergeCell ref="A25:D25"/>
    <mergeCell ref="A27:D27"/>
    <mergeCell ref="A32:D32"/>
    <mergeCell ref="K12:N12"/>
    <mergeCell ref="F39:I39"/>
    <mergeCell ref="F34:I34"/>
    <mergeCell ref="K5:N5"/>
    <mergeCell ref="F13:I13"/>
    <mergeCell ref="K7:N7"/>
    <mergeCell ref="K17:N17"/>
    <mergeCell ref="F28:I28"/>
    <mergeCell ref="K22:N22"/>
    <mergeCell ref="K27:N27"/>
    <mergeCell ref="F75:I75"/>
    <mergeCell ref="A60:D60"/>
    <mergeCell ref="A67:D67"/>
    <mergeCell ref="A72:D72"/>
    <mergeCell ref="F52:I52"/>
    <mergeCell ref="F63:I63"/>
  </mergeCells>
  <dataValidations disablePrompts="1" count="1">
    <dataValidation allowBlank="1" showInputMessage="1" showErrorMessage="1" sqref="F46 A39:A42 A33:A36 A45:A58"/>
  </dataValidation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IV80"/>
  <sheetViews>
    <sheetView zoomScale="90" zoomScaleNormal="90" workbookViewId="0">
      <pane ySplit="3" topLeftCell="A4" activePane="bottomLeft" state="frozen"/>
      <selection activeCell="L13" sqref="L13"/>
      <selection pane="bottomLeft" activeCell="I2" sqref="I2:I3"/>
    </sheetView>
  </sheetViews>
  <sheetFormatPr baseColWidth="10" defaultRowHeight="15" x14ac:dyDescent="0.2"/>
  <cols>
    <col min="1" max="1" width="40.88671875" customWidth="1"/>
    <col min="5" max="5" width="1.77734375" customWidth="1"/>
    <col min="6" max="6" width="40.88671875" customWidth="1"/>
    <col min="10" max="10" width="1.77734375" customWidth="1"/>
    <col min="11" max="11" width="40.88671875" customWidth="1"/>
  </cols>
  <sheetData>
    <row r="1" spans="1:256" ht="27" customHeight="1" thickTop="1" thickBot="1" x14ac:dyDescent="0.35">
      <c r="A1" s="27" t="s">
        <v>0</v>
      </c>
      <c r="B1" s="11"/>
      <c r="C1" s="11"/>
      <c r="D1" s="11"/>
      <c r="E1" s="11"/>
      <c r="F1" s="223">
        <f>Annee</f>
        <v>2018</v>
      </c>
      <c r="G1" s="224"/>
      <c r="H1" s="11"/>
      <c r="I1" s="11"/>
      <c r="J1" s="11"/>
      <c r="K1" s="68"/>
      <c r="L1" s="68"/>
      <c r="M1" s="68"/>
      <c r="N1" s="68"/>
    </row>
    <row r="2" spans="1:256" ht="21.75" customHeight="1" thickTop="1" thickBot="1" x14ac:dyDescent="0.35">
      <c r="A2" s="11" t="s">
        <v>0</v>
      </c>
      <c r="C2" s="242" t="s">
        <v>273</v>
      </c>
      <c r="D2" s="11"/>
      <c r="E2" s="11"/>
      <c r="F2" s="240" t="str">
        <f>Mois8</f>
        <v>AOUT</v>
      </c>
      <c r="G2" s="241"/>
      <c r="H2" s="11"/>
      <c r="I2" s="242" t="s">
        <v>274</v>
      </c>
      <c r="J2" s="11"/>
      <c r="K2" s="68"/>
      <c r="L2" s="68"/>
      <c r="M2" s="11"/>
      <c r="N2" s="11"/>
    </row>
    <row r="3" spans="1:256" ht="20.100000000000001" customHeight="1" thickTop="1" thickBot="1" x14ac:dyDescent="0.35">
      <c r="A3" s="11"/>
      <c r="C3" s="243"/>
      <c r="D3" s="173" t="s">
        <v>183</v>
      </c>
      <c r="E3" s="11"/>
      <c r="F3" s="11"/>
      <c r="G3" s="11"/>
      <c r="H3" s="174" t="s">
        <v>186</v>
      </c>
      <c r="I3" s="243"/>
      <c r="J3" s="11"/>
      <c r="K3" s="68"/>
      <c r="L3" s="174" t="s">
        <v>185</v>
      </c>
      <c r="N3" s="174" t="s">
        <v>117</v>
      </c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</row>
    <row r="4" spans="1:256" ht="15" customHeight="1" thickBot="1" x14ac:dyDescent="0.25"/>
    <row r="5" spans="1:256" ht="15" customHeight="1" thickBot="1" x14ac:dyDescent="0.25">
      <c r="A5" s="208" t="s">
        <v>119</v>
      </c>
      <c r="B5" s="208"/>
      <c r="C5" s="208"/>
      <c r="D5" s="208"/>
      <c r="F5" s="208" t="s">
        <v>214</v>
      </c>
      <c r="G5" s="208"/>
      <c r="H5" s="208"/>
      <c r="I5" s="208"/>
      <c r="K5" s="208" t="s">
        <v>137</v>
      </c>
      <c r="L5" s="208"/>
      <c r="M5" s="208"/>
      <c r="N5" s="208"/>
    </row>
    <row r="6" spans="1:256" ht="15" customHeight="1" thickBot="1" x14ac:dyDescent="0.25">
      <c r="A6" s="12" t="s">
        <v>125</v>
      </c>
      <c r="B6" s="12" t="s">
        <v>121</v>
      </c>
      <c r="C6" s="12" t="s">
        <v>122</v>
      </c>
      <c r="D6" s="12" t="s">
        <v>118</v>
      </c>
      <c r="F6" s="23" t="s">
        <v>125</v>
      </c>
      <c r="G6" s="23" t="s">
        <v>121</v>
      </c>
      <c r="H6" s="23" t="s">
        <v>122</v>
      </c>
      <c r="I6" s="23" t="s">
        <v>118</v>
      </c>
      <c r="K6" s="23" t="s">
        <v>125</v>
      </c>
      <c r="L6" s="23" t="s">
        <v>121</v>
      </c>
      <c r="M6" s="23" t="s">
        <v>122</v>
      </c>
      <c r="N6" s="23" t="s">
        <v>118</v>
      </c>
    </row>
    <row r="7" spans="1:256" ht="15" customHeight="1" thickBot="1" x14ac:dyDescent="0.25">
      <c r="A7" s="172" t="s">
        <v>248</v>
      </c>
      <c r="B7" s="25" t="s">
        <v>184</v>
      </c>
      <c r="C7" s="14">
        <f>SUMIF(Saisie_Août!$A$4:$A$127,$A$7:$A$22,Credits_Aout)</f>
        <v>0</v>
      </c>
      <c r="D7" s="15">
        <f t="shared" ref="D7:D22" si="0">SUM(B7-C7)</f>
        <v>0</v>
      </c>
      <c r="F7" s="55" t="s">
        <v>64</v>
      </c>
      <c r="G7" s="56"/>
      <c r="H7" s="56"/>
      <c r="I7" s="57"/>
      <c r="K7" s="237" t="s">
        <v>138</v>
      </c>
      <c r="L7" s="238"/>
      <c r="M7" s="238"/>
      <c r="N7" s="239"/>
    </row>
    <row r="8" spans="1:256" ht="15" customHeight="1" thickBot="1" x14ac:dyDescent="0.25">
      <c r="A8" s="170" t="s">
        <v>104</v>
      </c>
      <c r="B8" s="25" t="s">
        <v>184</v>
      </c>
      <c r="C8" s="14">
        <f>SUMIF(Saisie_Août!$A$4:$A$127,$A$7:$A$22,Credits_Aout)</f>
        <v>0</v>
      </c>
      <c r="D8" s="15">
        <f t="shared" si="0"/>
        <v>0</v>
      </c>
      <c r="F8" s="5" t="s">
        <v>154</v>
      </c>
      <c r="G8" s="25" t="s">
        <v>184</v>
      </c>
      <c r="H8" s="14">
        <f>SUMIF(Saisie_Août!$A$4:$A$127,$F$8:$F$11,Debits_Aout)</f>
        <v>0</v>
      </c>
      <c r="I8" s="15">
        <f>SUM(G8-H8)</f>
        <v>0</v>
      </c>
      <c r="K8" s="5" t="s">
        <v>265</v>
      </c>
      <c r="L8" s="24">
        <f>Juillet!L11</f>
        <v>0</v>
      </c>
      <c r="M8" s="24">
        <f>Juillet!$M$11</f>
        <v>870.02</v>
      </c>
      <c r="N8" s="15">
        <f>SUM(L8-M8)</f>
        <v>-870.02</v>
      </c>
    </row>
    <row r="9" spans="1:256" ht="15" customHeight="1" thickBot="1" x14ac:dyDescent="0.25">
      <c r="A9" s="170" t="s">
        <v>102</v>
      </c>
      <c r="B9" s="25" t="s">
        <v>184</v>
      </c>
      <c r="C9" s="14">
        <f>SUMIF(Saisie_Août!$A$4:$A$127,$A$7:$A$22,Credits_Aout)</f>
        <v>0</v>
      </c>
      <c r="D9" s="15">
        <f t="shared" si="0"/>
        <v>0</v>
      </c>
      <c r="F9" s="5" t="s">
        <v>63</v>
      </c>
      <c r="G9" s="25" t="s">
        <v>184</v>
      </c>
      <c r="H9" s="14">
        <f>SUMIF(Saisie_Août!$A$4:$A$127,$F$8:$F$11,Debits_Aout)</f>
        <v>0</v>
      </c>
      <c r="I9" s="15">
        <f>SUM(G9-H9)</f>
        <v>0</v>
      </c>
      <c r="K9" s="5" t="s">
        <v>139</v>
      </c>
      <c r="L9" s="7">
        <f>B23</f>
        <v>0</v>
      </c>
      <c r="M9" s="14">
        <f>C23</f>
        <v>0</v>
      </c>
      <c r="N9" s="15">
        <f>SUM(L9-M9)</f>
        <v>0</v>
      </c>
    </row>
    <row r="10" spans="1:256" ht="15" customHeight="1" thickBot="1" x14ac:dyDescent="0.25">
      <c r="A10" s="170" t="s">
        <v>103</v>
      </c>
      <c r="B10" s="25" t="s">
        <v>184</v>
      </c>
      <c r="C10" s="14">
        <f>SUMIF(Saisie_Août!$A$4:$A$127,$A$7:$A$22,Credits_Aout)</f>
        <v>0</v>
      </c>
      <c r="D10" s="15">
        <f t="shared" si="0"/>
        <v>0</v>
      </c>
      <c r="F10" s="5" t="s">
        <v>91</v>
      </c>
      <c r="G10" s="25" t="s">
        <v>184</v>
      </c>
      <c r="H10" s="14">
        <f>SUMIF(Saisie_Août!$A$4:$A$127,$F$8:$F$11,Debits_Aout)</f>
        <v>0</v>
      </c>
      <c r="I10" s="15">
        <f>SUM(G10-H10)</f>
        <v>0</v>
      </c>
      <c r="K10" s="5" t="s">
        <v>140</v>
      </c>
      <c r="L10" s="7">
        <f>G80</f>
        <v>0</v>
      </c>
      <c r="M10" s="14">
        <f>H80</f>
        <v>0</v>
      </c>
      <c r="N10" s="15">
        <f>SUM(L10-M10)</f>
        <v>0</v>
      </c>
    </row>
    <row r="11" spans="1:256" ht="15" customHeight="1" thickBot="1" x14ac:dyDescent="0.25">
      <c r="A11" s="170" t="s">
        <v>105</v>
      </c>
      <c r="B11" s="51" t="s">
        <v>184</v>
      </c>
      <c r="C11" s="14">
        <f>SUMIF(Saisie_Août!$A$4:$A$127,$A$7:$A$22,Credits_Aout)</f>
        <v>0</v>
      </c>
      <c r="D11" s="15">
        <f t="shared" si="0"/>
        <v>0</v>
      </c>
      <c r="F11" s="5" t="s">
        <v>92</v>
      </c>
      <c r="G11" s="25" t="s">
        <v>184</v>
      </c>
      <c r="H11" s="14">
        <f>SUMIF(Saisie_Août!$A$4:$A$127,$F$8:$F$11,Debits_Aout)</f>
        <v>0</v>
      </c>
      <c r="I11" s="15">
        <f>SUM(G11-H11)</f>
        <v>0</v>
      </c>
      <c r="K11" s="9" t="s">
        <v>141</v>
      </c>
      <c r="L11" s="8">
        <f>SUM(L8+L9-L10)</f>
        <v>0</v>
      </c>
      <c r="M11" s="8">
        <f>SUM(M8+M9-M10)</f>
        <v>870.02</v>
      </c>
      <c r="N11" s="8">
        <f>SUM(N8+N9-N10)</f>
        <v>-870.02</v>
      </c>
    </row>
    <row r="12" spans="1:256" ht="15" customHeight="1" thickBot="1" x14ac:dyDescent="0.25">
      <c r="A12" s="170" t="s">
        <v>106</v>
      </c>
      <c r="B12" s="51" t="s">
        <v>184</v>
      </c>
      <c r="C12" s="14">
        <f>SUMIF(Saisie_Août!$A$4:$A$127,$A$7:$A$22,Credits_Aout)</f>
        <v>0</v>
      </c>
      <c r="D12" s="15">
        <f t="shared" si="0"/>
        <v>0</v>
      </c>
      <c r="F12" s="9" t="s">
        <v>132</v>
      </c>
      <c r="G12" s="16">
        <f>SUM(G8:G11)</f>
        <v>0</v>
      </c>
      <c r="H12" s="16">
        <f>SUM(H8:H11)</f>
        <v>0</v>
      </c>
      <c r="I12" s="16">
        <f>SUM(I8:I11)</f>
        <v>0</v>
      </c>
      <c r="K12" s="237" t="s">
        <v>142</v>
      </c>
      <c r="L12" s="238"/>
      <c r="M12" s="238"/>
      <c r="N12" s="239"/>
    </row>
    <row r="13" spans="1:256" ht="15" customHeight="1" thickBot="1" x14ac:dyDescent="0.25">
      <c r="A13" s="170" t="s">
        <v>107</v>
      </c>
      <c r="B13" s="51" t="s">
        <v>184</v>
      </c>
      <c r="C13" s="14">
        <f>SUMIF(Saisie_Août!$A$4:$A$127,$A$7:$A$22,Credits_Aout)</f>
        <v>0</v>
      </c>
      <c r="D13" s="15">
        <f t="shared" si="0"/>
        <v>0</v>
      </c>
      <c r="F13" s="237" t="s">
        <v>37</v>
      </c>
      <c r="G13" s="238"/>
      <c r="H13" s="238"/>
      <c r="I13" s="239"/>
      <c r="K13" s="5" t="s">
        <v>266</v>
      </c>
      <c r="L13" s="24">
        <f>Juillet!L16</f>
        <v>0</v>
      </c>
      <c r="M13" s="24">
        <f>Juillet!$M$16</f>
        <v>0</v>
      </c>
      <c r="N13" s="15">
        <f>SUM(L13-M13)</f>
        <v>0</v>
      </c>
    </row>
    <row r="14" spans="1:256" ht="15" customHeight="1" thickBot="1" x14ac:dyDescent="0.25">
      <c r="A14" s="170" t="s">
        <v>210</v>
      </c>
      <c r="B14" s="51" t="s">
        <v>184</v>
      </c>
      <c r="C14" s="14">
        <f>SUMIF(Saisie_Août!$A$4:$A$127,$A$7:$A$22,Credits_Aout)</f>
        <v>0</v>
      </c>
      <c r="D14" s="15">
        <f t="shared" si="0"/>
        <v>0</v>
      </c>
      <c r="F14" s="5" t="s">
        <v>168</v>
      </c>
      <c r="G14" s="25" t="s">
        <v>184</v>
      </c>
      <c r="H14" s="14">
        <f>SUMIF(Saisie_Août!$A$4:$A$127,$F$14:$F$20,Debits_Aout)</f>
        <v>0</v>
      </c>
      <c r="I14" s="15">
        <f t="shared" ref="I14:I20" si="1">SUM(G14-H14)</f>
        <v>0</v>
      </c>
      <c r="K14" s="5" t="s">
        <v>139</v>
      </c>
      <c r="L14" s="49" t="str">
        <f>B74</f>
        <v>0,00</v>
      </c>
      <c r="M14" s="14">
        <f>C74</f>
        <v>0</v>
      </c>
      <c r="N14" s="15">
        <f>SUM(L14-M14)</f>
        <v>0</v>
      </c>
    </row>
    <row r="15" spans="1:256" ht="15" customHeight="1" thickBot="1" x14ac:dyDescent="0.25">
      <c r="A15" s="171" t="s">
        <v>108</v>
      </c>
      <c r="B15" s="51" t="s">
        <v>184</v>
      </c>
      <c r="C15" s="14">
        <f>SUMIF(Saisie_Août!$A$4:$A$127,$A$7:$A$22,Credits_Aout)</f>
        <v>0</v>
      </c>
      <c r="D15" s="15">
        <f t="shared" si="0"/>
        <v>0</v>
      </c>
      <c r="F15" s="5" t="s">
        <v>177</v>
      </c>
      <c r="G15" s="25" t="s">
        <v>184</v>
      </c>
      <c r="H15" s="14">
        <f>SUMIF(Saisie_Août!$A$4:$A$127,$F$14:$F$20,Debits_Aout)</f>
        <v>0</v>
      </c>
      <c r="I15" s="15">
        <f t="shared" si="1"/>
        <v>0</v>
      </c>
      <c r="K15" s="5" t="s">
        <v>140</v>
      </c>
      <c r="L15" s="49" t="str">
        <f>B10</f>
        <v>0,00</v>
      </c>
      <c r="M15" s="14">
        <f>C8</f>
        <v>0</v>
      </c>
      <c r="N15" s="15">
        <f>SUM(L15-M15)</f>
        <v>0</v>
      </c>
    </row>
    <row r="16" spans="1:256" ht="15" customHeight="1" thickBot="1" x14ac:dyDescent="0.25">
      <c r="A16" s="170" t="s">
        <v>109</v>
      </c>
      <c r="B16" s="51" t="s">
        <v>184</v>
      </c>
      <c r="C16" s="14">
        <f>SUMIF(Saisie_Août!$A$4:$A$127,$A$7:$A$22,Credits_Aout)</f>
        <v>0</v>
      </c>
      <c r="D16" s="15">
        <f t="shared" si="0"/>
        <v>0</v>
      </c>
      <c r="F16" s="5" t="s">
        <v>41</v>
      </c>
      <c r="G16" s="25" t="s">
        <v>184</v>
      </c>
      <c r="H16" s="14">
        <f>SUMIF(Saisie_Août!$A$4:$A$127,$F$14:$F$20,Debits_Aout)</f>
        <v>0</v>
      </c>
      <c r="I16" s="15">
        <f t="shared" si="1"/>
        <v>0</v>
      </c>
      <c r="K16" s="9" t="s">
        <v>141</v>
      </c>
      <c r="L16" s="8">
        <f>SUM(L13+L14-L15)</f>
        <v>0</v>
      </c>
      <c r="M16" s="8">
        <f>SUM(M13+M14-M15)</f>
        <v>0</v>
      </c>
      <c r="N16" s="8">
        <f>SUM(N13+N14-N15)</f>
        <v>0</v>
      </c>
    </row>
    <row r="17" spans="1:14" ht="15" customHeight="1" thickBot="1" x14ac:dyDescent="0.25">
      <c r="A17" s="170" t="s">
        <v>111</v>
      </c>
      <c r="B17" s="51" t="s">
        <v>184</v>
      </c>
      <c r="C17" s="14">
        <f>SUMIF(Saisie_Août!$A$4:$A$127,$A$7:$A$22,Credits_Aout)</f>
        <v>0</v>
      </c>
      <c r="D17" s="15">
        <f t="shared" si="0"/>
        <v>0</v>
      </c>
      <c r="F17" s="5" t="s">
        <v>47</v>
      </c>
      <c r="G17" s="25" t="s">
        <v>184</v>
      </c>
      <c r="H17" s="14">
        <f>SUMIF(Saisie_Août!$A$4:$A$127,$F$14:$F$20,Debits_Aout)</f>
        <v>0</v>
      </c>
      <c r="I17" s="15">
        <f t="shared" si="1"/>
        <v>0</v>
      </c>
      <c r="K17" s="237" t="s">
        <v>143</v>
      </c>
      <c r="L17" s="238"/>
      <c r="M17" s="238"/>
      <c r="N17" s="239"/>
    </row>
    <row r="18" spans="1:14" ht="15" customHeight="1" thickBot="1" x14ac:dyDescent="0.25">
      <c r="A18" s="170" t="s">
        <v>110</v>
      </c>
      <c r="B18" s="51" t="s">
        <v>184</v>
      </c>
      <c r="C18" s="14">
        <f>SUMIF(Saisie_Août!$A$4:$A$127,$A$7:$A$22,Credits_Aout)</f>
        <v>0</v>
      </c>
      <c r="D18" s="15">
        <f t="shared" si="0"/>
        <v>0</v>
      </c>
      <c r="F18" s="5" t="s">
        <v>60</v>
      </c>
      <c r="G18" s="25" t="s">
        <v>184</v>
      </c>
      <c r="H18" s="14">
        <f>SUMIF(Saisie_Août!$A$4:$A$127,$F$14:$F$20,Debits_Aout)</f>
        <v>0</v>
      </c>
      <c r="I18" s="15">
        <f t="shared" si="1"/>
        <v>0</v>
      </c>
      <c r="K18" s="5" t="s">
        <v>267</v>
      </c>
      <c r="L18" s="24">
        <f>Juillet!L21</f>
        <v>0</v>
      </c>
      <c r="M18" s="24">
        <f>Juillet!$M$21</f>
        <v>-677.77</v>
      </c>
      <c r="N18" s="15">
        <f>SUM(L18-M18)</f>
        <v>677.77</v>
      </c>
    </row>
    <row r="19" spans="1:14" ht="15" customHeight="1" thickBot="1" x14ac:dyDescent="0.25">
      <c r="A19" s="170" t="s">
        <v>147</v>
      </c>
      <c r="B19" s="51" t="s">
        <v>184</v>
      </c>
      <c r="C19" s="14">
        <f>SUMIF(Saisie_Août!$A$4:$A$127,$A$7:$A$22,Credits_Aout)</f>
        <v>0</v>
      </c>
      <c r="D19" s="15">
        <f t="shared" si="0"/>
        <v>0</v>
      </c>
      <c r="F19" s="5" t="s">
        <v>71</v>
      </c>
      <c r="G19" s="25" t="s">
        <v>184</v>
      </c>
      <c r="H19" s="14">
        <f>SUMIF(Saisie_Août!$A$4:$A$127,$F$14:$F$20,Debits_Aout)</f>
        <v>0</v>
      </c>
      <c r="I19" s="15">
        <f t="shared" si="1"/>
        <v>0</v>
      </c>
      <c r="K19" s="5" t="s">
        <v>139</v>
      </c>
      <c r="L19" s="49" t="str">
        <f>B75</f>
        <v>0,00</v>
      </c>
      <c r="M19" s="14">
        <f>C75</f>
        <v>0</v>
      </c>
      <c r="N19" s="15">
        <f>SUM(L19-M19)</f>
        <v>0</v>
      </c>
    </row>
    <row r="20" spans="1:14" ht="15" customHeight="1" thickBot="1" x14ac:dyDescent="0.25">
      <c r="A20" s="170" t="s">
        <v>113</v>
      </c>
      <c r="B20" s="51" t="s">
        <v>184</v>
      </c>
      <c r="C20" s="14">
        <f>SUMIF(Saisie_Août!$A$4:$A$127,$A$7:$A$22,Credits_Aout)</f>
        <v>0</v>
      </c>
      <c r="D20" s="15">
        <f t="shared" si="0"/>
        <v>0</v>
      </c>
      <c r="F20" s="5" t="s">
        <v>88</v>
      </c>
      <c r="G20" s="25" t="s">
        <v>184</v>
      </c>
      <c r="H20" s="14">
        <f>SUMIF(Saisie_Août!$A$4:$A$127,$F$14:$F$20,Debits_Aout)</f>
        <v>0</v>
      </c>
      <c r="I20" s="15">
        <f t="shared" si="1"/>
        <v>0</v>
      </c>
      <c r="K20" s="5" t="s">
        <v>140</v>
      </c>
      <c r="L20" s="49" t="str">
        <f>B11</f>
        <v>0,00</v>
      </c>
      <c r="M20" s="14">
        <f>C11</f>
        <v>0</v>
      </c>
      <c r="N20" s="15">
        <f>SUM(L20-M20)</f>
        <v>0</v>
      </c>
    </row>
    <row r="21" spans="1:14" ht="15" customHeight="1" thickBot="1" x14ac:dyDescent="0.25">
      <c r="A21" s="170" t="s">
        <v>114</v>
      </c>
      <c r="B21" s="51" t="s">
        <v>184</v>
      </c>
      <c r="C21" s="14">
        <f>SUMIF(Saisie_Août!$A$4:$A$127,$A$7:$A$22,Credits_Aout)</f>
        <v>0</v>
      </c>
      <c r="D21" s="15">
        <f t="shared" si="0"/>
        <v>0</v>
      </c>
      <c r="F21" s="9" t="s">
        <v>131</v>
      </c>
      <c r="G21" s="26">
        <f>SUM(G14:G20)</f>
        <v>0</v>
      </c>
      <c r="H21" s="16">
        <f>SUM(H14:H20)</f>
        <v>0</v>
      </c>
      <c r="I21" s="16">
        <f>SUM(I14:I20)</f>
        <v>0</v>
      </c>
      <c r="K21" s="9" t="s">
        <v>141</v>
      </c>
      <c r="L21" s="8">
        <f>SUM(L18+L19-L20)</f>
        <v>0</v>
      </c>
      <c r="M21" s="8">
        <f>SUM(M18+M19-M20)</f>
        <v>-677.77</v>
      </c>
      <c r="N21" s="8">
        <f>SUM(N18+N19-N20)</f>
        <v>677.77</v>
      </c>
    </row>
    <row r="22" spans="1:14" ht="15" customHeight="1" thickBot="1" x14ac:dyDescent="0.25">
      <c r="A22" s="170" t="s">
        <v>115</v>
      </c>
      <c r="B22" s="51" t="s">
        <v>184</v>
      </c>
      <c r="C22" s="14">
        <f>SUMIF(Saisie_Août!$A$4:$A$127,$A$7:$A$22,Credits_Aout)</f>
        <v>0</v>
      </c>
      <c r="D22" s="15">
        <f t="shared" si="0"/>
        <v>0</v>
      </c>
      <c r="F22" s="237" t="s">
        <v>43</v>
      </c>
      <c r="G22" s="244"/>
      <c r="H22" s="238"/>
      <c r="I22" s="239"/>
      <c r="K22" s="237" t="s">
        <v>144</v>
      </c>
      <c r="L22" s="238"/>
      <c r="M22" s="238"/>
      <c r="N22" s="239"/>
    </row>
    <row r="23" spans="1:14" ht="15" customHeight="1" thickBot="1" x14ac:dyDescent="0.25">
      <c r="A23" s="13" t="s">
        <v>120</v>
      </c>
      <c r="B23" s="17">
        <f>SUM(B7:B22)</f>
        <v>0</v>
      </c>
      <c r="C23" s="17">
        <f>SUM(C7:C22)</f>
        <v>0</v>
      </c>
      <c r="D23" s="17">
        <f>SUM(D7:D22)</f>
        <v>0</v>
      </c>
      <c r="F23" s="5" t="s">
        <v>158</v>
      </c>
      <c r="G23" s="25" t="s">
        <v>184</v>
      </c>
      <c r="H23" s="14">
        <f>SUMIF(Saisie_Août!$A$4:$A$127,$F$23:$F$26,Debits_Aout)</f>
        <v>0</v>
      </c>
      <c r="I23" s="15">
        <f>SUM(G23-H23)</f>
        <v>0</v>
      </c>
      <c r="K23" s="5" t="s">
        <v>268</v>
      </c>
      <c r="L23" s="24">
        <f>Juillet!L26</f>
        <v>0</v>
      </c>
      <c r="M23" s="24">
        <f>Juillet!$M$26</f>
        <v>-192.25</v>
      </c>
      <c r="N23" s="15">
        <f>SUM(L23-M23)</f>
        <v>192.25</v>
      </c>
    </row>
    <row r="24" spans="1:14" ht="15" customHeight="1" thickBot="1" x14ac:dyDescent="0.25">
      <c r="A24" s="10"/>
      <c r="B24" s="10"/>
      <c r="C24" s="10"/>
      <c r="D24" s="10"/>
      <c r="F24" s="5" t="s">
        <v>42</v>
      </c>
      <c r="G24" s="51" t="s">
        <v>184</v>
      </c>
      <c r="H24" s="14">
        <f>SUMIF(Saisie_Août!$A$4:$A$127,$F$23:$F$26,Debits_Aout)</f>
        <v>0</v>
      </c>
      <c r="I24" s="15">
        <f>SUM(G24-H24)</f>
        <v>0</v>
      </c>
      <c r="K24" s="5" t="s">
        <v>139</v>
      </c>
      <c r="L24" s="49" t="str">
        <f>B76</f>
        <v>0,00</v>
      </c>
      <c r="M24" s="14">
        <f>C76</f>
        <v>0</v>
      </c>
      <c r="N24" s="15">
        <f>SUM(L24-M24)</f>
        <v>0</v>
      </c>
    </row>
    <row r="25" spans="1:14" ht="15" customHeight="1" thickBot="1" x14ac:dyDescent="0.25">
      <c r="A25" s="209" t="s">
        <v>124</v>
      </c>
      <c r="B25" s="210"/>
      <c r="C25" s="210"/>
      <c r="D25" s="211"/>
      <c r="F25" s="5" t="s">
        <v>49</v>
      </c>
      <c r="G25" s="51" t="s">
        <v>184</v>
      </c>
      <c r="H25" s="14">
        <f>SUMIF(Saisie_Août!$A$4:$A$127,$F$23:$F$26,Debits_Aout)</f>
        <v>0</v>
      </c>
      <c r="I25" s="15">
        <f>SUM(G25-H25)</f>
        <v>0</v>
      </c>
      <c r="K25" s="5" t="s">
        <v>140</v>
      </c>
      <c r="L25" s="49" t="str">
        <f>B12</f>
        <v>0,00</v>
      </c>
      <c r="M25" s="14">
        <f>C12</f>
        <v>0</v>
      </c>
      <c r="N25" s="15">
        <f>SUM(L25-M25)</f>
        <v>0</v>
      </c>
    </row>
    <row r="26" spans="1:14" ht="15" customHeight="1" thickBot="1" x14ac:dyDescent="0.25">
      <c r="A26" s="54" t="s">
        <v>125</v>
      </c>
      <c r="B26" s="54" t="s">
        <v>121</v>
      </c>
      <c r="C26" s="54" t="s">
        <v>122</v>
      </c>
      <c r="D26" s="54" t="s">
        <v>118</v>
      </c>
      <c r="F26" s="5" t="s">
        <v>83</v>
      </c>
      <c r="G26" s="51" t="s">
        <v>184</v>
      </c>
      <c r="H26" s="14">
        <f>SUMIF(Saisie_Août!$A$4:$A$127,$F$23:$F$26,Debits_Aout)</f>
        <v>0</v>
      </c>
      <c r="I26" s="15">
        <f>SUM(G26-H26)</f>
        <v>0</v>
      </c>
      <c r="K26" s="9" t="s">
        <v>141</v>
      </c>
      <c r="L26" s="8">
        <f>SUM(L23+L24-L25)</f>
        <v>0</v>
      </c>
      <c r="M26" s="8">
        <f>SUM(M23+M24-M25)</f>
        <v>-192.25</v>
      </c>
      <c r="N26" s="8">
        <f>SUM(N23+N24-N25)</f>
        <v>192.25</v>
      </c>
    </row>
    <row r="27" spans="1:14" ht="15" customHeight="1" thickBot="1" x14ac:dyDescent="0.25">
      <c r="A27" s="212" t="s">
        <v>77</v>
      </c>
      <c r="B27" s="213"/>
      <c r="C27" s="213"/>
      <c r="D27" s="214"/>
      <c r="F27" s="9" t="s">
        <v>133</v>
      </c>
      <c r="G27" s="16">
        <f>SUM(G23:G26)</f>
        <v>0</v>
      </c>
      <c r="H27" s="16">
        <f>SUM(H23:H26)</f>
        <v>0</v>
      </c>
      <c r="I27" s="19">
        <f>SUM(I23:I26)</f>
        <v>0</v>
      </c>
      <c r="K27" s="237" t="s">
        <v>145</v>
      </c>
      <c r="L27" s="238"/>
      <c r="M27" s="238"/>
      <c r="N27" s="239"/>
    </row>
    <row r="28" spans="1:14" ht="15" customHeight="1" thickBot="1" x14ac:dyDescent="0.25">
      <c r="A28" s="5" t="s">
        <v>152</v>
      </c>
      <c r="B28" s="25" t="s">
        <v>184</v>
      </c>
      <c r="C28" s="14">
        <f>SUMIF(Saisie_Août!$A$4:$A$127,$A$28:$A$30,Debits_Aout)</f>
        <v>0</v>
      </c>
      <c r="D28" s="15">
        <f>SUM(B28-C28)</f>
        <v>0</v>
      </c>
      <c r="F28" s="237" t="s">
        <v>23</v>
      </c>
      <c r="G28" s="238"/>
      <c r="H28" s="238"/>
      <c r="I28" s="239"/>
      <c r="K28" s="5" t="s">
        <v>269</v>
      </c>
      <c r="L28" s="24">
        <f>Juillet!L31</f>
        <v>0</v>
      </c>
      <c r="M28" s="24">
        <f>Juillet!$M$31</f>
        <v>0</v>
      </c>
      <c r="N28" s="15">
        <f>SUM(L28-M28)</f>
        <v>0</v>
      </c>
    </row>
    <row r="29" spans="1:14" ht="15" customHeight="1" thickBot="1" x14ac:dyDescent="0.25">
      <c r="A29" s="5" t="s">
        <v>76</v>
      </c>
      <c r="B29" s="51" t="s">
        <v>184</v>
      </c>
      <c r="C29" s="14">
        <f>SUMIF(Saisie_Août!$A$4:$A$127,$A$28:$A$30,Debits_Aout)</f>
        <v>0</v>
      </c>
      <c r="D29" s="15">
        <f>SUM(B29-C29)</f>
        <v>0</v>
      </c>
      <c r="F29" s="5" t="s">
        <v>155</v>
      </c>
      <c r="G29" s="51" t="s">
        <v>184</v>
      </c>
      <c r="H29" s="14">
        <f>SUMIF(Saisie_Août!$A$4:$A$127,$F$29:$F$32,Debits_Aout)</f>
        <v>0</v>
      </c>
      <c r="I29" s="15">
        <f>SUM(G29-H29)</f>
        <v>0</v>
      </c>
      <c r="K29" s="5" t="s">
        <v>139</v>
      </c>
      <c r="L29" s="49" t="str">
        <f>B77</f>
        <v>0,00</v>
      </c>
      <c r="M29" s="14">
        <f>C77</f>
        <v>0</v>
      </c>
      <c r="N29" s="15">
        <f>SUM(L29-M29)</f>
        <v>0</v>
      </c>
    </row>
    <row r="30" spans="1:14" ht="15" customHeight="1" thickBot="1" x14ac:dyDescent="0.25">
      <c r="A30" s="5" t="s">
        <v>82</v>
      </c>
      <c r="B30" s="51" t="s">
        <v>184</v>
      </c>
      <c r="C30" s="14">
        <f>SUMIF(Saisie_Août!$A$4:$A$127,$A$28:$A$30,Debits_Aout)</f>
        <v>0</v>
      </c>
      <c r="D30" s="15">
        <f>SUM(B30-C30)</f>
        <v>0</v>
      </c>
      <c r="F30" s="5" t="s">
        <v>22</v>
      </c>
      <c r="G30" s="51" t="s">
        <v>184</v>
      </c>
      <c r="H30" s="14">
        <f>SUMIF(Saisie_Août!$A$4:$A$127,$F$29:$F$32,Debits_Aout)</f>
        <v>0</v>
      </c>
      <c r="I30" s="15">
        <f>SUM(G30-H30)</f>
        <v>0</v>
      </c>
      <c r="K30" s="5" t="s">
        <v>140</v>
      </c>
      <c r="L30" s="49" t="str">
        <f>B13</f>
        <v>0,00</v>
      </c>
      <c r="M30" s="14">
        <f>C13</f>
        <v>0</v>
      </c>
      <c r="N30" s="15">
        <f>SUM(L30-M30)</f>
        <v>0</v>
      </c>
    </row>
    <row r="31" spans="1:14" ht="15" customHeight="1" thickBot="1" x14ac:dyDescent="0.25">
      <c r="A31" s="9" t="s">
        <v>126</v>
      </c>
      <c r="B31" s="16">
        <f>SUM(B28:B30)</f>
        <v>0</v>
      </c>
      <c r="C31" s="16">
        <f>SUM(C28:C30)</f>
        <v>0</v>
      </c>
      <c r="D31" s="16">
        <f>SUM(D28:D30)</f>
        <v>0</v>
      </c>
      <c r="F31" s="5" t="s">
        <v>56</v>
      </c>
      <c r="G31" s="51" t="s">
        <v>184</v>
      </c>
      <c r="H31" s="14">
        <f>SUMIF(Saisie_Août!$A$4:$A$127,$F$29:$F$32,Debits_Aout)</f>
        <v>0</v>
      </c>
      <c r="I31" s="15">
        <f>SUM(G31-H31)</f>
        <v>0</v>
      </c>
      <c r="K31" s="9" t="s">
        <v>141</v>
      </c>
      <c r="L31" s="8">
        <f>SUM(L28+L29-L30)</f>
        <v>0</v>
      </c>
      <c r="M31" s="8">
        <f>SUM(M28+M29-M30)</f>
        <v>0</v>
      </c>
      <c r="N31" s="8">
        <f>SUM(N28+N29-N30)</f>
        <v>0</v>
      </c>
    </row>
    <row r="32" spans="1:14" ht="15" customHeight="1" thickBot="1" x14ac:dyDescent="0.25">
      <c r="A32" s="212" t="s">
        <v>62</v>
      </c>
      <c r="B32" s="213"/>
      <c r="C32" s="213"/>
      <c r="D32" s="214"/>
      <c r="F32" s="5" t="s">
        <v>58</v>
      </c>
      <c r="G32" s="51" t="s">
        <v>184</v>
      </c>
      <c r="H32" s="14">
        <f>SUMIF(Saisie_Août!$A$4:$A$127,$F$29:$F$32,Debits_Aout)</f>
        <v>0</v>
      </c>
      <c r="I32" s="15">
        <f>SUM(G32-H32)</f>
        <v>0</v>
      </c>
      <c r="K32" s="6" t="s">
        <v>146</v>
      </c>
      <c r="L32" s="8">
        <f>SUM(L11+L16+L21+L26+L31)</f>
        <v>0</v>
      </c>
      <c r="M32" s="8">
        <f>SUM(M11+M16+M21+M26+M31)</f>
        <v>0</v>
      </c>
      <c r="N32" s="8">
        <f>SUM(N11+N16+N21+N26+N31)</f>
        <v>0</v>
      </c>
    </row>
    <row r="33" spans="1:9" ht="15" customHeight="1" thickBot="1" x14ac:dyDescent="0.25">
      <c r="A33" s="5" t="s">
        <v>211</v>
      </c>
      <c r="B33" s="25" t="s">
        <v>184</v>
      </c>
      <c r="C33" s="14">
        <f>SUMIF(Saisie_Août!$A$4:$A$127,$A$33:$A$36,Debits_Aout)</f>
        <v>0</v>
      </c>
      <c r="D33" s="14">
        <f>SUM(B33-C33)</f>
        <v>0</v>
      </c>
      <c r="F33" s="9" t="s">
        <v>173</v>
      </c>
      <c r="G33" s="16">
        <f>SUM(G29:G32)</f>
        <v>0</v>
      </c>
      <c r="H33" s="16">
        <f>SUM(H29:H32)</f>
        <v>0</v>
      </c>
      <c r="I33" s="16">
        <f>SUM(I29:I32)</f>
        <v>0</v>
      </c>
    </row>
    <row r="34" spans="1:9" ht="15" customHeight="1" thickBot="1" x14ac:dyDescent="0.25">
      <c r="A34" s="5" t="s">
        <v>112</v>
      </c>
      <c r="B34" s="51" t="s">
        <v>184</v>
      </c>
      <c r="C34" s="14">
        <f>SUMIF(Saisie_Août!$A$4:$A$127,$A$33:$A$36,Debits_Aout)</f>
        <v>0</v>
      </c>
      <c r="D34" s="14">
        <f>SUM(B34-C34)</f>
        <v>0</v>
      </c>
      <c r="F34" s="237" t="s">
        <v>162</v>
      </c>
      <c r="G34" s="238"/>
      <c r="H34" s="238"/>
      <c r="I34" s="239"/>
    </row>
    <row r="35" spans="1:9" ht="15" customHeight="1" thickBot="1" x14ac:dyDescent="0.25">
      <c r="A35" s="5" t="s">
        <v>61</v>
      </c>
      <c r="B35" s="51" t="s">
        <v>184</v>
      </c>
      <c r="C35" s="14">
        <f>SUMIF(Saisie_Août!$A$4:$A$127,$A$33:$A$36,Debits_Aout)</f>
        <v>0</v>
      </c>
      <c r="D35" s="14">
        <f>SUM(B35-C35)</f>
        <v>0</v>
      </c>
      <c r="F35" s="5" t="s">
        <v>161</v>
      </c>
      <c r="G35" s="51" t="s">
        <v>184</v>
      </c>
      <c r="H35" s="14">
        <f>SUMIF(Saisie_Août!$A$4:$A$127,$F$35:$F$37,Debits_Aout)</f>
        <v>0</v>
      </c>
      <c r="I35" s="15">
        <f>SUM(G35-H35)</f>
        <v>0</v>
      </c>
    </row>
    <row r="36" spans="1:9" ht="15" customHeight="1" thickBot="1" x14ac:dyDescent="0.25">
      <c r="A36" s="5" t="s">
        <v>75</v>
      </c>
      <c r="B36" s="51" t="s">
        <v>184</v>
      </c>
      <c r="C36" s="14">
        <f>SUMIF(Saisie_Août!$A$4:$A$127,$A$33:$A$36,Debits_Aout)</f>
        <v>0</v>
      </c>
      <c r="D36" s="14">
        <f>SUM(B36-C36)</f>
        <v>0</v>
      </c>
      <c r="F36" s="5" t="s">
        <v>44</v>
      </c>
      <c r="G36" s="51" t="s">
        <v>184</v>
      </c>
      <c r="H36" s="14">
        <f>SUMIF(Saisie_Août!$A$4:$A$127,$F$35:$F$37,Debits_Aout)</f>
        <v>0</v>
      </c>
      <c r="I36" s="15">
        <f>SUM(G36-H36)</f>
        <v>0</v>
      </c>
    </row>
    <row r="37" spans="1:9" ht="15" customHeight="1" thickBot="1" x14ac:dyDescent="0.25">
      <c r="A37" s="9" t="s">
        <v>127</v>
      </c>
      <c r="B37" s="16">
        <f>SUM(B33:B36)</f>
        <v>0</v>
      </c>
      <c r="C37" s="16">
        <f>SUM(C33:C36)</f>
        <v>0</v>
      </c>
      <c r="D37" s="16">
        <f>SUM(D33:D36)</f>
        <v>0</v>
      </c>
      <c r="F37" s="5" t="s">
        <v>65</v>
      </c>
      <c r="G37" s="51" t="s">
        <v>184</v>
      </c>
      <c r="H37" s="14">
        <f>SUMIF(Saisie_Août!$A$4:$A$127,$F$35:$F$37,Debits_Aout)</f>
        <v>0</v>
      </c>
      <c r="I37" s="15">
        <f>SUM(G37-H37)</f>
        <v>0</v>
      </c>
    </row>
    <row r="38" spans="1:9" ht="15" customHeight="1" thickBot="1" x14ac:dyDescent="0.25">
      <c r="A38" s="212" t="s">
        <v>151</v>
      </c>
      <c r="B38" s="213"/>
      <c r="C38" s="213"/>
      <c r="D38" s="214"/>
      <c r="F38" s="9" t="s">
        <v>172</v>
      </c>
      <c r="G38" s="16">
        <f>SUM(G35:G37)</f>
        <v>0</v>
      </c>
      <c r="H38" s="16">
        <f>SUM(H35:H37)</f>
        <v>0</v>
      </c>
      <c r="I38" s="16">
        <f>SUM(I35:I37)</f>
        <v>0</v>
      </c>
    </row>
    <row r="39" spans="1:9" ht="15" customHeight="1" thickBot="1" x14ac:dyDescent="0.25">
      <c r="A39" s="5" t="s">
        <v>150</v>
      </c>
      <c r="B39" s="51" t="s">
        <v>184</v>
      </c>
      <c r="C39" s="14">
        <f>SUMIF(Saisie_Août!$A$4:$A$127,$A$39:$A$42,Debits_Aout)</f>
        <v>0</v>
      </c>
      <c r="D39" s="14">
        <f>SUM(B39-C39)</f>
        <v>0</v>
      </c>
      <c r="F39" s="237" t="s">
        <v>174</v>
      </c>
      <c r="G39" s="238"/>
      <c r="H39" s="238"/>
      <c r="I39" s="239"/>
    </row>
    <row r="40" spans="1:9" ht="15" customHeight="1" thickBot="1" x14ac:dyDescent="0.25">
      <c r="A40" s="5" t="s">
        <v>30</v>
      </c>
      <c r="B40" s="51" t="s">
        <v>184</v>
      </c>
      <c r="C40" s="14">
        <f>SUMIF(Saisie_Août!$A$4:$A$127,$A$39:$A$42,Debits_Aout)</f>
        <v>0</v>
      </c>
      <c r="D40" s="14">
        <f>SUM(B40-C40)</f>
        <v>0</v>
      </c>
      <c r="F40" s="5" t="s">
        <v>179</v>
      </c>
      <c r="G40" s="51" t="s">
        <v>184</v>
      </c>
      <c r="H40" s="14">
        <f>SUMIF(Saisie_Août!$A$4:$A$127,$F$40:$F$46,Debits_Aout)</f>
        <v>0</v>
      </c>
      <c r="I40" s="15">
        <f t="shared" ref="I40:I46" si="2">SUM(G40-H40)</f>
        <v>0</v>
      </c>
    </row>
    <row r="41" spans="1:9" ht="15" customHeight="1" thickBot="1" x14ac:dyDescent="0.25">
      <c r="A41" s="5" t="s">
        <v>39</v>
      </c>
      <c r="B41" s="51" t="s">
        <v>184</v>
      </c>
      <c r="C41" s="14">
        <f>SUMIF(Saisie_Août!$A$4:$A$127,$A$39:$A$42,Debits_Aout)</f>
        <v>0</v>
      </c>
      <c r="D41" s="14">
        <f>SUM(B41-C41)</f>
        <v>0</v>
      </c>
      <c r="F41" s="5" t="s">
        <v>38</v>
      </c>
      <c r="G41" s="51" t="s">
        <v>184</v>
      </c>
      <c r="H41" s="14">
        <f>SUMIF(Saisie_Août!$A$4:$A$127,$F$40:$F$46,Debits_Aout)</f>
        <v>0</v>
      </c>
      <c r="I41" s="15">
        <f t="shared" si="2"/>
        <v>0</v>
      </c>
    </row>
    <row r="42" spans="1:9" ht="15" customHeight="1" thickBot="1" x14ac:dyDescent="0.25">
      <c r="A42" s="5" t="s">
        <v>280</v>
      </c>
      <c r="B42" s="51" t="s">
        <v>184</v>
      </c>
      <c r="C42" s="14">
        <f>SUMIF(Saisie_Août!$A$4:$A$127,$A$39:$A$42,Debits_Aout)</f>
        <v>0</v>
      </c>
      <c r="D42" s="14">
        <f>SUM(B42-C42)</f>
        <v>0</v>
      </c>
      <c r="F42" s="5" t="s">
        <v>178</v>
      </c>
      <c r="G42" s="51" t="s">
        <v>184</v>
      </c>
      <c r="H42" s="14">
        <f>SUMIF(Saisie_Août!$A$4:$A$127,$F$40:$F$46,Debits_Aout)</f>
        <v>0</v>
      </c>
      <c r="I42" s="14">
        <f t="shared" si="2"/>
        <v>0</v>
      </c>
    </row>
    <row r="43" spans="1:9" ht="15" customHeight="1" thickBot="1" x14ac:dyDescent="0.25">
      <c r="A43" s="9" t="s">
        <v>169</v>
      </c>
      <c r="B43" s="16">
        <f>SUM(B39:B42)</f>
        <v>0</v>
      </c>
      <c r="C43" s="16">
        <f>SUM(C39:C42)</f>
        <v>0</v>
      </c>
      <c r="D43" s="16">
        <f>SUM(D39:D42)</f>
        <v>0</v>
      </c>
      <c r="F43" s="5" t="s">
        <v>74</v>
      </c>
      <c r="G43" s="51" t="s">
        <v>184</v>
      </c>
      <c r="H43" s="14">
        <f>SUMIF(Saisie_Août!$A$4:$A$127,$F$40:$F$46,Debits_Aout)</f>
        <v>0</v>
      </c>
      <c r="I43" s="14">
        <f t="shared" si="2"/>
        <v>0</v>
      </c>
    </row>
    <row r="44" spans="1:9" ht="15" customHeight="1" thickBot="1" x14ac:dyDescent="0.25">
      <c r="A44" s="212" t="s">
        <v>20</v>
      </c>
      <c r="B44" s="213"/>
      <c r="C44" s="213"/>
      <c r="D44" s="214"/>
      <c r="F44" s="5" t="s">
        <v>85</v>
      </c>
      <c r="G44" s="51" t="s">
        <v>184</v>
      </c>
      <c r="H44" s="14">
        <f>SUMIF(Saisie_Août!$A$4:$A$127,$F$40:$F$46,Debits_Aout)</f>
        <v>0</v>
      </c>
      <c r="I44" s="15">
        <f t="shared" si="2"/>
        <v>0</v>
      </c>
    </row>
    <row r="45" spans="1:9" ht="15" customHeight="1" thickBot="1" x14ac:dyDescent="0.25">
      <c r="A45" s="5" t="s">
        <v>165</v>
      </c>
      <c r="B45" s="51" t="s">
        <v>184</v>
      </c>
      <c r="C45" s="14">
        <f>SUMIF(Saisie_Août!$A$4:$A$127,$A$45:$A$58,Debits_Aout)</f>
        <v>0</v>
      </c>
      <c r="D45" s="14">
        <f t="shared" ref="D45:D58" si="3">SUM(B45-C45)</f>
        <v>0</v>
      </c>
      <c r="F45" s="5" t="s">
        <v>86</v>
      </c>
      <c r="G45" s="51" t="s">
        <v>184</v>
      </c>
      <c r="H45" s="14">
        <f>SUMIF(Saisie_Août!$A$4:$A$127,$F$40:$F$46,Debits_Aout)</f>
        <v>0</v>
      </c>
      <c r="I45" s="15">
        <f t="shared" si="2"/>
        <v>0</v>
      </c>
    </row>
    <row r="46" spans="1:9" ht="15" customHeight="1" thickBot="1" x14ac:dyDescent="0.25">
      <c r="A46" s="5" t="s">
        <v>19</v>
      </c>
      <c r="B46" s="51" t="s">
        <v>184</v>
      </c>
      <c r="C46" s="14">
        <f>SUMIF(Saisie_Août!$A$4:$A$127,$A$45:$A$58,Debits_Aout)</f>
        <v>0</v>
      </c>
      <c r="D46" s="14">
        <f t="shared" si="3"/>
        <v>0</v>
      </c>
      <c r="F46" s="5" t="s">
        <v>87</v>
      </c>
      <c r="G46" s="51" t="s">
        <v>184</v>
      </c>
      <c r="H46" s="14">
        <f>SUMIF(Saisie_Août!$A$4:$A$127,$F$40:$F$46,Debits_Aout)</f>
        <v>0</v>
      </c>
      <c r="I46" s="15">
        <f t="shared" si="2"/>
        <v>0</v>
      </c>
    </row>
    <row r="47" spans="1:9" ht="15" customHeight="1" thickBot="1" x14ac:dyDescent="0.25">
      <c r="A47" s="5" t="s">
        <v>21</v>
      </c>
      <c r="B47" s="51" t="s">
        <v>184</v>
      </c>
      <c r="C47" s="14">
        <f>SUMIF(Saisie_Août!$A$4:$A$127,$A$45:$A$58,Debits_Aout)</f>
        <v>0</v>
      </c>
      <c r="D47" s="14">
        <f t="shared" si="3"/>
        <v>0</v>
      </c>
      <c r="F47" s="9" t="s">
        <v>135</v>
      </c>
      <c r="G47" s="16">
        <f>SUM(G40:G46)</f>
        <v>0</v>
      </c>
      <c r="H47" s="16">
        <f>SUM(H40:H46)</f>
        <v>0</v>
      </c>
      <c r="I47" s="16">
        <f>SUM(I40:I46)</f>
        <v>0</v>
      </c>
    </row>
    <row r="48" spans="1:9" ht="15" customHeight="1" thickBot="1" x14ac:dyDescent="0.25">
      <c r="A48" s="5" t="s">
        <v>25</v>
      </c>
      <c r="B48" s="51" t="s">
        <v>184</v>
      </c>
      <c r="C48" s="14">
        <f>SUMIF(Saisie_Août!$A$4:$A$127,$A$45:$A$58,Debits_Aout)</f>
        <v>0</v>
      </c>
      <c r="D48" s="14">
        <f t="shared" si="3"/>
        <v>0</v>
      </c>
      <c r="F48" s="237" t="s">
        <v>156</v>
      </c>
      <c r="G48" s="238"/>
      <c r="H48" s="238"/>
      <c r="I48" s="239"/>
    </row>
    <row r="49" spans="1:9" ht="15" customHeight="1" thickBot="1" x14ac:dyDescent="0.25">
      <c r="A49" s="5" t="s">
        <v>170</v>
      </c>
      <c r="B49" s="51" t="s">
        <v>184</v>
      </c>
      <c r="C49" s="14">
        <f>SUMIF(Saisie_Août!$A$4:$A$127,$A$45:$A$58,Debits_Aout)</f>
        <v>0</v>
      </c>
      <c r="D49" s="14">
        <f t="shared" si="3"/>
        <v>0</v>
      </c>
      <c r="F49" s="5" t="s">
        <v>167</v>
      </c>
      <c r="G49" s="51" t="s">
        <v>184</v>
      </c>
      <c r="H49" s="14">
        <f>SUMIF(Saisie_Août!$A$4:$A$127,$F$49:$F$50,Debits_Aout)</f>
        <v>0</v>
      </c>
      <c r="I49" s="15">
        <f>SUM(G49-H49)</f>
        <v>0</v>
      </c>
    </row>
    <row r="50" spans="1:9" ht="15" customHeight="1" thickBot="1" x14ac:dyDescent="0.25">
      <c r="A50" s="5" t="s">
        <v>48</v>
      </c>
      <c r="B50" s="51" t="s">
        <v>184</v>
      </c>
      <c r="C50" s="14">
        <f>SUMIF(Saisie_Août!$A$4:$A$127,$A$45:$A$58,Debits_Aout)</f>
        <v>0</v>
      </c>
      <c r="D50" s="14">
        <f t="shared" si="3"/>
        <v>0</v>
      </c>
      <c r="F50" s="5" t="s">
        <v>36</v>
      </c>
      <c r="G50" s="51" t="s">
        <v>184</v>
      </c>
      <c r="H50" s="14">
        <f>SUMIF(Saisie_Août!$A$4:$A$127,$F$49:$F$50,Debits_Aout)</f>
        <v>0</v>
      </c>
      <c r="I50" s="14">
        <f>SUM(G50-H50)</f>
        <v>0</v>
      </c>
    </row>
    <row r="51" spans="1:9" ht="15" customHeight="1" thickBot="1" x14ac:dyDescent="0.25">
      <c r="A51" s="5" t="s">
        <v>50</v>
      </c>
      <c r="B51" s="51" t="s">
        <v>184</v>
      </c>
      <c r="C51" s="14">
        <f>SUMIF(Saisie_Août!$A$4:$A$127,$A$45:$A$58,Debits_Aout)</f>
        <v>0</v>
      </c>
      <c r="D51" s="14">
        <f t="shared" si="3"/>
        <v>0</v>
      </c>
      <c r="F51" s="9" t="s">
        <v>175</v>
      </c>
      <c r="G51" s="16">
        <f>SUM(G49:G50)</f>
        <v>0</v>
      </c>
      <c r="H51" s="16">
        <f>SUM(H49:H50)</f>
        <v>0</v>
      </c>
      <c r="I51" s="16">
        <f>SUM(I49:I50)</f>
        <v>0</v>
      </c>
    </row>
    <row r="52" spans="1:9" ht="15" customHeight="1" thickBot="1" x14ac:dyDescent="0.25">
      <c r="A52" s="5" t="s">
        <v>54</v>
      </c>
      <c r="B52" s="51" t="s">
        <v>184</v>
      </c>
      <c r="C52" s="14">
        <f>SUMIF(Saisie_Août!$A$4:$A$127,$A$45:$A$58,Debits_Aout)</f>
        <v>0</v>
      </c>
      <c r="D52" s="14">
        <f t="shared" si="3"/>
        <v>0</v>
      </c>
      <c r="F52" s="237" t="s">
        <v>27</v>
      </c>
      <c r="G52" s="238"/>
      <c r="H52" s="238"/>
      <c r="I52" s="239"/>
    </row>
    <row r="53" spans="1:9" ht="15" customHeight="1" thickBot="1" x14ac:dyDescent="0.25">
      <c r="A53" s="5" t="s">
        <v>59</v>
      </c>
      <c r="B53" s="51" t="s">
        <v>184</v>
      </c>
      <c r="C53" s="14">
        <f>SUMIF(Saisie_Août!$A$4:$A$127,$A$45:$A$58,Debits_Aout)</f>
        <v>0</v>
      </c>
      <c r="D53" s="14">
        <f t="shared" si="3"/>
        <v>0</v>
      </c>
      <c r="F53" s="5" t="s">
        <v>164</v>
      </c>
      <c r="G53" s="51" t="s">
        <v>184</v>
      </c>
      <c r="H53" s="14">
        <f>SUMIF(Saisie_Août!$A$4:$A$127,$F$53:$F$61,Debits_Aout)</f>
        <v>0</v>
      </c>
      <c r="I53" s="15">
        <f t="shared" ref="I53:I61" si="4">SUM(G53-H53)</f>
        <v>0</v>
      </c>
    </row>
    <row r="54" spans="1:9" ht="15" customHeight="1" thickBot="1" x14ac:dyDescent="0.25">
      <c r="A54" s="5" t="s">
        <v>279</v>
      </c>
      <c r="B54" s="51" t="s">
        <v>184</v>
      </c>
      <c r="C54" s="14">
        <f>SUMIF(Saisie_Août!$A$4:$A$127,$A$45:$A$58,Debits_Aout)</f>
        <v>0</v>
      </c>
      <c r="D54" s="14">
        <f t="shared" si="3"/>
        <v>0</v>
      </c>
      <c r="F54" s="5" t="s">
        <v>26</v>
      </c>
      <c r="G54" s="51" t="s">
        <v>184</v>
      </c>
      <c r="H54" s="14">
        <f>SUMIF(Saisie_Août!$A$4:$A$127,$F$53:$F$61,Debits_Aout)</f>
        <v>0</v>
      </c>
      <c r="I54" s="15">
        <f t="shared" si="4"/>
        <v>0</v>
      </c>
    </row>
    <row r="55" spans="1:9" ht="15" customHeight="1" thickBot="1" x14ac:dyDescent="0.25">
      <c r="A55" s="5" t="s">
        <v>73</v>
      </c>
      <c r="B55" s="51" t="s">
        <v>184</v>
      </c>
      <c r="C55" s="14">
        <f>SUMIF(Saisie_Août!$A$4:$A$127,$A$45:$A$58,Debits_Aout)</f>
        <v>0</v>
      </c>
      <c r="D55" s="14">
        <f t="shared" si="3"/>
        <v>0</v>
      </c>
      <c r="F55" s="5" t="s">
        <v>31</v>
      </c>
      <c r="G55" s="51" t="s">
        <v>184</v>
      </c>
      <c r="H55" s="14">
        <f>SUMIF(Saisie_Août!$A$4:$A$127,$F$53:$F$61,Debits_Aout)</f>
        <v>0</v>
      </c>
      <c r="I55" s="15">
        <f t="shared" si="4"/>
        <v>0</v>
      </c>
    </row>
    <row r="56" spans="1:9" ht="15" customHeight="1" thickBot="1" x14ac:dyDescent="0.25">
      <c r="A56" s="5" t="s">
        <v>89</v>
      </c>
      <c r="B56" s="51" t="s">
        <v>184</v>
      </c>
      <c r="C56" s="14">
        <f>SUMIF(Saisie_Août!$A$4:$A$127,$A$45:$A$58,Debits_Aout)</f>
        <v>0</v>
      </c>
      <c r="D56" s="14">
        <f t="shared" si="3"/>
        <v>0</v>
      </c>
      <c r="F56" s="5" t="s">
        <v>32</v>
      </c>
      <c r="G56" s="51" t="s">
        <v>184</v>
      </c>
      <c r="H56" s="14">
        <f>SUMIF(Saisie_Août!$A$4:$A$127,$F$53:$F$61,Debits_Aout)</f>
        <v>0</v>
      </c>
      <c r="I56" s="15">
        <f t="shared" si="4"/>
        <v>0</v>
      </c>
    </row>
    <row r="57" spans="1:9" ht="15" customHeight="1" thickBot="1" x14ac:dyDescent="0.25">
      <c r="A57" s="5" t="s">
        <v>90</v>
      </c>
      <c r="B57" s="51" t="s">
        <v>184</v>
      </c>
      <c r="C57" s="14">
        <f>SUMIF(Saisie_Août!$A$4:$A$127,$A$45:$A$58,Debits_Aout)</f>
        <v>0</v>
      </c>
      <c r="D57" s="14">
        <f t="shared" si="3"/>
        <v>0</v>
      </c>
      <c r="F57" s="5" t="s">
        <v>51</v>
      </c>
      <c r="G57" s="51" t="s">
        <v>184</v>
      </c>
      <c r="H57" s="14">
        <f>SUMIF(Saisie_Août!$A$4:$A$127,$F$53:$F$61,Debits_Aout)</f>
        <v>0</v>
      </c>
      <c r="I57" s="15">
        <f t="shared" si="4"/>
        <v>0</v>
      </c>
    </row>
    <row r="58" spans="1:9" ht="15" customHeight="1" thickBot="1" x14ac:dyDescent="0.25">
      <c r="A58" s="5" t="s">
        <v>93</v>
      </c>
      <c r="B58" s="51" t="s">
        <v>184</v>
      </c>
      <c r="C58" s="14">
        <f>SUMIF(Saisie_Août!$A$4:$A$127,$A$45:$A$58,Debits_Aout)</f>
        <v>0</v>
      </c>
      <c r="D58" s="14">
        <f t="shared" si="3"/>
        <v>0</v>
      </c>
      <c r="F58" s="5" t="s">
        <v>57</v>
      </c>
      <c r="G58" s="51" t="s">
        <v>184</v>
      </c>
      <c r="H58" s="14">
        <f>SUMIF(Saisie_Août!$A$4:$A$127,$F$53:$F$61,Debits_Aout)</f>
        <v>0</v>
      </c>
      <c r="I58" s="15">
        <f t="shared" si="4"/>
        <v>0</v>
      </c>
    </row>
    <row r="59" spans="1:9" ht="15" customHeight="1" thickBot="1" x14ac:dyDescent="0.25">
      <c r="A59" s="9" t="s">
        <v>188</v>
      </c>
      <c r="B59" s="16">
        <f>SUM(B45:B58)</f>
        <v>0</v>
      </c>
      <c r="C59" s="16">
        <f>SUM(C45:C58)</f>
        <v>0</v>
      </c>
      <c r="D59" s="16">
        <f>SUM(D45:D58)</f>
        <v>0</v>
      </c>
      <c r="F59" s="5" t="s">
        <v>66</v>
      </c>
      <c r="G59" s="51" t="s">
        <v>184</v>
      </c>
      <c r="H59" s="14">
        <f>SUMIF(Saisie_Août!$A$4:$A$127,$F$53:$F$61,Debits_Aout)</f>
        <v>0</v>
      </c>
      <c r="I59" s="15">
        <f t="shared" si="4"/>
        <v>0</v>
      </c>
    </row>
    <row r="60" spans="1:9" ht="15" customHeight="1" thickBot="1" x14ac:dyDescent="0.25">
      <c r="A60" s="212" t="s">
        <v>34</v>
      </c>
      <c r="B60" s="213"/>
      <c r="C60" s="213"/>
      <c r="D60" s="214"/>
      <c r="F60" s="5" t="s">
        <v>67</v>
      </c>
      <c r="G60" s="51" t="s">
        <v>184</v>
      </c>
      <c r="H60" s="14">
        <f>SUMIF(Saisie_Août!$A$4:$A$127,$F$53:$F$61,Debits_Aout)</f>
        <v>0</v>
      </c>
      <c r="I60" s="15">
        <f t="shared" si="4"/>
        <v>0</v>
      </c>
    </row>
    <row r="61" spans="1:9" ht="15" customHeight="1" thickBot="1" x14ac:dyDescent="0.25">
      <c r="A61" s="5" t="s">
        <v>153</v>
      </c>
      <c r="B61" s="51" t="s">
        <v>184</v>
      </c>
      <c r="C61" s="14">
        <f>SUMIF(Saisie_Août!$A$4:$A$127,$A$61:$A$65,Debits_Aout)</f>
        <v>0</v>
      </c>
      <c r="D61" s="14">
        <f>SUM(B61-C61)</f>
        <v>0</v>
      </c>
      <c r="F61" s="5" t="s">
        <v>72</v>
      </c>
      <c r="G61" s="51" t="s">
        <v>184</v>
      </c>
      <c r="H61" s="14">
        <f>SUMIF(Saisie_Août!$A$4:$A$127,$F$53:$F$61,Debits_Aout)</f>
        <v>0</v>
      </c>
      <c r="I61" s="15">
        <f t="shared" si="4"/>
        <v>0</v>
      </c>
    </row>
    <row r="62" spans="1:9" ht="15" customHeight="1" thickBot="1" x14ac:dyDescent="0.25">
      <c r="A62" s="5" t="s">
        <v>33</v>
      </c>
      <c r="B62" s="51" t="s">
        <v>184</v>
      </c>
      <c r="C62" s="14">
        <f>SUMIF(Saisie_Août!$A$4:$A$127,$A$61:$A$65,Debits_Aout)</f>
        <v>0</v>
      </c>
      <c r="D62" s="14">
        <f>SUM(B62-C62)</f>
        <v>0</v>
      </c>
      <c r="F62" s="9" t="s">
        <v>134</v>
      </c>
      <c r="G62" s="16">
        <f>SUM(G53:G61)</f>
        <v>0</v>
      </c>
      <c r="H62" s="16">
        <f>SUM(H53:H61)</f>
        <v>0</v>
      </c>
      <c r="I62" s="16">
        <f>SUM(I53:I61)</f>
        <v>0</v>
      </c>
    </row>
    <row r="63" spans="1:9" ht="15" customHeight="1" thickBot="1" x14ac:dyDescent="0.25">
      <c r="A63" s="5" t="s">
        <v>35</v>
      </c>
      <c r="B63" s="51" t="s">
        <v>184</v>
      </c>
      <c r="C63" s="14">
        <f>SUMIF(Saisie_Août!$A$4:$A$127,$A$61:$A$65,Debits_Aout)</f>
        <v>0</v>
      </c>
      <c r="D63" s="14">
        <f>SUM(B63-C63)</f>
        <v>0</v>
      </c>
      <c r="F63" s="237" t="s">
        <v>29</v>
      </c>
      <c r="G63" s="238"/>
      <c r="H63" s="238"/>
      <c r="I63" s="239"/>
    </row>
    <row r="64" spans="1:9" ht="15" customHeight="1" thickBot="1" x14ac:dyDescent="0.25">
      <c r="A64" s="5" t="s">
        <v>45</v>
      </c>
      <c r="B64" s="51" t="s">
        <v>184</v>
      </c>
      <c r="C64" s="14">
        <f>SUMIF(Saisie_Août!$A$4:$A$127,$A$61:$A$65,Debits_Aout)</f>
        <v>0</v>
      </c>
      <c r="D64" s="14">
        <f>SUM(B64-C64)</f>
        <v>0</v>
      </c>
      <c r="F64" s="5" t="s">
        <v>166</v>
      </c>
      <c r="G64" s="51" t="s">
        <v>184</v>
      </c>
      <c r="H64" s="14">
        <f>SUMIF(Saisie_Août!$A$4:$A$127,$F$64:$F$73,Debits_Aout)</f>
        <v>0</v>
      </c>
      <c r="I64" s="15">
        <f t="shared" ref="I64:I73" si="5">SUM(G64-H64)</f>
        <v>0</v>
      </c>
    </row>
    <row r="65" spans="1:9" ht="15" customHeight="1" thickBot="1" x14ac:dyDescent="0.25">
      <c r="A65" s="5" t="s">
        <v>46</v>
      </c>
      <c r="B65" s="51" t="s">
        <v>184</v>
      </c>
      <c r="C65" s="14">
        <f>SUMIF(Saisie_Août!$A$4:$A$127,$A$61:$A$65,Debits_Aout)</f>
        <v>0</v>
      </c>
      <c r="D65" s="14">
        <f>SUM(B65-C65)</f>
        <v>0</v>
      </c>
      <c r="F65" s="5" t="s">
        <v>28</v>
      </c>
      <c r="G65" s="51" t="s">
        <v>184</v>
      </c>
      <c r="H65" s="14">
        <f>SUMIF(Saisie_Août!$A$4:$A$127,$F$64:$F$73,Debits_Aout)</f>
        <v>0</v>
      </c>
      <c r="I65" s="15">
        <f t="shared" si="5"/>
        <v>0</v>
      </c>
    </row>
    <row r="66" spans="1:9" ht="15" customHeight="1" thickBot="1" x14ac:dyDescent="0.25">
      <c r="A66" s="9" t="s">
        <v>129</v>
      </c>
      <c r="B66" s="16">
        <f>SUM(B61:B65)</f>
        <v>0</v>
      </c>
      <c r="C66" s="16">
        <f>SUM(C61:C65)</f>
        <v>0</v>
      </c>
      <c r="D66" s="16">
        <f>SUM(D61:D65)</f>
        <v>0</v>
      </c>
      <c r="F66" s="5" t="s">
        <v>180</v>
      </c>
      <c r="G66" s="51" t="s">
        <v>184</v>
      </c>
      <c r="H66" s="14">
        <f>SUMIF(Saisie_Août!$A$4:$A$127,$F$64:$F$73,Debits_Aout)</f>
        <v>0</v>
      </c>
      <c r="I66" s="15">
        <f t="shared" si="5"/>
        <v>0</v>
      </c>
    </row>
    <row r="67" spans="1:9" ht="15" customHeight="1" thickBot="1" x14ac:dyDescent="0.25">
      <c r="A67" s="237" t="s">
        <v>160</v>
      </c>
      <c r="B67" s="238"/>
      <c r="C67" s="238"/>
      <c r="D67" s="239"/>
      <c r="F67" s="5" t="s">
        <v>40</v>
      </c>
      <c r="G67" s="51" t="s">
        <v>184</v>
      </c>
      <c r="H67" s="14">
        <f>SUMIF(Saisie_Août!$A$4:$A$127,$F$64:$F$73,Debits_Aout)</f>
        <v>0</v>
      </c>
      <c r="I67" s="15">
        <f>SUM(G67-H67)</f>
        <v>0</v>
      </c>
    </row>
    <row r="68" spans="1:9" ht="15" customHeight="1" thickBot="1" x14ac:dyDescent="0.25">
      <c r="A68" s="5" t="s">
        <v>159</v>
      </c>
      <c r="B68" s="51" t="s">
        <v>184</v>
      </c>
      <c r="C68" s="14">
        <f>SUMIF(Saisie_Août!$A$4:$A$127,$A$68:$A$70,Debits_Aout)</f>
        <v>0</v>
      </c>
      <c r="D68" s="14">
        <f>SUM(B68-C68)</f>
        <v>0</v>
      </c>
      <c r="F68" s="5" t="s">
        <v>148</v>
      </c>
      <c r="G68" s="51" t="s">
        <v>184</v>
      </c>
      <c r="H68" s="14">
        <f>SUMIF(Saisie_Août!$A$4:$A$127,$F$64:$F$73,Debits_Aout)</f>
        <v>0</v>
      </c>
      <c r="I68" s="15">
        <f t="shared" si="5"/>
        <v>0</v>
      </c>
    </row>
    <row r="69" spans="1:9" ht="15" customHeight="1" thickBot="1" x14ac:dyDescent="0.25">
      <c r="A69" s="5" t="s">
        <v>212</v>
      </c>
      <c r="B69" s="51" t="s">
        <v>184</v>
      </c>
      <c r="C69" s="14">
        <f>SUMIF(Saisie_Août!$A$4:$A$127,$A$68:$A$70,Debits_Aout)</f>
        <v>0</v>
      </c>
      <c r="D69" s="14">
        <f>SUM(B69-C69)</f>
        <v>0</v>
      </c>
      <c r="F69" s="5" t="s">
        <v>68</v>
      </c>
      <c r="G69" s="51" t="s">
        <v>184</v>
      </c>
      <c r="H69" s="14">
        <f>SUMIF(Saisie_Août!$A$4:$A$127,$F$64:$F$73,Debits_Aout)</f>
        <v>0</v>
      </c>
      <c r="I69" s="15">
        <f t="shared" si="5"/>
        <v>0</v>
      </c>
    </row>
    <row r="70" spans="1:9" ht="15" customHeight="1" thickBot="1" x14ac:dyDescent="0.25">
      <c r="A70" s="5" t="s">
        <v>79</v>
      </c>
      <c r="B70" s="51" t="s">
        <v>184</v>
      </c>
      <c r="C70" s="14">
        <f>SUMIF(Saisie_Août!$A$4:$A$127,$A$68:$A$70,Debits_Aout)</f>
        <v>0</v>
      </c>
      <c r="D70" s="14">
        <f>SUM(B70-C70)</f>
        <v>0</v>
      </c>
      <c r="F70" s="5" t="s">
        <v>80</v>
      </c>
      <c r="G70" s="51" t="s">
        <v>184</v>
      </c>
      <c r="H70" s="14">
        <f>SUMIF(Saisie_Août!$A$4:$A$127,$F$64:$F$73,Debits_Aout)</f>
        <v>0</v>
      </c>
      <c r="I70" s="15">
        <f t="shared" si="5"/>
        <v>0</v>
      </c>
    </row>
    <row r="71" spans="1:9" ht="15" customHeight="1" thickBot="1" x14ac:dyDescent="0.25">
      <c r="A71" s="9" t="s">
        <v>171</v>
      </c>
      <c r="B71" s="16">
        <f>SUM(B68:B70)</f>
        <v>0</v>
      </c>
      <c r="C71" s="16">
        <f>SUM(C68:C70)</f>
        <v>0</v>
      </c>
      <c r="D71" s="16">
        <f>SUM(D69:D70)</f>
        <v>0</v>
      </c>
      <c r="F71" s="5" t="s">
        <v>81</v>
      </c>
      <c r="G71" s="51" t="s">
        <v>184</v>
      </c>
      <c r="H71" s="14">
        <f>SUMIF(Saisie_Août!$A$4:$A$127,$F$64:$F$73,Debits_Aout)</f>
        <v>0</v>
      </c>
      <c r="I71" s="15">
        <f t="shared" si="5"/>
        <v>0</v>
      </c>
    </row>
    <row r="72" spans="1:9" ht="15" customHeight="1" thickBot="1" x14ac:dyDescent="0.25">
      <c r="A72" s="237" t="s">
        <v>53</v>
      </c>
      <c r="B72" s="238"/>
      <c r="C72" s="238"/>
      <c r="D72" s="239"/>
      <c r="F72" s="5" t="s">
        <v>84</v>
      </c>
      <c r="G72" s="51" t="s">
        <v>184</v>
      </c>
      <c r="H72" s="14">
        <f>SUMIF(Saisie_Août!$A$4:$A$127,$F$64:$F$73,Debits_Aout)</f>
        <v>0</v>
      </c>
      <c r="I72" s="15">
        <f t="shared" si="5"/>
        <v>0</v>
      </c>
    </row>
    <row r="73" spans="1:9" ht="15" customHeight="1" thickBot="1" x14ac:dyDescent="0.25">
      <c r="A73" s="5" t="s">
        <v>157</v>
      </c>
      <c r="B73" s="51" t="s">
        <v>184</v>
      </c>
      <c r="C73" s="14">
        <f>SUMIF(Saisie_Août!$A$4:$A$127,$A$73:$A$77,Debits_Aout)</f>
        <v>0</v>
      </c>
      <c r="D73" s="15">
        <f>SUM(B73-C73)</f>
        <v>0</v>
      </c>
      <c r="F73" s="5" t="s">
        <v>94</v>
      </c>
      <c r="G73" s="51" t="s">
        <v>184</v>
      </c>
      <c r="H73" s="14">
        <f>SUMIF(Saisie_Août!$A$4:$A$127,$F$64:$F$73,Debits_Aout)</f>
        <v>0</v>
      </c>
      <c r="I73" s="15">
        <f t="shared" si="5"/>
        <v>0</v>
      </c>
    </row>
    <row r="74" spans="1:9" ht="15" customHeight="1" thickBot="1" x14ac:dyDescent="0.25">
      <c r="A74" s="5" t="s">
        <v>24</v>
      </c>
      <c r="B74" s="51" t="s">
        <v>184</v>
      </c>
      <c r="C74" s="14">
        <f>SUMIF(Saisie_Août!$A$4:$A$127,$A$73:$A$77,Debits_Aout)</f>
        <v>0</v>
      </c>
      <c r="D74" s="15">
        <f>SUM(B74-C74)</f>
        <v>0</v>
      </c>
      <c r="F74" s="9" t="s">
        <v>136</v>
      </c>
      <c r="G74" s="16">
        <f>SUM(G64:G73)</f>
        <v>0</v>
      </c>
      <c r="H74" s="16">
        <f>SUM(H64:H73)</f>
        <v>0</v>
      </c>
      <c r="I74" s="19">
        <f>SUM(I64:I73)</f>
        <v>0</v>
      </c>
    </row>
    <row r="75" spans="1:9" ht="15" customHeight="1" thickBot="1" x14ac:dyDescent="0.25">
      <c r="A75" s="5" t="s">
        <v>52</v>
      </c>
      <c r="B75" s="51" t="s">
        <v>184</v>
      </c>
      <c r="C75" s="14">
        <f>SUMIF(Saisie_Août!$A$4:$A$127,$A$73:$A$77,Debits_Aout)</f>
        <v>0</v>
      </c>
      <c r="D75" s="15">
        <f>SUM(B75-C75)</f>
        <v>0</v>
      </c>
      <c r="F75" s="237" t="s">
        <v>70</v>
      </c>
      <c r="G75" s="238"/>
      <c r="H75" s="238"/>
      <c r="I75" s="239"/>
    </row>
    <row r="76" spans="1:9" ht="15" customHeight="1" thickBot="1" x14ac:dyDescent="0.25">
      <c r="A76" s="5" t="s">
        <v>55</v>
      </c>
      <c r="B76" s="51" t="s">
        <v>184</v>
      </c>
      <c r="C76" s="14">
        <f>SUMIF(Saisie_Août!$A$4:$A$127,$A$73:$A$77,Debits_Aout)</f>
        <v>0</v>
      </c>
      <c r="D76" s="15">
        <f>SUM(B76-C76)</f>
        <v>0</v>
      </c>
      <c r="F76" s="5" t="s">
        <v>163</v>
      </c>
      <c r="G76" s="25" t="s">
        <v>184</v>
      </c>
      <c r="H76" s="14">
        <f>SUMIF(Saisie_Août!$A$4:$A$127,$F$76:$F$78,Debits_Aout)</f>
        <v>0</v>
      </c>
      <c r="I76" s="15">
        <f>SUM(G76-H76)</f>
        <v>0</v>
      </c>
    </row>
    <row r="77" spans="1:9" ht="15" customHeight="1" thickBot="1" x14ac:dyDescent="0.25">
      <c r="A77" s="5" t="s">
        <v>69</v>
      </c>
      <c r="B77" s="51" t="s">
        <v>184</v>
      </c>
      <c r="C77" s="14">
        <f>SUMIF(Saisie_Août!$A$4:$A$127,$A$73:$A$77,Debits_Aout)</f>
        <v>0</v>
      </c>
      <c r="D77" s="15">
        <f>SUM(B77-C77)</f>
        <v>0</v>
      </c>
      <c r="F77" s="5" t="s">
        <v>182</v>
      </c>
      <c r="G77" s="25" t="s">
        <v>184</v>
      </c>
      <c r="H77" s="14">
        <f>SUMIF(Saisie_Août!$A$4:$A$127,$F$76:$F$78,Debits_Aout)</f>
        <v>0</v>
      </c>
      <c r="I77" s="15">
        <f>SUM(G77-H77)</f>
        <v>0</v>
      </c>
    </row>
    <row r="78" spans="1:9" ht="15" customHeight="1" thickBot="1" x14ac:dyDescent="0.25">
      <c r="A78" s="9" t="s">
        <v>130</v>
      </c>
      <c r="B78" s="16">
        <f>SUM(B73:B77)</f>
        <v>0</v>
      </c>
      <c r="C78" s="16">
        <f>SUM(C73:C77)</f>
        <v>0</v>
      </c>
      <c r="D78" s="16">
        <f>SUM(D73:D77)</f>
        <v>0</v>
      </c>
      <c r="F78" s="5" t="s">
        <v>149</v>
      </c>
      <c r="G78" s="25" t="s">
        <v>184</v>
      </c>
      <c r="H78" s="14">
        <f>SUMIF(Saisie_Août!$A$4:$A$127,$F$76:$F$78,Debits_Aout)</f>
        <v>0</v>
      </c>
      <c r="I78" s="15">
        <f>SUM(G78-H78)</f>
        <v>0</v>
      </c>
    </row>
    <row r="79" spans="1:9" ht="15" customHeight="1" thickBot="1" x14ac:dyDescent="0.25">
      <c r="F79" s="9" t="s">
        <v>181</v>
      </c>
      <c r="G79" s="16">
        <f>SUM(G76:G78)</f>
        <v>0</v>
      </c>
      <c r="H79" s="16">
        <f>SUM(H76:H78)</f>
        <v>0</v>
      </c>
      <c r="I79" s="16">
        <f>SUM(I76:I78)</f>
        <v>0</v>
      </c>
    </row>
    <row r="80" spans="1:9" ht="15.75" thickBot="1" x14ac:dyDescent="0.25">
      <c r="F80" s="9" t="s">
        <v>176</v>
      </c>
      <c r="G80" s="16">
        <f>SUM(B31+B37+B43+B59+B66+B71+B78+G12+G21+G27+G33+G38+G47+G51+G62+G74+G79)</f>
        <v>0</v>
      </c>
      <c r="H80" s="16">
        <f>SUM(C31+C37+C43+C59+C66+C71+C78+H12+H21+H27+H33+H38+H47+H51+H62+H74+H79)</f>
        <v>0</v>
      </c>
      <c r="I80" s="16">
        <f>SUM(D31+D37+D43+D59+D66+D71+D78+I12+I21+I27+I33+I38+I47+I51+I62+I74+I79)</f>
        <v>0</v>
      </c>
    </row>
  </sheetData>
  <sheetProtection sheet="1" objects="1" scenarios="1"/>
  <mergeCells count="29">
    <mergeCell ref="A38:D38"/>
    <mergeCell ref="A44:D44"/>
    <mergeCell ref="C2:C3"/>
    <mergeCell ref="I2:I3"/>
    <mergeCell ref="F48:I48"/>
    <mergeCell ref="A5:D5"/>
    <mergeCell ref="F5:I5"/>
    <mergeCell ref="F22:I22"/>
    <mergeCell ref="F1:G1"/>
    <mergeCell ref="F2:G2"/>
    <mergeCell ref="A25:D25"/>
    <mergeCell ref="A27:D27"/>
    <mergeCell ref="A32:D32"/>
    <mergeCell ref="K12:N12"/>
    <mergeCell ref="F39:I39"/>
    <mergeCell ref="F34:I34"/>
    <mergeCell ref="K5:N5"/>
    <mergeCell ref="F13:I13"/>
    <mergeCell ref="K7:N7"/>
    <mergeCell ref="K17:N17"/>
    <mergeCell ref="F28:I28"/>
    <mergeCell ref="K22:N22"/>
    <mergeCell ref="K27:N27"/>
    <mergeCell ref="F75:I75"/>
    <mergeCell ref="A60:D60"/>
    <mergeCell ref="A67:D67"/>
    <mergeCell ref="A72:D72"/>
    <mergeCell ref="F52:I52"/>
    <mergeCell ref="F63:I63"/>
  </mergeCells>
  <dataValidations disablePrompts="1" count="1">
    <dataValidation allowBlank="1" showInputMessage="1" showErrorMessage="1" sqref="F46 A39:A42 A33:A36 A45:A58"/>
  </dataValidation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IV80"/>
  <sheetViews>
    <sheetView zoomScale="90" zoomScaleNormal="90" workbookViewId="0">
      <pane ySplit="3" topLeftCell="A4" activePane="bottomLeft" state="frozen"/>
      <selection activeCell="L13" sqref="L13"/>
      <selection pane="bottomLeft" activeCell="A4" sqref="A4"/>
    </sheetView>
  </sheetViews>
  <sheetFormatPr baseColWidth="10" defaultRowHeight="15" x14ac:dyDescent="0.2"/>
  <cols>
    <col min="1" max="1" width="40.88671875" customWidth="1"/>
    <col min="5" max="5" width="1.77734375" customWidth="1"/>
    <col min="6" max="6" width="40.88671875" customWidth="1"/>
    <col min="10" max="10" width="1.77734375" customWidth="1"/>
    <col min="11" max="11" width="40.88671875" customWidth="1"/>
  </cols>
  <sheetData>
    <row r="1" spans="1:256" ht="27" customHeight="1" thickTop="1" thickBot="1" x14ac:dyDescent="0.35">
      <c r="A1" s="27" t="s">
        <v>0</v>
      </c>
      <c r="B1" s="11"/>
      <c r="C1" s="11"/>
      <c r="D1" s="11"/>
      <c r="E1" s="11"/>
      <c r="F1" s="223">
        <f>Annee</f>
        <v>2018</v>
      </c>
      <c r="G1" s="224"/>
      <c r="H1" s="11"/>
      <c r="I1" s="11"/>
      <c r="J1" s="11"/>
      <c r="K1" s="68"/>
      <c r="L1" s="68"/>
      <c r="M1" s="68"/>
      <c r="N1" s="68"/>
    </row>
    <row r="2" spans="1:256" ht="21.75" customHeight="1" thickTop="1" thickBot="1" x14ac:dyDescent="0.35">
      <c r="A2" s="11" t="s">
        <v>0</v>
      </c>
      <c r="C2" s="242" t="s">
        <v>273</v>
      </c>
      <c r="D2" s="11"/>
      <c r="E2" s="11"/>
      <c r="F2" s="240" t="str">
        <f>Mois9</f>
        <v>SEPTEMBRE</v>
      </c>
      <c r="G2" s="241"/>
      <c r="H2" s="11"/>
      <c r="I2" s="242" t="s">
        <v>274</v>
      </c>
      <c r="J2" s="11"/>
      <c r="K2" s="68"/>
      <c r="L2" s="68"/>
      <c r="M2" s="11"/>
      <c r="N2" s="11"/>
    </row>
    <row r="3" spans="1:256" ht="20.100000000000001" customHeight="1" thickTop="1" thickBot="1" x14ac:dyDescent="0.35">
      <c r="A3" s="11"/>
      <c r="C3" s="243"/>
      <c r="D3" s="173" t="s">
        <v>183</v>
      </c>
      <c r="E3" s="11"/>
      <c r="F3" s="11"/>
      <c r="G3" s="11"/>
      <c r="H3" s="174" t="s">
        <v>186</v>
      </c>
      <c r="I3" s="243"/>
      <c r="J3" s="11"/>
      <c r="K3" s="68"/>
      <c r="L3" s="174" t="s">
        <v>185</v>
      </c>
      <c r="N3" s="174" t="s">
        <v>117</v>
      </c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</row>
    <row r="4" spans="1:256" ht="15" customHeight="1" thickBot="1" x14ac:dyDescent="0.25"/>
    <row r="5" spans="1:256" ht="15" customHeight="1" thickBot="1" x14ac:dyDescent="0.25">
      <c r="A5" s="208" t="s">
        <v>119</v>
      </c>
      <c r="B5" s="208"/>
      <c r="C5" s="208"/>
      <c r="D5" s="208"/>
      <c r="F5" s="208" t="s">
        <v>214</v>
      </c>
      <c r="G5" s="208"/>
      <c r="H5" s="208"/>
      <c r="I5" s="208"/>
      <c r="K5" s="208" t="s">
        <v>137</v>
      </c>
      <c r="L5" s="208"/>
      <c r="M5" s="208"/>
      <c r="N5" s="208"/>
    </row>
    <row r="6" spans="1:256" ht="15" customHeight="1" thickBot="1" x14ac:dyDescent="0.25">
      <c r="A6" s="12" t="s">
        <v>125</v>
      </c>
      <c r="B6" s="12" t="s">
        <v>121</v>
      </c>
      <c r="C6" s="12" t="s">
        <v>122</v>
      </c>
      <c r="D6" s="12" t="s">
        <v>118</v>
      </c>
      <c r="F6" s="23" t="s">
        <v>125</v>
      </c>
      <c r="G6" s="23" t="s">
        <v>121</v>
      </c>
      <c r="H6" s="23" t="s">
        <v>122</v>
      </c>
      <c r="I6" s="23" t="s">
        <v>118</v>
      </c>
      <c r="K6" s="23" t="s">
        <v>125</v>
      </c>
      <c r="L6" s="23" t="s">
        <v>121</v>
      </c>
      <c r="M6" s="23" t="s">
        <v>122</v>
      </c>
      <c r="N6" s="23" t="s">
        <v>118</v>
      </c>
    </row>
    <row r="7" spans="1:256" ht="15" customHeight="1" thickBot="1" x14ac:dyDescent="0.25">
      <c r="A7" s="172" t="s">
        <v>248</v>
      </c>
      <c r="B7" s="25" t="s">
        <v>184</v>
      </c>
      <c r="C7" s="14">
        <f>SUMIF(Saisie_Septembre!$A$4:$A$127,$A$7:$A$22,Credits_Septembre)</f>
        <v>0</v>
      </c>
      <c r="D7" s="15">
        <f t="shared" ref="D7:D22" si="0">SUM(B7-C7)</f>
        <v>0</v>
      </c>
      <c r="F7" s="55" t="s">
        <v>64</v>
      </c>
      <c r="G7" s="56"/>
      <c r="H7" s="56"/>
      <c r="I7" s="57"/>
      <c r="K7" s="237" t="s">
        <v>138</v>
      </c>
      <c r="L7" s="238"/>
      <c r="M7" s="238"/>
      <c r="N7" s="239"/>
    </row>
    <row r="8" spans="1:256" ht="15" customHeight="1" thickBot="1" x14ac:dyDescent="0.25">
      <c r="A8" s="170" t="s">
        <v>104</v>
      </c>
      <c r="B8" s="25" t="s">
        <v>184</v>
      </c>
      <c r="C8" s="14">
        <f>SUMIF(Saisie_Septembre!$A$4:$A$127,$A$7:$A$22,Credits_Septembre)</f>
        <v>0</v>
      </c>
      <c r="D8" s="15">
        <f t="shared" si="0"/>
        <v>0</v>
      </c>
      <c r="F8" s="5" t="s">
        <v>154</v>
      </c>
      <c r="G8" s="25" t="s">
        <v>184</v>
      </c>
      <c r="H8" s="14">
        <f>SUMIF(Saisie_Septembre!$A$4:$A$127,$F$8:$F$11,Debits_Septembre)</f>
        <v>0</v>
      </c>
      <c r="I8" s="15">
        <f>SUM(G8-H8)</f>
        <v>0</v>
      </c>
      <c r="K8" s="5" t="s">
        <v>265</v>
      </c>
      <c r="L8" s="24">
        <f>Aout!L11</f>
        <v>0</v>
      </c>
      <c r="M8" s="24">
        <f>Aout!M11</f>
        <v>870.02</v>
      </c>
      <c r="N8" s="15">
        <f>SUM(L8-M8)</f>
        <v>-870.02</v>
      </c>
    </row>
    <row r="9" spans="1:256" ht="15" customHeight="1" thickBot="1" x14ac:dyDescent="0.25">
      <c r="A9" s="170" t="s">
        <v>102</v>
      </c>
      <c r="B9" s="25" t="s">
        <v>184</v>
      </c>
      <c r="C9" s="14">
        <f>SUMIF(Saisie_Septembre!$A$4:$A$127,$A$7:$A$22,Credits_Septembre)</f>
        <v>0</v>
      </c>
      <c r="D9" s="15">
        <f t="shared" si="0"/>
        <v>0</v>
      </c>
      <c r="F9" s="5" t="s">
        <v>63</v>
      </c>
      <c r="G9" s="25" t="s">
        <v>184</v>
      </c>
      <c r="H9" s="14">
        <f>SUMIF(Saisie_Septembre!$A$4:$A$127,$F$8:$F$11,Debits_Septembre)</f>
        <v>0</v>
      </c>
      <c r="I9" s="15">
        <f>SUM(G9-H9)</f>
        <v>0</v>
      </c>
      <c r="K9" s="5" t="s">
        <v>139</v>
      </c>
      <c r="L9" s="7">
        <f>B23</f>
        <v>0</v>
      </c>
      <c r="M9" s="14">
        <f>C23</f>
        <v>0</v>
      </c>
      <c r="N9" s="15">
        <f>SUM(L9-M9)</f>
        <v>0</v>
      </c>
    </row>
    <row r="10" spans="1:256" ht="15" customHeight="1" thickBot="1" x14ac:dyDescent="0.25">
      <c r="A10" s="170" t="s">
        <v>103</v>
      </c>
      <c r="B10" s="25" t="s">
        <v>184</v>
      </c>
      <c r="C10" s="14">
        <f>SUMIF(Saisie_Septembre!$A$4:$A$127,$A$7:$A$22,Credits_Septembre)</f>
        <v>0</v>
      </c>
      <c r="D10" s="15">
        <f t="shared" si="0"/>
        <v>0</v>
      </c>
      <c r="F10" s="5" t="s">
        <v>91</v>
      </c>
      <c r="G10" s="25" t="s">
        <v>184</v>
      </c>
      <c r="H10" s="14">
        <f>SUMIF(Saisie_Septembre!$A$4:$A$127,$F$8:$F$11,Debits_Septembre)</f>
        <v>0</v>
      </c>
      <c r="I10" s="15">
        <f>SUM(G10-H10)</f>
        <v>0</v>
      </c>
      <c r="K10" s="5" t="s">
        <v>140</v>
      </c>
      <c r="L10" s="7">
        <f>G80</f>
        <v>0</v>
      </c>
      <c r="M10" s="14">
        <f>H80</f>
        <v>0</v>
      </c>
      <c r="N10" s="15">
        <f>SUM(L10-M10)</f>
        <v>0</v>
      </c>
    </row>
    <row r="11" spans="1:256" ht="15" customHeight="1" thickBot="1" x14ac:dyDescent="0.25">
      <c r="A11" s="170" t="s">
        <v>105</v>
      </c>
      <c r="B11" s="25" t="s">
        <v>184</v>
      </c>
      <c r="C11" s="14">
        <f>SUMIF(Saisie_Septembre!$A$4:$A$127,$A$7:$A$22,Credits_Septembre)</f>
        <v>0</v>
      </c>
      <c r="D11" s="15">
        <f t="shared" si="0"/>
        <v>0</v>
      </c>
      <c r="F11" s="5" t="s">
        <v>92</v>
      </c>
      <c r="G11" s="25" t="s">
        <v>184</v>
      </c>
      <c r="H11" s="14">
        <f>SUMIF(Saisie_Septembre!$A$4:$A$127,$F$8:$F$11,Debits_Septembre)</f>
        <v>0</v>
      </c>
      <c r="I11" s="15">
        <f>SUM(G11-H11)</f>
        <v>0</v>
      </c>
      <c r="K11" s="9" t="s">
        <v>141</v>
      </c>
      <c r="L11" s="8">
        <f>SUM(L8+L9-L10)</f>
        <v>0</v>
      </c>
      <c r="M11" s="8">
        <f>SUM(M8+M9-M10)</f>
        <v>870.02</v>
      </c>
      <c r="N11" s="8">
        <f>SUM(N8+N9-N10)</f>
        <v>-870.02</v>
      </c>
    </row>
    <row r="12" spans="1:256" ht="15" customHeight="1" thickBot="1" x14ac:dyDescent="0.25">
      <c r="A12" s="170" t="s">
        <v>106</v>
      </c>
      <c r="B12" s="25" t="s">
        <v>184</v>
      </c>
      <c r="C12" s="14">
        <f>SUMIF(Saisie_Septembre!$A$4:$A$127,$A$7:$A$22,Credits_Septembre)</f>
        <v>0</v>
      </c>
      <c r="D12" s="15">
        <f t="shared" si="0"/>
        <v>0</v>
      </c>
      <c r="F12" s="9" t="s">
        <v>132</v>
      </c>
      <c r="G12" s="16">
        <f>SUM(G8:G11)</f>
        <v>0</v>
      </c>
      <c r="H12" s="16">
        <f>SUM(H8:H11)</f>
        <v>0</v>
      </c>
      <c r="I12" s="16">
        <f>SUM(I8:I11)</f>
        <v>0</v>
      </c>
      <c r="K12" s="237" t="s">
        <v>142</v>
      </c>
      <c r="L12" s="238"/>
      <c r="M12" s="238"/>
      <c r="N12" s="239"/>
    </row>
    <row r="13" spans="1:256" ht="15" customHeight="1" thickBot="1" x14ac:dyDescent="0.25">
      <c r="A13" s="170" t="s">
        <v>107</v>
      </c>
      <c r="B13" s="25" t="s">
        <v>184</v>
      </c>
      <c r="C13" s="14">
        <f>SUMIF(Saisie_Septembre!$A$4:$A$127,$A$7:$A$22,Credits_Septembre)</f>
        <v>0</v>
      </c>
      <c r="D13" s="15">
        <f t="shared" si="0"/>
        <v>0</v>
      </c>
      <c r="F13" s="237" t="s">
        <v>37</v>
      </c>
      <c r="G13" s="238"/>
      <c r="H13" s="238"/>
      <c r="I13" s="239"/>
      <c r="K13" s="5" t="s">
        <v>266</v>
      </c>
      <c r="L13" s="24">
        <f>Aout!L16</f>
        <v>0</v>
      </c>
      <c r="M13" s="24">
        <f>Aout!$M$16</f>
        <v>0</v>
      </c>
      <c r="N13" s="15">
        <f>SUM(L13-M13)</f>
        <v>0</v>
      </c>
    </row>
    <row r="14" spans="1:256" ht="15" customHeight="1" thickBot="1" x14ac:dyDescent="0.25">
      <c r="A14" s="170" t="s">
        <v>210</v>
      </c>
      <c r="B14" s="25" t="s">
        <v>184</v>
      </c>
      <c r="C14" s="14">
        <f>SUMIF(Saisie_Septembre!$A$4:$A$127,$A$7:$A$22,Credits_Septembre)</f>
        <v>0</v>
      </c>
      <c r="D14" s="15">
        <f t="shared" si="0"/>
        <v>0</v>
      </c>
      <c r="F14" s="5" t="s">
        <v>168</v>
      </c>
      <c r="G14" s="25" t="s">
        <v>184</v>
      </c>
      <c r="H14" s="14">
        <f>SUMIF(Saisie_Septembre!$A$4:$A$127,$F$14:$F$20,Debits_Septembre)</f>
        <v>0</v>
      </c>
      <c r="I14" s="15">
        <f t="shared" ref="I14:I20" si="1">SUM(G14-H14)</f>
        <v>0</v>
      </c>
      <c r="K14" s="5" t="s">
        <v>139</v>
      </c>
      <c r="L14" s="49" t="str">
        <f>B74</f>
        <v>0,00</v>
      </c>
      <c r="M14" s="14">
        <f>C74</f>
        <v>0</v>
      </c>
      <c r="N14" s="15">
        <f>SUM(L14-M14)</f>
        <v>0</v>
      </c>
    </row>
    <row r="15" spans="1:256" ht="15" customHeight="1" thickBot="1" x14ac:dyDescent="0.25">
      <c r="A15" s="171" t="s">
        <v>108</v>
      </c>
      <c r="B15" s="25" t="s">
        <v>184</v>
      </c>
      <c r="C15" s="14">
        <f>SUMIF(Saisie_Septembre!$A$4:$A$127,$A$7:$A$22,Credits_Septembre)</f>
        <v>0</v>
      </c>
      <c r="D15" s="15">
        <f t="shared" si="0"/>
        <v>0</v>
      </c>
      <c r="F15" s="5" t="s">
        <v>177</v>
      </c>
      <c r="G15" s="25" t="s">
        <v>184</v>
      </c>
      <c r="H15" s="14">
        <f>SUMIF(Saisie_Septembre!$A$4:$A$127,$F$14:$F$20,Debits_Septembre)</f>
        <v>0</v>
      </c>
      <c r="I15" s="15">
        <f t="shared" si="1"/>
        <v>0</v>
      </c>
      <c r="K15" s="5" t="s">
        <v>140</v>
      </c>
      <c r="L15" s="49" t="str">
        <f>B10</f>
        <v>0,00</v>
      </c>
      <c r="M15" s="14">
        <f>C8</f>
        <v>0</v>
      </c>
      <c r="N15" s="15">
        <f>SUM(L15-M15)</f>
        <v>0</v>
      </c>
    </row>
    <row r="16" spans="1:256" ht="15" customHeight="1" thickBot="1" x14ac:dyDescent="0.25">
      <c r="A16" s="170" t="s">
        <v>109</v>
      </c>
      <c r="B16" s="25" t="s">
        <v>184</v>
      </c>
      <c r="C16" s="14">
        <f>SUMIF(Saisie_Septembre!$A$4:$A$127,$A$7:$A$22,Credits_Septembre)</f>
        <v>0</v>
      </c>
      <c r="D16" s="15">
        <f t="shared" si="0"/>
        <v>0</v>
      </c>
      <c r="F16" s="5" t="s">
        <v>41</v>
      </c>
      <c r="G16" s="25" t="s">
        <v>184</v>
      </c>
      <c r="H16" s="14">
        <f>SUMIF(Saisie_Septembre!$A$4:$A$127,$F$14:$F$20,Debits_Septembre)</f>
        <v>0</v>
      </c>
      <c r="I16" s="15">
        <f t="shared" si="1"/>
        <v>0</v>
      </c>
      <c r="K16" s="9" t="s">
        <v>141</v>
      </c>
      <c r="L16" s="8">
        <f>SUM(L13+L14-L15)</f>
        <v>0</v>
      </c>
      <c r="M16" s="8">
        <f>SUM(M13+M14-M15)</f>
        <v>0</v>
      </c>
      <c r="N16" s="8">
        <f>SUM(N13+N14-N15)</f>
        <v>0</v>
      </c>
    </row>
    <row r="17" spans="1:14" ht="15" customHeight="1" thickBot="1" x14ac:dyDescent="0.25">
      <c r="A17" s="170" t="s">
        <v>111</v>
      </c>
      <c r="B17" s="25" t="s">
        <v>184</v>
      </c>
      <c r="C17" s="14">
        <f>SUMIF(Saisie_Septembre!$A$4:$A$127,$A$7:$A$22,Credits_Septembre)</f>
        <v>0</v>
      </c>
      <c r="D17" s="15">
        <f t="shared" si="0"/>
        <v>0</v>
      </c>
      <c r="F17" s="5" t="s">
        <v>47</v>
      </c>
      <c r="G17" s="25" t="s">
        <v>184</v>
      </c>
      <c r="H17" s="14">
        <f>SUMIF(Saisie_Septembre!$A$4:$A$127,$F$14:$F$20,Debits_Septembre)</f>
        <v>0</v>
      </c>
      <c r="I17" s="15">
        <f t="shared" si="1"/>
        <v>0</v>
      </c>
      <c r="K17" s="237" t="s">
        <v>143</v>
      </c>
      <c r="L17" s="238"/>
      <c r="M17" s="238"/>
      <c r="N17" s="239"/>
    </row>
    <row r="18" spans="1:14" ht="15" customHeight="1" thickBot="1" x14ac:dyDescent="0.25">
      <c r="A18" s="170" t="s">
        <v>110</v>
      </c>
      <c r="B18" s="25" t="s">
        <v>184</v>
      </c>
      <c r="C18" s="14">
        <f>SUMIF(Saisie_Septembre!$A$4:$A$127,$A$7:$A$22,Credits_Septembre)</f>
        <v>0</v>
      </c>
      <c r="D18" s="15">
        <f t="shared" si="0"/>
        <v>0</v>
      </c>
      <c r="F18" s="5" t="s">
        <v>60</v>
      </c>
      <c r="G18" s="25" t="s">
        <v>184</v>
      </c>
      <c r="H18" s="14">
        <f>SUMIF(Saisie_Septembre!$A$4:$A$127,$F$14:$F$20,Debits_Septembre)</f>
        <v>0</v>
      </c>
      <c r="I18" s="15">
        <f t="shared" si="1"/>
        <v>0</v>
      </c>
      <c r="K18" s="5" t="s">
        <v>267</v>
      </c>
      <c r="L18" s="49">
        <f>Aout!L21</f>
        <v>0</v>
      </c>
      <c r="M18" s="24">
        <f>Aout!$M$21</f>
        <v>-677.77</v>
      </c>
      <c r="N18" s="15">
        <f>SUM(L18-M18)</f>
        <v>677.77</v>
      </c>
    </row>
    <row r="19" spans="1:14" ht="15" customHeight="1" thickBot="1" x14ac:dyDescent="0.25">
      <c r="A19" s="170" t="s">
        <v>147</v>
      </c>
      <c r="B19" s="25" t="s">
        <v>184</v>
      </c>
      <c r="C19" s="14">
        <f>SUMIF(Saisie_Septembre!$A$4:$A$127,$A$7:$A$22,Credits_Septembre)</f>
        <v>0</v>
      </c>
      <c r="D19" s="15">
        <f t="shared" si="0"/>
        <v>0</v>
      </c>
      <c r="F19" s="5" t="s">
        <v>71</v>
      </c>
      <c r="G19" s="25" t="s">
        <v>184</v>
      </c>
      <c r="H19" s="14">
        <f>SUMIF(Saisie_Septembre!$A$4:$A$127,$F$14:$F$20,Debits_Septembre)</f>
        <v>0</v>
      </c>
      <c r="I19" s="15">
        <f t="shared" si="1"/>
        <v>0</v>
      </c>
      <c r="K19" s="5" t="s">
        <v>139</v>
      </c>
      <c r="L19" s="49" t="str">
        <f>B75</f>
        <v>0,00</v>
      </c>
      <c r="M19" s="14">
        <f>C75</f>
        <v>0</v>
      </c>
      <c r="N19" s="15">
        <f>SUM(L19-M19)</f>
        <v>0</v>
      </c>
    </row>
    <row r="20" spans="1:14" ht="15" customHeight="1" thickBot="1" x14ac:dyDescent="0.25">
      <c r="A20" s="170" t="s">
        <v>113</v>
      </c>
      <c r="B20" s="25" t="s">
        <v>184</v>
      </c>
      <c r="C20" s="14">
        <f>SUMIF(Saisie_Septembre!$A$4:$A$127,$A$7:$A$22,Credits_Septembre)</f>
        <v>0</v>
      </c>
      <c r="D20" s="15">
        <f t="shared" si="0"/>
        <v>0</v>
      </c>
      <c r="F20" s="5" t="s">
        <v>88</v>
      </c>
      <c r="G20" s="25" t="s">
        <v>184</v>
      </c>
      <c r="H20" s="14">
        <f>SUMIF(Saisie_Septembre!$A$4:$A$127,$F$14:$F$20,Debits_Septembre)</f>
        <v>0</v>
      </c>
      <c r="I20" s="15">
        <f t="shared" si="1"/>
        <v>0</v>
      </c>
      <c r="K20" s="5" t="s">
        <v>140</v>
      </c>
      <c r="L20" s="49" t="str">
        <f>B11</f>
        <v>0,00</v>
      </c>
      <c r="M20" s="14">
        <f>C11</f>
        <v>0</v>
      </c>
      <c r="N20" s="15">
        <f>SUM(L20-M20)</f>
        <v>0</v>
      </c>
    </row>
    <row r="21" spans="1:14" ht="15" customHeight="1" thickBot="1" x14ac:dyDescent="0.25">
      <c r="A21" s="170" t="s">
        <v>114</v>
      </c>
      <c r="B21" s="25" t="s">
        <v>184</v>
      </c>
      <c r="C21" s="14">
        <f>SUMIF(Saisie_Septembre!$A$4:$A$127,$A$7:$A$22,Credits_Septembre)</f>
        <v>0</v>
      </c>
      <c r="D21" s="15">
        <f t="shared" si="0"/>
        <v>0</v>
      </c>
      <c r="F21" s="9" t="s">
        <v>131</v>
      </c>
      <c r="G21" s="26">
        <f>SUM(G14:G20)</f>
        <v>0</v>
      </c>
      <c r="H21" s="16">
        <f>SUM(H14:H20)</f>
        <v>0</v>
      </c>
      <c r="I21" s="16">
        <f>SUM(I14:I20)</f>
        <v>0</v>
      </c>
      <c r="K21" s="9" t="s">
        <v>141</v>
      </c>
      <c r="L21" s="8">
        <f>SUM(L18+L19-L20)</f>
        <v>0</v>
      </c>
      <c r="M21" s="8">
        <f>SUM(M18+M19-M20)</f>
        <v>-677.77</v>
      </c>
      <c r="N21" s="8">
        <f>SUM(N18+N19-N20)</f>
        <v>677.77</v>
      </c>
    </row>
    <row r="22" spans="1:14" ht="15" customHeight="1" thickBot="1" x14ac:dyDescent="0.25">
      <c r="A22" s="170" t="s">
        <v>115</v>
      </c>
      <c r="B22" s="25" t="s">
        <v>184</v>
      </c>
      <c r="C22" s="14">
        <f>SUMIF(Saisie_Septembre!$A$4:$A$127,$A$7:$A$22,Credits_Septembre)</f>
        <v>0</v>
      </c>
      <c r="D22" s="15">
        <f t="shared" si="0"/>
        <v>0</v>
      </c>
      <c r="F22" s="237" t="s">
        <v>43</v>
      </c>
      <c r="G22" s="244"/>
      <c r="H22" s="238"/>
      <c r="I22" s="239"/>
      <c r="K22" s="237" t="s">
        <v>144</v>
      </c>
      <c r="L22" s="238"/>
      <c r="M22" s="238"/>
      <c r="N22" s="239"/>
    </row>
    <row r="23" spans="1:14" ht="15" customHeight="1" thickBot="1" x14ac:dyDescent="0.25">
      <c r="A23" s="13" t="s">
        <v>120</v>
      </c>
      <c r="B23" s="17">
        <f>SUM(B7:B22)</f>
        <v>0</v>
      </c>
      <c r="C23" s="17">
        <f>SUM(C7:C22)</f>
        <v>0</v>
      </c>
      <c r="D23" s="17">
        <f>SUM(D7:D22)</f>
        <v>0</v>
      </c>
      <c r="F23" s="5" t="s">
        <v>158</v>
      </c>
      <c r="G23" s="25" t="s">
        <v>184</v>
      </c>
      <c r="H23" s="14">
        <f>SUMIF(Saisie_Septembre!$A$4:$A$127,$F$23:$F$26,Debits_Septembre)</f>
        <v>0</v>
      </c>
      <c r="I23" s="15">
        <f>SUM(G23-H23)</f>
        <v>0</v>
      </c>
      <c r="K23" s="5" t="s">
        <v>268</v>
      </c>
      <c r="L23" s="49">
        <f>Aout!L26</f>
        <v>0</v>
      </c>
      <c r="M23" s="49">
        <f>Aout!$M$26</f>
        <v>-192.25</v>
      </c>
      <c r="N23" s="15">
        <f>SUM(L23-M23)</f>
        <v>192.25</v>
      </c>
    </row>
    <row r="24" spans="1:14" ht="15" customHeight="1" thickBot="1" x14ac:dyDescent="0.25">
      <c r="A24" s="10"/>
      <c r="B24" s="10"/>
      <c r="C24" s="10"/>
      <c r="D24" s="10"/>
      <c r="F24" s="5" t="s">
        <v>42</v>
      </c>
      <c r="G24" s="25" t="s">
        <v>184</v>
      </c>
      <c r="H24" s="14">
        <f>SUMIF(Saisie_Septembre!$A$4:$A$127,$F$23:$F$26,Debits_Septembre)</f>
        <v>0</v>
      </c>
      <c r="I24" s="15">
        <f>SUM(G24-H24)</f>
        <v>0</v>
      </c>
      <c r="K24" s="5" t="s">
        <v>139</v>
      </c>
      <c r="L24" s="49" t="str">
        <f>B76</f>
        <v>0,00</v>
      </c>
      <c r="M24" s="14">
        <f>C76</f>
        <v>0</v>
      </c>
      <c r="N24" s="15">
        <f>SUM(L24-M24)</f>
        <v>0</v>
      </c>
    </row>
    <row r="25" spans="1:14" ht="15" customHeight="1" thickBot="1" x14ac:dyDescent="0.25">
      <c r="A25" s="209" t="s">
        <v>124</v>
      </c>
      <c r="B25" s="210"/>
      <c r="C25" s="210"/>
      <c r="D25" s="211"/>
      <c r="F25" s="5" t="s">
        <v>49</v>
      </c>
      <c r="G25" s="25" t="s">
        <v>184</v>
      </c>
      <c r="H25" s="14">
        <f>SUMIF(Saisie_Septembre!$A$4:$A$127,$F$23:$F$26,Debits_Septembre)</f>
        <v>0</v>
      </c>
      <c r="I25" s="15">
        <f>SUM(G25-H25)</f>
        <v>0</v>
      </c>
      <c r="K25" s="5" t="s">
        <v>140</v>
      </c>
      <c r="L25" s="49" t="str">
        <f>B12</f>
        <v>0,00</v>
      </c>
      <c r="M25" s="14">
        <f>C12</f>
        <v>0</v>
      </c>
      <c r="N25" s="15">
        <f>SUM(L25-M25)</f>
        <v>0</v>
      </c>
    </row>
    <row r="26" spans="1:14" ht="15" customHeight="1" thickBot="1" x14ac:dyDescent="0.25">
      <c r="A26" s="54" t="s">
        <v>125</v>
      </c>
      <c r="B26" s="54" t="s">
        <v>121</v>
      </c>
      <c r="C26" s="54" t="s">
        <v>122</v>
      </c>
      <c r="D26" s="54" t="s">
        <v>118</v>
      </c>
      <c r="F26" s="5" t="s">
        <v>83</v>
      </c>
      <c r="G26" s="25" t="s">
        <v>184</v>
      </c>
      <c r="H26" s="14">
        <f>SUMIF(Saisie_Septembre!$A$4:$A$127,$F$23:$F$26,Debits_Septembre)</f>
        <v>0</v>
      </c>
      <c r="I26" s="15">
        <f>SUM(G26-H26)</f>
        <v>0</v>
      </c>
      <c r="K26" s="9" t="s">
        <v>141</v>
      </c>
      <c r="L26" s="8">
        <f>SUM(L23+L24-L25)</f>
        <v>0</v>
      </c>
      <c r="M26" s="8">
        <f>SUM(M23+M24-M25)</f>
        <v>-192.25</v>
      </c>
      <c r="N26" s="8">
        <f>SUM(N23+N24-N25)</f>
        <v>192.25</v>
      </c>
    </row>
    <row r="27" spans="1:14" ht="15" customHeight="1" thickBot="1" x14ac:dyDescent="0.25">
      <c r="A27" s="212" t="s">
        <v>77</v>
      </c>
      <c r="B27" s="213"/>
      <c r="C27" s="213"/>
      <c r="D27" s="214"/>
      <c r="F27" s="9" t="s">
        <v>133</v>
      </c>
      <c r="G27" s="16">
        <f>SUM(G23:G26)</f>
        <v>0</v>
      </c>
      <c r="H27" s="16">
        <f>SUM(H23:H26)</f>
        <v>0</v>
      </c>
      <c r="I27" s="19">
        <f>SUM(I23:I26)</f>
        <v>0</v>
      </c>
      <c r="K27" s="237" t="s">
        <v>145</v>
      </c>
      <c r="L27" s="238"/>
      <c r="M27" s="238"/>
      <c r="N27" s="239"/>
    </row>
    <row r="28" spans="1:14" ht="15" customHeight="1" thickBot="1" x14ac:dyDescent="0.25">
      <c r="A28" s="5" t="s">
        <v>152</v>
      </c>
      <c r="B28" s="25" t="s">
        <v>184</v>
      </c>
      <c r="C28" s="14">
        <f>SUMIF(Saisie_Septembre!$A$4:$A$127,$A$28:$A$30,Debits_Septembre)</f>
        <v>0</v>
      </c>
      <c r="D28" s="15">
        <f>SUM(B28-C28)</f>
        <v>0</v>
      </c>
      <c r="F28" s="237" t="s">
        <v>23</v>
      </c>
      <c r="G28" s="238"/>
      <c r="H28" s="238"/>
      <c r="I28" s="239"/>
      <c r="K28" s="5" t="s">
        <v>269</v>
      </c>
      <c r="L28" s="49">
        <f>Aout!L31</f>
        <v>0</v>
      </c>
      <c r="M28" s="24">
        <f>Aout!$M$31</f>
        <v>0</v>
      </c>
      <c r="N28" s="15">
        <f>SUM(L28-M28)</f>
        <v>0</v>
      </c>
    </row>
    <row r="29" spans="1:14" ht="15" customHeight="1" thickBot="1" x14ac:dyDescent="0.25">
      <c r="A29" s="5" t="s">
        <v>76</v>
      </c>
      <c r="B29" s="25" t="s">
        <v>184</v>
      </c>
      <c r="C29" s="14">
        <f>SUMIF(Saisie_Septembre!$A$4:$A$127,$A$28:$A$30,Debits_Septembre)</f>
        <v>0</v>
      </c>
      <c r="D29" s="15">
        <f>SUM(B29-C29)</f>
        <v>0</v>
      </c>
      <c r="F29" s="5" t="s">
        <v>155</v>
      </c>
      <c r="G29" s="25" t="s">
        <v>184</v>
      </c>
      <c r="H29" s="14">
        <f>SUMIF(Saisie_Septembre!$A$4:$A$127,$F$29:$F$32,Debits_Septembre)</f>
        <v>0</v>
      </c>
      <c r="I29" s="15">
        <f>SUM(G29-H29)</f>
        <v>0</v>
      </c>
      <c r="K29" s="5" t="s">
        <v>139</v>
      </c>
      <c r="L29" s="49" t="str">
        <f>B77</f>
        <v>0,00</v>
      </c>
      <c r="M29" s="14">
        <f>C77</f>
        <v>0</v>
      </c>
      <c r="N29" s="15">
        <f>SUM(L29-M29)</f>
        <v>0</v>
      </c>
    </row>
    <row r="30" spans="1:14" ht="15" customHeight="1" thickBot="1" x14ac:dyDescent="0.25">
      <c r="A30" s="5" t="s">
        <v>82</v>
      </c>
      <c r="B30" s="25" t="s">
        <v>184</v>
      </c>
      <c r="C30" s="14">
        <f>SUMIF(Saisie_Septembre!$A$4:$A$127,$A$28:$A$30,Debits_Septembre)</f>
        <v>0</v>
      </c>
      <c r="D30" s="15">
        <f>SUM(B30-C30)</f>
        <v>0</v>
      </c>
      <c r="F30" s="5" t="s">
        <v>22</v>
      </c>
      <c r="G30" s="25" t="s">
        <v>184</v>
      </c>
      <c r="H30" s="14">
        <f>SUMIF(Saisie_Septembre!$A$4:$A$127,$F$29:$F$32,Debits_Septembre)</f>
        <v>0</v>
      </c>
      <c r="I30" s="15">
        <f>SUM(G30-H30)</f>
        <v>0</v>
      </c>
      <c r="K30" s="5" t="s">
        <v>140</v>
      </c>
      <c r="L30" s="49" t="str">
        <f>B13</f>
        <v>0,00</v>
      </c>
      <c r="M30" s="14">
        <f>C13</f>
        <v>0</v>
      </c>
      <c r="N30" s="15">
        <f>SUM(L30-M30)</f>
        <v>0</v>
      </c>
    </row>
    <row r="31" spans="1:14" ht="15" customHeight="1" thickBot="1" x14ac:dyDescent="0.25">
      <c r="A31" s="9" t="s">
        <v>126</v>
      </c>
      <c r="B31" s="16">
        <f>SUM(B28:B30)</f>
        <v>0</v>
      </c>
      <c r="C31" s="16">
        <f>SUM(C28:C30)</f>
        <v>0</v>
      </c>
      <c r="D31" s="16">
        <f>SUM(D28:D30)</f>
        <v>0</v>
      </c>
      <c r="F31" s="5" t="s">
        <v>56</v>
      </c>
      <c r="G31" s="25" t="s">
        <v>184</v>
      </c>
      <c r="H31" s="14">
        <f>SUMIF(Saisie_Septembre!$A$4:$A$127,$F$29:$F$32,Debits_Septembre)</f>
        <v>0</v>
      </c>
      <c r="I31" s="15">
        <f>SUM(G31-H31)</f>
        <v>0</v>
      </c>
      <c r="K31" s="9" t="s">
        <v>141</v>
      </c>
      <c r="L31" s="8">
        <f>SUM(L28+L29-L30)</f>
        <v>0</v>
      </c>
      <c r="M31" s="8">
        <f>SUM(M28+M29-M30)</f>
        <v>0</v>
      </c>
      <c r="N31" s="8">
        <f>SUM(N28+N29-N30)</f>
        <v>0</v>
      </c>
    </row>
    <row r="32" spans="1:14" ht="15" customHeight="1" thickBot="1" x14ac:dyDescent="0.25">
      <c r="A32" s="212" t="s">
        <v>62</v>
      </c>
      <c r="B32" s="213"/>
      <c r="C32" s="213"/>
      <c r="D32" s="214"/>
      <c r="F32" s="5" t="s">
        <v>58</v>
      </c>
      <c r="G32" s="25" t="s">
        <v>184</v>
      </c>
      <c r="H32" s="14">
        <f>SUMIF(Saisie_Septembre!$A$4:$A$127,$F$29:$F$32,Debits_Septembre)</f>
        <v>0</v>
      </c>
      <c r="I32" s="15">
        <f>SUM(G32-H32)</f>
        <v>0</v>
      </c>
      <c r="K32" s="6" t="s">
        <v>146</v>
      </c>
      <c r="L32" s="8">
        <f>SUM(L11+L16+L21+L26+L31)</f>
        <v>0</v>
      </c>
      <c r="M32" s="8">
        <f>SUM(M11+M16+M21+M26+M31)</f>
        <v>0</v>
      </c>
      <c r="N32" s="8">
        <f>SUM(N11+N16+N21+N26+N31)</f>
        <v>0</v>
      </c>
    </row>
    <row r="33" spans="1:9" ht="15" customHeight="1" thickBot="1" x14ac:dyDescent="0.25">
      <c r="A33" s="5" t="s">
        <v>211</v>
      </c>
      <c r="B33" s="25" t="s">
        <v>184</v>
      </c>
      <c r="C33" s="14">
        <f>SUMIF(Saisie_Septembre!$A$4:$A$127,$A$33:$A$36,Debits_Septembre)</f>
        <v>0</v>
      </c>
      <c r="D33" s="14">
        <f>SUM(B33-C33)</f>
        <v>0</v>
      </c>
      <c r="F33" s="9" t="s">
        <v>173</v>
      </c>
      <c r="G33" s="16">
        <f>SUM(G29:G32)</f>
        <v>0</v>
      </c>
      <c r="H33" s="16">
        <f>SUM(H29:H32)</f>
        <v>0</v>
      </c>
      <c r="I33" s="16">
        <f>SUM(I29:I32)</f>
        <v>0</v>
      </c>
    </row>
    <row r="34" spans="1:9" ht="15" customHeight="1" thickBot="1" x14ac:dyDescent="0.25">
      <c r="A34" s="5" t="s">
        <v>112</v>
      </c>
      <c r="B34" s="25" t="s">
        <v>184</v>
      </c>
      <c r="C34" s="14">
        <f>SUMIF(Saisie_Septembre!$A$4:$A$127,$A$33:$A$36,Debits_Septembre)</f>
        <v>0</v>
      </c>
      <c r="D34" s="14">
        <f>SUM(B34-C34)</f>
        <v>0</v>
      </c>
      <c r="F34" s="237" t="s">
        <v>162</v>
      </c>
      <c r="G34" s="238"/>
      <c r="H34" s="238"/>
      <c r="I34" s="239"/>
    </row>
    <row r="35" spans="1:9" ht="15" customHeight="1" thickBot="1" x14ac:dyDescent="0.25">
      <c r="A35" s="5" t="s">
        <v>61</v>
      </c>
      <c r="B35" s="25" t="s">
        <v>184</v>
      </c>
      <c r="C35" s="14">
        <f>SUMIF(Saisie_Septembre!$A$4:$A$127,$A$33:$A$36,Debits_Septembre)</f>
        <v>0</v>
      </c>
      <c r="D35" s="14">
        <f>SUM(B35-C35)</f>
        <v>0</v>
      </c>
      <c r="F35" s="5" t="s">
        <v>161</v>
      </c>
      <c r="G35" s="25" t="s">
        <v>184</v>
      </c>
      <c r="H35" s="14">
        <f>SUMIF(Saisie_Septembre!$A$4:$A$127,$F$35:$F$37,Debits_Septembre)</f>
        <v>0</v>
      </c>
      <c r="I35" s="15">
        <f>SUM(G35-H35)</f>
        <v>0</v>
      </c>
    </row>
    <row r="36" spans="1:9" ht="15" customHeight="1" thickBot="1" x14ac:dyDescent="0.25">
      <c r="A36" s="5" t="s">
        <v>75</v>
      </c>
      <c r="B36" s="25" t="s">
        <v>184</v>
      </c>
      <c r="C36" s="14">
        <f>SUMIF(Saisie_Septembre!$A$4:$A$127,$A$33:$A$36,Debits_Septembre)</f>
        <v>0</v>
      </c>
      <c r="D36" s="14">
        <f>SUM(B36-C36)</f>
        <v>0</v>
      </c>
      <c r="F36" s="5" t="s">
        <v>44</v>
      </c>
      <c r="G36" s="25" t="s">
        <v>184</v>
      </c>
      <c r="H36" s="14">
        <f>SUMIF(Saisie_Septembre!$A$4:$A$127,$F$35:$F$37,Debits_Septembre)</f>
        <v>0</v>
      </c>
      <c r="I36" s="15">
        <f>SUM(G36-H36)</f>
        <v>0</v>
      </c>
    </row>
    <row r="37" spans="1:9" ht="15" customHeight="1" thickBot="1" x14ac:dyDescent="0.25">
      <c r="A37" s="9" t="s">
        <v>127</v>
      </c>
      <c r="B37" s="16">
        <f>SUM(B33:B36)</f>
        <v>0</v>
      </c>
      <c r="C37" s="16">
        <f>SUM(C33:C36)</f>
        <v>0</v>
      </c>
      <c r="D37" s="16">
        <f>SUM(D33:D36)</f>
        <v>0</v>
      </c>
      <c r="F37" s="5" t="s">
        <v>65</v>
      </c>
      <c r="G37" s="25" t="s">
        <v>184</v>
      </c>
      <c r="H37" s="14">
        <f>SUMIF(Saisie_Septembre!$A$4:$A$127,$F$35:$F$37,Debits_Septembre)</f>
        <v>0</v>
      </c>
      <c r="I37" s="15">
        <f>SUM(G37-H37)</f>
        <v>0</v>
      </c>
    </row>
    <row r="38" spans="1:9" ht="15" customHeight="1" thickBot="1" x14ac:dyDescent="0.25">
      <c r="A38" s="212" t="s">
        <v>151</v>
      </c>
      <c r="B38" s="213"/>
      <c r="C38" s="213"/>
      <c r="D38" s="214"/>
      <c r="F38" s="9" t="s">
        <v>172</v>
      </c>
      <c r="G38" s="16">
        <f>SUM(G35:G37)</f>
        <v>0</v>
      </c>
      <c r="H38" s="16">
        <f>SUM(H35:H37)</f>
        <v>0</v>
      </c>
      <c r="I38" s="16">
        <f>SUM(I35:I37)</f>
        <v>0</v>
      </c>
    </row>
    <row r="39" spans="1:9" ht="15" customHeight="1" thickBot="1" x14ac:dyDescent="0.25">
      <c r="A39" s="5" t="s">
        <v>150</v>
      </c>
      <c r="B39" s="25" t="s">
        <v>184</v>
      </c>
      <c r="C39" s="14">
        <f>SUMIF(Saisie_Septembre!$A$4:$A$127,$A$39:$A$42,Debits_Septembre)</f>
        <v>0</v>
      </c>
      <c r="D39" s="14">
        <f>SUM(B39-C39)</f>
        <v>0</v>
      </c>
      <c r="F39" s="237" t="s">
        <v>174</v>
      </c>
      <c r="G39" s="238"/>
      <c r="H39" s="238"/>
      <c r="I39" s="239"/>
    </row>
    <row r="40" spans="1:9" ht="15" customHeight="1" thickBot="1" x14ac:dyDescent="0.25">
      <c r="A40" s="5" t="s">
        <v>30</v>
      </c>
      <c r="B40" s="25" t="s">
        <v>184</v>
      </c>
      <c r="C40" s="14">
        <f>SUMIF(Saisie_Septembre!$A$4:$A$127,$A$39:$A$42,Debits_Septembre)</f>
        <v>0</v>
      </c>
      <c r="D40" s="14">
        <f>SUM(B40-C40)</f>
        <v>0</v>
      </c>
      <c r="F40" s="5" t="s">
        <v>179</v>
      </c>
      <c r="G40" s="25" t="s">
        <v>184</v>
      </c>
      <c r="H40" s="14">
        <f>SUMIF(Saisie_Septembre!$A$4:$A$127,$F$40:$F$46,Debits_Septembre)</f>
        <v>0</v>
      </c>
      <c r="I40" s="15">
        <f t="shared" ref="I40:I46" si="2">SUM(G40-H40)</f>
        <v>0</v>
      </c>
    </row>
    <row r="41" spans="1:9" ht="15" customHeight="1" thickBot="1" x14ac:dyDescent="0.25">
      <c r="A41" s="5" t="s">
        <v>39</v>
      </c>
      <c r="B41" s="25" t="s">
        <v>184</v>
      </c>
      <c r="C41" s="14">
        <f>SUMIF(Saisie_Septembre!$A$4:$A$127,$A$39:$A$42,Debits_Septembre)</f>
        <v>0</v>
      </c>
      <c r="D41" s="14">
        <f>SUM(B41-C41)</f>
        <v>0</v>
      </c>
      <c r="F41" s="5" t="s">
        <v>38</v>
      </c>
      <c r="G41" s="25" t="s">
        <v>184</v>
      </c>
      <c r="H41" s="14">
        <f>SUMIF(Saisie_Septembre!$A$4:$A$127,$F$40:$F$46,Debits_Septembre)</f>
        <v>0</v>
      </c>
      <c r="I41" s="15">
        <f t="shared" si="2"/>
        <v>0</v>
      </c>
    </row>
    <row r="42" spans="1:9" ht="15" customHeight="1" thickBot="1" x14ac:dyDescent="0.25">
      <c r="A42" s="5" t="s">
        <v>280</v>
      </c>
      <c r="B42" s="25" t="s">
        <v>184</v>
      </c>
      <c r="C42" s="14">
        <f>SUMIF(Saisie_Septembre!$A$4:$A$127,$A$39:$A$42,Debits_Septembre)</f>
        <v>0</v>
      </c>
      <c r="D42" s="14">
        <f>SUM(B42-C42)</f>
        <v>0</v>
      </c>
      <c r="F42" s="5" t="s">
        <v>178</v>
      </c>
      <c r="G42" s="25" t="s">
        <v>184</v>
      </c>
      <c r="H42" s="14">
        <f>SUMIF(Saisie_Septembre!$A$4:$A$127,$F$40:$F$46,Debits_Septembre)</f>
        <v>0</v>
      </c>
      <c r="I42" s="14">
        <f t="shared" si="2"/>
        <v>0</v>
      </c>
    </row>
    <row r="43" spans="1:9" ht="15" customHeight="1" thickBot="1" x14ac:dyDescent="0.25">
      <c r="A43" s="9" t="s">
        <v>169</v>
      </c>
      <c r="B43" s="16">
        <f>SUM(B39:B42)</f>
        <v>0</v>
      </c>
      <c r="C43" s="16">
        <f>SUM(C39:C42)</f>
        <v>0</v>
      </c>
      <c r="D43" s="16">
        <f>SUM(D39:D42)</f>
        <v>0</v>
      </c>
      <c r="F43" s="5" t="s">
        <v>74</v>
      </c>
      <c r="G43" s="25" t="s">
        <v>184</v>
      </c>
      <c r="H43" s="14">
        <f>SUMIF(Saisie_Septembre!$A$4:$A$127,$F$40:$F$46,Debits_Septembre)</f>
        <v>0</v>
      </c>
      <c r="I43" s="14">
        <f t="shared" si="2"/>
        <v>0</v>
      </c>
    </row>
    <row r="44" spans="1:9" ht="15" customHeight="1" thickBot="1" x14ac:dyDescent="0.25">
      <c r="A44" s="212" t="s">
        <v>20</v>
      </c>
      <c r="B44" s="213"/>
      <c r="C44" s="213"/>
      <c r="D44" s="214"/>
      <c r="F44" s="5" t="s">
        <v>85</v>
      </c>
      <c r="G44" s="25" t="s">
        <v>184</v>
      </c>
      <c r="H44" s="14">
        <f>SUMIF(Saisie_Septembre!$A$4:$A$127,$F$40:$F$46,Debits_Septembre)</f>
        <v>0</v>
      </c>
      <c r="I44" s="15">
        <f t="shared" si="2"/>
        <v>0</v>
      </c>
    </row>
    <row r="45" spans="1:9" ht="15" customHeight="1" thickBot="1" x14ac:dyDescent="0.25">
      <c r="A45" s="5" t="s">
        <v>165</v>
      </c>
      <c r="B45" s="25" t="s">
        <v>184</v>
      </c>
      <c r="C45" s="14">
        <f>SUMIF(Saisie_Septembre!$A$4:$A$127,$A$45:$A$58,Debits_Septembre)</f>
        <v>0</v>
      </c>
      <c r="D45" s="14">
        <f t="shared" ref="D45:D58" si="3">SUM(B45-C45)</f>
        <v>0</v>
      </c>
      <c r="F45" s="5" t="s">
        <v>86</v>
      </c>
      <c r="G45" s="25" t="s">
        <v>184</v>
      </c>
      <c r="H45" s="14">
        <f>SUMIF(Saisie_Septembre!$A$4:$A$127,$F$40:$F$46,Debits_Septembre)</f>
        <v>0</v>
      </c>
      <c r="I45" s="15">
        <f t="shared" si="2"/>
        <v>0</v>
      </c>
    </row>
    <row r="46" spans="1:9" ht="15" customHeight="1" thickBot="1" x14ac:dyDescent="0.25">
      <c r="A46" s="5" t="s">
        <v>19</v>
      </c>
      <c r="B46" s="25" t="s">
        <v>184</v>
      </c>
      <c r="C46" s="14">
        <f>SUMIF(Saisie_Septembre!$A$4:$A$127,$A$45:$A$58,Debits_Septembre)</f>
        <v>0</v>
      </c>
      <c r="D46" s="14">
        <f t="shared" si="3"/>
        <v>0</v>
      </c>
      <c r="F46" s="5" t="s">
        <v>87</v>
      </c>
      <c r="G46" s="25" t="s">
        <v>184</v>
      </c>
      <c r="H46" s="14">
        <f>SUMIF(Saisie_Septembre!$A$4:$A$127,$F$40:$F$46,Debits_Septembre)</f>
        <v>0</v>
      </c>
      <c r="I46" s="15">
        <f t="shared" si="2"/>
        <v>0</v>
      </c>
    </row>
    <row r="47" spans="1:9" ht="15" customHeight="1" thickBot="1" x14ac:dyDescent="0.25">
      <c r="A47" s="5" t="s">
        <v>21</v>
      </c>
      <c r="B47" s="25" t="s">
        <v>184</v>
      </c>
      <c r="C47" s="14">
        <f>SUMIF(Saisie_Septembre!$A$4:$A$127,$A$45:$A$58,Debits_Septembre)</f>
        <v>0</v>
      </c>
      <c r="D47" s="14">
        <f t="shared" si="3"/>
        <v>0</v>
      </c>
      <c r="F47" s="9" t="s">
        <v>135</v>
      </c>
      <c r="G47" s="16">
        <f>SUM(G40:G46)</f>
        <v>0</v>
      </c>
      <c r="H47" s="16">
        <f>SUM(H40:H46)</f>
        <v>0</v>
      </c>
      <c r="I47" s="16">
        <f>SUM(I40:I46)</f>
        <v>0</v>
      </c>
    </row>
    <row r="48" spans="1:9" ht="15" customHeight="1" thickBot="1" x14ac:dyDescent="0.25">
      <c r="A48" s="5" t="s">
        <v>25</v>
      </c>
      <c r="B48" s="25" t="s">
        <v>184</v>
      </c>
      <c r="C48" s="14">
        <f>SUMIF(Saisie_Septembre!$A$4:$A$127,$A$45:$A$58,Debits_Septembre)</f>
        <v>0</v>
      </c>
      <c r="D48" s="14">
        <f t="shared" si="3"/>
        <v>0</v>
      </c>
      <c r="F48" s="237" t="s">
        <v>156</v>
      </c>
      <c r="G48" s="238"/>
      <c r="H48" s="238"/>
      <c r="I48" s="239"/>
    </row>
    <row r="49" spans="1:9" ht="15" customHeight="1" thickBot="1" x14ac:dyDescent="0.25">
      <c r="A49" s="5" t="s">
        <v>170</v>
      </c>
      <c r="B49" s="25" t="s">
        <v>184</v>
      </c>
      <c r="C49" s="14">
        <f>SUMIF(Saisie_Septembre!$A$4:$A$127,$A$45:$A$58,Debits_Septembre)</f>
        <v>0</v>
      </c>
      <c r="D49" s="14">
        <f t="shared" si="3"/>
        <v>0</v>
      </c>
      <c r="F49" s="5" t="s">
        <v>167</v>
      </c>
      <c r="G49" s="25" t="s">
        <v>184</v>
      </c>
      <c r="H49" s="14">
        <f>SUMIF(Saisie_Septembre!$A$4:$A$127,$F$49:$F$50,Debits_Septembre)</f>
        <v>0</v>
      </c>
      <c r="I49" s="15">
        <f>SUM(G49-H49)</f>
        <v>0</v>
      </c>
    </row>
    <row r="50" spans="1:9" ht="15" customHeight="1" thickBot="1" x14ac:dyDescent="0.25">
      <c r="A50" s="5" t="s">
        <v>48</v>
      </c>
      <c r="B50" s="25" t="s">
        <v>184</v>
      </c>
      <c r="C50" s="14">
        <f>SUMIF(Saisie_Septembre!$A$4:$A$127,$A$45:$A$58,Debits_Septembre)</f>
        <v>0</v>
      </c>
      <c r="D50" s="14">
        <f t="shared" si="3"/>
        <v>0</v>
      </c>
      <c r="F50" s="5" t="s">
        <v>36</v>
      </c>
      <c r="G50" s="25" t="s">
        <v>184</v>
      </c>
      <c r="H50" s="14">
        <f>SUMIF(Saisie_Septembre!$A$4:$A$127,$F$49:$F$50,Debits_Septembre)</f>
        <v>0</v>
      </c>
      <c r="I50" s="14">
        <f>SUM(G50-H50)</f>
        <v>0</v>
      </c>
    </row>
    <row r="51" spans="1:9" ht="15" customHeight="1" thickBot="1" x14ac:dyDescent="0.25">
      <c r="A51" s="5" t="s">
        <v>50</v>
      </c>
      <c r="B51" s="25" t="s">
        <v>184</v>
      </c>
      <c r="C51" s="14">
        <f>SUMIF(Saisie_Septembre!$A$4:$A$127,$A$45:$A$58,Debits_Septembre)</f>
        <v>0</v>
      </c>
      <c r="D51" s="14">
        <f t="shared" si="3"/>
        <v>0</v>
      </c>
      <c r="F51" s="9" t="s">
        <v>175</v>
      </c>
      <c r="G51" s="16">
        <f>SUM(G49:G50)</f>
        <v>0</v>
      </c>
      <c r="H51" s="16">
        <f>SUM(H49:H50)</f>
        <v>0</v>
      </c>
      <c r="I51" s="16">
        <f>SUM(I49:I50)</f>
        <v>0</v>
      </c>
    </row>
    <row r="52" spans="1:9" ht="15" customHeight="1" thickBot="1" x14ac:dyDescent="0.25">
      <c r="A52" s="5" t="s">
        <v>54</v>
      </c>
      <c r="B52" s="25" t="s">
        <v>184</v>
      </c>
      <c r="C52" s="14">
        <f>SUMIF(Saisie_Septembre!$A$4:$A$127,$A$45:$A$58,Debits_Septembre)</f>
        <v>0</v>
      </c>
      <c r="D52" s="14">
        <f t="shared" si="3"/>
        <v>0</v>
      </c>
      <c r="F52" s="237" t="s">
        <v>27</v>
      </c>
      <c r="G52" s="238"/>
      <c r="H52" s="238"/>
      <c r="I52" s="239"/>
    </row>
    <row r="53" spans="1:9" ht="15" customHeight="1" thickBot="1" x14ac:dyDescent="0.25">
      <c r="A53" s="5" t="s">
        <v>59</v>
      </c>
      <c r="B53" s="25" t="s">
        <v>184</v>
      </c>
      <c r="C53" s="14">
        <f>SUMIF(Saisie_Septembre!$A$4:$A$127,$A$45:$A$58,Debits_Septembre)</f>
        <v>0</v>
      </c>
      <c r="D53" s="14">
        <f t="shared" si="3"/>
        <v>0</v>
      </c>
      <c r="F53" s="5" t="s">
        <v>164</v>
      </c>
      <c r="G53" s="25" t="s">
        <v>184</v>
      </c>
      <c r="H53" s="14">
        <f>SUMIF(Saisie_Septembre!$A$4:$A$127,$F$53:$F$61,Debits_Septembre)</f>
        <v>0</v>
      </c>
      <c r="I53" s="15">
        <f t="shared" ref="I53:I61" si="4">SUM(G53-H53)</f>
        <v>0</v>
      </c>
    </row>
    <row r="54" spans="1:9" ht="15" customHeight="1" thickBot="1" x14ac:dyDescent="0.25">
      <c r="A54" s="5" t="s">
        <v>279</v>
      </c>
      <c r="B54" s="25" t="s">
        <v>184</v>
      </c>
      <c r="C54" s="14">
        <f>SUMIF(Saisie_Septembre!$A$4:$A$127,$A$45:$A$58,Debits_Septembre)</f>
        <v>0</v>
      </c>
      <c r="D54" s="14">
        <f t="shared" si="3"/>
        <v>0</v>
      </c>
      <c r="F54" s="5" t="s">
        <v>26</v>
      </c>
      <c r="G54" s="25" t="s">
        <v>184</v>
      </c>
      <c r="H54" s="14">
        <f>SUMIF(Saisie_Septembre!$A$4:$A$127,$F$53:$F$61,Debits_Septembre)</f>
        <v>0</v>
      </c>
      <c r="I54" s="15">
        <f t="shared" si="4"/>
        <v>0</v>
      </c>
    </row>
    <row r="55" spans="1:9" ht="15" customHeight="1" thickBot="1" x14ac:dyDescent="0.25">
      <c r="A55" s="5" t="s">
        <v>73</v>
      </c>
      <c r="B55" s="25" t="s">
        <v>184</v>
      </c>
      <c r="C55" s="14">
        <f>SUMIF(Saisie_Septembre!$A$4:$A$127,$A$45:$A$58,Debits_Septembre)</f>
        <v>0</v>
      </c>
      <c r="D55" s="14">
        <f t="shared" si="3"/>
        <v>0</v>
      </c>
      <c r="F55" s="5" t="s">
        <v>31</v>
      </c>
      <c r="G55" s="25" t="s">
        <v>184</v>
      </c>
      <c r="H55" s="14">
        <f>SUMIF(Saisie_Septembre!$A$4:$A$127,$F$53:$F$61,Debits_Septembre)</f>
        <v>0</v>
      </c>
      <c r="I55" s="15">
        <f t="shared" si="4"/>
        <v>0</v>
      </c>
    </row>
    <row r="56" spans="1:9" ht="15" customHeight="1" thickBot="1" x14ac:dyDescent="0.25">
      <c r="A56" s="5" t="s">
        <v>89</v>
      </c>
      <c r="B56" s="25" t="s">
        <v>184</v>
      </c>
      <c r="C56" s="14">
        <f>SUMIF(Saisie_Septembre!$A$4:$A$127,$A$45:$A$58,Debits_Septembre)</f>
        <v>0</v>
      </c>
      <c r="D56" s="14">
        <f t="shared" si="3"/>
        <v>0</v>
      </c>
      <c r="F56" s="5" t="s">
        <v>32</v>
      </c>
      <c r="G56" s="25" t="s">
        <v>184</v>
      </c>
      <c r="H56" s="14">
        <f>SUMIF(Saisie_Septembre!$A$4:$A$127,$F$53:$F$61,Debits_Septembre)</f>
        <v>0</v>
      </c>
      <c r="I56" s="15">
        <f t="shared" si="4"/>
        <v>0</v>
      </c>
    </row>
    <row r="57" spans="1:9" ht="15" customHeight="1" thickBot="1" x14ac:dyDescent="0.25">
      <c r="A57" s="5" t="s">
        <v>90</v>
      </c>
      <c r="B57" s="25" t="s">
        <v>184</v>
      </c>
      <c r="C57" s="14">
        <f>SUMIF(Saisie_Septembre!$A$4:$A$127,$A$45:$A$58,Debits_Septembre)</f>
        <v>0</v>
      </c>
      <c r="D57" s="14">
        <f t="shared" si="3"/>
        <v>0</v>
      </c>
      <c r="F57" s="5" t="s">
        <v>51</v>
      </c>
      <c r="G57" s="25" t="s">
        <v>184</v>
      </c>
      <c r="H57" s="14">
        <f>SUMIF(Saisie_Septembre!$A$4:$A$127,$F$53:$F$61,Debits_Septembre)</f>
        <v>0</v>
      </c>
      <c r="I57" s="15">
        <f t="shared" si="4"/>
        <v>0</v>
      </c>
    </row>
    <row r="58" spans="1:9" ht="15" customHeight="1" thickBot="1" x14ac:dyDescent="0.25">
      <c r="A58" s="5" t="s">
        <v>93</v>
      </c>
      <c r="B58" s="25" t="s">
        <v>184</v>
      </c>
      <c r="C58" s="14">
        <f>SUMIF(Saisie_Septembre!$A$4:$A$127,$A$45:$A$58,Debits_Septembre)</f>
        <v>0</v>
      </c>
      <c r="D58" s="14">
        <f t="shared" si="3"/>
        <v>0</v>
      </c>
      <c r="F58" s="5" t="s">
        <v>57</v>
      </c>
      <c r="G58" s="25" t="s">
        <v>184</v>
      </c>
      <c r="H58" s="14">
        <f>SUMIF(Saisie_Septembre!$A$4:$A$127,$F$53:$F$61,Debits_Septembre)</f>
        <v>0</v>
      </c>
      <c r="I58" s="15">
        <f t="shared" si="4"/>
        <v>0</v>
      </c>
    </row>
    <row r="59" spans="1:9" ht="15" customHeight="1" thickBot="1" x14ac:dyDescent="0.25">
      <c r="A59" s="9" t="s">
        <v>128</v>
      </c>
      <c r="B59" s="16">
        <f>SUM(B45:B58)</f>
        <v>0</v>
      </c>
      <c r="C59" s="16">
        <f>SUM(C45:C58)</f>
        <v>0</v>
      </c>
      <c r="D59" s="16">
        <f>SUM(D45:D58)</f>
        <v>0</v>
      </c>
      <c r="F59" s="5" t="s">
        <v>66</v>
      </c>
      <c r="G59" s="25" t="s">
        <v>184</v>
      </c>
      <c r="H59" s="14">
        <f>SUMIF(Saisie_Septembre!$A$4:$A$127,$F$53:$F$61,Debits_Septembre)</f>
        <v>0</v>
      </c>
      <c r="I59" s="15">
        <f t="shared" si="4"/>
        <v>0</v>
      </c>
    </row>
    <row r="60" spans="1:9" ht="15" customHeight="1" thickBot="1" x14ac:dyDescent="0.25">
      <c r="A60" s="212" t="s">
        <v>34</v>
      </c>
      <c r="B60" s="213"/>
      <c r="C60" s="213"/>
      <c r="D60" s="214"/>
      <c r="F60" s="5" t="s">
        <v>67</v>
      </c>
      <c r="G60" s="25" t="s">
        <v>184</v>
      </c>
      <c r="H60" s="14">
        <f>SUMIF(Saisie_Septembre!$A$4:$A$127,$F$53:$F$61,Debits_Septembre)</f>
        <v>0</v>
      </c>
      <c r="I60" s="15">
        <f t="shared" si="4"/>
        <v>0</v>
      </c>
    </row>
    <row r="61" spans="1:9" ht="15" customHeight="1" thickBot="1" x14ac:dyDescent="0.25">
      <c r="A61" s="5" t="s">
        <v>153</v>
      </c>
      <c r="B61" s="25" t="s">
        <v>184</v>
      </c>
      <c r="C61" s="14">
        <f>SUMIF(Saisie_Septembre!$A$4:$A$127,$A$61:$A$65,Debits_Septembre)</f>
        <v>0</v>
      </c>
      <c r="D61" s="14">
        <f>SUM(B61-C61)</f>
        <v>0</v>
      </c>
      <c r="F61" s="5" t="s">
        <v>72</v>
      </c>
      <c r="G61" s="25" t="s">
        <v>184</v>
      </c>
      <c r="H61" s="14">
        <f>SUMIF(Saisie_Septembre!$A$4:$A$127,$F$53:$F$61,Debits_Septembre)</f>
        <v>0</v>
      </c>
      <c r="I61" s="15">
        <f t="shared" si="4"/>
        <v>0</v>
      </c>
    </row>
    <row r="62" spans="1:9" ht="15" customHeight="1" thickBot="1" x14ac:dyDescent="0.25">
      <c r="A62" s="5" t="s">
        <v>33</v>
      </c>
      <c r="B62" s="25" t="s">
        <v>184</v>
      </c>
      <c r="C62" s="14">
        <f>SUMIF(Saisie_Septembre!$A$4:$A$127,$A$61:$A$65,Debits_Septembre)</f>
        <v>0</v>
      </c>
      <c r="D62" s="14">
        <f>SUM(B62-C62)</f>
        <v>0</v>
      </c>
      <c r="F62" s="9" t="s">
        <v>134</v>
      </c>
      <c r="G62" s="16">
        <f>SUM(G53:G61)</f>
        <v>0</v>
      </c>
      <c r="H62" s="16">
        <f>SUM(H53:H61)</f>
        <v>0</v>
      </c>
      <c r="I62" s="16">
        <f>SUM(I53:I61)</f>
        <v>0</v>
      </c>
    </row>
    <row r="63" spans="1:9" ht="15" customHeight="1" thickBot="1" x14ac:dyDescent="0.25">
      <c r="A63" s="5" t="s">
        <v>35</v>
      </c>
      <c r="B63" s="25" t="s">
        <v>184</v>
      </c>
      <c r="C63" s="14">
        <f>SUMIF(Saisie_Septembre!$A$4:$A$127,$A$61:$A$65,Debits_Septembre)</f>
        <v>0</v>
      </c>
      <c r="D63" s="14">
        <f>SUM(B63-C63)</f>
        <v>0</v>
      </c>
      <c r="F63" s="237" t="s">
        <v>29</v>
      </c>
      <c r="G63" s="238"/>
      <c r="H63" s="238"/>
      <c r="I63" s="239"/>
    </row>
    <row r="64" spans="1:9" ht="15" customHeight="1" thickBot="1" x14ac:dyDescent="0.25">
      <c r="A64" s="5" t="s">
        <v>45</v>
      </c>
      <c r="B64" s="25" t="s">
        <v>184</v>
      </c>
      <c r="C64" s="14">
        <f>SUMIF(Saisie_Septembre!$A$4:$A$127,$A$61:$A$65,Debits_Septembre)</f>
        <v>0</v>
      </c>
      <c r="D64" s="14">
        <f>SUM(B64-C64)</f>
        <v>0</v>
      </c>
      <c r="F64" s="5" t="s">
        <v>166</v>
      </c>
      <c r="G64" s="25" t="s">
        <v>184</v>
      </c>
      <c r="H64" s="14">
        <f>SUMIF(Saisie_Septembre!$A$4:$A$127,$F$64:$F$73,Debits_Septembre)</f>
        <v>0</v>
      </c>
      <c r="I64" s="15">
        <f t="shared" ref="I64:I73" si="5">SUM(G64-H64)</f>
        <v>0</v>
      </c>
    </row>
    <row r="65" spans="1:9" ht="15" customHeight="1" thickBot="1" x14ac:dyDescent="0.25">
      <c r="A65" s="5" t="s">
        <v>46</v>
      </c>
      <c r="B65" s="25" t="s">
        <v>184</v>
      </c>
      <c r="C65" s="14">
        <f>SUMIF(Saisie_Septembre!$A$4:$A$127,$A$61:$A$65,Debits_Septembre)</f>
        <v>0</v>
      </c>
      <c r="D65" s="14">
        <f>SUM(B65-C65)</f>
        <v>0</v>
      </c>
      <c r="F65" s="5" t="s">
        <v>28</v>
      </c>
      <c r="G65" s="25" t="s">
        <v>184</v>
      </c>
      <c r="H65" s="14">
        <f>SUMIF(Saisie_Septembre!$A$4:$A$127,$F$64:$F$73,Debits_Septembre)</f>
        <v>0</v>
      </c>
      <c r="I65" s="15">
        <f t="shared" si="5"/>
        <v>0</v>
      </c>
    </row>
    <row r="66" spans="1:9" ht="15" customHeight="1" thickBot="1" x14ac:dyDescent="0.25">
      <c r="A66" s="9" t="s">
        <v>129</v>
      </c>
      <c r="B66" s="16">
        <f>SUM(B61:B65)</f>
        <v>0</v>
      </c>
      <c r="C66" s="16">
        <f>SUM(C61:C65)</f>
        <v>0</v>
      </c>
      <c r="D66" s="16">
        <f>SUM(D61:D65)</f>
        <v>0</v>
      </c>
      <c r="F66" s="5" t="s">
        <v>180</v>
      </c>
      <c r="G66" s="25" t="s">
        <v>184</v>
      </c>
      <c r="H66" s="14">
        <f>SUMIF(Saisie_Septembre!$A$4:$A$127,$F$64:$F$73,Debits_Septembre)</f>
        <v>0</v>
      </c>
      <c r="I66" s="15">
        <f t="shared" si="5"/>
        <v>0</v>
      </c>
    </row>
    <row r="67" spans="1:9" ht="15" customHeight="1" thickBot="1" x14ac:dyDescent="0.25">
      <c r="A67" s="237" t="s">
        <v>160</v>
      </c>
      <c r="B67" s="238"/>
      <c r="C67" s="238"/>
      <c r="D67" s="239"/>
      <c r="F67" s="5" t="s">
        <v>40</v>
      </c>
      <c r="G67" s="25" t="s">
        <v>184</v>
      </c>
      <c r="H67" s="14">
        <f>SUMIF(Saisie_Septembre!$A$4:$A$127,$F$64:$F$73,Debits_Septembre)</f>
        <v>0</v>
      </c>
      <c r="I67" s="15">
        <f t="shared" si="5"/>
        <v>0</v>
      </c>
    </row>
    <row r="68" spans="1:9" ht="15" customHeight="1" thickBot="1" x14ac:dyDescent="0.25">
      <c r="A68" s="5" t="s">
        <v>159</v>
      </c>
      <c r="B68" s="25" t="s">
        <v>184</v>
      </c>
      <c r="C68" s="14">
        <f>SUMIF(Saisie_Septembre!$A$4:$A$127,$A$68:$A$70,Debits_Septembre)</f>
        <v>0</v>
      </c>
      <c r="D68" s="14">
        <f>SUM(B68-C68)</f>
        <v>0</v>
      </c>
      <c r="F68" s="5" t="s">
        <v>148</v>
      </c>
      <c r="G68" s="25" t="s">
        <v>184</v>
      </c>
      <c r="H68" s="14">
        <f>SUMIF(Saisie_Septembre!$A$4:$A$127,$F$64:$F$73,Debits_Septembre)</f>
        <v>0</v>
      </c>
      <c r="I68" s="15">
        <f t="shared" si="5"/>
        <v>0</v>
      </c>
    </row>
    <row r="69" spans="1:9" ht="15" customHeight="1" thickBot="1" x14ac:dyDescent="0.25">
      <c r="A69" s="5" t="s">
        <v>212</v>
      </c>
      <c r="B69" s="25" t="s">
        <v>184</v>
      </c>
      <c r="C69" s="14">
        <f>SUMIF(Saisie_Septembre!$A$4:$A$127,$A$68:$A$70,Debits_Septembre)</f>
        <v>0</v>
      </c>
      <c r="D69" s="14">
        <f>SUM(B69-C69)</f>
        <v>0</v>
      </c>
      <c r="F69" s="5" t="s">
        <v>68</v>
      </c>
      <c r="G69" s="25" t="s">
        <v>184</v>
      </c>
      <c r="H69" s="14">
        <f>SUMIF(Saisie_Septembre!$A$4:$A$127,$F$64:$F$73,Debits_Septembre)</f>
        <v>0</v>
      </c>
      <c r="I69" s="15">
        <f t="shared" si="5"/>
        <v>0</v>
      </c>
    </row>
    <row r="70" spans="1:9" ht="15" customHeight="1" thickBot="1" x14ac:dyDescent="0.25">
      <c r="A70" s="5" t="s">
        <v>79</v>
      </c>
      <c r="B70" s="25" t="s">
        <v>184</v>
      </c>
      <c r="C70" s="14">
        <f>SUMIF(Saisie_Septembre!$A$4:$A$127,$A$68:$A$70,Debits_Septembre)</f>
        <v>0</v>
      </c>
      <c r="D70" s="14">
        <f>SUM(B70-C70)</f>
        <v>0</v>
      </c>
      <c r="F70" s="5" t="s">
        <v>80</v>
      </c>
      <c r="G70" s="25" t="s">
        <v>184</v>
      </c>
      <c r="H70" s="14">
        <f>SUMIF(Saisie_Septembre!$A$4:$A$127,$F$64:$F$73,Debits_Septembre)</f>
        <v>0</v>
      </c>
      <c r="I70" s="15">
        <f t="shared" si="5"/>
        <v>0</v>
      </c>
    </row>
    <row r="71" spans="1:9" ht="15" customHeight="1" thickBot="1" x14ac:dyDescent="0.25">
      <c r="A71" s="9" t="s">
        <v>171</v>
      </c>
      <c r="B71" s="16">
        <f>SUM(B68:B70)</f>
        <v>0</v>
      </c>
      <c r="C71" s="16">
        <f>SUM(C68:C70)</f>
        <v>0</v>
      </c>
      <c r="D71" s="16">
        <f>SUM(D69:D70)</f>
        <v>0</v>
      </c>
      <c r="F71" s="5" t="s">
        <v>81</v>
      </c>
      <c r="G71" s="25" t="s">
        <v>184</v>
      </c>
      <c r="H71" s="14">
        <f>SUMIF(Saisie_Septembre!$A$4:$A$127,$F$64:$F$73,Debits_Septembre)</f>
        <v>0</v>
      </c>
      <c r="I71" s="15">
        <f t="shared" si="5"/>
        <v>0</v>
      </c>
    </row>
    <row r="72" spans="1:9" ht="15" customHeight="1" thickBot="1" x14ac:dyDescent="0.25">
      <c r="A72" s="237" t="s">
        <v>53</v>
      </c>
      <c r="B72" s="238"/>
      <c r="C72" s="238"/>
      <c r="D72" s="239"/>
      <c r="F72" s="5" t="s">
        <v>84</v>
      </c>
      <c r="G72" s="25" t="s">
        <v>184</v>
      </c>
      <c r="H72" s="14">
        <f>SUMIF(Saisie_Septembre!$A$4:$A$127,$F$64:$F$73,Debits_Septembre)</f>
        <v>0</v>
      </c>
      <c r="I72" s="15">
        <f t="shared" si="5"/>
        <v>0</v>
      </c>
    </row>
    <row r="73" spans="1:9" ht="15" customHeight="1" thickBot="1" x14ac:dyDescent="0.25">
      <c r="A73" s="5" t="s">
        <v>157</v>
      </c>
      <c r="B73" s="25" t="s">
        <v>184</v>
      </c>
      <c r="C73" s="14">
        <f>SUMIF(Saisie_Septembre!$A$4:$A$127,$A$73:$A$77,Debits_Septembre)</f>
        <v>0</v>
      </c>
      <c r="D73" s="15">
        <f>SUM(B73-C73)</f>
        <v>0</v>
      </c>
      <c r="F73" s="5" t="s">
        <v>94</v>
      </c>
      <c r="G73" s="25" t="s">
        <v>184</v>
      </c>
      <c r="H73" s="14">
        <f>SUMIF(Saisie_Septembre!$A$4:$A$127,$F$64:$F$73,Debits_Septembre)</f>
        <v>0</v>
      </c>
      <c r="I73" s="15">
        <f t="shared" si="5"/>
        <v>0</v>
      </c>
    </row>
    <row r="74" spans="1:9" ht="15" customHeight="1" thickBot="1" x14ac:dyDescent="0.25">
      <c r="A74" s="5" t="s">
        <v>24</v>
      </c>
      <c r="B74" s="25" t="s">
        <v>184</v>
      </c>
      <c r="C74" s="14">
        <f>SUMIF(Saisie_Septembre!$A$4:$A$127,$A$73:$A$77,Debits_Septembre)</f>
        <v>0</v>
      </c>
      <c r="D74" s="15">
        <f>SUM(B74-C74)</f>
        <v>0</v>
      </c>
      <c r="F74" s="9" t="s">
        <v>136</v>
      </c>
      <c r="G74" s="16">
        <f>SUM(G64:G73)</f>
        <v>0</v>
      </c>
      <c r="H74" s="16">
        <f>SUM(H64:H73)</f>
        <v>0</v>
      </c>
      <c r="I74" s="19">
        <f>SUM(I64:I73)</f>
        <v>0</v>
      </c>
    </row>
    <row r="75" spans="1:9" ht="15" customHeight="1" thickBot="1" x14ac:dyDescent="0.25">
      <c r="A75" s="5" t="s">
        <v>52</v>
      </c>
      <c r="B75" s="25" t="s">
        <v>184</v>
      </c>
      <c r="C75" s="14">
        <f>SUMIF(Saisie_Septembre!$A$4:$A$127,$A$73:$A$77,Debits_Septembre)</f>
        <v>0</v>
      </c>
      <c r="D75" s="15">
        <f>SUM(B75-C75)</f>
        <v>0</v>
      </c>
      <c r="F75" s="237" t="s">
        <v>70</v>
      </c>
      <c r="G75" s="238"/>
      <c r="H75" s="238"/>
      <c r="I75" s="239"/>
    </row>
    <row r="76" spans="1:9" ht="15" customHeight="1" thickBot="1" x14ac:dyDescent="0.25">
      <c r="A76" s="5" t="s">
        <v>55</v>
      </c>
      <c r="B76" s="25" t="s">
        <v>184</v>
      </c>
      <c r="C76" s="14">
        <f>SUMIF(Saisie_Septembre!$A$4:$A$127,$A$73:$A$77,Debits_Septembre)</f>
        <v>0</v>
      </c>
      <c r="D76" s="15">
        <f>SUM(B76-C76)</f>
        <v>0</v>
      </c>
      <c r="F76" s="5" t="s">
        <v>163</v>
      </c>
      <c r="G76" s="25" t="s">
        <v>184</v>
      </c>
      <c r="H76" s="14">
        <f>SUMIF(Saisie_Septembre!$A$4:$A$127,$F$76:$F$78,Debits_Septembre)</f>
        <v>0</v>
      </c>
      <c r="I76" s="15">
        <f>SUM(G76-H76)</f>
        <v>0</v>
      </c>
    </row>
    <row r="77" spans="1:9" ht="15" customHeight="1" thickBot="1" x14ac:dyDescent="0.25">
      <c r="A77" s="5" t="s">
        <v>69</v>
      </c>
      <c r="B77" s="25" t="s">
        <v>184</v>
      </c>
      <c r="C77" s="14">
        <f>SUMIF(Saisie_Septembre!$A$4:$A$127,$A$73:$A$77,Debits_Septembre)</f>
        <v>0</v>
      </c>
      <c r="D77" s="15">
        <f>SUM(B77-C77)</f>
        <v>0</v>
      </c>
      <c r="F77" s="5" t="s">
        <v>182</v>
      </c>
      <c r="G77" s="25" t="s">
        <v>184</v>
      </c>
      <c r="H77" s="14">
        <f>SUMIF(Saisie_Septembre!$A$4:$A$127,$F$76:$F$78,Debits_Septembre)</f>
        <v>0</v>
      </c>
      <c r="I77" s="15">
        <f>SUM(G77-H77)</f>
        <v>0</v>
      </c>
    </row>
    <row r="78" spans="1:9" ht="15" customHeight="1" thickBot="1" x14ac:dyDescent="0.25">
      <c r="A78" s="9" t="s">
        <v>130</v>
      </c>
      <c r="B78" s="16">
        <f>SUM(B73:B77)</f>
        <v>0</v>
      </c>
      <c r="C78" s="16">
        <f>SUM(C73:C77)</f>
        <v>0</v>
      </c>
      <c r="D78" s="16">
        <f>SUM(D73:D77)</f>
        <v>0</v>
      </c>
      <c r="F78" s="5" t="s">
        <v>149</v>
      </c>
      <c r="G78" s="25" t="s">
        <v>184</v>
      </c>
      <c r="H78" s="14">
        <f>SUMIF(Saisie_Septembre!$A$4:$A$127,$F$76:$F$78,Debits_Septembre)</f>
        <v>0</v>
      </c>
      <c r="I78" s="15">
        <f>SUM(G78-H78)</f>
        <v>0</v>
      </c>
    </row>
    <row r="79" spans="1:9" ht="15" customHeight="1" thickBot="1" x14ac:dyDescent="0.25">
      <c r="F79" s="9" t="s">
        <v>181</v>
      </c>
      <c r="G79" s="16">
        <f>SUM(G76:G78)</f>
        <v>0</v>
      </c>
      <c r="H79" s="16">
        <f>SUM(H76:H78)</f>
        <v>0</v>
      </c>
      <c r="I79" s="16">
        <f>SUM(I76:I78)</f>
        <v>0</v>
      </c>
    </row>
    <row r="80" spans="1:9" ht="15.75" thickBot="1" x14ac:dyDescent="0.25">
      <c r="F80" s="9" t="s">
        <v>176</v>
      </c>
      <c r="G80" s="16">
        <f>SUM(B31+B37+B43+B59+B66+B71+B78+G12+G21+G27+G33+G38+G47+G51+G62+G74+G79)</f>
        <v>0</v>
      </c>
      <c r="H80" s="16">
        <f>SUM(C31+C37+C43+C59+C66+C71+C78+H12+H21+H27+H33+H38+H47+H51+H62+H74+H79)</f>
        <v>0</v>
      </c>
      <c r="I80" s="16">
        <f>SUM(D31+D37+D43+D59+D66+D71+D78+I12+I21+I27+I33+I38+I47+I51+I62+I74+I79)</f>
        <v>0</v>
      </c>
    </row>
  </sheetData>
  <sheetProtection sheet="1" objects="1" scenarios="1"/>
  <mergeCells count="29">
    <mergeCell ref="A38:D38"/>
    <mergeCell ref="A44:D44"/>
    <mergeCell ref="C2:C3"/>
    <mergeCell ref="I2:I3"/>
    <mergeCell ref="F48:I48"/>
    <mergeCell ref="A5:D5"/>
    <mergeCell ref="F5:I5"/>
    <mergeCell ref="F22:I22"/>
    <mergeCell ref="F1:G1"/>
    <mergeCell ref="F2:G2"/>
    <mergeCell ref="A25:D25"/>
    <mergeCell ref="A27:D27"/>
    <mergeCell ref="A32:D32"/>
    <mergeCell ref="K12:N12"/>
    <mergeCell ref="F39:I39"/>
    <mergeCell ref="F34:I34"/>
    <mergeCell ref="K5:N5"/>
    <mergeCell ref="F13:I13"/>
    <mergeCell ref="K7:N7"/>
    <mergeCell ref="K17:N17"/>
    <mergeCell ref="F28:I28"/>
    <mergeCell ref="K22:N22"/>
    <mergeCell ref="K27:N27"/>
    <mergeCell ref="F75:I75"/>
    <mergeCell ref="A60:D60"/>
    <mergeCell ref="A67:D67"/>
    <mergeCell ref="A72:D72"/>
    <mergeCell ref="F52:I52"/>
    <mergeCell ref="F63:I63"/>
  </mergeCells>
  <dataValidations count="1">
    <dataValidation allowBlank="1" showInputMessage="1" showErrorMessage="1" sqref="F46 A39:A42 A33:A36 A45:A58"/>
  </dataValidation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IV80"/>
  <sheetViews>
    <sheetView zoomScale="90" zoomScaleNormal="90" workbookViewId="0">
      <pane ySplit="3" topLeftCell="A4" activePane="bottomLeft" state="frozen"/>
      <selection activeCell="L13" sqref="L13"/>
      <selection pane="bottomLeft" activeCell="B7" sqref="B7"/>
    </sheetView>
  </sheetViews>
  <sheetFormatPr baseColWidth="10" defaultRowHeight="15" x14ac:dyDescent="0.2"/>
  <cols>
    <col min="1" max="1" width="40.88671875" customWidth="1"/>
    <col min="5" max="5" width="1.77734375" customWidth="1"/>
    <col min="6" max="6" width="40.88671875" customWidth="1"/>
    <col min="10" max="10" width="1.77734375" customWidth="1"/>
    <col min="11" max="11" width="40.88671875" customWidth="1"/>
  </cols>
  <sheetData>
    <row r="1" spans="1:256" ht="27" customHeight="1" thickTop="1" thickBot="1" x14ac:dyDescent="0.35">
      <c r="A1" s="27" t="s">
        <v>0</v>
      </c>
      <c r="B1" s="11"/>
      <c r="C1" s="11"/>
      <c r="D1" s="11"/>
      <c r="E1" s="11"/>
      <c r="F1" s="223">
        <f>Annee</f>
        <v>2018</v>
      </c>
      <c r="G1" s="224"/>
      <c r="H1" s="11"/>
      <c r="I1" s="11"/>
      <c r="J1" s="11"/>
      <c r="K1" s="68"/>
      <c r="L1" s="68"/>
      <c r="M1" s="68"/>
      <c r="N1" s="68"/>
    </row>
    <row r="2" spans="1:256" ht="21.75" customHeight="1" thickTop="1" thickBot="1" x14ac:dyDescent="0.35">
      <c r="A2" s="11" t="s">
        <v>0</v>
      </c>
      <c r="C2" s="242" t="s">
        <v>273</v>
      </c>
      <c r="D2" s="11"/>
      <c r="E2" s="11"/>
      <c r="F2" s="240" t="str">
        <f>Mois10</f>
        <v>OCTOBRE</v>
      </c>
      <c r="G2" s="241"/>
      <c r="H2" s="11"/>
      <c r="I2" s="242" t="s">
        <v>274</v>
      </c>
      <c r="J2" s="11"/>
      <c r="K2" s="68"/>
      <c r="L2" s="68"/>
      <c r="M2" s="11"/>
      <c r="N2" s="11"/>
    </row>
    <row r="3" spans="1:256" ht="20.100000000000001" customHeight="1" thickTop="1" thickBot="1" x14ac:dyDescent="0.35">
      <c r="A3" s="11"/>
      <c r="C3" s="243"/>
      <c r="D3" s="173" t="s">
        <v>183</v>
      </c>
      <c r="E3" s="11"/>
      <c r="F3" s="11"/>
      <c r="G3" s="11"/>
      <c r="H3" s="174" t="s">
        <v>186</v>
      </c>
      <c r="I3" s="243"/>
      <c r="J3" s="11"/>
      <c r="K3" s="68"/>
      <c r="L3" s="174" t="s">
        <v>185</v>
      </c>
      <c r="N3" s="174" t="s">
        <v>117</v>
      </c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</row>
    <row r="4" spans="1:256" ht="15" customHeight="1" thickBot="1" x14ac:dyDescent="0.25">
      <c r="A4" s="139"/>
    </row>
    <row r="5" spans="1:256" ht="15" customHeight="1" thickBot="1" x14ac:dyDescent="0.25">
      <c r="A5" s="208" t="s">
        <v>119</v>
      </c>
      <c r="B5" s="208"/>
      <c r="C5" s="208"/>
      <c r="D5" s="208"/>
      <c r="F5" s="208" t="s">
        <v>214</v>
      </c>
      <c r="G5" s="208"/>
      <c r="H5" s="208"/>
      <c r="I5" s="208"/>
      <c r="K5" s="208" t="s">
        <v>137</v>
      </c>
      <c r="L5" s="208"/>
      <c r="M5" s="208"/>
      <c r="N5" s="208"/>
    </row>
    <row r="6" spans="1:256" ht="15" customHeight="1" thickBot="1" x14ac:dyDescent="0.25">
      <c r="A6" s="12" t="s">
        <v>125</v>
      </c>
      <c r="B6" s="12" t="s">
        <v>121</v>
      </c>
      <c r="C6" s="12" t="s">
        <v>122</v>
      </c>
      <c r="D6" s="12" t="s">
        <v>118</v>
      </c>
      <c r="F6" s="23" t="s">
        <v>125</v>
      </c>
      <c r="G6" s="23" t="s">
        <v>121</v>
      </c>
      <c r="H6" s="23" t="s">
        <v>122</v>
      </c>
      <c r="I6" s="23" t="s">
        <v>118</v>
      </c>
      <c r="K6" s="23" t="s">
        <v>125</v>
      </c>
      <c r="L6" s="23" t="s">
        <v>121</v>
      </c>
      <c r="M6" s="23" t="s">
        <v>122</v>
      </c>
      <c r="N6" s="23" t="s">
        <v>118</v>
      </c>
    </row>
    <row r="7" spans="1:256" ht="15" customHeight="1" thickBot="1" x14ac:dyDescent="0.25">
      <c r="A7" s="172" t="s">
        <v>248</v>
      </c>
      <c r="B7" s="25" t="s">
        <v>184</v>
      </c>
      <c r="C7" s="14">
        <f>SUMIF(Saisie_Octobre!$A$4:$A$127,$A$7:$A$22,Credits_Octobre)</f>
        <v>0</v>
      </c>
      <c r="D7" s="15">
        <f t="shared" ref="D7:D22" si="0">SUM(B7-C7)</f>
        <v>0</v>
      </c>
      <c r="F7" s="55" t="s">
        <v>64</v>
      </c>
      <c r="G7" s="56"/>
      <c r="H7" s="56"/>
      <c r="I7" s="57"/>
      <c r="K7" s="237" t="s">
        <v>138</v>
      </c>
      <c r="L7" s="238"/>
      <c r="M7" s="238"/>
      <c r="N7" s="239"/>
    </row>
    <row r="8" spans="1:256" ht="15" customHeight="1" thickBot="1" x14ac:dyDescent="0.25">
      <c r="A8" s="170" t="s">
        <v>104</v>
      </c>
      <c r="B8" s="25" t="s">
        <v>184</v>
      </c>
      <c r="C8" s="14">
        <f>SUMIF(Saisie_Octobre!$A$4:$A$127,$A$7:$A$22,Credits_Octobre)</f>
        <v>0</v>
      </c>
      <c r="D8" s="15">
        <f t="shared" si="0"/>
        <v>0</v>
      </c>
      <c r="F8" s="5" t="s">
        <v>154</v>
      </c>
      <c r="G8" s="25" t="s">
        <v>184</v>
      </c>
      <c r="H8" s="14">
        <f>SUMIF(Saisie_Octobre!$A$4:$A$127,$F$8:$F$11,Debits_Octobre)</f>
        <v>0</v>
      </c>
      <c r="I8" s="15">
        <f>SUM(G8-H8)</f>
        <v>0</v>
      </c>
      <c r="K8" s="5" t="s">
        <v>265</v>
      </c>
      <c r="L8" s="24">
        <f>Septembre!L11</f>
        <v>0</v>
      </c>
      <c r="M8" s="24">
        <f>Septembre!$M$11</f>
        <v>870.02</v>
      </c>
      <c r="N8" s="15">
        <f>SUM(L8-M8)</f>
        <v>-870.02</v>
      </c>
    </row>
    <row r="9" spans="1:256" ht="15" customHeight="1" thickBot="1" x14ac:dyDescent="0.25">
      <c r="A9" s="170" t="s">
        <v>102</v>
      </c>
      <c r="B9" s="25" t="s">
        <v>184</v>
      </c>
      <c r="C9" s="14">
        <f>SUMIF(Saisie_Octobre!$A$4:$A$127,$A$7:$A$22,Credits_Octobre)</f>
        <v>0</v>
      </c>
      <c r="D9" s="15">
        <f t="shared" si="0"/>
        <v>0</v>
      </c>
      <c r="F9" s="5" t="s">
        <v>63</v>
      </c>
      <c r="G9" s="25" t="s">
        <v>184</v>
      </c>
      <c r="H9" s="14">
        <f>SUMIF(Saisie_Octobre!$A$4:$A$127,$F$8:$F$11,Debits_Octobre)</f>
        <v>0</v>
      </c>
      <c r="I9" s="15">
        <f>SUM(G9-H9)</f>
        <v>0</v>
      </c>
      <c r="K9" s="5" t="s">
        <v>139</v>
      </c>
      <c r="L9" s="7">
        <f>B23</f>
        <v>0</v>
      </c>
      <c r="M9" s="14">
        <f>C23</f>
        <v>0</v>
      </c>
      <c r="N9" s="15">
        <f>SUM(L9-M9)</f>
        <v>0</v>
      </c>
    </row>
    <row r="10" spans="1:256" ht="15" customHeight="1" thickBot="1" x14ac:dyDescent="0.25">
      <c r="A10" s="170" t="s">
        <v>103</v>
      </c>
      <c r="B10" s="25" t="s">
        <v>184</v>
      </c>
      <c r="C10" s="14">
        <f>SUMIF(Saisie_Octobre!$A$4:$A$127,$A$7:$A$22,Credits_Octobre)</f>
        <v>0</v>
      </c>
      <c r="D10" s="15">
        <f t="shared" si="0"/>
        <v>0</v>
      </c>
      <c r="F10" s="5" t="s">
        <v>91</v>
      </c>
      <c r="G10" s="25" t="s">
        <v>184</v>
      </c>
      <c r="H10" s="14">
        <f>SUMIF(Saisie_Octobre!$A$4:$A$127,$F$8:$F$11,Debits_Octobre)</f>
        <v>0</v>
      </c>
      <c r="I10" s="15">
        <f>SUM(G10-H10)</f>
        <v>0</v>
      </c>
      <c r="K10" s="5" t="s">
        <v>140</v>
      </c>
      <c r="L10" s="7">
        <f>G80</f>
        <v>0</v>
      </c>
      <c r="M10" s="14">
        <f>H80</f>
        <v>0</v>
      </c>
      <c r="N10" s="15">
        <f>SUM(L10-M10)</f>
        <v>0</v>
      </c>
    </row>
    <row r="11" spans="1:256" ht="15" customHeight="1" thickBot="1" x14ac:dyDescent="0.25">
      <c r="A11" s="170" t="s">
        <v>105</v>
      </c>
      <c r="B11" s="25" t="s">
        <v>184</v>
      </c>
      <c r="C11" s="14">
        <f>SUMIF(Saisie_Octobre!$A$4:$A$127,$A$7:$A$22,Credits_Octobre)</f>
        <v>0</v>
      </c>
      <c r="D11" s="15">
        <f t="shared" si="0"/>
        <v>0</v>
      </c>
      <c r="F11" s="5" t="s">
        <v>92</v>
      </c>
      <c r="G11" s="25" t="s">
        <v>184</v>
      </c>
      <c r="H11" s="14">
        <f>SUMIF(Saisie_Octobre!$A$4:$A$127,$F$8:$F$11,Debits_Octobre)</f>
        <v>0</v>
      </c>
      <c r="I11" s="15">
        <f>SUM(G11-H11)</f>
        <v>0</v>
      </c>
      <c r="K11" s="9" t="s">
        <v>141</v>
      </c>
      <c r="L11" s="8">
        <f>SUM(L8+L9-L10)</f>
        <v>0</v>
      </c>
      <c r="M11" s="8">
        <f>SUM(M8+M9-M10)</f>
        <v>870.02</v>
      </c>
      <c r="N11" s="8">
        <f>SUM(N8+N9-N10)</f>
        <v>-870.02</v>
      </c>
    </row>
    <row r="12" spans="1:256" ht="15" customHeight="1" thickBot="1" x14ac:dyDescent="0.25">
      <c r="A12" s="170" t="s">
        <v>106</v>
      </c>
      <c r="B12" s="25" t="s">
        <v>184</v>
      </c>
      <c r="C12" s="14">
        <f>SUMIF(Saisie_Octobre!$A$4:$A$127,$A$7:$A$22,Credits_Octobre)</f>
        <v>0</v>
      </c>
      <c r="D12" s="15">
        <f t="shared" si="0"/>
        <v>0</v>
      </c>
      <c r="F12" s="9" t="s">
        <v>132</v>
      </c>
      <c r="G12" s="16">
        <f>SUM(G8:G11)</f>
        <v>0</v>
      </c>
      <c r="H12" s="16">
        <f>SUM(H8:H11)</f>
        <v>0</v>
      </c>
      <c r="I12" s="16">
        <f>SUM(I8:I11)</f>
        <v>0</v>
      </c>
      <c r="K12" s="237" t="s">
        <v>142</v>
      </c>
      <c r="L12" s="238"/>
      <c r="M12" s="238"/>
      <c r="N12" s="239"/>
    </row>
    <row r="13" spans="1:256" ht="15" customHeight="1" thickBot="1" x14ac:dyDescent="0.25">
      <c r="A13" s="170" t="s">
        <v>107</v>
      </c>
      <c r="B13" s="25" t="s">
        <v>184</v>
      </c>
      <c r="C13" s="14">
        <f>SUMIF(Saisie_Octobre!$A$4:$A$127,$A$7:$A$22,Credits_Octobre)</f>
        <v>0</v>
      </c>
      <c r="D13" s="15">
        <f t="shared" si="0"/>
        <v>0</v>
      </c>
      <c r="F13" s="237" t="s">
        <v>37</v>
      </c>
      <c r="G13" s="238"/>
      <c r="H13" s="238"/>
      <c r="I13" s="239"/>
      <c r="K13" s="5" t="s">
        <v>266</v>
      </c>
      <c r="L13" s="24">
        <f>Septembre!L16</f>
        <v>0</v>
      </c>
      <c r="M13" s="24">
        <f>Septembre!$M$16</f>
        <v>0</v>
      </c>
      <c r="N13" s="15">
        <f>SUM(L13-M13)</f>
        <v>0</v>
      </c>
    </row>
    <row r="14" spans="1:256" ht="15" customHeight="1" thickBot="1" x14ac:dyDescent="0.25">
      <c r="A14" s="170" t="s">
        <v>210</v>
      </c>
      <c r="B14" s="25" t="s">
        <v>184</v>
      </c>
      <c r="C14" s="14">
        <f>SUMIF(Saisie_Octobre!$A$4:$A$127,$A$7:$A$22,Credits_Octobre)</f>
        <v>0</v>
      </c>
      <c r="D14" s="15">
        <f t="shared" si="0"/>
        <v>0</v>
      </c>
      <c r="F14" s="5" t="s">
        <v>168</v>
      </c>
      <c r="G14" s="25" t="s">
        <v>184</v>
      </c>
      <c r="H14" s="14">
        <f>SUMIF(Saisie_Octobre!$A$4:$A$127,$F$14:$F$20,Debits_Octobre)</f>
        <v>0</v>
      </c>
      <c r="I14" s="15">
        <f t="shared" ref="I14:I20" si="1">SUM(G14-H14)</f>
        <v>0</v>
      </c>
      <c r="K14" s="5" t="s">
        <v>139</v>
      </c>
      <c r="L14" s="49" t="str">
        <f>B74</f>
        <v>0,00</v>
      </c>
      <c r="M14" s="14">
        <f>C74</f>
        <v>0</v>
      </c>
      <c r="N14" s="15">
        <f>SUM(L14-M14)</f>
        <v>0</v>
      </c>
    </row>
    <row r="15" spans="1:256" ht="15" customHeight="1" thickBot="1" x14ac:dyDescent="0.25">
      <c r="A15" s="171" t="s">
        <v>108</v>
      </c>
      <c r="B15" s="25" t="s">
        <v>184</v>
      </c>
      <c r="C15" s="14">
        <f>SUMIF(Saisie_Octobre!$A$4:$A$127,$A$7:$A$22,Credits_Octobre)</f>
        <v>0</v>
      </c>
      <c r="D15" s="15">
        <f t="shared" si="0"/>
        <v>0</v>
      </c>
      <c r="F15" s="5" t="s">
        <v>177</v>
      </c>
      <c r="G15" s="25" t="s">
        <v>184</v>
      </c>
      <c r="H15" s="14">
        <f>SUMIF(Saisie_Octobre!$A$4:$A$127,$F$14:$F$20,Debits_Octobre)</f>
        <v>0</v>
      </c>
      <c r="I15" s="15">
        <f t="shared" si="1"/>
        <v>0</v>
      </c>
      <c r="K15" s="5" t="s">
        <v>140</v>
      </c>
      <c r="L15" s="49" t="str">
        <f>B10</f>
        <v>0,00</v>
      </c>
      <c r="M15" s="14">
        <f>C8</f>
        <v>0</v>
      </c>
      <c r="N15" s="15">
        <f>SUM(L15-M15)</f>
        <v>0</v>
      </c>
    </row>
    <row r="16" spans="1:256" ht="15" customHeight="1" thickBot="1" x14ac:dyDescent="0.25">
      <c r="A16" s="170" t="s">
        <v>109</v>
      </c>
      <c r="B16" s="25" t="s">
        <v>184</v>
      </c>
      <c r="C16" s="14">
        <f>SUMIF(Saisie_Octobre!$A$4:$A$127,$A$7:$A$22,Credits_Octobre)</f>
        <v>0</v>
      </c>
      <c r="D16" s="15">
        <f t="shared" si="0"/>
        <v>0</v>
      </c>
      <c r="F16" s="5" t="s">
        <v>41</v>
      </c>
      <c r="G16" s="25" t="s">
        <v>184</v>
      </c>
      <c r="H16" s="14">
        <f>SUMIF(Saisie_Octobre!$A$4:$A$127,$F$14:$F$20,Debits_Octobre)</f>
        <v>0</v>
      </c>
      <c r="I16" s="15">
        <f t="shared" si="1"/>
        <v>0</v>
      </c>
      <c r="K16" s="9" t="s">
        <v>141</v>
      </c>
      <c r="L16" s="8">
        <f>SUM(L13+L14-L15)</f>
        <v>0</v>
      </c>
      <c r="M16" s="8">
        <f>SUM(M13+M14-M15)</f>
        <v>0</v>
      </c>
      <c r="N16" s="8">
        <f>SUM(N13+N14-N15)</f>
        <v>0</v>
      </c>
    </row>
    <row r="17" spans="1:14" ht="15" customHeight="1" thickBot="1" x14ac:dyDescent="0.25">
      <c r="A17" s="170" t="s">
        <v>111</v>
      </c>
      <c r="B17" s="25" t="s">
        <v>184</v>
      </c>
      <c r="C17" s="14">
        <f>SUMIF(Saisie_Octobre!$A$4:$A$127,$A$7:$A$22,Credits_Octobre)</f>
        <v>0</v>
      </c>
      <c r="D17" s="15">
        <f t="shared" si="0"/>
        <v>0</v>
      </c>
      <c r="F17" s="5" t="s">
        <v>47</v>
      </c>
      <c r="G17" s="25" t="s">
        <v>184</v>
      </c>
      <c r="H17" s="14">
        <f>SUMIF(Saisie_Octobre!$A$4:$A$127,$F$14:$F$20,Debits_Octobre)</f>
        <v>0</v>
      </c>
      <c r="I17" s="15">
        <f t="shared" si="1"/>
        <v>0</v>
      </c>
      <c r="K17" s="237" t="s">
        <v>143</v>
      </c>
      <c r="L17" s="238"/>
      <c r="M17" s="238"/>
      <c r="N17" s="239"/>
    </row>
    <row r="18" spans="1:14" ht="15" customHeight="1" thickBot="1" x14ac:dyDescent="0.25">
      <c r="A18" s="170" t="s">
        <v>110</v>
      </c>
      <c r="B18" s="25" t="s">
        <v>184</v>
      </c>
      <c r="C18" s="14">
        <f>SUMIF(Saisie_Octobre!$A$4:$A$127,$A$7:$A$22,Credits_Octobre)</f>
        <v>0</v>
      </c>
      <c r="D18" s="15">
        <f t="shared" si="0"/>
        <v>0</v>
      </c>
      <c r="F18" s="5" t="s">
        <v>60</v>
      </c>
      <c r="G18" s="25" t="s">
        <v>184</v>
      </c>
      <c r="H18" s="14">
        <f>SUMIF(Saisie_Octobre!$A$4:$A$127,$F$14:$F$20,Debits_Octobre)</f>
        <v>0</v>
      </c>
      <c r="I18" s="15">
        <f t="shared" si="1"/>
        <v>0</v>
      </c>
      <c r="K18" s="5" t="s">
        <v>267</v>
      </c>
      <c r="L18" s="24">
        <f>Septembre!L21</f>
        <v>0</v>
      </c>
      <c r="M18" s="24">
        <f>Septembre!$M$21</f>
        <v>-677.77</v>
      </c>
      <c r="N18" s="15">
        <f>SUM(L18-M18)</f>
        <v>677.77</v>
      </c>
    </row>
    <row r="19" spans="1:14" ht="15" customHeight="1" thickBot="1" x14ac:dyDescent="0.25">
      <c r="A19" s="170" t="s">
        <v>147</v>
      </c>
      <c r="B19" s="25" t="s">
        <v>184</v>
      </c>
      <c r="C19" s="14">
        <f>SUMIF(Saisie_Octobre!$A$4:$A$127,$A$7:$A$22,Credits_Octobre)</f>
        <v>0</v>
      </c>
      <c r="D19" s="15">
        <f t="shared" si="0"/>
        <v>0</v>
      </c>
      <c r="F19" s="5" t="s">
        <v>71</v>
      </c>
      <c r="G19" s="25" t="s">
        <v>184</v>
      </c>
      <c r="H19" s="14">
        <f>SUMIF(Saisie_Octobre!$A$4:$A$127,$F$14:$F$20,Debits_Octobre)</f>
        <v>0</v>
      </c>
      <c r="I19" s="15">
        <f t="shared" si="1"/>
        <v>0</v>
      </c>
      <c r="K19" s="5" t="s">
        <v>139</v>
      </c>
      <c r="L19" s="49" t="str">
        <f>B75</f>
        <v>0,00</v>
      </c>
      <c r="M19" s="14">
        <f>C75</f>
        <v>0</v>
      </c>
      <c r="N19" s="15">
        <f>SUM(L19-M19)</f>
        <v>0</v>
      </c>
    </row>
    <row r="20" spans="1:14" ht="15" customHeight="1" thickBot="1" x14ac:dyDescent="0.25">
      <c r="A20" s="170" t="s">
        <v>113</v>
      </c>
      <c r="B20" s="25" t="s">
        <v>184</v>
      </c>
      <c r="C20" s="14">
        <f>SUMIF(Saisie_Octobre!$A$4:$A$127,$A$7:$A$22,Credits_Octobre)</f>
        <v>0</v>
      </c>
      <c r="D20" s="15">
        <f t="shared" si="0"/>
        <v>0</v>
      </c>
      <c r="F20" s="5" t="s">
        <v>88</v>
      </c>
      <c r="G20" s="25" t="s">
        <v>184</v>
      </c>
      <c r="H20" s="14">
        <f>SUMIF(Saisie_Octobre!$A$4:$A$127,$F$14:$F$20,Debits_Octobre)</f>
        <v>0</v>
      </c>
      <c r="I20" s="15">
        <f t="shared" si="1"/>
        <v>0</v>
      </c>
      <c r="K20" s="5" t="s">
        <v>140</v>
      </c>
      <c r="L20" s="49" t="str">
        <f>B11</f>
        <v>0,00</v>
      </c>
      <c r="M20" s="14">
        <f>C11</f>
        <v>0</v>
      </c>
      <c r="N20" s="15">
        <f>SUM(L20-M20)</f>
        <v>0</v>
      </c>
    </row>
    <row r="21" spans="1:14" ht="15" customHeight="1" thickBot="1" x14ac:dyDescent="0.25">
      <c r="A21" s="170" t="s">
        <v>114</v>
      </c>
      <c r="B21" s="25" t="s">
        <v>184</v>
      </c>
      <c r="C21" s="14">
        <f>SUMIF(Saisie_Octobre!$A$4:$A$127,$A$7:$A$22,Credits_Octobre)</f>
        <v>0</v>
      </c>
      <c r="D21" s="15">
        <f t="shared" si="0"/>
        <v>0</v>
      </c>
      <c r="F21" s="9" t="s">
        <v>131</v>
      </c>
      <c r="G21" s="26">
        <f>SUM(G14:G20)</f>
        <v>0</v>
      </c>
      <c r="H21" s="16">
        <f>SUM(H14:H20)</f>
        <v>0</v>
      </c>
      <c r="I21" s="16">
        <f>SUM(I14:I20)</f>
        <v>0</v>
      </c>
      <c r="K21" s="9" t="s">
        <v>141</v>
      </c>
      <c r="L21" s="8">
        <f>SUM(L18+L19-L20)</f>
        <v>0</v>
      </c>
      <c r="M21" s="8">
        <f>SUM(M18+M19-M20)</f>
        <v>-677.77</v>
      </c>
      <c r="N21" s="8">
        <f>SUM(N18+N19-N20)</f>
        <v>677.77</v>
      </c>
    </row>
    <row r="22" spans="1:14" ht="15" customHeight="1" thickBot="1" x14ac:dyDescent="0.25">
      <c r="A22" s="170" t="s">
        <v>115</v>
      </c>
      <c r="B22" s="25" t="s">
        <v>184</v>
      </c>
      <c r="C22" s="14">
        <f>SUMIF(Saisie_Octobre!$A$4:$A$127,$A$7:$A$22,Credits_Octobre)</f>
        <v>0</v>
      </c>
      <c r="D22" s="15">
        <f t="shared" si="0"/>
        <v>0</v>
      </c>
      <c r="F22" s="237" t="s">
        <v>43</v>
      </c>
      <c r="G22" s="244"/>
      <c r="H22" s="238"/>
      <c r="I22" s="239"/>
      <c r="K22" s="237" t="s">
        <v>144</v>
      </c>
      <c r="L22" s="238"/>
      <c r="M22" s="238"/>
      <c r="N22" s="239"/>
    </row>
    <row r="23" spans="1:14" ht="15" customHeight="1" thickBot="1" x14ac:dyDescent="0.25">
      <c r="A23" s="13" t="s">
        <v>120</v>
      </c>
      <c r="B23" s="17">
        <f>SUM(B7:B22)</f>
        <v>0</v>
      </c>
      <c r="C23" s="17">
        <f>SUM(C7:C22)</f>
        <v>0</v>
      </c>
      <c r="D23" s="17">
        <f>SUM(D7:D22)</f>
        <v>0</v>
      </c>
      <c r="F23" s="5" t="s">
        <v>158</v>
      </c>
      <c r="G23" s="25" t="s">
        <v>184</v>
      </c>
      <c r="H23" s="14">
        <f>SUMIF(Saisie_Octobre!$A$4:$A$127,$F$23:$F$26,Debits_Octobre)</f>
        <v>0</v>
      </c>
      <c r="I23" s="15">
        <f>SUM(G23-H23)</f>
        <v>0</v>
      </c>
      <c r="K23" s="5" t="s">
        <v>268</v>
      </c>
      <c r="L23" s="24">
        <f>Septembre!L26</f>
        <v>0</v>
      </c>
      <c r="M23" s="24">
        <f>Septembre!$M$26</f>
        <v>-192.25</v>
      </c>
      <c r="N23" s="15">
        <f>SUM(L23-M23)</f>
        <v>192.25</v>
      </c>
    </row>
    <row r="24" spans="1:14" ht="15" customHeight="1" thickBot="1" x14ac:dyDescent="0.25">
      <c r="A24" s="10"/>
      <c r="B24" s="10"/>
      <c r="C24" s="10"/>
      <c r="D24" s="10"/>
      <c r="F24" s="5" t="s">
        <v>42</v>
      </c>
      <c r="G24" s="25" t="s">
        <v>184</v>
      </c>
      <c r="H24" s="14">
        <f>SUMIF(Saisie_Octobre!$A$4:$A$127,$F$23:$F$26,Debits_Octobre)</f>
        <v>0</v>
      </c>
      <c r="I24" s="15">
        <f>SUM(G24-H24)</f>
        <v>0</v>
      </c>
      <c r="K24" s="5" t="s">
        <v>139</v>
      </c>
      <c r="L24" s="49" t="str">
        <f>B76</f>
        <v>0,00</v>
      </c>
      <c r="M24" s="14">
        <f>C76</f>
        <v>0</v>
      </c>
      <c r="N24" s="15">
        <f>SUM(L24-M24)</f>
        <v>0</v>
      </c>
    </row>
    <row r="25" spans="1:14" ht="15" customHeight="1" thickBot="1" x14ac:dyDescent="0.25">
      <c r="A25" s="209" t="s">
        <v>124</v>
      </c>
      <c r="B25" s="210"/>
      <c r="C25" s="210"/>
      <c r="D25" s="211"/>
      <c r="F25" s="5" t="s">
        <v>49</v>
      </c>
      <c r="G25" s="25" t="s">
        <v>184</v>
      </c>
      <c r="H25" s="14">
        <f>SUMIF(Saisie_Octobre!$A$4:$A$127,$F$23:$F$26,Debits_Octobre)</f>
        <v>0</v>
      </c>
      <c r="I25" s="15">
        <f>SUM(G25-H25)</f>
        <v>0</v>
      </c>
      <c r="K25" s="5" t="s">
        <v>140</v>
      </c>
      <c r="L25" s="49" t="str">
        <f>B12</f>
        <v>0,00</v>
      </c>
      <c r="M25" s="14">
        <f>C12</f>
        <v>0</v>
      </c>
      <c r="N25" s="15">
        <f>SUM(L25-M25)</f>
        <v>0</v>
      </c>
    </row>
    <row r="26" spans="1:14" ht="15" customHeight="1" thickBot="1" x14ac:dyDescent="0.25">
      <c r="A26" s="54" t="s">
        <v>125</v>
      </c>
      <c r="B26" s="54" t="s">
        <v>121</v>
      </c>
      <c r="C26" s="54" t="s">
        <v>122</v>
      </c>
      <c r="D26" s="54" t="s">
        <v>118</v>
      </c>
      <c r="F26" s="5" t="s">
        <v>83</v>
      </c>
      <c r="G26" s="25" t="s">
        <v>184</v>
      </c>
      <c r="H26" s="14">
        <f>SUMIF(Saisie_Octobre!$A$4:$A$127,$F$23:$F$26,Debits_Octobre)</f>
        <v>0</v>
      </c>
      <c r="I26" s="15">
        <f>SUM(G26-H26)</f>
        <v>0</v>
      </c>
      <c r="K26" s="9" t="s">
        <v>141</v>
      </c>
      <c r="L26" s="8">
        <f>SUM(L23+L24-L25)</f>
        <v>0</v>
      </c>
      <c r="M26" s="8">
        <f>SUM(M23+M24-M25)</f>
        <v>-192.25</v>
      </c>
      <c r="N26" s="8">
        <f>SUM(N23+N24-N25)</f>
        <v>192.25</v>
      </c>
    </row>
    <row r="27" spans="1:14" ht="15" customHeight="1" thickBot="1" x14ac:dyDescent="0.25">
      <c r="A27" s="212" t="s">
        <v>77</v>
      </c>
      <c r="B27" s="213"/>
      <c r="C27" s="213"/>
      <c r="D27" s="214"/>
      <c r="F27" s="9" t="s">
        <v>133</v>
      </c>
      <c r="G27" s="16">
        <f>SUM(G23:G26)</f>
        <v>0</v>
      </c>
      <c r="H27" s="16">
        <f>SUM(H23:H26)</f>
        <v>0</v>
      </c>
      <c r="I27" s="19">
        <f>SUM(I23:I26)</f>
        <v>0</v>
      </c>
      <c r="K27" s="237" t="s">
        <v>145</v>
      </c>
      <c r="L27" s="238"/>
      <c r="M27" s="238"/>
      <c r="N27" s="239"/>
    </row>
    <row r="28" spans="1:14" ht="15" customHeight="1" thickBot="1" x14ac:dyDescent="0.25">
      <c r="A28" s="5" t="s">
        <v>152</v>
      </c>
      <c r="B28" s="25" t="s">
        <v>184</v>
      </c>
      <c r="C28" s="14">
        <f>SUMIF(Saisie_Octobre!$A$4:$A$127,$A$28:$A$30,Debits_Octobre)</f>
        <v>0</v>
      </c>
      <c r="D28" s="15">
        <f>SUM(B28-C28)</f>
        <v>0</v>
      </c>
      <c r="F28" s="237" t="s">
        <v>23</v>
      </c>
      <c r="G28" s="238"/>
      <c r="H28" s="238"/>
      <c r="I28" s="239"/>
      <c r="K28" s="5" t="s">
        <v>269</v>
      </c>
      <c r="L28" s="49">
        <f>Septembre!L31</f>
        <v>0</v>
      </c>
      <c r="M28" s="24">
        <f>Septembre!$M$31</f>
        <v>0</v>
      </c>
      <c r="N28" s="15">
        <f>SUM(L28-M28)</f>
        <v>0</v>
      </c>
    </row>
    <row r="29" spans="1:14" ht="15" customHeight="1" thickBot="1" x14ac:dyDescent="0.25">
      <c r="A29" s="5" t="s">
        <v>76</v>
      </c>
      <c r="B29" s="25" t="s">
        <v>184</v>
      </c>
      <c r="C29" s="14">
        <f>SUMIF(Saisie_Octobre!$A$4:$A$127,$A$28:$A$30,Debits_Octobre)</f>
        <v>0</v>
      </c>
      <c r="D29" s="15">
        <f>SUM(B29-C29)</f>
        <v>0</v>
      </c>
      <c r="F29" s="5" t="s">
        <v>155</v>
      </c>
      <c r="G29" s="25" t="s">
        <v>184</v>
      </c>
      <c r="H29" s="14">
        <f>SUMIF(Saisie_Octobre!$A$4:$A$127,$F$29:$F$32,Debits_Octobre)</f>
        <v>0</v>
      </c>
      <c r="I29" s="15">
        <f>SUM(G29-H29)</f>
        <v>0</v>
      </c>
      <c r="K29" s="5" t="s">
        <v>139</v>
      </c>
      <c r="L29" s="49" t="str">
        <f>B77</f>
        <v>0,00</v>
      </c>
      <c r="M29" s="14">
        <f>C77</f>
        <v>0</v>
      </c>
      <c r="N29" s="15">
        <f>SUM(L29-M29)</f>
        <v>0</v>
      </c>
    </row>
    <row r="30" spans="1:14" ht="15" customHeight="1" thickBot="1" x14ac:dyDescent="0.25">
      <c r="A30" s="5" t="s">
        <v>82</v>
      </c>
      <c r="B30" s="25" t="s">
        <v>184</v>
      </c>
      <c r="C30" s="14">
        <f>SUMIF(Saisie_Octobre!$A$4:$A$127,$A$28:$A$30,Debits_Octobre)</f>
        <v>0</v>
      </c>
      <c r="D30" s="15">
        <f>SUM(B30-C30)</f>
        <v>0</v>
      </c>
      <c r="F30" s="5" t="s">
        <v>22</v>
      </c>
      <c r="G30" s="25" t="s">
        <v>184</v>
      </c>
      <c r="H30" s="14">
        <f>SUMIF(Saisie_Octobre!$A$4:$A$127,$F$29:$F$32,Debits_Octobre)</f>
        <v>0</v>
      </c>
      <c r="I30" s="15">
        <f>SUM(G30-H30)</f>
        <v>0</v>
      </c>
      <c r="K30" s="5" t="s">
        <v>140</v>
      </c>
      <c r="L30" s="49" t="str">
        <f>B13</f>
        <v>0,00</v>
      </c>
      <c r="M30" s="14">
        <f>C13</f>
        <v>0</v>
      </c>
      <c r="N30" s="15">
        <f>SUM(L30-M30)</f>
        <v>0</v>
      </c>
    </row>
    <row r="31" spans="1:14" ht="15" customHeight="1" thickBot="1" x14ac:dyDescent="0.25">
      <c r="A31" s="9" t="str">
        <f>"TOTAL + ""ALIMENTATION"</f>
        <v>TOTAL + "ALIMENTATION</v>
      </c>
      <c r="B31" s="16">
        <f>SUM(B28:B30)</f>
        <v>0</v>
      </c>
      <c r="C31" s="16">
        <f>SUM(C28:C30)</f>
        <v>0</v>
      </c>
      <c r="D31" s="16">
        <f>SUM(D28:D30)</f>
        <v>0</v>
      </c>
      <c r="F31" s="5" t="s">
        <v>56</v>
      </c>
      <c r="G31" s="25" t="s">
        <v>184</v>
      </c>
      <c r="H31" s="14">
        <f>SUMIF(Saisie_Octobre!$A$4:$A$127,$F$29:$F$32,Debits_Octobre)</f>
        <v>0</v>
      </c>
      <c r="I31" s="15">
        <f>SUM(G31-H31)</f>
        <v>0</v>
      </c>
      <c r="K31" s="9" t="s">
        <v>141</v>
      </c>
      <c r="L31" s="8">
        <f>SUM(L28+L29-L30)</f>
        <v>0</v>
      </c>
      <c r="M31" s="8">
        <f>SUM(M28+M29-M30)</f>
        <v>0</v>
      </c>
      <c r="N31" s="8">
        <f>SUM(N28+N29-N30)</f>
        <v>0</v>
      </c>
    </row>
    <row r="32" spans="1:14" ht="15" customHeight="1" thickBot="1" x14ac:dyDescent="0.25">
      <c r="A32" s="212" t="s">
        <v>62</v>
      </c>
      <c r="B32" s="213"/>
      <c r="C32" s="213"/>
      <c r="D32" s="214"/>
      <c r="F32" s="5" t="s">
        <v>58</v>
      </c>
      <c r="G32" s="25" t="s">
        <v>184</v>
      </c>
      <c r="H32" s="14">
        <f>SUMIF(Saisie_Octobre!$A$4:$A$127,$F$29:$F$32,Debits_Octobre)</f>
        <v>0</v>
      </c>
      <c r="I32" s="15">
        <f>SUM(G32-H32)</f>
        <v>0</v>
      </c>
      <c r="K32" s="6" t="s">
        <v>146</v>
      </c>
      <c r="L32" s="8">
        <f>SUM(L11+L16+L21+L26+L31)</f>
        <v>0</v>
      </c>
      <c r="M32" s="8">
        <f>SUM(M11+M16+M21+M26+M31)</f>
        <v>0</v>
      </c>
      <c r="N32" s="8">
        <f>SUM(N11+N16+N21+N26+N31)</f>
        <v>0</v>
      </c>
    </row>
    <row r="33" spans="1:11" ht="15" customHeight="1" thickBot="1" x14ac:dyDescent="0.25">
      <c r="A33" s="5" t="s">
        <v>211</v>
      </c>
      <c r="B33" s="25" t="s">
        <v>184</v>
      </c>
      <c r="C33" s="14">
        <f>SUMIF(Saisie_Octobre!$A$4:$A$127,$A$33:$A$36,Debits_Octobre)</f>
        <v>0</v>
      </c>
      <c r="D33" s="14">
        <f>SUM(B33-C33)</f>
        <v>0</v>
      </c>
      <c r="F33" s="9" t="s">
        <v>173</v>
      </c>
      <c r="G33" s="16">
        <f>SUM(G29:G32)</f>
        <v>0</v>
      </c>
      <c r="H33" s="16">
        <f>SUM(H29:H32)</f>
        <v>0</v>
      </c>
      <c r="I33" s="16">
        <f>SUM(I29:I32)</f>
        <v>0</v>
      </c>
    </row>
    <row r="34" spans="1:11" ht="15" customHeight="1" thickBot="1" x14ac:dyDescent="0.25">
      <c r="A34" s="5" t="s">
        <v>112</v>
      </c>
      <c r="B34" s="25" t="s">
        <v>184</v>
      </c>
      <c r="C34" s="14">
        <f>SUMIF(Saisie_Octobre!$A$4:$A$127,$A$33:$A$36,Debits_Octobre)</f>
        <v>0</v>
      </c>
      <c r="D34" s="14">
        <f>SUM(B34-C34)</f>
        <v>0</v>
      </c>
      <c r="F34" s="237" t="s">
        <v>162</v>
      </c>
      <c r="G34" s="238"/>
      <c r="H34" s="238"/>
      <c r="I34" s="239"/>
    </row>
    <row r="35" spans="1:11" ht="15" customHeight="1" thickBot="1" x14ac:dyDescent="0.25">
      <c r="A35" s="5" t="s">
        <v>61</v>
      </c>
      <c r="B35" s="25" t="s">
        <v>184</v>
      </c>
      <c r="C35" s="14">
        <f>SUMIF(Saisie_Octobre!$A$4:$A$127,$A$33:$A$36,Debits_Octobre)</f>
        <v>0</v>
      </c>
      <c r="D35" s="14">
        <f>SUM(B35-C35)</f>
        <v>0</v>
      </c>
      <c r="F35" s="5" t="s">
        <v>161</v>
      </c>
      <c r="G35" s="25" t="s">
        <v>184</v>
      </c>
      <c r="H35" s="14">
        <f>SUMIF(Saisie_Octobre!$A$4:$A$127,$F$35:$F$37,Debits_Octobre)</f>
        <v>0</v>
      </c>
      <c r="I35" s="15">
        <f>SUM(G35-H35)</f>
        <v>0</v>
      </c>
    </row>
    <row r="36" spans="1:11" ht="15" customHeight="1" thickBot="1" x14ac:dyDescent="0.25">
      <c r="A36" s="5" t="s">
        <v>75</v>
      </c>
      <c r="B36" s="25" t="s">
        <v>184</v>
      </c>
      <c r="C36" s="14">
        <f>SUMIF(Saisie_Octobre!$A$4:$A$127,$A$33:$A$36,Debits_Octobre)</f>
        <v>0</v>
      </c>
      <c r="D36" s="14">
        <f>SUM(B36-C36)</f>
        <v>0</v>
      </c>
      <c r="F36" s="5" t="s">
        <v>44</v>
      </c>
      <c r="G36" s="25" t="s">
        <v>184</v>
      </c>
      <c r="H36" s="14">
        <f>SUMIF(Saisie_Octobre!$A$4:$A$127,$F$35:$F$37,Debits_Octobre)</f>
        <v>0</v>
      </c>
      <c r="I36" s="15">
        <f>SUM(G36-H36)</f>
        <v>0</v>
      </c>
    </row>
    <row r="37" spans="1:11" ht="15" customHeight="1" thickBot="1" x14ac:dyDescent="0.25">
      <c r="A37" s="9" t="s">
        <v>127</v>
      </c>
      <c r="B37" s="16">
        <f>SUM(B33:B36)</f>
        <v>0</v>
      </c>
      <c r="C37" s="16">
        <f>SUM(C33:C36)</f>
        <v>0</v>
      </c>
      <c r="D37" s="16">
        <f>SUM(D33:D36)</f>
        <v>0</v>
      </c>
      <c r="F37" s="5" t="s">
        <v>65</v>
      </c>
      <c r="G37" s="25" t="s">
        <v>184</v>
      </c>
      <c r="H37" s="14">
        <f>SUMIF(Saisie_Octobre!$A$4:$A$127,$F$35:$F$37,Debits_Octobre)</f>
        <v>0</v>
      </c>
      <c r="I37" s="15">
        <f>SUM(G37-H37)</f>
        <v>0</v>
      </c>
    </row>
    <row r="38" spans="1:11" ht="15" customHeight="1" thickBot="1" x14ac:dyDescent="0.25">
      <c r="A38" s="212" t="s">
        <v>151</v>
      </c>
      <c r="B38" s="213"/>
      <c r="C38" s="213"/>
      <c r="D38" s="214"/>
      <c r="F38" s="9" t="s">
        <v>172</v>
      </c>
      <c r="G38" s="16">
        <f>SUM(G35:G37)</f>
        <v>0</v>
      </c>
      <c r="H38" s="16">
        <f>SUM(H35:H37)</f>
        <v>0</v>
      </c>
      <c r="I38" s="16">
        <f>SUM(I35:I37)</f>
        <v>0</v>
      </c>
      <c r="K38">
        <v>1</v>
      </c>
    </row>
    <row r="39" spans="1:11" ht="15" customHeight="1" thickBot="1" x14ac:dyDescent="0.25">
      <c r="A39" s="5" t="s">
        <v>150</v>
      </c>
      <c r="B39" s="25" t="s">
        <v>184</v>
      </c>
      <c r="C39" s="14">
        <f>SUMIF(Saisie_Octobre!$A$4:$A$127,$A$39:$A$42,Debits_Octobre)</f>
        <v>0</v>
      </c>
      <c r="D39" s="14">
        <f>SUM(B39-C39)</f>
        <v>0</v>
      </c>
      <c r="F39" s="237" t="s">
        <v>174</v>
      </c>
      <c r="G39" s="238"/>
      <c r="H39" s="238"/>
      <c r="I39" s="239"/>
    </row>
    <row r="40" spans="1:11" ht="15" customHeight="1" thickBot="1" x14ac:dyDescent="0.25">
      <c r="A40" s="5" t="s">
        <v>30</v>
      </c>
      <c r="B40" s="25" t="s">
        <v>184</v>
      </c>
      <c r="C40" s="14">
        <f>SUMIF(Saisie_Octobre!$A$4:$A$127,$A$39:$A$42,Debits_Octobre)</f>
        <v>0</v>
      </c>
      <c r="D40" s="14">
        <f>SUM(B40-C40)</f>
        <v>0</v>
      </c>
      <c r="F40" s="5" t="s">
        <v>179</v>
      </c>
      <c r="G40" s="25" t="s">
        <v>184</v>
      </c>
      <c r="H40" s="14">
        <f>SUMIF(Saisie_Octobre!$A$4:$A$127,$F$40:$F$46,Debits_Octobre)</f>
        <v>0</v>
      </c>
      <c r="I40" s="15">
        <f t="shared" ref="I40:I46" si="2">SUM(G40-H40)</f>
        <v>0</v>
      </c>
    </row>
    <row r="41" spans="1:11" ht="15" customHeight="1" thickBot="1" x14ac:dyDescent="0.25">
      <c r="A41" s="5" t="s">
        <v>39</v>
      </c>
      <c r="B41" s="25" t="s">
        <v>184</v>
      </c>
      <c r="C41" s="14">
        <f>SUMIF(Saisie_Octobre!$A$4:$A$127,$A$39:$A$42,Debits_Octobre)</f>
        <v>0</v>
      </c>
      <c r="D41" s="14">
        <f>SUM(B41-C41)</f>
        <v>0</v>
      </c>
      <c r="F41" s="5" t="s">
        <v>38</v>
      </c>
      <c r="G41" s="25" t="s">
        <v>184</v>
      </c>
      <c r="H41" s="14">
        <f>SUMIF(Saisie_Octobre!$A$4:$A$127,$F$40:$F$46,Debits_Octobre)</f>
        <v>0</v>
      </c>
      <c r="I41" s="15">
        <f t="shared" si="2"/>
        <v>0</v>
      </c>
    </row>
    <row r="42" spans="1:11" ht="15" customHeight="1" thickBot="1" x14ac:dyDescent="0.25">
      <c r="A42" s="5" t="s">
        <v>280</v>
      </c>
      <c r="B42" s="25" t="s">
        <v>184</v>
      </c>
      <c r="C42" s="14">
        <f>SUMIF(Saisie_Octobre!$A$4:$A$127,$A$39:$A$42,Debits_Octobre)</f>
        <v>0</v>
      </c>
      <c r="D42" s="14">
        <f>SUM(B42-C42)</f>
        <v>0</v>
      </c>
      <c r="F42" s="5" t="s">
        <v>178</v>
      </c>
      <c r="G42" s="25" t="s">
        <v>184</v>
      </c>
      <c r="H42" s="14">
        <f>SUMIF(Saisie_Octobre!$A$4:$A$127,$F$40:$F$46,Debits_Octobre)</f>
        <v>0</v>
      </c>
      <c r="I42" s="14">
        <f t="shared" si="2"/>
        <v>0</v>
      </c>
    </row>
    <row r="43" spans="1:11" ht="15" customHeight="1" thickBot="1" x14ac:dyDescent="0.25">
      <c r="A43" s="9" t="s">
        <v>169</v>
      </c>
      <c r="B43" s="16">
        <f>SUM(B39:B42)</f>
        <v>0</v>
      </c>
      <c r="C43" s="16">
        <f>SUM(C39:C42)</f>
        <v>0</v>
      </c>
      <c r="D43" s="16">
        <f>SUM(D39:D42)</f>
        <v>0</v>
      </c>
      <c r="F43" s="5" t="s">
        <v>74</v>
      </c>
      <c r="G43" s="25" t="s">
        <v>184</v>
      </c>
      <c r="H43" s="14">
        <f>SUMIF(Saisie_Octobre!$A$4:$A$127,$F$40:$F$46,Debits_Octobre)</f>
        <v>0</v>
      </c>
      <c r="I43" s="14">
        <f t="shared" si="2"/>
        <v>0</v>
      </c>
    </row>
    <row r="44" spans="1:11" ht="15" customHeight="1" thickBot="1" x14ac:dyDescent="0.25">
      <c r="A44" s="212" t="s">
        <v>20</v>
      </c>
      <c r="B44" s="213"/>
      <c r="C44" s="213"/>
      <c r="D44" s="214"/>
      <c r="F44" s="5" t="s">
        <v>85</v>
      </c>
      <c r="G44" s="25" t="s">
        <v>184</v>
      </c>
      <c r="H44" s="14">
        <f>SUMIF(Saisie_Octobre!$A$4:$A$127,$F$40:$F$46,Debits_Octobre)</f>
        <v>0</v>
      </c>
      <c r="I44" s="15">
        <f t="shared" si="2"/>
        <v>0</v>
      </c>
    </row>
    <row r="45" spans="1:11" ht="15" customHeight="1" thickBot="1" x14ac:dyDescent="0.25">
      <c r="A45" s="5" t="s">
        <v>165</v>
      </c>
      <c r="B45" s="25" t="s">
        <v>184</v>
      </c>
      <c r="C45" s="14">
        <f>SUMIF(Saisie_Octobre!$A$4:$A$127,$A$45:$A$58,Debits_Octobre)</f>
        <v>0</v>
      </c>
      <c r="D45" s="14">
        <f t="shared" ref="D45:D58" si="3">SUM(B45-C45)</f>
        <v>0</v>
      </c>
      <c r="F45" s="5" t="s">
        <v>86</v>
      </c>
      <c r="G45" s="25" t="s">
        <v>184</v>
      </c>
      <c r="H45" s="14">
        <f>SUMIF(Saisie_Octobre!$A$4:$A$127,$F$40:$F$46,Debits_Octobre)</f>
        <v>0</v>
      </c>
      <c r="I45" s="15">
        <f t="shared" si="2"/>
        <v>0</v>
      </c>
    </row>
    <row r="46" spans="1:11" ht="15" customHeight="1" thickBot="1" x14ac:dyDescent="0.25">
      <c r="A46" s="5" t="s">
        <v>19</v>
      </c>
      <c r="B46" s="25" t="s">
        <v>184</v>
      </c>
      <c r="C46" s="14">
        <f>SUMIF(Saisie_Octobre!$A$4:$A$127,$A$45:$A$58,Debits_Octobre)</f>
        <v>0</v>
      </c>
      <c r="D46" s="14">
        <f t="shared" si="3"/>
        <v>0</v>
      </c>
      <c r="F46" s="5" t="s">
        <v>87</v>
      </c>
      <c r="G46" s="25" t="s">
        <v>184</v>
      </c>
      <c r="H46" s="14">
        <f>SUMIF(Saisie_Octobre!$A$4:$A$127,$F$40:$F$46,Debits_Octobre)</f>
        <v>0</v>
      </c>
      <c r="I46" s="15">
        <f t="shared" si="2"/>
        <v>0</v>
      </c>
    </row>
    <row r="47" spans="1:11" ht="15" customHeight="1" thickBot="1" x14ac:dyDescent="0.25">
      <c r="A47" s="5" t="s">
        <v>21</v>
      </c>
      <c r="B47" s="25" t="s">
        <v>184</v>
      </c>
      <c r="C47" s="14">
        <f>SUMIF(Saisie_Octobre!$A$4:$A$127,$A$45:$A$58,Debits_Octobre)</f>
        <v>0</v>
      </c>
      <c r="D47" s="14">
        <f t="shared" si="3"/>
        <v>0</v>
      </c>
      <c r="F47" s="9" t="s">
        <v>135</v>
      </c>
      <c r="G47" s="16">
        <f>SUM(G40:G46)</f>
        <v>0</v>
      </c>
      <c r="H47" s="16">
        <f>SUM(H40:H46)</f>
        <v>0</v>
      </c>
      <c r="I47" s="16">
        <f>SUM(I40:I46)</f>
        <v>0</v>
      </c>
    </row>
    <row r="48" spans="1:11" ht="15" customHeight="1" thickBot="1" x14ac:dyDescent="0.25">
      <c r="A48" s="5" t="s">
        <v>25</v>
      </c>
      <c r="B48" s="25" t="s">
        <v>184</v>
      </c>
      <c r="C48" s="14">
        <f>SUMIF(Saisie_Octobre!$A$4:$A$127,$A$45:$A$58,Debits_Octobre)</f>
        <v>0</v>
      </c>
      <c r="D48" s="14">
        <f t="shared" si="3"/>
        <v>0</v>
      </c>
      <c r="F48" s="237" t="s">
        <v>156</v>
      </c>
      <c r="G48" s="238"/>
      <c r="H48" s="238"/>
      <c r="I48" s="239"/>
    </row>
    <row r="49" spans="1:9" ht="15" customHeight="1" thickBot="1" x14ac:dyDescent="0.25">
      <c r="A49" s="5" t="s">
        <v>170</v>
      </c>
      <c r="B49" s="25" t="s">
        <v>184</v>
      </c>
      <c r="C49" s="14">
        <f>SUMIF(Saisie_Octobre!$A$4:$A$127,$A$45:$A$58,Debits_Octobre)</f>
        <v>0</v>
      </c>
      <c r="D49" s="14">
        <f t="shared" si="3"/>
        <v>0</v>
      </c>
      <c r="F49" s="5" t="s">
        <v>167</v>
      </c>
      <c r="G49" s="25" t="s">
        <v>184</v>
      </c>
      <c r="H49" s="14">
        <f>SUMIF(Saisie_Octobre!$A$4:$A$127,$F$49:$F$50,Debits_Octobre)</f>
        <v>0</v>
      </c>
      <c r="I49" s="15">
        <f>SUM(G49-H49)</f>
        <v>0</v>
      </c>
    </row>
    <row r="50" spans="1:9" ht="15" customHeight="1" thickBot="1" x14ac:dyDescent="0.25">
      <c r="A50" s="5" t="s">
        <v>48</v>
      </c>
      <c r="B50" s="25" t="s">
        <v>184</v>
      </c>
      <c r="C50" s="14">
        <f>SUMIF(Saisie_Octobre!$A$4:$A$127,$A$45:$A$58,Debits_Octobre)</f>
        <v>0</v>
      </c>
      <c r="D50" s="14">
        <f t="shared" si="3"/>
        <v>0</v>
      </c>
      <c r="F50" s="5" t="s">
        <v>36</v>
      </c>
      <c r="G50" s="25" t="s">
        <v>184</v>
      </c>
      <c r="H50" s="14">
        <f>SUMIF(Saisie_Octobre!$A$4:$A$127,$F$49:$F$50,Debits_Octobre)</f>
        <v>0</v>
      </c>
      <c r="I50" s="14">
        <f>SUM(G50-H50)</f>
        <v>0</v>
      </c>
    </row>
    <row r="51" spans="1:9" ht="15" customHeight="1" thickBot="1" x14ac:dyDescent="0.25">
      <c r="A51" s="5" t="s">
        <v>50</v>
      </c>
      <c r="B51" s="25" t="s">
        <v>184</v>
      </c>
      <c r="C51" s="14">
        <f>SUMIF(Saisie_Octobre!$A$4:$A$127,$A$45:$A$58,Debits_Octobre)</f>
        <v>0</v>
      </c>
      <c r="D51" s="14">
        <f t="shared" si="3"/>
        <v>0</v>
      </c>
      <c r="F51" s="9" t="s">
        <v>175</v>
      </c>
      <c r="G51" s="16">
        <f>SUM(G49:G50)</f>
        <v>0</v>
      </c>
      <c r="H51" s="16">
        <f>SUM(H49:H50)</f>
        <v>0</v>
      </c>
      <c r="I51" s="16">
        <f>SUM(I49:I50)</f>
        <v>0</v>
      </c>
    </row>
    <row r="52" spans="1:9" ht="15" customHeight="1" thickBot="1" x14ac:dyDescent="0.25">
      <c r="A52" s="5" t="s">
        <v>54</v>
      </c>
      <c r="B52" s="25" t="s">
        <v>184</v>
      </c>
      <c r="C52" s="14">
        <f>SUMIF(Saisie_Octobre!$A$4:$A$127,$A$45:$A$58,Debits_Octobre)</f>
        <v>0</v>
      </c>
      <c r="D52" s="14">
        <f t="shared" si="3"/>
        <v>0</v>
      </c>
      <c r="F52" s="237" t="s">
        <v>27</v>
      </c>
      <c r="G52" s="238"/>
      <c r="H52" s="238"/>
      <c r="I52" s="239"/>
    </row>
    <row r="53" spans="1:9" ht="15" customHeight="1" thickBot="1" x14ac:dyDescent="0.25">
      <c r="A53" s="5" t="s">
        <v>59</v>
      </c>
      <c r="B53" s="25" t="s">
        <v>184</v>
      </c>
      <c r="C53" s="14">
        <f>SUMIF(Saisie_Octobre!$A$4:$A$127,$A$45:$A$58,Debits_Octobre)</f>
        <v>0</v>
      </c>
      <c r="D53" s="14">
        <f t="shared" si="3"/>
        <v>0</v>
      </c>
      <c r="F53" s="5" t="s">
        <v>164</v>
      </c>
      <c r="G53" s="25" t="s">
        <v>184</v>
      </c>
      <c r="H53" s="14">
        <f>SUMIF(Saisie_Octobre!$A$4:$A$127,$F$53:$F$61,Debits_Octobre)</f>
        <v>0</v>
      </c>
      <c r="I53" s="15">
        <f t="shared" ref="I53:I61" si="4">SUM(G53-H53)</f>
        <v>0</v>
      </c>
    </row>
    <row r="54" spans="1:9" ht="15" customHeight="1" thickBot="1" x14ac:dyDescent="0.25">
      <c r="A54" s="5" t="s">
        <v>279</v>
      </c>
      <c r="B54" s="25" t="s">
        <v>184</v>
      </c>
      <c r="C54" s="14">
        <f>SUMIF(Saisie_Octobre!$A$4:$A$127,$A$45:$A$58,Debits_Octobre)</f>
        <v>0</v>
      </c>
      <c r="D54" s="14">
        <f t="shared" si="3"/>
        <v>0</v>
      </c>
      <c r="F54" s="5" t="s">
        <v>26</v>
      </c>
      <c r="G54" s="25" t="s">
        <v>184</v>
      </c>
      <c r="H54" s="14">
        <f>SUMIF(Saisie_Octobre!$A$4:$A$127,$F$53:$F$61,Debits_Octobre)</f>
        <v>0</v>
      </c>
      <c r="I54" s="15">
        <f t="shared" si="4"/>
        <v>0</v>
      </c>
    </row>
    <row r="55" spans="1:9" ht="15" customHeight="1" thickBot="1" x14ac:dyDescent="0.25">
      <c r="A55" s="5" t="s">
        <v>73</v>
      </c>
      <c r="B55" s="25" t="s">
        <v>184</v>
      </c>
      <c r="C55" s="14">
        <f>SUMIF(Saisie_Octobre!$A$4:$A$127,$A$45:$A$58,Debits_Octobre)</f>
        <v>0</v>
      </c>
      <c r="D55" s="14">
        <f t="shared" si="3"/>
        <v>0</v>
      </c>
      <c r="F55" s="5" t="s">
        <v>31</v>
      </c>
      <c r="G55" s="25" t="s">
        <v>184</v>
      </c>
      <c r="H55" s="14">
        <f>SUMIF(Saisie_Octobre!$A$4:$A$127,$F$53:$F$61,Debits_Octobre)</f>
        <v>0</v>
      </c>
      <c r="I55" s="15">
        <f t="shared" si="4"/>
        <v>0</v>
      </c>
    </row>
    <row r="56" spans="1:9" ht="15" customHeight="1" thickBot="1" x14ac:dyDescent="0.25">
      <c r="A56" s="5" t="s">
        <v>89</v>
      </c>
      <c r="B56" s="25" t="s">
        <v>184</v>
      </c>
      <c r="C56" s="14">
        <f>SUMIF(Saisie_Octobre!$A$4:$A$127,$A$45:$A$58,Debits_Octobre)</f>
        <v>0</v>
      </c>
      <c r="D56" s="14">
        <f t="shared" si="3"/>
        <v>0</v>
      </c>
      <c r="F56" s="5" t="s">
        <v>32</v>
      </c>
      <c r="G56" s="25" t="s">
        <v>184</v>
      </c>
      <c r="H56" s="14">
        <f>SUMIF(Saisie_Octobre!$A$4:$A$127,$F$53:$F$61,Debits_Octobre)</f>
        <v>0</v>
      </c>
      <c r="I56" s="15">
        <f t="shared" si="4"/>
        <v>0</v>
      </c>
    </row>
    <row r="57" spans="1:9" ht="15" customHeight="1" thickBot="1" x14ac:dyDescent="0.25">
      <c r="A57" s="5" t="s">
        <v>90</v>
      </c>
      <c r="B57" s="25" t="s">
        <v>184</v>
      </c>
      <c r="C57" s="14">
        <f>SUMIF(Saisie_Octobre!$A$4:$A$127,$A$45:$A$58,Debits_Octobre)</f>
        <v>0</v>
      </c>
      <c r="D57" s="14">
        <f t="shared" si="3"/>
        <v>0</v>
      </c>
      <c r="F57" s="5" t="s">
        <v>51</v>
      </c>
      <c r="G57" s="25" t="s">
        <v>184</v>
      </c>
      <c r="H57" s="14">
        <f>SUMIF(Saisie_Octobre!$A$4:$A$127,$F$53:$F$61,Debits_Octobre)</f>
        <v>0</v>
      </c>
      <c r="I57" s="15">
        <f t="shared" si="4"/>
        <v>0</v>
      </c>
    </row>
    <row r="58" spans="1:9" ht="15" customHeight="1" thickBot="1" x14ac:dyDescent="0.25">
      <c r="A58" s="5" t="s">
        <v>93</v>
      </c>
      <c r="B58" s="25" t="s">
        <v>184</v>
      </c>
      <c r="C58" s="14">
        <f>SUMIF(Saisie_Octobre!$A$4:$A$127,$A$45:$A$58,Debits_Octobre)</f>
        <v>0</v>
      </c>
      <c r="D58" s="14">
        <f t="shared" si="3"/>
        <v>0</v>
      </c>
      <c r="F58" s="5" t="s">
        <v>57</v>
      </c>
      <c r="G58" s="25" t="s">
        <v>184</v>
      </c>
      <c r="H58" s="14">
        <f>SUMIF(Saisie_Octobre!$A$4:$A$127,$F$53:$F$61,Debits_Octobre)</f>
        <v>0</v>
      </c>
      <c r="I58" s="15">
        <f t="shared" si="4"/>
        <v>0</v>
      </c>
    </row>
    <row r="59" spans="1:9" ht="15" customHeight="1" thickBot="1" x14ac:dyDescent="0.25">
      <c r="A59" s="9" t="s">
        <v>128</v>
      </c>
      <c r="B59" s="16">
        <f>SUM(B45:B58)</f>
        <v>0</v>
      </c>
      <c r="C59" s="16">
        <f>SUM(C45:C58)</f>
        <v>0</v>
      </c>
      <c r="D59" s="16">
        <f>SUM(D45:D58)</f>
        <v>0</v>
      </c>
      <c r="F59" s="5" t="s">
        <v>66</v>
      </c>
      <c r="G59" s="25" t="s">
        <v>184</v>
      </c>
      <c r="H59" s="14">
        <f>SUMIF(Saisie_Octobre!$A$4:$A$127,$F$53:$F$61,Debits_Octobre)</f>
        <v>0</v>
      </c>
      <c r="I59" s="15">
        <f t="shared" si="4"/>
        <v>0</v>
      </c>
    </row>
    <row r="60" spans="1:9" ht="15" customHeight="1" thickBot="1" x14ac:dyDescent="0.25">
      <c r="A60" s="212" t="s">
        <v>34</v>
      </c>
      <c r="B60" s="213"/>
      <c r="C60" s="213"/>
      <c r="D60" s="214"/>
      <c r="F60" s="5" t="s">
        <v>67</v>
      </c>
      <c r="G60" s="25" t="s">
        <v>184</v>
      </c>
      <c r="H60" s="14">
        <f>SUMIF(Saisie_Octobre!$A$4:$A$127,$F$53:$F$61,Debits_Octobre)</f>
        <v>0</v>
      </c>
      <c r="I60" s="15">
        <f t="shared" si="4"/>
        <v>0</v>
      </c>
    </row>
    <row r="61" spans="1:9" ht="15" customHeight="1" thickBot="1" x14ac:dyDescent="0.25">
      <c r="A61" s="5" t="s">
        <v>153</v>
      </c>
      <c r="B61" s="25" t="s">
        <v>184</v>
      </c>
      <c r="C61" s="14">
        <f>SUMIF(Saisie_Octobre!$A$4:$A$127,$A$61:$A$65,Debits_Octobre)</f>
        <v>0</v>
      </c>
      <c r="D61" s="14">
        <f>SUM(B61-C61)</f>
        <v>0</v>
      </c>
      <c r="F61" s="5" t="s">
        <v>72</v>
      </c>
      <c r="G61" s="25" t="s">
        <v>184</v>
      </c>
      <c r="H61" s="14">
        <f>SUMIF(Saisie_Octobre!$A$4:$A$127,$F$53:$F$61,Debits_Octobre)</f>
        <v>0</v>
      </c>
      <c r="I61" s="15">
        <f t="shared" si="4"/>
        <v>0</v>
      </c>
    </row>
    <row r="62" spans="1:9" ht="15" customHeight="1" thickBot="1" x14ac:dyDescent="0.25">
      <c r="A62" s="5" t="s">
        <v>33</v>
      </c>
      <c r="B62" s="25" t="s">
        <v>184</v>
      </c>
      <c r="C62" s="14">
        <f>SUMIF(Saisie_Octobre!$A$4:$A$127,$A$61:$A$65,Debits_Octobre)</f>
        <v>0</v>
      </c>
      <c r="D62" s="14">
        <f>SUM(B62-C62)</f>
        <v>0</v>
      </c>
      <c r="F62" s="9" t="s">
        <v>134</v>
      </c>
      <c r="G62" s="16">
        <f>SUM(G53:G61)</f>
        <v>0</v>
      </c>
      <c r="H62" s="16">
        <f>SUM(H53:H61)</f>
        <v>0</v>
      </c>
      <c r="I62" s="16">
        <f>SUM(I53:I61)</f>
        <v>0</v>
      </c>
    </row>
    <row r="63" spans="1:9" ht="15" customHeight="1" thickBot="1" x14ac:dyDescent="0.25">
      <c r="A63" s="5" t="s">
        <v>35</v>
      </c>
      <c r="B63" s="25" t="s">
        <v>184</v>
      </c>
      <c r="C63" s="14">
        <f>SUMIF(Saisie_Octobre!$A$4:$A$127,$A$61:$A$65,Debits_Octobre)</f>
        <v>0</v>
      </c>
      <c r="D63" s="14">
        <f>SUM(B63-C63)</f>
        <v>0</v>
      </c>
      <c r="F63" s="237" t="s">
        <v>29</v>
      </c>
      <c r="G63" s="238"/>
      <c r="H63" s="238"/>
      <c r="I63" s="239"/>
    </row>
    <row r="64" spans="1:9" ht="15" customHeight="1" thickBot="1" x14ac:dyDescent="0.25">
      <c r="A64" s="5" t="s">
        <v>45</v>
      </c>
      <c r="B64" s="25" t="s">
        <v>184</v>
      </c>
      <c r="C64" s="14">
        <f>SUMIF(Saisie_Octobre!$A$4:$A$127,$A$61:$A$65,Debits_Octobre)</f>
        <v>0</v>
      </c>
      <c r="D64" s="14">
        <f>SUM(B64-C64)</f>
        <v>0</v>
      </c>
      <c r="F64" s="5" t="s">
        <v>166</v>
      </c>
      <c r="G64" s="25" t="s">
        <v>184</v>
      </c>
      <c r="H64" s="14">
        <f>SUMIF(Saisie_Octobre!$A$4:$A$127,$F$64:$F$73,Debits_Octobre)</f>
        <v>0</v>
      </c>
      <c r="I64" s="15">
        <f t="shared" ref="I64:I73" si="5">SUM(G64-H64)</f>
        <v>0</v>
      </c>
    </row>
    <row r="65" spans="1:9" ht="15" customHeight="1" thickBot="1" x14ac:dyDescent="0.25">
      <c r="A65" s="5" t="s">
        <v>46</v>
      </c>
      <c r="B65" s="25" t="s">
        <v>184</v>
      </c>
      <c r="C65" s="14">
        <f>SUMIF(Saisie_Octobre!$A$4:$A$127,$A$61:$A$65,Debits_Octobre)</f>
        <v>0</v>
      </c>
      <c r="D65" s="14">
        <f>SUM(B65-C65)</f>
        <v>0</v>
      </c>
      <c r="F65" s="5" t="s">
        <v>28</v>
      </c>
      <c r="G65" s="25" t="s">
        <v>184</v>
      </c>
      <c r="H65" s="14">
        <f>SUMIF(Saisie_Octobre!$A$4:$A$127,$F$64:$F$73,Debits_Octobre)</f>
        <v>0</v>
      </c>
      <c r="I65" s="15">
        <f t="shared" si="5"/>
        <v>0</v>
      </c>
    </row>
    <row r="66" spans="1:9" ht="15" customHeight="1" thickBot="1" x14ac:dyDescent="0.25">
      <c r="A66" s="9" t="s">
        <v>129</v>
      </c>
      <c r="B66" s="16">
        <f>SUM(B61:B65)</f>
        <v>0</v>
      </c>
      <c r="C66" s="16">
        <f>SUM(C61:C65)</f>
        <v>0</v>
      </c>
      <c r="D66" s="16">
        <f>SUM(D61:D65)</f>
        <v>0</v>
      </c>
      <c r="F66" s="5" t="s">
        <v>180</v>
      </c>
      <c r="G66" s="25" t="s">
        <v>184</v>
      </c>
      <c r="H66" s="14">
        <f>SUMIF(Saisie_Octobre!$A$4:$A$127,$F$64:$F$73,Debits_Octobre)</f>
        <v>0</v>
      </c>
      <c r="I66" s="15">
        <f t="shared" si="5"/>
        <v>0</v>
      </c>
    </row>
    <row r="67" spans="1:9" ht="15" customHeight="1" thickBot="1" x14ac:dyDescent="0.25">
      <c r="A67" s="237" t="s">
        <v>160</v>
      </c>
      <c r="B67" s="238"/>
      <c r="C67" s="238"/>
      <c r="D67" s="239"/>
      <c r="F67" s="5" t="s">
        <v>40</v>
      </c>
      <c r="G67" s="25" t="s">
        <v>184</v>
      </c>
      <c r="H67" s="14">
        <f>SUMIF(Saisie_Octobre!$A$4:$A$127,$F$64:$F$73,Debits_Octobre)</f>
        <v>0</v>
      </c>
      <c r="I67" s="15">
        <f t="shared" si="5"/>
        <v>0</v>
      </c>
    </row>
    <row r="68" spans="1:9" ht="15" customHeight="1" thickBot="1" x14ac:dyDescent="0.25">
      <c r="A68" s="5" t="s">
        <v>159</v>
      </c>
      <c r="B68" s="25" t="s">
        <v>184</v>
      </c>
      <c r="C68" s="14">
        <f>SUMIF(Saisie_Octobre!$A$4:$A$127,$A$68:$A$70,Debits_Octobre)</f>
        <v>0</v>
      </c>
      <c r="D68" s="14">
        <f>SUM(B68-C68)</f>
        <v>0</v>
      </c>
      <c r="F68" s="5" t="s">
        <v>148</v>
      </c>
      <c r="G68" s="25" t="s">
        <v>184</v>
      </c>
      <c r="H68" s="14">
        <f>SUMIF(Saisie_Octobre!$A$4:$A$127,$F$64:$F$73,Debits_Octobre)</f>
        <v>0</v>
      </c>
      <c r="I68" s="15">
        <f t="shared" si="5"/>
        <v>0</v>
      </c>
    </row>
    <row r="69" spans="1:9" ht="15" customHeight="1" thickBot="1" x14ac:dyDescent="0.25">
      <c r="A69" s="5" t="s">
        <v>212</v>
      </c>
      <c r="B69" s="25" t="s">
        <v>184</v>
      </c>
      <c r="C69" s="14">
        <f>SUMIF(Saisie_Octobre!$A$4:$A$127,$A$68:$A$70,Debits_Octobre)</f>
        <v>0</v>
      </c>
      <c r="D69" s="14">
        <f>SUM(B69-C69)</f>
        <v>0</v>
      </c>
      <c r="F69" s="5" t="s">
        <v>68</v>
      </c>
      <c r="G69" s="25" t="s">
        <v>184</v>
      </c>
      <c r="H69" s="14">
        <f>SUMIF(Saisie_Octobre!$A$4:$A$127,$F$64:$F$73,Debits_Octobre)</f>
        <v>0</v>
      </c>
      <c r="I69" s="15">
        <f t="shared" si="5"/>
        <v>0</v>
      </c>
    </row>
    <row r="70" spans="1:9" ht="15" customHeight="1" thickBot="1" x14ac:dyDescent="0.25">
      <c r="A70" s="5" t="s">
        <v>79</v>
      </c>
      <c r="B70" s="25" t="s">
        <v>184</v>
      </c>
      <c r="C70" s="14">
        <f>SUMIF(Saisie_Octobre!$A$4:$A$127,$A$68:$A$70,Debits_Octobre)</f>
        <v>0</v>
      </c>
      <c r="D70" s="14">
        <f>SUM(B70-C70)</f>
        <v>0</v>
      </c>
      <c r="F70" s="5" t="s">
        <v>80</v>
      </c>
      <c r="G70" s="25" t="s">
        <v>184</v>
      </c>
      <c r="H70" s="14">
        <f>SUMIF(Saisie_Octobre!$A$4:$A$127,$F$64:$F$73,Debits_Octobre)</f>
        <v>0</v>
      </c>
      <c r="I70" s="15">
        <f t="shared" si="5"/>
        <v>0</v>
      </c>
    </row>
    <row r="71" spans="1:9" ht="15" customHeight="1" thickBot="1" x14ac:dyDescent="0.25">
      <c r="A71" s="9" t="s">
        <v>171</v>
      </c>
      <c r="B71" s="16">
        <f>SUM(B68:B70)</f>
        <v>0</v>
      </c>
      <c r="C71" s="16">
        <f>SUM(C68:C70)</f>
        <v>0</v>
      </c>
      <c r="D71" s="16">
        <f>SUM(D69:D70)</f>
        <v>0</v>
      </c>
      <c r="F71" s="5" t="s">
        <v>81</v>
      </c>
      <c r="G71" s="25" t="s">
        <v>184</v>
      </c>
      <c r="H71" s="14">
        <f>SUMIF(Saisie_Octobre!$A$4:$A$127,$F$64:$F$73,Debits_Octobre)</f>
        <v>0</v>
      </c>
      <c r="I71" s="15">
        <f t="shared" si="5"/>
        <v>0</v>
      </c>
    </row>
    <row r="72" spans="1:9" ht="15" customHeight="1" thickBot="1" x14ac:dyDescent="0.25">
      <c r="A72" s="237" t="s">
        <v>53</v>
      </c>
      <c r="B72" s="238"/>
      <c r="C72" s="238"/>
      <c r="D72" s="239"/>
      <c r="F72" s="5" t="s">
        <v>84</v>
      </c>
      <c r="G72" s="25" t="s">
        <v>184</v>
      </c>
      <c r="H72" s="14">
        <f>SUMIF(Saisie_Octobre!$A$4:$A$127,$F$64:$F$73,Debits_Octobre)</f>
        <v>0</v>
      </c>
      <c r="I72" s="15">
        <f t="shared" si="5"/>
        <v>0</v>
      </c>
    </row>
    <row r="73" spans="1:9" ht="15" customHeight="1" thickBot="1" x14ac:dyDescent="0.25">
      <c r="A73" s="5" t="s">
        <v>157</v>
      </c>
      <c r="B73" s="25" t="s">
        <v>184</v>
      </c>
      <c r="C73" s="14">
        <f>SUMIF(Saisie_Octobre!$A$4:$A$127,$A$73:$A$77,Debits_Octobre)</f>
        <v>0</v>
      </c>
      <c r="D73" s="15">
        <f>SUM(B73-C73)</f>
        <v>0</v>
      </c>
      <c r="F73" s="5" t="s">
        <v>94</v>
      </c>
      <c r="G73" s="25" t="s">
        <v>184</v>
      </c>
      <c r="H73" s="14">
        <f>SUMIF(Saisie_Octobre!$A$4:$A$127,$F$64:$F$73,Debits_Octobre)</f>
        <v>0</v>
      </c>
      <c r="I73" s="15">
        <f t="shared" si="5"/>
        <v>0</v>
      </c>
    </row>
    <row r="74" spans="1:9" ht="15" customHeight="1" thickBot="1" x14ac:dyDescent="0.25">
      <c r="A74" s="5" t="s">
        <v>24</v>
      </c>
      <c r="B74" s="25" t="s">
        <v>184</v>
      </c>
      <c r="C74" s="14">
        <f>SUMIF(Saisie_Octobre!$A$4:$A$127,$A$73:$A$77,Debits_Octobre)</f>
        <v>0</v>
      </c>
      <c r="D74" s="15">
        <f>SUM(B74-C74)</f>
        <v>0</v>
      </c>
      <c r="F74" s="9" t="s">
        <v>136</v>
      </c>
      <c r="G74" s="16">
        <f>SUM(G64:G73)</f>
        <v>0</v>
      </c>
      <c r="H74" s="16">
        <f>SUM(H64:H73)</f>
        <v>0</v>
      </c>
      <c r="I74" s="19">
        <f>SUM(I64:I73)</f>
        <v>0</v>
      </c>
    </row>
    <row r="75" spans="1:9" ht="15" customHeight="1" thickBot="1" x14ac:dyDescent="0.25">
      <c r="A75" s="5" t="s">
        <v>52</v>
      </c>
      <c r="B75" s="25" t="s">
        <v>184</v>
      </c>
      <c r="C75" s="14">
        <f>SUMIF(Saisie_Octobre!$A$4:$A$127,$A$73:$A$77,Debits_Octobre)</f>
        <v>0</v>
      </c>
      <c r="D75" s="15">
        <f>SUM(B75-C75)</f>
        <v>0</v>
      </c>
      <c r="F75" s="237" t="s">
        <v>70</v>
      </c>
      <c r="G75" s="238"/>
      <c r="H75" s="238"/>
      <c r="I75" s="239"/>
    </row>
    <row r="76" spans="1:9" ht="15" customHeight="1" thickBot="1" x14ac:dyDescent="0.25">
      <c r="A76" s="5" t="s">
        <v>55</v>
      </c>
      <c r="B76" s="25" t="s">
        <v>184</v>
      </c>
      <c r="C76" s="14">
        <f>SUMIF(Saisie_Octobre!$A$4:$A$127,$A$73:$A$77,Debits_Octobre)</f>
        <v>0</v>
      </c>
      <c r="D76" s="15">
        <f>SUM(B76-C76)</f>
        <v>0</v>
      </c>
      <c r="F76" s="5" t="s">
        <v>163</v>
      </c>
      <c r="G76" s="25" t="s">
        <v>184</v>
      </c>
      <c r="H76" s="14">
        <f>SUMIF(Saisie_Octobre!$A$4:$A$127,$F$76:$F$78,Debits_Octobre)</f>
        <v>0</v>
      </c>
      <c r="I76" s="15">
        <f>SUM(G76-H76)</f>
        <v>0</v>
      </c>
    </row>
    <row r="77" spans="1:9" ht="15" customHeight="1" thickBot="1" x14ac:dyDescent="0.25">
      <c r="A77" s="5" t="s">
        <v>69</v>
      </c>
      <c r="B77" s="25" t="s">
        <v>184</v>
      </c>
      <c r="C77" s="14">
        <f>SUMIF(Saisie_Octobre!$A$4:$A$127,$A$73:$A$77,Debits_Octobre)</f>
        <v>0</v>
      </c>
      <c r="D77" s="15">
        <f>SUM(B77-C77)</f>
        <v>0</v>
      </c>
      <c r="F77" s="5" t="s">
        <v>182</v>
      </c>
      <c r="G77" s="25" t="s">
        <v>184</v>
      </c>
      <c r="H77" s="14">
        <f>SUMIF(Saisie_Octobre!$A$4:$A$127,$F$76:$F$78,Debits_Octobre)</f>
        <v>0</v>
      </c>
      <c r="I77" s="15">
        <f>SUM(G77-H77)</f>
        <v>0</v>
      </c>
    </row>
    <row r="78" spans="1:9" ht="15" customHeight="1" thickBot="1" x14ac:dyDescent="0.25">
      <c r="A78" s="9" t="s">
        <v>130</v>
      </c>
      <c r="B78" s="16">
        <f>SUM(B73:B77)</f>
        <v>0</v>
      </c>
      <c r="C78" s="16">
        <f>SUM(C73:C77)</f>
        <v>0</v>
      </c>
      <c r="D78" s="16">
        <f>SUM(D73:D77)</f>
        <v>0</v>
      </c>
      <c r="F78" s="5" t="s">
        <v>149</v>
      </c>
      <c r="G78" s="25" t="s">
        <v>184</v>
      </c>
      <c r="H78" s="14">
        <f>SUMIF(Saisie_Octobre!$A$4:$A$127,$F$76:$F$78,Debits_Octobre)</f>
        <v>0</v>
      </c>
      <c r="I78" s="15">
        <f>SUM(G78-H78)</f>
        <v>0</v>
      </c>
    </row>
    <row r="79" spans="1:9" ht="15" customHeight="1" thickBot="1" x14ac:dyDescent="0.25">
      <c r="F79" s="9" t="s">
        <v>181</v>
      </c>
      <c r="G79" s="16">
        <f>SUM(G76:G78)</f>
        <v>0</v>
      </c>
      <c r="H79" s="16">
        <f>SUM(H76:H78)</f>
        <v>0</v>
      </c>
      <c r="I79" s="16">
        <f>SUM(I76:I78)</f>
        <v>0</v>
      </c>
    </row>
    <row r="80" spans="1:9" ht="15.75" thickBot="1" x14ac:dyDescent="0.25">
      <c r="F80" s="9" t="s">
        <v>176</v>
      </c>
      <c r="G80" s="16">
        <f>SUM(B31+B37+B43+B59+B66+B71+B78+G12+G21+G27+G33+G38+G47+G51+G62+G74+G79)</f>
        <v>0</v>
      </c>
      <c r="H80" s="16">
        <f>SUM(C31+C37+C43+C59+C66+C71+C78+H12+H21+H27+H33+H38+H47+H51+H62+H74+H79)</f>
        <v>0</v>
      </c>
      <c r="I80" s="16">
        <f>SUM(D31+D37+D43+D59+D66+D71+D78+I12+I21+I27+I33+I38+I47+I51+I62+I74+I79)</f>
        <v>0</v>
      </c>
    </row>
  </sheetData>
  <sheetProtection sheet="1" objects="1" scenarios="1"/>
  <mergeCells count="29">
    <mergeCell ref="A38:D38"/>
    <mergeCell ref="A44:D44"/>
    <mergeCell ref="C2:C3"/>
    <mergeCell ref="I2:I3"/>
    <mergeCell ref="F48:I48"/>
    <mergeCell ref="A5:D5"/>
    <mergeCell ref="F5:I5"/>
    <mergeCell ref="F22:I22"/>
    <mergeCell ref="F1:G1"/>
    <mergeCell ref="F2:G2"/>
    <mergeCell ref="A25:D25"/>
    <mergeCell ref="A27:D27"/>
    <mergeCell ref="A32:D32"/>
    <mergeCell ref="K12:N12"/>
    <mergeCell ref="F39:I39"/>
    <mergeCell ref="F34:I34"/>
    <mergeCell ref="K5:N5"/>
    <mergeCell ref="F13:I13"/>
    <mergeCell ref="K7:N7"/>
    <mergeCell ref="K17:N17"/>
    <mergeCell ref="F28:I28"/>
    <mergeCell ref="K22:N22"/>
    <mergeCell ref="K27:N27"/>
    <mergeCell ref="F75:I75"/>
    <mergeCell ref="A60:D60"/>
    <mergeCell ref="A67:D67"/>
    <mergeCell ref="A72:D72"/>
    <mergeCell ref="F52:I52"/>
    <mergeCell ref="F63:I63"/>
  </mergeCells>
  <dataValidations count="1">
    <dataValidation allowBlank="1" showInputMessage="1" showErrorMessage="1" sqref="F46 A39:A42 A33:A36 A45:A58"/>
  </dataValidation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IV80"/>
  <sheetViews>
    <sheetView zoomScale="90" zoomScaleNormal="90" workbookViewId="0">
      <pane ySplit="3" topLeftCell="A4" activePane="bottomLeft" state="frozen"/>
      <selection activeCell="L13" sqref="L13"/>
      <selection pane="bottomLeft" activeCell="B7" sqref="B7"/>
    </sheetView>
  </sheetViews>
  <sheetFormatPr baseColWidth="10" defaultRowHeight="15" x14ac:dyDescent="0.2"/>
  <cols>
    <col min="1" max="1" width="40.88671875" customWidth="1"/>
    <col min="5" max="5" width="1.77734375" customWidth="1"/>
    <col min="6" max="6" width="40.88671875" customWidth="1"/>
    <col min="10" max="10" width="1.77734375" customWidth="1"/>
    <col min="11" max="11" width="40.88671875" customWidth="1"/>
  </cols>
  <sheetData>
    <row r="1" spans="1:256" ht="27" customHeight="1" thickTop="1" thickBot="1" x14ac:dyDescent="0.35">
      <c r="A1" s="27" t="s">
        <v>0</v>
      </c>
      <c r="B1" s="11"/>
      <c r="C1" s="11"/>
      <c r="D1" s="11"/>
      <c r="E1" s="11"/>
      <c r="F1" s="223">
        <f>Annee</f>
        <v>2018</v>
      </c>
      <c r="G1" s="224"/>
      <c r="H1" s="11"/>
      <c r="I1" s="11"/>
      <c r="J1" s="11"/>
      <c r="K1" s="68"/>
      <c r="L1" s="68"/>
      <c r="M1" s="68"/>
      <c r="N1" s="68"/>
    </row>
    <row r="2" spans="1:256" ht="21.75" customHeight="1" thickTop="1" thickBot="1" x14ac:dyDescent="0.35">
      <c r="A2" s="11" t="s">
        <v>0</v>
      </c>
      <c r="C2" s="242" t="s">
        <v>273</v>
      </c>
      <c r="D2" s="11"/>
      <c r="E2" s="11"/>
      <c r="F2" s="240" t="str">
        <f>Mois11</f>
        <v>NOVEMBRE</v>
      </c>
      <c r="G2" s="241"/>
      <c r="H2" s="11"/>
      <c r="I2" s="242" t="s">
        <v>274</v>
      </c>
      <c r="J2" s="11"/>
      <c r="K2" s="68"/>
      <c r="L2" s="68"/>
      <c r="M2" s="11"/>
      <c r="N2" s="11"/>
    </row>
    <row r="3" spans="1:256" ht="20.100000000000001" customHeight="1" thickTop="1" thickBot="1" x14ac:dyDescent="0.35">
      <c r="A3" s="11"/>
      <c r="C3" s="243"/>
      <c r="D3" s="173" t="s">
        <v>183</v>
      </c>
      <c r="E3" s="11"/>
      <c r="F3" s="11"/>
      <c r="G3" s="11"/>
      <c r="H3" s="174" t="s">
        <v>186</v>
      </c>
      <c r="I3" s="243"/>
      <c r="J3" s="11"/>
      <c r="K3" s="68"/>
      <c r="L3" s="174" t="s">
        <v>185</v>
      </c>
      <c r="N3" s="174" t="s">
        <v>117</v>
      </c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</row>
    <row r="4" spans="1:256" ht="15" customHeight="1" thickBot="1" x14ac:dyDescent="0.25"/>
    <row r="5" spans="1:256" ht="15" customHeight="1" thickBot="1" x14ac:dyDescent="0.25">
      <c r="A5" s="208" t="s">
        <v>119</v>
      </c>
      <c r="B5" s="208"/>
      <c r="C5" s="208"/>
      <c r="D5" s="208"/>
      <c r="F5" s="208" t="s">
        <v>214</v>
      </c>
      <c r="G5" s="208"/>
      <c r="H5" s="208"/>
      <c r="I5" s="208"/>
      <c r="K5" s="208" t="s">
        <v>137</v>
      </c>
      <c r="L5" s="208"/>
      <c r="M5" s="208"/>
      <c r="N5" s="208"/>
    </row>
    <row r="6" spans="1:256" ht="15" customHeight="1" thickBot="1" x14ac:dyDescent="0.25">
      <c r="A6" s="12" t="s">
        <v>125</v>
      </c>
      <c r="B6" s="12" t="s">
        <v>121</v>
      </c>
      <c r="C6" s="12" t="s">
        <v>122</v>
      </c>
      <c r="D6" s="12" t="s">
        <v>118</v>
      </c>
      <c r="F6" s="23" t="s">
        <v>125</v>
      </c>
      <c r="G6" s="23" t="s">
        <v>121</v>
      </c>
      <c r="H6" s="23" t="s">
        <v>122</v>
      </c>
      <c r="I6" s="23" t="s">
        <v>118</v>
      </c>
      <c r="K6" s="23" t="s">
        <v>125</v>
      </c>
      <c r="L6" s="23" t="s">
        <v>121</v>
      </c>
      <c r="M6" s="23" t="s">
        <v>122</v>
      </c>
      <c r="N6" s="23" t="s">
        <v>118</v>
      </c>
    </row>
    <row r="7" spans="1:256" ht="15" customHeight="1" thickBot="1" x14ac:dyDescent="0.25">
      <c r="A7" s="172" t="s">
        <v>248</v>
      </c>
      <c r="B7" s="25" t="s">
        <v>184</v>
      </c>
      <c r="C7" s="14">
        <f ca="1">SUMIF(Saisie_Novembre!$A$4:$A$127,$A$7:$A$22,Credits_Novembre)</f>
        <v>0</v>
      </c>
      <c r="D7" s="15">
        <f t="shared" ref="D7:D22" ca="1" si="0">SUM(B7-C7)</f>
        <v>0</v>
      </c>
      <c r="F7" s="55" t="s">
        <v>64</v>
      </c>
      <c r="G7" s="56"/>
      <c r="H7" s="56"/>
      <c r="I7" s="57"/>
      <c r="K7" s="237" t="s">
        <v>138</v>
      </c>
      <c r="L7" s="238"/>
      <c r="M7" s="238"/>
      <c r="N7" s="239"/>
    </row>
    <row r="8" spans="1:256" ht="15" customHeight="1" thickBot="1" x14ac:dyDescent="0.25">
      <c r="A8" s="170" t="s">
        <v>104</v>
      </c>
      <c r="B8" s="25" t="s">
        <v>184</v>
      </c>
      <c r="C8" s="14">
        <f ca="1">SUMIF(Saisie_Novembre!$A$4:$A$127,$A$7:$A$22,Credits_Novembre)</f>
        <v>0</v>
      </c>
      <c r="D8" s="15">
        <f t="shared" ca="1" si="0"/>
        <v>0</v>
      </c>
      <c r="F8" s="5" t="s">
        <v>154</v>
      </c>
      <c r="G8" s="25" t="s">
        <v>184</v>
      </c>
      <c r="H8" s="14">
        <f ca="1">SUMIF(Saisie_Novembre!$A$4:$A$127,$F$8:$F$11,Debits_Novembre)</f>
        <v>0</v>
      </c>
      <c r="I8" s="15">
        <f ca="1">SUM(G8-H8)</f>
        <v>0</v>
      </c>
      <c r="K8" s="5" t="s">
        <v>265</v>
      </c>
      <c r="L8" s="24">
        <f>Octobre!L11</f>
        <v>0</v>
      </c>
      <c r="M8" s="24">
        <f>Octobre!$M$11</f>
        <v>870.02</v>
      </c>
      <c r="N8" s="15">
        <f>SUM(L8-M8)</f>
        <v>-870.02</v>
      </c>
    </row>
    <row r="9" spans="1:256" ht="15" customHeight="1" thickBot="1" x14ac:dyDescent="0.25">
      <c r="A9" s="170" t="s">
        <v>102</v>
      </c>
      <c r="B9" s="25" t="s">
        <v>184</v>
      </c>
      <c r="C9" s="14">
        <f ca="1">SUMIF(Saisie_Novembre!$A$4:$A$127,$A$7:$A$22,Credits_Novembre)</f>
        <v>0</v>
      </c>
      <c r="D9" s="15">
        <f t="shared" ca="1" si="0"/>
        <v>0</v>
      </c>
      <c r="F9" s="5" t="s">
        <v>63</v>
      </c>
      <c r="G9" s="25" t="s">
        <v>184</v>
      </c>
      <c r="H9" s="14">
        <f ca="1">SUMIF(Saisie_Novembre!$A$4:$A$127,$F$8:$F$11,Debits_Novembre)</f>
        <v>0</v>
      </c>
      <c r="I9" s="15">
        <f ca="1">SUM(G9-H9)</f>
        <v>0</v>
      </c>
      <c r="K9" s="5" t="s">
        <v>139</v>
      </c>
      <c r="L9" s="7">
        <f>B23</f>
        <v>0</v>
      </c>
      <c r="M9" s="14">
        <f ca="1">C23</f>
        <v>0</v>
      </c>
      <c r="N9" s="15">
        <f ca="1">SUM(L9-M9)</f>
        <v>0</v>
      </c>
    </row>
    <row r="10" spans="1:256" ht="15" customHeight="1" thickBot="1" x14ac:dyDescent="0.25">
      <c r="A10" s="170" t="s">
        <v>103</v>
      </c>
      <c r="B10" s="25" t="s">
        <v>184</v>
      </c>
      <c r="C10" s="14">
        <f ca="1">SUMIF(Saisie_Novembre!$A$4:$A$127,$A$7:$A$22,Credits_Novembre)</f>
        <v>0</v>
      </c>
      <c r="D10" s="15">
        <f t="shared" ca="1" si="0"/>
        <v>0</v>
      </c>
      <c r="F10" s="5" t="s">
        <v>91</v>
      </c>
      <c r="G10" s="25" t="s">
        <v>184</v>
      </c>
      <c r="H10" s="14">
        <f ca="1">SUMIF(Saisie_Novembre!$A$4:$A$127,$F$8:$F$11,Debits_Novembre)</f>
        <v>0</v>
      </c>
      <c r="I10" s="15">
        <f ca="1">SUM(G10-H10)</f>
        <v>0</v>
      </c>
      <c r="K10" s="5" t="s">
        <v>140</v>
      </c>
      <c r="L10" s="7">
        <f>G80</f>
        <v>0</v>
      </c>
      <c r="M10" s="14">
        <f ca="1">H80</f>
        <v>0</v>
      </c>
      <c r="N10" s="15">
        <f ca="1">SUM(L10-M10)</f>
        <v>0</v>
      </c>
    </row>
    <row r="11" spans="1:256" ht="15" customHeight="1" thickBot="1" x14ac:dyDescent="0.25">
      <c r="A11" s="170" t="s">
        <v>105</v>
      </c>
      <c r="B11" s="25" t="s">
        <v>184</v>
      </c>
      <c r="C11" s="14">
        <f ca="1">SUMIF(Saisie_Novembre!$A$4:$A$127,$A$7:$A$22,Credits_Novembre)</f>
        <v>0</v>
      </c>
      <c r="D11" s="15">
        <f t="shared" ca="1" si="0"/>
        <v>0</v>
      </c>
      <c r="F11" s="5" t="s">
        <v>92</v>
      </c>
      <c r="G11" s="25" t="s">
        <v>184</v>
      </c>
      <c r="H11" s="14">
        <f ca="1">SUMIF(Saisie_Novembre!$A$4:$A$127,$F$8:$F$11,Debits_Novembre)</f>
        <v>0</v>
      </c>
      <c r="I11" s="15">
        <f ca="1">SUM(G11-H11)</f>
        <v>0</v>
      </c>
      <c r="K11" s="9" t="s">
        <v>141</v>
      </c>
      <c r="L11" s="8">
        <f>SUM(L8+L9-L10)</f>
        <v>0</v>
      </c>
      <c r="M11" s="8">
        <f ca="1">SUM(M8+M9-M10)</f>
        <v>870.02</v>
      </c>
      <c r="N11" s="8">
        <f ca="1">SUM(N8+N9-N10)</f>
        <v>-870.02</v>
      </c>
    </row>
    <row r="12" spans="1:256" ht="15" customHeight="1" thickBot="1" x14ac:dyDescent="0.25">
      <c r="A12" s="170" t="s">
        <v>106</v>
      </c>
      <c r="B12" s="25" t="s">
        <v>184</v>
      </c>
      <c r="C12" s="14">
        <f ca="1">SUMIF(Saisie_Novembre!$A$4:$A$127,$A$7:$A$22,Credits_Novembre)</f>
        <v>0</v>
      </c>
      <c r="D12" s="15">
        <f t="shared" ca="1" si="0"/>
        <v>0</v>
      </c>
      <c r="F12" s="9" t="s">
        <v>132</v>
      </c>
      <c r="G12" s="16">
        <f>SUM(G8:G11)</f>
        <v>0</v>
      </c>
      <c r="H12" s="16">
        <f ca="1">SUM(H8:H11)</f>
        <v>0</v>
      </c>
      <c r="I12" s="16">
        <f ca="1">SUM(I8:I11)</f>
        <v>0</v>
      </c>
      <c r="K12" s="237" t="s">
        <v>142</v>
      </c>
      <c r="L12" s="238"/>
      <c r="M12" s="238"/>
      <c r="N12" s="239"/>
    </row>
    <row r="13" spans="1:256" ht="15" customHeight="1" thickBot="1" x14ac:dyDescent="0.25">
      <c r="A13" s="170" t="s">
        <v>107</v>
      </c>
      <c r="B13" s="25" t="s">
        <v>184</v>
      </c>
      <c r="C13" s="14">
        <f ca="1">SUMIF(Saisie_Novembre!$A$4:$A$127,$A$7:$A$22,Credits_Novembre)</f>
        <v>0</v>
      </c>
      <c r="D13" s="15">
        <f t="shared" ca="1" si="0"/>
        <v>0</v>
      </c>
      <c r="F13" s="237" t="s">
        <v>37</v>
      </c>
      <c r="G13" s="238"/>
      <c r="H13" s="238"/>
      <c r="I13" s="239"/>
      <c r="K13" s="5" t="s">
        <v>266</v>
      </c>
      <c r="L13" s="24">
        <f>Octobre!L16</f>
        <v>0</v>
      </c>
      <c r="M13" s="24">
        <f>Octobre!$M$16</f>
        <v>0</v>
      </c>
      <c r="N13" s="15">
        <f>SUM(L13-M13)</f>
        <v>0</v>
      </c>
    </row>
    <row r="14" spans="1:256" ht="15" customHeight="1" thickBot="1" x14ac:dyDescent="0.25">
      <c r="A14" s="170" t="s">
        <v>210</v>
      </c>
      <c r="B14" s="25" t="s">
        <v>184</v>
      </c>
      <c r="C14" s="14">
        <f ca="1">SUMIF(Saisie_Novembre!$A$4:$A$127,$A$7:$A$22,Credits_Novembre)</f>
        <v>0</v>
      </c>
      <c r="D14" s="15">
        <f t="shared" ca="1" si="0"/>
        <v>0</v>
      </c>
      <c r="F14" s="5" t="s">
        <v>168</v>
      </c>
      <c r="G14" s="25" t="s">
        <v>184</v>
      </c>
      <c r="H14" s="14">
        <f ca="1">SUMIF(Saisie_Novembre!$A$4:$A$127,$F$14:$F$20,Debits_Novembre)</f>
        <v>0</v>
      </c>
      <c r="I14" s="15">
        <f t="shared" ref="I14:I20" ca="1" si="1">SUM(G14-H14)</f>
        <v>0</v>
      </c>
      <c r="K14" s="5" t="s">
        <v>139</v>
      </c>
      <c r="L14" s="49" t="str">
        <f>B74</f>
        <v>0,00</v>
      </c>
      <c r="M14" s="14">
        <f ca="1">C74</f>
        <v>0</v>
      </c>
      <c r="N14" s="15">
        <f ca="1">SUM(L14-M14)</f>
        <v>0</v>
      </c>
    </row>
    <row r="15" spans="1:256" ht="15" customHeight="1" thickBot="1" x14ac:dyDescent="0.25">
      <c r="A15" s="171" t="s">
        <v>108</v>
      </c>
      <c r="B15" s="25" t="s">
        <v>184</v>
      </c>
      <c r="C15" s="14">
        <f ca="1">SUMIF(Saisie_Novembre!$A$4:$A$127,$A$7:$A$22,Credits_Novembre)</f>
        <v>0</v>
      </c>
      <c r="D15" s="15">
        <f t="shared" ca="1" si="0"/>
        <v>0</v>
      </c>
      <c r="F15" s="5" t="s">
        <v>177</v>
      </c>
      <c r="G15" s="25" t="s">
        <v>184</v>
      </c>
      <c r="H15" s="14">
        <f ca="1">SUMIF(Saisie_Novembre!$A$4:$A$127,$F$14:$F$20,Debits_Novembre)</f>
        <v>0</v>
      </c>
      <c r="I15" s="15">
        <f t="shared" ca="1" si="1"/>
        <v>0</v>
      </c>
      <c r="K15" s="5" t="s">
        <v>140</v>
      </c>
      <c r="L15" s="49" t="str">
        <f>B10</f>
        <v>0,00</v>
      </c>
      <c r="M15" s="14">
        <f ca="1">C8</f>
        <v>0</v>
      </c>
      <c r="N15" s="15">
        <f ca="1">SUM(L15-M15)</f>
        <v>0</v>
      </c>
    </row>
    <row r="16" spans="1:256" ht="15" customHeight="1" thickBot="1" x14ac:dyDescent="0.25">
      <c r="A16" s="170" t="s">
        <v>109</v>
      </c>
      <c r="B16" s="25" t="s">
        <v>184</v>
      </c>
      <c r="C16" s="14">
        <f ca="1">SUMIF(Saisie_Novembre!$A$4:$A$127,$A$7:$A$22,Credits_Novembre)</f>
        <v>0</v>
      </c>
      <c r="D16" s="15">
        <f t="shared" ca="1" si="0"/>
        <v>0</v>
      </c>
      <c r="F16" s="5" t="s">
        <v>41</v>
      </c>
      <c r="G16" s="25" t="s">
        <v>184</v>
      </c>
      <c r="H16" s="14">
        <f ca="1">SUMIF(Saisie_Novembre!$A$4:$A$127,$F$14:$F$20,Debits_Novembre)</f>
        <v>0</v>
      </c>
      <c r="I16" s="15">
        <f t="shared" ca="1" si="1"/>
        <v>0</v>
      </c>
      <c r="K16" s="9" t="s">
        <v>141</v>
      </c>
      <c r="L16" s="8">
        <f>SUM(L13+L14-L15)</f>
        <v>0</v>
      </c>
      <c r="M16" s="8">
        <f ca="1">SUM(M13+M14-M15)</f>
        <v>0</v>
      </c>
      <c r="N16" s="8">
        <f ca="1">SUM(N13+N14-N15)</f>
        <v>0</v>
      </c>
    </row>
    <row r="17" spans="1:14" ht="15" customHeight="1" thickBot="1" x14ac:dyDescent="0.25">
      <c r="A17" s="170" t="s">
        <v>111</v>
      </c>
      <c r="B17" s="25" t="s">
        <v>184</v>
      </c>
      <c r="C17" s="14">
        <f ca="1">SUMIF(Saisie_Novembre!$A$4:$A$127,$A$7:$A$22,Credits_Novembre)</f>
        <v>0</v>
      </c>
      <c r="D17" s="15">
        <f t="shared" ca="1" si="0"/>
        <v>0</v>
      </c>
      <c r="F17" s="5" t="s">
        <v>47</v>
      </c>
      <c r="G17" s="25" t="s">
        <v>184</v>
      </c>
      <c r="H17" s="14">
        <f ca="1">SUMIF(Saisie_Novembre!$A$4:$A$127,$F$14:$F$20,Debits_Novembre)</f>
        <v>0</v>
      </c>
      <c r="I17" s="15">
        <f t="shared" ca="1" si="1"/>
        <v>0</v>
      </c>
      <c r="K17" s="237" t="s">
        <v>143</v>
      </c>
      <c r="L17" s="238"/>
      <c r="M17" s="238"/>
      <c r="N17" s="239"/>
    </row>
    <row r="18" spans="1:14" ht="15" customHeight="1" thickBot="1" x14ac:dyDescent="0.25">
      <c r="A18" s="170" t="s">
        <v>110</v>
      </c>
      <c r="B18" s="25" t="s">
        <v>184</v>
      </c>
      <c r="C18" s="14">
        <f ca="1">SUMIF(Saisie_Novembre!$A$4:$A$127,$A$7:$A$22,Credits_Novembre)</f>
        <v>0</v>
      </c>
      <c r="D18" s="15">
        <f t="shared" ca="1" si="0"/>
        <v>0</v>
      </c>
      <c r="F18" s="5" t="s">
        <v>60</v>
      </c>
      <c r="G18" s="25" t="s">
        <v>184</v>
      </c>
      <c r="H18" s="14">
        <f ca="1">SUMIF(Saisie_Novembre!$A$4:$A$127,$F$14:$F$20,Debits_Novembre)</f>
        <v>0</v>
      </c>
      <c r="I18" s="15">
        <f t="shared" ca="1" si="1"/>
        <v>0</v>
      </c>
      <c r="K18" s="5" t="s">
        <v>267</v>
      </c>
      <c r="L18" s="49">
        <f>Octobre!L21</f>
        <v>0</v>
      </c>
      <c r="M18" s="24">
        <f>Octobre!$M$21</f>
        <v>-677.77</v>
      </c>
      <c r="N18" s="15">
        <f>SUM(L18-M18)</f>
        <v>677.77</v>
      </c>
    </row>
    <row r="19" spans="1:14" ht="15" customHeight="1" thickBot="1" x14ac:dyDescent="0.25">
      <c r="A19" s="170" t="s">
        <v>147</v>
      </c>
      <c r="B19" s="25" t="s">
        <v>184</v>
      </c>
      <c r="C19" s="14">
        <f ca="1">SUMIF(Saisie_Novembre!$A$4:$A$127,$A$7:$A$22,Credits_Novembre)</f>
        <v>0</v>
      </c>
      <c r="D19" s="15">
        <f t="shared" ca="1" si="0"/>
        <v>0</v>
      </c>
      <c r="F19" s="5" t="s">
        <v>71</v>
      </c>
      <c r="G19" s="25" t="s">
        <v>184</v>
      </c>
      <c r="H19" s="14">
        <f ca="1">SUMIF(Saisie_Novembre!$A$4:$A$127,$F$14:$F$20,Debits_Novembre)</f>
        <v>0</v>
      </c>
      <c r="I19" s="15">
        <f t="shared" ca="1" si="1"/>
        <v>0</v>
      </c>
      <c r="K19" s="5" t="s">
        <v>139</v>
      </c>
      <c r="L19" s="49" t="str">
        <f>B75</f>
        <v>0,00</v>
      </c>
      <c r="M19" s="14">
        <f ca="1">C75</f>
        <v>0</v>
      </c>
      <c r="N19" s="15">
        <f ca="1">SUM(L19-M19)</f>
        <v>0</v>
      </c>
    </row>
    <row r="20" spans="1:14" ht="15" customHeight="1" thickBot="1" x14ac:dyDescent="0.25">
      <c r="A20" s="170" t="s">
        <v>113</v>
      </c>
      <c r="B20" s="25" t="s">
        <v>184</v>
      </c>
      <c r="C20" s="14">
        <f ca="1">SUMIF(Saisie_Novembre!$A$4:$A$127,$A$7:$A$22,Credits_Novembre)</f>
        <v>0</v>
      </c>
      <c r="D20" s="15">
        <f t="shared" ca="1" si="0"/>
        <v>0</v>
      </c>
      <c r="F20" s="5" t="s">
        <v>88</v>
      </c>
      <c r="G20" s="25" t="s">
        <v>184</v>
      </c>
      <c r="H20" s="14">
        <f ca="1">SUMIF(Saisie_Novembre!$A$4:$A$127,$F$14:$F$20,Debits_Novembre)</f>
        <v>0</v>
      </c>
      <c r="I20" s="15">
        <f t="shared" ca="1" si="1"/>
        <v>0</v>
      </c>
      <c r="K20" s="5" t="s">
        <v>140</v>
      </c>
      <c r="L20" s="49" t="str">
        <f>B11</f>
        <v>0,00</v>
      </c>
      <c r="M20" s="14">
        <f ca="1">C11</f>
        <v>0</v>
      </c>
      <c r="N20" s="15">
        <f ca="1">SUM(L20-M20)</f>
        <v>0</v>
      </c>
    </row>
    <row r="21" spans="1:14" ht="15" customHeight="1" thickBot="1" x14ac:dyDescent="0.25">
      <c r="A21" s="170" t="s">
        <v>114</v>
      </c>
      <c r="B21" s="25" t="s">
        <v>184</v>
      </c>
      <c r="C21" s="14">
        <f ca="1">SUMIF(Saisie_Novembre!$A$4:$A$127,$A$7:$A$22,Credits_Novembre)</f>
        <v>0</v>
      </c>
      <c r="D21" s="15">
        <f t="shared" ca="1" si="0"/>
        <v>0</v>
      </c>
      <c r="F21" s="9" t="s">
        <v>131</v>
      </c>
      <c r="G21" s="26">
        <f>SUM(G14:G20)</f>
        <v>0</v>
      </c>
      <c r="H21" s="16">
        <f ca="1">SUM(H14:H20)</f>
        <v>0</v>
      </c>
      <c r="I21" s="16">
        <f ca="1">SUM(I14:I20)</f>
        <v>0</v>
      </c>
      <c r="K21" s="9" t="s">
        <v>141</v>
      </c>
      <c r="L21" s="8">
        <f>SUM(L18+L19-L20)</f>
        <v>0</v>
      </c>
      <c r="M21" s="8">
        <f ca="1">SUM(M18+M19-M20)</f>
        <v>-677.77</v>
      </c>
      <c r="N21" s="8">
        <f ca="1">SUM(N18+N19-N20)</f>
        <v>677.77</v>
      </c>
    </row>
    <row r="22" spans="1:14" ht="15" customHeight="1" thickBot="1" x14ac:dyDescent="0.25">
      <c r="A22" s="170" t="s">
        <v>115</v>
      </c>
      <c r="B22" s="25" t="s">
        <v>184</v>
      </c>
      <c r="C22" s="14">
        <f ca="1">SUMIF(Saisie_Novembre!$A$4:$A$127,$A$7:$A$22,Credits_Novembre)</f>
        <v>0</v>
      </c>
      <c r="D22" s="15">
        <f t="shared" ca="1" si="0"/>
        <v>0</v>
      </c>
      <c r="F22" s="237" t="s">
        <v>43</v>
      </c>
      <c r="G22" s="244"/>
      <c r="H22" s="238"/>
      <c r="I22" s="239"/>
      <c r="K22" s="237" t="s">
        <v>144</v>
      </c>
      <c r="L22" s="238"/>
      <c r="M22" s="238"/>
      <c r="N22" s="239"/>
    </row>
    <row r="23" spans="1:14" ht="15" customHeight="1" thickBot="1" x14ac:dyDescent="0.25">
      <c r="A23" s="13" t="s">
        <v>120</v>
      </c>
      <c r="B23" s="17">
        <f>SUM(B7:B22)</f>
        <v>0</v>
      </c>
      <c r="C23" s="17">
        <f ca="1">SUM(C7:C22)</f>
        <v>0</v>
      </c>
      <c r="D23" s="17">
        <f ca="1">SUM(D7:D22)</f>
        <v>0</v>
      </c>
      <c r="F23" s="5" t="s">
        <v>158</v>
      </c>
      <c r="G23" s="25" t="s">
        <v>184</v>
      </c>
      <c r="H23" s="14">
        <f ca="1">SUMIF(Saisie_Novembre!$A$4:$A$127,$F$23:$F$26,Debits_Novembre)</f>
        <v>0</v>
      </c>
      <c r="I23" s="15">
        <f ca="1">SUM(G23-H23)</f>
        <v>0</v>
      </c>
      <c r="K23" s="5" t="s">
        <v>268</v>
      </c>
      <c r="L23" s="49">
        <f>Octobre!L26</f>
        <v>0</v>
      </c>
      <c r="M23" s="24">
        <f>Octobre!$M$26</f>
        <v>-192.25</v>
      </c>
      <c r="N23" s="15">
        <f>SUM(L23-M23)</f>
        <v>192.25</v>
      </c>
    </row>
    <row r="24" spans="1:14" ht="15" customHeight="1" thickBot="1" x14ac:dyDescent="0.25">
      <c r="A24" s="10"/>
      <c r="B24" s="10"/>
      <c r="C24" s="10"/>
      <c r="D24" s="10"/>
      <c r="F24" s="5" t="s">
        <v>42</v>
      </c>
      <c r="G24" s="25" t="s">
        <v>184</v>
      </c>
      <c r="H24" s="14">
        <f ca="1">SUMIF(Saisie_Novembre!$A$4:$A$127,$F$23:$F$26,Debits_Novembre)</f>
        <v>0</v>
      </c>
      <c r="I24" s="15">
        <f ca="1">SUM(G24-H24)</f>
        <v>0</v>
      </c>
      <c r="K24" s="5" t="s">
        <v>139</v>
      </c>
      <c r="L24" s="49" t="str">
        <f>B76</f>
        <v>0,00</v>
      </c>
      <c r="M24" s="14">
        <f ca="1">C76</f>
        <v>0</v>
      </c>
      <c r="N24" s="15">
        <f ca="1">SUM(L24-M24)</f>
        <v>0</v>
      </c>
    </row>
    <row r="25" spans="1:14" ht="15" customHeight="1" thickBot="1" x14ac:dyDescent="0.25">
      <c r="A25" s="209" t="s">
        <v>124</v>
      </c>
      <c r="B25" s="210"/>
      <c r="C25" s="210"/>
      <c r="D25" s="211"/>
      <c r="F25" s="5" t="s">
        <v>49</v>
      </c>
      <c r="G25" s="25" t="s">
        <v>184</v>
      </c>
      <c r="H25" s="14">
        <f ca="1">SUMIF(Saisie_Novembre!$A$4:$A$127,$F$23:$F$26,Debits_Novembre)</f>
        <v>0</v>
      </c>
      <c r="I25" s="15">
        <f ca="1">SUM(G25-H25)</f>
        <v>0</v>
      </c>
      <c r="K25" s="5" t="s">
        <v>140</v>
      </c>
      <c r="L25" s="49" t="str">
        <f>B12</f>
        <v>0,00</v>
      </c>
      <c r="M25" s="14">
        <f ca="1">C12</f>
        <v>0</v>
      </c>
      <c r="N25" s="15">
        <f ca="1">SUM(L25-M25)</f>
        <v>0</v>
      </c>
    </row>
    <row r="26" spans="1:14" ht="15" customHeight="1" thickBot="1" x14ac:dyDescent="0.25">
      <c r="A26" s="54" t="s">
        <v>125</v>
      </c>
      <c r="B26" s="54" t="s">
        <v>121</v>
      </c>
      <c r="C26" s="54" t="s">
        <v>122</v>
      </c>
      <c r="D26" s="54" t="s">
        <v>118</v>
      </c>
      <c r="F26" s="5" t="s">
        <v>83</v>
      </c>
      <c r="G26" s="25" t="s">
        <v>184</v>
      </c>
      <c r="H26" s="14">
        <f ca="1">SUMIF(Saisie_Novembre!$A$4:$A$127,$F$23:$F$26,Debits_Novembre)</f>
        <v>0</v>
      </c>
      <c r="I26" s="15">
        <f ca="1">SUM(G26-H26)</f>
        <v>0</v>
      </c>
      <c r="K26" s="9" t="s">
        <v>141</v>
      </c>
      <c r="L26" s="8">
        <f>SUM(L23+L24-L25)</f>
        <v>0</v>
      </c>
      <c r="M26" s="8">
        <f ca="1">SUM(M23+M24-M25)</f>
        <v>-192.25</v>
      </c>
      <c r="N26" s="8">
        <f ca="1">SUM(N23+N24-N25)</f>
        <v>192.25</v>
      </c>
    </row>
    <row r="27" spans="1:14" ht="15" customHeight="1" thickBot="1" x14ac:dyDescent="0.25">
      <c r="A27" s="212" t="s">
        <v>77</v>
      </c>
      <c r="B27" s="213"/>
      <c r="C27" s="213"/>
      <c r="D27" s="214"/>
      <c r="F27" s="9" t="s">
        <v>133</v>
      </c>
      <c r="G27" s="16">
        <f>SUM(G23:G26)</f>
        <v>0</v>
      </c>
      <c r="H27" s="16">
        <f ca="1">SUM(H23:H26)</f>
        <v>0</v>
      </c>
      <c r="I27" s="19">
        <f ca="1">SUM(I23:I26)</f>
        <v>0</v>
      </c>
      <c r="K27" s="237" t="s">
        <v>145</v>
      </c>
      <c r="L27" s="238"/>
      <c r="M27" s="238"/>
      <c r="N27" s="238"/>
    </row>
    <row r="28" spans="1:14" ht="15" customHeight="1" thickBot="1" x14ac:dyDescent="0.25">
      <c r="A28" s="5" t="s">
        <v>152</v>
      </c>
      <c r="B28" s="25" t="s">
        <v>184</v>
      </c>
      <c r="C28" s="14">
        <f ca="1">SUMIF(Saisie_Novembre!$A$4:$A$127,$A$28:$A$30,Debits_Novembre)</f>
        <v>0</v>
      </c>
      <c r="D28" s="15">
        <f ca="1">SUM(B28-C28)</f>
        <v>0</v>
      </c>
      <c r="F28" s="237" t="s">
        <v>23</v>
      </c>
      <c r="G28" s="238"/>
      <c r="H28" s="238"/>
      <c r="I28" s="239"/>
      <c r="K28" s="5" t="s">
        <v>269</v>
      </c>
      <c r="L28" s="24">
        <f>Octobre!L31</f>
        <v>0</v>
      </c>
      <c r="M28" s="24">
        <f>Octobre!$M$31</f>
        <v>0</v>
      </c>
      <c r="N28" s="15">
        <f>SUM(L28-M28)</f>
        <v>0</v>
      </c>
    </row>
    <row r="29" spans="1:14" ht="15" customHeight="1" thickBot="1" x14ac:dyDescent="0.25">
      <c r="A29" s="5" t="s">
        <v>76</v>
      </c>
      <c r="B29" s="25" t="s">
        <v>184</v>
      </c>
      <c r="C29" s="14">
        <f ca="1">SUMIF(Saisie_Novembre!$A$4:$A$127,$A$28:$A$30,Debits_Novembre)</f>
        <v>0</v>
      </c>
      <c r="D29" s="15">
        <f ca="1">SUM(B29-C29)</f>
        <v>0</v>
      </c>
      <c r="F29" s="5" t="s">
        <v>155</v>
      </c>
      <c r="G29" s="25" t="s">
        <v>184</v>
      </c>
      <c r="H29" s="14">
        <f ca="1">SUMIF(Saisie_Novembre!$A$4:$A$127,$F$29:$F$32,Debits_Novembre)</f>
        <v>0</v>
      </c>
      <c r="I29" s="15">
        <f ca="1">SUM(G29-H29)</f>
        <v>0</v>
      </c>
      <c r="K29" s="5" t="s">
        <v>139</v>
      </c>
      <c r="L29" s="49" t="str">
        <f>B77</f>
        <v>0,00</v>
      </c>
      <c r="M29" s="14">
        <f ca="1">C77</f>
        <v>0</v>
      </c>
      <c r="N29" s="15">
        <f ca="1">SUM(L29-M29)</f>
        <v>0</v>
      </c>
    </row>
    <row r="30" spans="1:14" ht="15" customHeight="1" thickBot="1" x14ac:dyDescent="0.25">
      <c r="A30" s="5" t="s">
        <v>82</v>
      </c>
      <c r="B30" s="25" t="s">
        <v>184</v>
      </c>
      <c r="C30" s="14">
        <f ca="1">SUMIF(Saisie_Novembre!$A$4:$A$127,$A$28:$A$30,Debits_Novembre)</f>
        <v>0</v>
      </c>
      <c r="D30" s="15">
        <f ca="1">SUM(B30-C30)</f>
        <v>0</v>
      </c>
      <c r="F30" s="5" t="s">
        <v>22</v>
      </c>
      <c r="G30" s="25" t="s">
        <v>184</v>
      </c>
      <c r="H30" s="14">
        <f ca="1">SUMIF(Saisie_Novembre!$A$4:$A$127,$F$29:$F$32,Debits_Novembre)</f>
        <v>0</v>
      </c>
      <c r="I30" s="15">
        <f ca="1">SUM(G30-H30)</f>
        <v>0</v>
      </c>
      <c r="K30" s="5" t="s">
        <v>140</v>
      </c>
      <c r="L30" s="49" t="str">
        <f>B13</f>
        <v>0,00</v>
      </c>
      <c r="M30" s="14">
        <f ca="1">C13</f>
        <v>0</v>
      </c>
      <c r="N30" s="15">
        <f ca="1">SUM(L30-M30)</f>
        <v>0</v>
      </c>
    </row>
    <row r="31" spans="1:14" ht="15" customHeight="1" thickBot="1" x14ac:dyDescent="0.25">
      <c r="A31" s="9" t="s">
        <v>126</v>
      </c>
      <c r="B31" s="16">
        <f>SUM(B28:B30)</f>
        <v>0</v>
      </c>
      <c r="C31" s="16">
        <f ca="1">SUM(C28:C30)</f>
        <v>0</v>
      </c>
      <c r="D31" s="16">
        <f ca="1">SUM(D28:D30)</f>
        <v>0</v>
      </c>
      <c r="F31" s="5" t="s">
        <v>56</v>
      </c>
      <c r="G31" s="25" t="s">
        <v>184</v>
      </c>
      <c r="H31" s="14">
        <f ca="1">SUMIF(Saisie_Novembre!$A$4:$A$127,$F$29:$F$32,Debits_Novembre)</f>
        <v>0</v>
      </c>
      <c r="I31" s="15">
        <f ca="1">SUM(G31-H31)</f>
        <v>0</v>
      </c>
      <c r="K31" s="9" t="s">
        <v>141</v>
      </c>
      <c r="L31" s="8">
        <f>SUM(L28+L29-L30)</f>
        <v>0</v>
      </c>
      <c r="M31" s="8">
        <f ca="1">SUM(M28+M29-M30)</f>
        <v>0</v>
      </c>
      <c r="N31" s="8">
        <f ca="1">SUM(N28+N29-N30)</f>
        <v>0</v>
      </c>
    </row>
    <row r="32" spans="1:14" ht="15" customHeight="1" thickBot="1" x14ac:dyDescent="0.25">
      <c r="A32" s="212" t="s">
        <v>62</v>
      </c>
      <c r="B32" s="213"/>
      <c r="C32" s="213"/>
      <c r="D32" s="214"/>
      <c r="F32" s="5" t="s">
        <v>58</v>
      </c>
      <c r="G32" s="25" t="s">
        <v>184</v>
      </c>
      <c r="H32" s="14">
        <f ca="1">SUMIF(Saisie_Novembre!$A$4:$A$127,$F$29:$F$32,Debits_Novembre)</f>
        <v>0</v>
      </c>
      <c r="I32" s="15">
        <f ca="1">SUM(G32-H32)</f>
        <v>0</v>
      </c>
      <c r="K32" s="6" t="s">
        <v>146</v>
      </c>
      <c r="L32" s="8">
        <f>SUM(L11+L16+L21+L26+L31)</f>
        <v>0</v>
      </c>
      <c r="M32" s="8">
        <f ca="1">SUM(M11+M16+M21+M26+M31)</f>
        <v>0</v>
      </c>
      <c r="N32" s="8">
        <f ca="1">SUM(N11+N16+N21+N26+N31)</f>
        <v>0</v>
      </c>
    </row>
    <row r="33" spans="1:9" ht="15" customHeight="1" thickBot="1" x14ac:dyDescent="0.25">
      <c r="A33" s="5" t="s">
        <v>211</v>
      </c>
      <c r="B33" s="25" t="s">
        <v>184</v>
      </c>
      <c r="C33" s="14">
        <f ca="1">SUMIF(Saisie_Novembre!$A$4:$A$127,$A$33:$A$36,Debits_Novembre)</f>
        <v>0</v>
      </c>
      <c r="D33" s="14">
        <f ca="1">SUM(B33-C33)</f>
        <v>0</v>
      </c>
      <c r="F33" s="9" t="s">
        <v>173</v>
      </c>
      <c r="G33" s="16">
        <f>SUM(G29:G32)</f>
        <v>0</v>
      </c>
      <c r="H33" s="16">
        <f ca="1">SUM(H29:H32)</f>
        <v>0</v>
      </c>
      <c r="I33" s="16">
        <f ca="1">SUM(I29:I32)</f>
        <v>0</v>
      </c>
    </row>
    <row r="34" spans="1:9" ht="15" customHeight="1" thickBot="1" x14ac:dyDescent="0.25">
      <c r="A34" s="5" t="s">
        <v>112</v>
      </c>
      <c r="B34" s="25" t="s">
        <v>184</v>
      </c>
      <c r="C34" s="14">
        <f ca="1">SUMIF(Saisie_Novembre!$A$4:$A$127,$A$33:$A$36,Debits_Novembre)</f>
        <v>0</v>
      </c>
      <c r="D34" s="14">
        <f ca="1">SUM(B34-C34)</f>
        <v>0</v>
      </c>
      <c r="F34" s="237" t="s">
        <v>162</v>
      </c>
      <c r="G34" s="238"/>
      <c r="H34" s="238"/>
      <c r="I34" s="239"/>
    </row>
    <row r="35" spans="1:9" ht="15" customHeight="1" thickBot="1" x14ac:dyDescent="0.25">
      <c r="A35" s="5" t="s">
        <v>61</v>
      </c>
      <c r="B35" s="25" t="s">
        <v>184</v>
      </c>
      <c r="C35" s="14">
        <f ca="1">SUMIF(Saisie_Novembre!$A$4:$A$127,$A$33:$A$36,Debits_Novembre)</f>
        <v>0</v>
      </c>
      <c r="D35" s="14">
        <f ca="1">SUM(B35-C35)</f>
        <v>0</v>
      </c>
      <c r="F35" s="5" t="s">
        <v>161</v>
      </c>
      <c r="G35" s="25" t="s">
        <v>184</v>
      </c>
      <c r="H35" s="14">
        <f ca="1">SUMIF(Saisie_Novembre!$A$4:$A$127,$F$35:$F$37,Debits_Novembre)</f>
        <v>0</v>
      </c>
      <c r="I35" s="15">
        <f ca="1">SUM(G35-H35)</f>
        <v>0</v>
      </c>
    </row>
    <row r="36" spans="1:9" ht="15" customHeight="1" thickBot="1" x14ac:dyDescent="0.25">
      <c r="A36" s="5" t="s">
        <v>75</v>
      </c>
      <c r="B36" s="25" t="s">
        <v>184</v>
      </c>
      <c r="C36" s="14">
        <f ca="1">SUMIF(Saisie_Novembre!$A$4:$A$127,$A$33:$A$36,Debits_Novembre)</f>
        <v>0</v>
      </c>
      <c r="D36" s="14">
        <f ca="1">SUM(B36-C36)</f>
        <v>0</v>
      </c>
      <c r="F36" s="5" t="s">
        <v>44</v>
      </c>
      <c r="G36" s="25" t="s">
        <v>184</v>
      </c>
      <c r="H36" s="14">
        <f ca="1">SUMIF(Saisie_Novembre!$A$4:$A$127,$F$35:$F$37,Debits_Novembre)</f>
        <v>0</v>
      </c>
      <c r="I36" s="15">
        <f ca="1">SUM(G36-H36)</f>
        <v>0</v>
      </c>
    </row>
    <row r="37" spans="1:9" ht="15" customHeight="1" thickBot="1" x14ac:dyDescent="0.25">
      <c r="A37" s="9" t="s">
        <v>127</v>
      </c>
      <c r="B37" s="16">
        <f>SUM(B33:B36)</f>
        <v>0</v>
      </c>
      <c r="C37" s="16">
        <f ca="1">SUM(C33:C36)</f>
        <v>0</v>
      </c>
      <c r="D37" s="16">
        <f ca="1">SUM(D33:D36)</f>
        <v>0</v>
      </c>
      <c r="F37" s="5" t="s">
        <v>65</v>
      </c>
      <c r="G37" s="25" t="s">
        <v>184</v>
      </c>
      <c r="H37" s="14">
        <f ca="1">SUMIF(Saisie_Novembre!$A$4:$A$127,$F$35:$F$37,Debits_Novembre)</f>
        <v>0</v>
      </c>
      <c r="I37" s="15">
        <f ca="1">SUM(G37-H37)</f>
        <v>0</v>
      </c>
    </row>
    <row r="38" spans="1:9" ht="15" customHeight="1" thickBot="1" x14ac:dyDescent="0.25">
      <c r="A38" s="212" t="s">
        <v>151</v>
      </c>
      <c r="B38" s="213"/>
      <c r="C38" s="213"/>
      <c r="D38" s="214"/>
      <c r="F38" s="9" t="s">
        <v>172</v>
      </c>
      <c r="G38" s="16">
        <f>SUM(G35:G37)</f>
        <v>0</v>
      </c>
      <c r="H38" s="16">
        <f ca="1">SUM(H35:H37)</f>
        <v>0</v>
      </c>
      <c r="I38" s="16">
        <f ca="1">SUM(I35:I37)</f>
        <v>0</v>
      </c>
    </row>
    <row r="39" spans="1:9" ht="15" customHeight="1" thickBot="1" x14ac:dyDescent="0.25">
      <c r="A39" s="5" t="s">
        <v>150</v>
      </c>
      <c r="B39" s="25" t="s">
        <v>184</v>
      </c>
      <c r="C39" s="14">
        <f ca="1">SUMIF(Saisie_Novembre!$A$4:$A$127,$A$39:$A$42,Debits_Novembre)</f>
        <v>0</v>
      </c>
      <c r="D39" s="14">
        <f ca="1">SUM(B39-C39)</f>
        <v>0</v>
      </c>
      <c r="F39" s="237" t="s">
        <v>174</v>
      </c>
      <c r="G39" s="238"/>
      <c r="H39" s="238"/>
      <c r="I39" s="239"/>
    </row>
    <row r="40" spans="1:9" ht="15" customHeight="1" thickBot="1" x14ac:dyDescent="0.25">
      <c r="A40" s="5" t="s">
        <v>30</v>
      </c>
      <c r="B40" s="25" t="s">
        <v>184</v>
      </c>
      <c r="C40" s="14">
        <f ca="1">SUMIF(Saisie_Novembre!$A$4:$A$127,$A$39:$A$42,Debits_Novembre)</f>
        <v>0</v>
      </c>
      <c r="D40" s="14">
        <f ca="1">SUM(B40-C40)</f>
        <v>0</v>
      </c>
      <c r="F40" s="5" t="s">
        <v>179</v>
      </c>
      <c r="G40" s="25" t="s">
        <v>184</v>
      </c>
      <c r="H40" s="14">
        <f ca="1">SUMIF(Saisie_Novembre!$A$4:$A$127,$F$40:$F$46,Debits_Novembre)</f>
        <v>0</v>
      </c>
      <c r="I40" s="15">
        <f t="shared" ref="I40:I46" ca="1" si="2">SUM(G40-H40)</f>
        <v>0</v>
      </c>
    </row>
    <row r="41" spans="1:9" ht="15" customHeight="1" thickBot="1" x14ac:dyDescent="0.25">
      <c r="A41" s="5" t="s">
        <v>39</v>
      </c>
      <c r="B41" s="25" t="s">
        <v>184</v>
      </c>
      <c r="C41" s="14">
        <f ca="1">SUMIF(Saisie_Novembre!$A$4:$A$127,$A$39:$A$42,Debits_Novembre)</f>
        <v>0</v>
      </c>
      <c r="D41" s="14">
        <f ca="1">SUM(B41-C41)</f>
        <v>0</v>
      </c>
      <c r="F41" s="5" t="s">
        <v>38</v>
      </c>
      <c r="G41" s="25" t="s">
        <v>184</v>
      </c>
      <c r="H41" s="14">
        <f ca="1">SUMIF(Saisie_Novembre!$A$4:$A$127,$F$40:$F$46,Debits_Novembre)</f>
        <v>0</v>
      </c>
      <c r="I41" s="15">
        <f t="shared" ca="1" si="2"/>
        <v>0</v>
      </c>
    </row>
    <row r="42" spans="1:9" ht="15" customHeight="1" thickBot="1" x14ac:dyDescent="0.25">
      <c r="A42" s="5" t="s">
        <v>280</v>
      </c>
      <c r="B42" s="25" t="s">
        <v>184</v>
      </c>
      <c r="C42" s="14">
        <f ca="1">SUMIF(Saisie_Novembre!$A$4:$A$127,$A$39:$A$42,Debits_Novembre)</f>
        <v>0</v>
      </c>
      <c r="D42" s="14">
        <f ca="1">SUM(B42-C42)</f>
        <v>0</v>
      </c>
      <c r="F42" s="5" t="s">
        <v>178</v>
      </c>
      <c r="G42" s="25" t="s">
        <v>184</v>
      </c>
      <c r="H42" s="14">
        <f ca="1">SUMIF(Saisie_Novembre!$A$4:$A$127,$F$40:$F$46,Debits_Novembre)</f>
        <v>0</v>
      </c>
      <c r="I42" s="14">
        <f t="shared" ca="1" si="2"/>
        <v>0</v>
      </c>
    </row>
    <row r="43" spans="1:9" ht="15" customHeight="1" thickBot="1" x14ac:dyDescent="0.25">
      <c r="A43" s="9" t="s">
        <v>169</v>
      </c>
      <c r="B43" s="16">
        <f>SUM(B39:B42)</f>
        <v>0</v>
      </c>
      <c r="C43" s="16">
        <f ca="1">SUM(C39:C42)</f>
        <v>0</v>
      </c>
      <c r="D43" s="16">
        <f ca="1">SUM(D39:D42)</f>
        <v>0</v>
      </c>
      <c r="F43" s="5" t="s">
        <v>74</v>
      </c>
      <c r="G43" s="25" t="s">
        <v>184</v>
      </c>
      <c r="H43" s="14">
        <f ca="1">SUMIF(Saisie_Novembre!$A$4:$A$127,$F$40:$F$46,Debits_Novembre)</f>
        <v>0</v>
      </c>
      <c r="I43" s="14">
        <f t="shared" ca="1" si="2"/>
        <v>0</v>
      </c>
    </row>
    <row r="44" spans="1:9" ht="15" customHeight="1" thickBot="1" x14ac:dyDescent="0.25">
      <c r="A44" s="212" t="s">
        <v>20</v>
      </c>
      <c r="B44" s="213"/>
      <c r="C44" s="213"/>
      <c r="D44" s="214"/>
      <c r="F44" s="5" t="s">
        <v>85</v>
      </c>
      <c r="G44" s="25" t="s">
        <v>184</v>
      </c>
      <c r="H44" s="14">
        <f ca="1">SUMIF(Saisie_Novembre!$A$4:$A$127,$F$40:$F$46,Debits_Novembre)</f>
        <v>0</v>
      </c>
      <c r="I44" s="15">
        <f t="shared" ca="1" si="2"/>
        <v>0</v>
      </c>
    </row>
    <row r="45" spans="1:9" ht="15" customHeight="1" thickBot="1" x14ac:dyDescent="0.25">
      <c r="A45" s="5" t="s">
        <v>165</v>
      </c>
      <c r="B45" s="25" t="s">
        <v>184</v>
      </c>
      <c r="C45" s="14">
        <f ca="1">SUMIF(Saisie_Novembre!$A$4:$A$127,$A$45:$A$58,Debits_Novembre)</f>
        <v>0</v>
      </c>
      <c r="D45" s="14">
        <f t="shared" ref="D45:D58" ca="1" si="3">SUM(B45-C45)</f>
        <v>0</v>
      </c>
      <c r="F45" s="5" t="s">
        <v>86</v>
      </c>
      <c r="G45" s="25" t="s">
        <v>184</v>
      </c>
      <c r="H45" s="14">
        <f ca="1">SUMIF(Saisie_Novembre!$A$4:$A$127,$F$40:$F$46,Debits_Novembre)</f>
        <v>0</v>
      </c>
      <c r="I45" s="15">
        <f t="shared" ca="1" si="2"/>
        <v>0</v>
      </c>
    </row>
    <row r="46" spans="1:9" ht="15" customHeight="1" thickBot="1" x14ac:dyDescent="0.25">
      <c r="A46" s="5" t="s">
        <v>19</v>
      </c>
      <c r="B46" s="25" t="s">
        <v>184</v>
      </c>
      <c r="C46" s="14">
        <f ca="1">SUMIF(Saisie_Novembre!$A$4:$A$127,$A$45:$A$58,Debits_Novembre)</f>
        <v>0</v>
      </c>
      <c r="D46" s="14">
        <f t="shared" ca="1" si="3"/>
        <v>0</v>
      </c>
      <c r="F46" s="5" t="s">
        <v>87</v>
      </c>
      <c r="G46" s="25" t="s">
        <v>184</v>
      </c>
      <c r="H46" s="14">
        <f ca="1">SUMIF(Saisie_Novembre!$A$4:$A$127,$F$40:$F$46,Debits_Novembre)</f>
        <v>0</v>
      </c>
      <c r="I46" s="15">
        <f t="shared" ca="1" si="2"/>
        <v>0</v>
      </c>
    </row>
    <row r="47" spans="1:9" ht="15" customHeight="1" thickBot="1" x14ac:dyDescent="0.25">
      <c r="A47" s="5" t="s">
        <v>21</v>
      </c>
      <c r="B47" s="25" t="s">
        <v>184</v>
      </c>
      <c r="C47" s="14">
        <f ca="1">SUMIF(Saisie_Novembre!$A$4:$A$127,$A$45:$A$58,Debits_Novembre)</f>
        <v>0</v>
      </c>
      <c r="D47" s="14">
        <f t="shared" ca="1" si="3"/>
        <v>0</v>
      </c>
      <c r="F47" s="9" t="s">
        <v>135</v>
      </c>
      <c r="G47" s="16">
        <f>SUM(G40:G46)</f>
        <v>0</v>
      </c>
      <c r="H47" s="16">
        <f ca="1">SUM(H40:H46)</f>
        <v>0</v>
      </c>
      <c r="I47" s="16">
        <f ca="1">SUM(I40:I46)</f>
        <v>0</v>
      </c>
    </row>
    <row r="48" spans="1:9" ht="15" customHeight="1" thickBot="1" x14ac:dyDescent="0.25">
      <c r="A48" s="5" t="s">
        <v>25</v>
      </c>
      <c r="B48" s="25" t="s">
        <v>184</v>
      </c>
      <c r="C48" s="14">
        <f ca="1">SUMIF(Saisie_Novembre!$A$4:$A$127,$A$45:$A$58,Debits_Novembre)</f>
        <v>0</v>
      </c>
      <c r="D48" s="14">
        <f t="shared" ca="1" si="3"/>
        <v>0</v>
      </c>
      <c r="F48" s="237" t="s">
        <v>156</v>
      </c>
      <c r="G48" s="238"/>
      <c r="H48" s="238"/>
      <c r="I48" s="239"/>
    </row>
    <row r="49" spans="1:9" ht="15" customHeight="1" thickBot="1" x14ac:dyDescent="0.25">
      <c r="A49" s="5" t="s">
        <v>170</v>
      </c>
      <c r="B49" s="25" t="s">
        <v>184</v>
      </c>
      <c r="C49" s="14">
        <f ca="1">SUMIF(Saisie_Novembre!$A$4:$A$127,$A$45:$A$58,Debits_Novembre)</f>
        <v>0</v>
      </c>
      <c r="D49" s="14">
        <f t="shared" ca="1" si="3"/>
        <v>0</v>
      </c>
      <c r="F49" s="5" t="s">
        <v>167</v>
      </c>
      <c r="G49" s="25" t="s">
        <v>184</v>
      </c>
      <c r="H49" s="14">
        <f ca="1">SUMIF(Saisie_Novembre!$A$4:$A$127,$F$49:$F$50,Debits_Novembre)</f>
        <v>0</v>
      </c>
      <c r="I49" s="15">
        <f ca="1">SUM(G49-H49)</f>
        <v>0</v>
      </c>
    </row>
    <row r="50" spans="1:9" ht="15" customHeight="1" thickBot="1" x14ac:dyDescent="0.25">
      <c r="A50" s="5" t="s">
        <v>48</v>
      </c>
      <c r="B50" s="25" t="s">
        <v>184</v>
      </c>
      <c r="C50" s="14">
        <f ca="1">SUMIF(Saisie_Novembre!$A$4:$A$127,$A$45:$A$58,Debits_Novembre)</f>
        <v>0</v>
      </c>
      <c r="D50" s="14">
        <f t="shared" ca="1" si="3"/>
        <v>0</v>
      </c>
      <c r="F50" s="5" t="s">
        <v>36</v>
      </c>
      <c r="G50" s="25" t="s">
        <v>184</v>
      </c>
      <c r="H50" s="14">
        <f ca="1">SUMIF(Saisie_Novembre!$A$4:$A$127,$F$49:$F$50,Debits_Novembre)</f>
        <v>0</v>
      </c>
      <c r="I50" s="14">
        <f ca="1">SUM(G50-H50)</f>
        <v>0</v>
      </c>
    </row>
    <row r="51" spans="1:9" ht="15" customHeight="1" thickBot="1" x14ac:dyDescent="0.25">
      <c r="A51" s="5" t="s">
        <v>50</v>
      </c>
      <c r="B51" s="25" t="s">
        <v>184</v>
      </c>
      <c r="C51" s="14">
        <f ca="1">SUMIF(Saisie_Novembre!$A$4:$A$127,$A$45:$A$58,Debits_Novembre)</f>
        <v>0</v>
      </c>
      <c r="D51" s="14">
        <f t="shared" ca="1" si="3"/>
        <v>0</v>
      </c>
      <c r="F51" s="9" t="s">
        <v>175</v>
      </c>
      <c r="G51" s="16">
        <f>SUM(G49:G50)</f>
        <v>0</v>
      </c>
      <c r="H51" s="16">
        <f ca="1">SUM(H49:H50)</f>
        <v>0</v>
      </c>
      <c r="I51" s="16">
        <f ca="1">SUM(I49:I50)</f>
        <v>0</v>
      </c>
    </row>
    <row r="52" spans="1:9" ht="15" customHeight="1" thickBot="1" x14ac:dyDescent="0.25">
      <c r="A52" s="5" t="s">
        <v>54</v>
      </c>
      <c r="B52" s="25" t="s">
        <v>184</v>
      </c>
      <c r="C52" s="14">
        <f ca="1">SUMIF(Saisie_Novembre!$A$4:$A$127,$A$45:$A$58,Debits_Novembre)</f>
        <v>0</v>
      </c>
      <c r="D52" s="14">
        <f t="shared" ca="1" si="3"/>
        <v>0</v>
      </c>
      <c r="F52" s="237" t="s">
        <v>27</v>
      </c>
      <c r="G52" s="238"/>
      <c r="H52" s="238"/>
      <c r="I52" s="239"/>
    </row>
    <row r="53" spans="1:9" ht="15" customHeight="1" thickBot="1" x14ac:dyDescent="0.25">
      <c r="A53" s="5" t="s">
        <v>59</v>
      </c>
      <c r="B53" s="25" t="s">
        <v>184</v>
      </c>
      <c r="C53" s="14">
        <f ca="1">SUMIF(Saisie_Novembre!$A$4:$A$127,$A$45:$A$58,Debits_Novembre)</f>
        <v>0</v>
      </c>
      <c r="D53" s="14">
        <f t="shared" ca="1" si="3"/>
        <v>0</v>
      </c>
      <c r="F53" s="5" t="s">
        <v>164</v>
      </c>
      <c r="G53" s="25" t="s">
        <v>184</v>
      </c>
      <c r="H53" s="14">
        <f ca="1">SUMIF(Saisie_Novembre!$A$4:$A$127,$F$53:$F$61,Debits_Novembre)</f>
        <v>0</v>
      </c>
      <c r="I53" s="15">
        <f t="shared" ref="I53:I61" ca="1" si="4">SUM(G53-H53)</f>
        <v>0</v>
      </c>
    </row>
    <row r="54" spans="1:9" ht="15" customHeight="1" thickBot="1" x14ac:dyDescent="0.25">
      <c r="A54" s="5" t="s">
        <v>279</v>
      </c>
      <c r="B54" s="25" t="s">
        <v>184</v>
      </c>
      <c r="C54" s="14">
        <f ca="1">SUMIF(Saisie_Novembre!$A$4:$A$127,$A$45:$A$58,Debits_Novembre)</f>
        <v>0</v>
      </c>
      <c r="D54" s="14">
        <f t="shared" ca="1" si="3"/>
        <v>0</v>
      </c>
      <c r="F54" s="5" t="s">
        <v>26</v>
      </c>
      <c r="G54" s="25" t="s">
        <v>184</v>
      </c>
      <c r="H54" s="14">
        <f ca="1">SUMIF(Saisie_Novembre!$A$4:$A$127,$F$53:$F$61,Debits_Novembre)</f>
        <v>0</v>
      </c>
      <c r="I54" s="15">
        <f t="shared" ca="1" si="4"/>
        <v>0</v>
      </c>
    </row>
    <row r="55" spans="1:9" ht="15" customHeight="1" thickBot="1" x14ac:dyDescent="0.25">
      <c r="A55" s="5" t="s">
        <v>73</v>
      </c>
      <c r="B55" s="25" t="s">
        <v>184</v>
      </c>
      <c r="C55" s="14">
        <f ca="1">SUMIF(Saisie_Novembre!$A$4:$A$127,$A$45:$A$58,Debits_Novembre)</f>
        <v>0</v>
      </c>
      <c r="D55" s="14">
        <f t="shared" ca="1" si="3"/>
        <v>0</v>
      </c>
      <c r="F55" s="5" t="s">
        <v>31</v>
      </c>
      <c r="G55" s="25" t="s">
        <v>184</v>
      </c>
      <c r="H55" s="14">
        <f ca="1">SUMIF(Saisie_Novembre!$A$4:$A$127,$F$53:$F$61,Debits_Novembre)</f>
        <v>0</v>
      </c>
      <c r="I55" s="15">
        <f t="shared" ca="1" si="4"/>
        <v>0</v>
      </c>
    </row>
    <row r="56" spans="1:9" ht="15" customHeight="1" thickBot="1" x14ac:dyDescent="0.25">
      <c r="A56" s="5" t="s">
        <v>89</v>
      </c>
      <c r="B56" s="25" t="s">
        <v>184</v>
      </c>
      <c r="C56" s="14">
        <f ca="1">SUMIF(Saisie_Novembre!$A$4:$A$127,$A$45:$A$58,Debits_Novembre)</f>
        <v>0</v>
      </c>
      <c r="D56" s="14">
        <f t="shared" ca="1" si="3"/>
        <v>0</v>
      </c>
      <c r="F56" s="5" t="s">
        <v>32</v>
      </c>
      <c r="G56" s="25" t="s">
        <v>184</v>
      </c>
      <c r="H56" s="14">
        <f ca="1">SUMIF(Saisie_Novembre!$A$4:$A$127,$F$53:$F$61,Debits_Novembre)</f>
        <v>0</v>
      </c>
      <c r="I56" s="15">
        <f t="shared" ca="1" si="4"/>
        <v>0</v>
      </c>
    </row>
    <row r="57" spans="1:9" ht="15" customHeight="1" thickBot="1" x14ac:dyDescent="0.25">
      <c r="A57" s="5" t="s">
        <v>90</v>
      </c>
      <c r="B57" s="25" t="s">
        <v>184</v>
      </c>
      <c r="C57" s="14">
        <f ca="1">SUMIF(Saisie_Novembre!$A$4:$A$127,$A$45:$A$58,Debits_Novembre)</f>
        <v>0</v>
      </c>
      <c r="D57" s="14">
        <f t="shared" ca="1" si="3"/>
        <v>0</v>
      </c>
      <c r="F57" s="5" t="s">
        <v>51</v>
      </c>
      <c r="G57" s="25" t="s">
        <v>184</v>
      </c>
      <c r="H57" s="14">
        <f ca="1">SUMIF(Saisie_Novembre!$A$4:$A$127,$F$53:$F$61,Debits_Novembre)</f>
        <v>0</v>
      </c>
      <c r="I57" s="15">
        <f t="shared" ca="1" si="4"/>
        <v>0</v>
      </c>
    </row>
    <row r="58" spans="1:9" ht="15" customHeight="1" thickBot="1" x14ac:dyDescent="0.25">
      <c r="A58" s="5" t="s">
        <v>93</v>
      </c>
      <c r="B58" s="25" t="s">
        <v>184</v>
      </c>
      <c r="C58" s="14">
        <f ca="1">SUMIF(Saisie_Novembre!$A$4:$A$127,$A$45:$A$58,Debits_Novembre)</f>
        <v>0</v>
      </c>
      <c r="D58" s="14">
        <f t="shared" ca="1" si="3"/>
        <v>0</v>
      </c>
      <c r="F58" s="5" t="s">
        <v>57</v>
      </c>
      <c r="G58" s="25" t="s">
        <v>184</v>
      </c>
      <c r="H58" s="14">
        <f ca="1">SUMIF(Saisie_Novembre!$A$4:$A$127,$F$53:$F$61,Debits_Novembre)</f>
        <v>0</v>
      </c>
      <c r="I58" s="15">
        <f t="shared" ca="1" si="4"/>
        <v>0</v>
      </c>
    </row>
    <row r="59" spans="1:9" ht="15" customHeight="1" thickBot="1" x14ac:dyDescent="0.25">
      <c r="A59" s="9" t="s">
        <v>128</v>
      </c>
      <c r="B59" s="16">
        <f>SUM(B45:B58)</f>
        <v>0</v>
      </c>
      <c r="C59" s="16">
        <f ca="1">SUM(C45:C58)</f>
        <v>0</v>
      </c>
      <c r="D59" s="16">
        <f ca="1">SUM(D45:D58)</f>
        <v>0</v>
      </c>
      <c r="F59" s="5" t="s">
        <v>66</v>
      </c>
      <c r="G59" s="25" t="s">
        <v>184</v>
      </c>
      <c r="H59" s="14">
        <f ca="1">SUMIF(Saisie_Novembre!$A$4:$A$127,$F$53:$F$61,Debits_Novembre)</f>
        <v>0</v>
      </c>
      <c r="I59" s="15">
        <f t="shared" ca="1" si="4"/>
        <v>0</v>
      </c>
    </row>
    <row r="60" spans="1:9" ht="15" customHeight="1" thickBot="1" x14ac:dyDescent="0.25">
      <c r="A60" s="212" t="s">
        <v>34</v>
      </c>
      <c r="B60" s="213"/>
      <c r="C60" s="213"/>
      <c r="D60" s="214"/>
      <c r="F60" s="5" t="s">
        <v>67</v>
      </c>
      <c r="G60" s="25" t="s">
        <v>184</v>
      </c>
      <c r="H60" s="14">
        <f ca="1">SUMIF(Saisie_Novembre!$A$4:$A$127,$F$53:$F$61,Debits_Novembre)</f>
        <v>0</v>
      </c>
      <c r="I60" s="15">
        <f t="shared" ca="1" si="4"/>
        <v>0</v>
      </c>
    </row>
    <row r="61" spans="1:9" ht="15" customHeight="1" thickBot="1" x14ac:dyDescent="0.25">
      <c r="A61" s="5" t="s">
        <v>153</v>
      </c>
      <c r="B61" s="25" t="s">
        <v>184</v>
      </c>
      <c r="C61" s="14">
        <f ca="1">SUMIF(Saisie_Novembre!$A$4:$A$127,$A$61:$A$65,Debits_Novembre)</f>
        <v>0</v>
      </c>
      <c r="D61" s="14">
        <f ca="1">SUM(B61-C61)</f>
        <v>0</v>
      </c>
      <c r="F61" s="5" t="s">
        <v>72</v>
      </c>
      <c r="G61" s="25" t="s">
        <v>184</v>
      </c>
      <c r="H61" s="14">
        <f ca="1">SUMIF(Saisie_Novembre!$A$4:$A$127,$F$53:$F$61,Debits_Novembre)</f>
        <v>0</v>
      </c>
      <c r="I61" s="15">
        <f t="shared" ca="1" si="4"/>
        <v>0</v>
      </c>
    </row>
    <row r="62" spans="1:9" ht="15" customHeight="1" thickBot="1" x14ac:dyDescent="0.25">
      <c r="A62" s="5" t="s">
        <v>33</v>
      </c>
      <c r="B62" s="25" t="s">
        <v>184</v>
      </c>
      <c r="C62" s="14">
        <f ca="1">SUMIF(Saisie_Novembre!$A$4:$A$127,$A$61:$A$65,Debits_Novembre)</f>
        <v>0</v>
      </c>
      <c r="D62" s="14">
        <f ca="1">SUM(B62-C62)</f>
        <v>0</v>
      </c>
      <c r="F62" s="9" t="s">
        <v>134</v>
      </c>
      <c r="G62" s="16">
        <f>SUM(G53:G61)</f>
        <v>0</v>
      </c>
      <c r="H62" s="16">
        <f ca="1">SUM(H53:H61)</f>
        <v>0</v>
      </c>
      <c r="I62" s="16">
        <f ca="1">SUM(I53:I61)</f>
        <v>0</v>
      </c>
    </row>
    <row r="63" spans="1:9" ht="15" customHeight="1" thickBot="1" x14ac:dyDescent="0.25">
      <c r="A63" s="5" t="s">
        <v>35</v>
      </c>
      <c r="B63" s="25" t="s">
        <v>184</v>
      </c>
      <c r="C63" s="14">
        <f ca="1">SUMIF(Saisie_Novembre!$A$4:$A$127,$A$61:$A$65,Debits_Novembre)</f>
        <v>0</v>
      </c>
      <c r="D63" s="14">
        <f ca="1">SUM(B63-C63)</f>
        <v>0</v>
      </c>
      <c r="F63" s="237" t="s">
        <v>29</v>
      </c>
      <c r="G63" s="238"/>
      <c r="H63" s="238"/>
      <c r="I63" s="239"/>
    </row>
    <row r="64" spans="1:9" ht="15" customHeight="1" thickBot="1" x14ac:dyDescent="0.25">
      <c r="A64" s="5" t="s">
        <v>45</v>
      </c>
      <c r="B64" s="25" t="s">
        <v>184</v>
      </c>
      <c r="C64" s="14">
        <f ca="1">SUMIF(Saisie_Novembre!$A$4:$A$127,$A$61:$A$65,Debits_Novembre)</f>
        <v>0</v>
      </c>
      <c r="D64" s="14">
        <f ca="1">SUM(B64-C64)</f>
        <v>0</v>
      </c>
      <c r="F64" s="5" t="s">
        <v>166</v>
      </c>
      <c r="G64" s="25" t="s">
        <v>184</v>
      </c>
      <c r="H64" s="14">
        <f ca="1">SUMIF(Saisie_Novembre!$A$4:$A$127,$F$64:$F$73,Debits_Novembre)</f>
        <v>0</v>
      </c>
      <c r="I64" s="15">
        <f t="shared" ref="I64:I73" ca="1" si="5">SUM(G64-H64)</f>
        <v>0</v>
      </c>
    </row>
    <row r="65" spans="1:9" ht="15" customHeight="1" thickBot="1" x14ac:dyDescent="0.25">
      <c r="A65" s="5" t="s">
        <v>46</v>
      </c>
      <c r="B65" s="25" t="s">
        <v>184</v>
      </c>
      <c r="C65" s="14">
        <f ca="1">SUMIF(Saisie_Novembre!$A$4:$A$127,$A$61:$A$65,Debits_Novembre)</f>
        <v>0</v>
      </c>
      <c r="D65" s="14">
        <f ca="1">SUM(B65-C65)</f>
        <v>0</v>
      </c>
      <c r="F65" s="5" t="s">
        <v>28</v>
      </c>
      <c r="G65" s="25" t="s">
        <v>184</v>
      </c>
      <c r="H65" s="14">
        <f ca="1">SUMIF(Saisie_Novembre!$A$4:$A$127,$F$64:$F$73,Debits_Novembre)</f>
        <v>0</v>
      </c>
      <c r="I65" s="15">
        <f t="shared" ca="1" si="5"/>
        <v>0</v>
      </c>
    </row>
    <row r="66" spans="1:9" ht="15" customHeight="1" thickBot="1" x14ac:dyDescent="0.25">
      <c r="A66" s="9" t="s">
        <v>129</v>
      </c>
      <c r="B66" s="16">
        <f>SUM(B61:B65)</f>
        <v>0</v>
      </c>
      <c r="C66" s="16">
        <f ca="1">SUM(C61:C65)</f>
        <v>0</v>
      </c>
      <c r="D66" s="16">
        <f ca="1">SUM(D61:D65)</f>
        <v>0</v>
      </c>
      <c r="F66" s="5" t="s">
        <v>180</v>
      </c>
      <c r="G66" s="25" t="s">
        <v>184</v>
      </c>
      <c r="H66" s="14">
        <f ca="1">SUMIF(Saisie_Novembre!$A$4:$A$127,$F$64:$F$73,Debits_Novembre)</f>
        <v>0</v>
      </c>
      <c r="I66" s="15">
        <f t="shared" ca="1" si="5"/>
        <v>0</v>
      </c>
    </row>
    <row r="67" spans="1:9" ht="15" customHeight="1" thickBot="1" x14ac:dyDescent="0.25">
      <c r="A67" s="237" t="s">
        <v>160</v>
      </c>
      <c r="B67" s="238"/>
      <c r="C67" s="238"/>
      <c r="D67" s="239"/>
      <c r="F67" s="5" t="s">
        <v>40</v>
      </c>
      <c r="G67" s="25" t="s">
        <v>184</v>
      </c>
      <c r="H67" s="14">
        <f ca="1">SUMIF(Saisie_Novembre!$A$4:$A$127,$F$64:$F$73,Debits_Novembre)</f>
        <v>0</v>
      </c>
      <c r="I67" s="15">
        <f t="shared" ca="1" si="5"/>
        <v>0</v>
      </c>
    </row>
    <row r="68" spans="1:9" ht="15" customHeight="1" thickBot="1" x14ac:dyDescent="0.25">
      <c r="A68" s="5" t="s">
        <v>159</v>
      </c>
      <c r="B68" s="25" t="s">
        <v>184</v>
      </c>
      <c r="C68" s="14">
        <f ca="1">SUMIF(Saisie_Novembre!$A$4:$A$127,$A$68:$A$70,Debits_Novembre)</f>
        <v>0</v>
      </c>
      <c r="D68" s="14">
        <f ca="1">SUM(B68-C68)</f>
        <v>0</v>
      </c>
      <c r="F68" s="5" t="s">
        <v>148</v>
      </c>
      <c r="G68" s="25" t="s">
        <v>184</v>
      </c>
      <c r="H68" s="14">
        <f ca="1">SUMIF(Saisie_Novembre!$A$4:$A$127,$F$64:$F$73,Debits_Novembre)</f>
        <v>0</v>
      </c>
      <c r="I68" s="15">
        <f t="shared" ca="1" si="5"/>
        <v>0</v>
      </c>
    </row>
    <row r="69" spans="1:9" ht="15" customHeight="1" thickBot="1" x14ac:dyDescent="0.25">
      <c r="A69" s="5" t="s">
        <v>212</v>
      </c>
      <c r="B69" s="25" t="s">
        <v>184</v>
      </c>
      <c r="C69" s="14">
        <f ca="1">SUMIF(Saisie_Novembre!$A$4:$A$127,$A$68:$A$70,Debits_Novembre)</f>
        <v>0</v>
      </c>
      <c r="D69" s="14">
        <f ca="1">SUM(B69-C69)</f>
        <v>0</v>
      </c>
      <c r="F69" s="5" t="s">
        <v>68</v>
      </c>
      <c r="G69" s="25" t="s">
        <v>184</v>
      </c>
      <c r="H69" s="14">
        <f ca="1">SUMIF(Saisie_Novembre!$A$4:$A$127,$F$64:$F$73,Debits_Novembre)</f>
        <v>0</v>
      </c>
      <c r="I69" s="15">
        <f t="shared" ca="1" si="5"/>
        <v>0</v>
      </c>
    </row>
    <row r="70" spans="1:9" ht="15" customHeight="1" thickBot="1" x14ac:dyDescent="0.25">
      <c r="A70" s="5" t="s">
        <v>79</v>
      </c>
      <c r="B70" s="25" t="s">
        <v>184</v>
      </c>
      <c r="C70" s="14">
        <f ca="1">SUMIF(Saisie_Novembre!$A$4:$A$127,$A$68:$A$70,Debits_Novembre)</f>
        <v>0</v>
      </c>
      <c r="D70" s="14">
        <f ca="1">SUM(B70-C70)</f>
        <v>0</v>
      </c>
      <c r="F70" s="5" t="s">
        <v>80</v>
      </c>
      <c r="G70" s="25" t="s">
        <v>184</v>
      </c>
      <c r="H70" s="14">
        <f ca="1">SUMIF(Saisie_Novembre!$A$4:$A$127,$F$64:$F$73,Debits_Novembre)</f>
        <v>0</v>
      </c>
      <c r="I70" s="15">
        <f t="shared" ca="1" si="5"/>
        <v>0</v>
      </c>
    </row>
    <row r="71" spans="1:9" ht="15" customHeight="1" thickBot="1" x14ac:dyDescent="0.25">
      <c r="A71" s="9" t="s">
        <v>171</v>
      </c>
      <c r="B71" s="16">
        <f>SUM(B68:B70)</f>
        <v>0</v>
      </c>
      <c r="C71" s="16">
        <f ca="1">SUM(C68:C70)</f>
        <v>0</v>
      </c>
      <c r="D71" s="16">
        <f ca="1">SUM(D69:D70)</f>
        <v>0</v>
      </c>
      <c r="F71" s="5" t="s">
        <v>81</v>
      </c>
      <c r="G71" s="25" t="s">
        <v>184</v>
      </c>
      <c r="H71" s="14">
        <f ca="1">SUMIF(Saisie_Novembre!$A$4:$A$127,$F$64:$F$73,Debits_Novembre)</f>
        <v>0</v>
      </c>
      <c r="I71" s="15">
        <f t="shared" ca="1" si="5"/>
        <v>0</v>
      </c>
    </row>
    <row r="72" spans="1:9" ht="15" customHeight="1" thickBot="1" x14ac:dyDescent="0.25">
      <c r="A72" s="237" t="s">
        <v>53</v>
      </c>
      <c r="B72" s="238"/>
      <c r="C72" s="238"/>
      <c r="D72" s="239"/>
      <c r="F72" s="5" t="s">
        <v>84</v>
      </c>
      <c r="G72" s="25" t="s">
        <v>184</v>
      </c>
      <c r="H72" s="14">
        <f ca="1">SUMIF(Saisie_Novembre!$A$4:$A$127,$F$64:$F$73,Debits_Novembre)</f>
        <v>0</v>
      </c>
      <c r="I72" s="15">
        <f t="shared" ca="1" si="5"/>
        <v>0</v>
      </c>
    </row>
    <row r="73" spans="1:9" ht="15" customHeight="1" thickBot="1" x14ac:dyDescent="0.25">
      <c r="A73" s="5" t="s">
        <v>157</v>
      </c>
      <c r="B73" s="25" t="s">
        <v>184</v>
      </c>
      <c r="C73" s="14">
        <f ca="1">SUMIF(Saisie_Novembre!$A$4:$A$127,$A$73:$A$77,Debits_Novembre)</f>
        <v>0</v>
      </c>
      <c r="D73" s="15">
        <f ca="1">SUM(B73-C73)</f>
        <v>0</v>
      </c>
      <c r="F73" s="5" t="s">
        <v>94</v>
      </c>
      <c r="G73" s="25" t="s">
        <v>184</v>
      </c>
      <c r="H73" s="14">
        <f ca="1">SUMIF(Saisie_Novembre!$A$4:$A$127,$F$64:$F$73,Debits_Novembre)</f>
        <v>0</v>
      </c>
      <c r="I73" s="15">
        <f t="shared" ca="1" si="5"/>
        <v>0</v>
      </c>
    </row>
    <row r="74" spans="1:9" ht="15" customHeight="1" thickBot="1" x14ac:dyDescent="0.25">
      <c r="A74" s="5" t="s">
        <v>24</v>
      </c>
      <c r="B74" s="25" t="s">
        <v>184</v>
      </c>
      <c r="C74" s="14">
        <f ca="1">SUMIF(Saisie_Novembre!$A$4:$A$127,$A$73:$A$77,Debits_Novembre)</f>
        <v>0</v>
      </c>
      <c r="D74" s="15">
        <f ca="1">SUM(B74-C74)</f>
        <v>0</v>
      </c>
      <c r="F74" s="9" t="s">
        <v>136</v>
      </c>
      <c r="G74" s="16">
        <f>SUM(G64:G73)</f>
        <v>0</v>
      </c>
      <c r="H74" s="16">
        <f ca="1">SUM(H64:H73)</f>
        <v>0</v>
      </c>
      <c r="I74" s="19">
        <f ca="1">SUM(I64:I73)</f>
        <v>0</v>
      </c>
    </row>
    <row r="75" spans="1:9" ht="15" customHeight="1" thickBot="1" x14ac:dyDescent="0.25">
      <c r="A75" s="5" t="s">
        <v>52</v>
      </c>
      <c r="B75" s="25" t="s">
        <v>184</v>
      </c>
      <c r="C75" s="14">
        <f ca="1">SUMIF(Saisie_Novembre!$A$4:$A$127,$A$73:$A$77,Debits_Novembre)</f>
        <v>0</v>
      </c>
      <c r="D75" s="15">
        <f ca="1">SUM(B75-C75)</f>
        <v>0</v>
      </c>
      <c r="F75" s="237" t="s">
        <v>70</v>
      </c>
      <c r="G75" s="238"/>
      <c r="H75" s="238"/>
      <c r="I75" s="239"/>
    </row>
    <row r="76" spans="1:9" ht="15" customHeight="1" thickBot="1" x14ac:dyDescent="0.25">
      <c r="A76" s="5" t="s">
        <v>55</v>
      </c>
      <c r="B76" s="25" t="s">
        <v>184</v>
      </c>
      <c r="C76" s="14">
        <f ca="1">SUMIF(Saisie_Novembre!$A$4:$A$127,$A$73:$A$77,Debits_Novembre)</f>
        <v>0</v>
      </c>
      <c r="D76" s="15">
        <f ca="1">SUM(B76-C76)</f>
        <v>0</v>
      </c>
      <c r="F76" s="5" t="s">
        <v>163</v>
      </c>
      <c r="G76" s="25" t="s">
        <v>184</v>
      </c>
      <c r="H76" s="14">
        <f ca="1">SUMIF(Saisie_Novembre!$A$4:$A$127,$F$76:$F$78,Debits_Novembre)</f>
        <v>0</v>
      </c>
      <c r="I76" s="15">
        <f ca="1">SUM(G76-H76)</f>
        <v>0</v>
      </c>
    </row>
    <row r="77" spans="1:9" ht="15" customHeight="1" thickBot="1" x14ac:dyDescent="0.25">
      <c r="A77" s="5" t="s">
        <v>69</v>
      </c>
      <c r="B77" s="25" t="s">
        <v>184</v>
      </c>
      <c r="C77" s="14">
        <f ca="1">SUMIF(Saisie_Novembre!$A$4:$A$127,$A$73:$A$77,Debits_Novembre)</f>
        <v>0</v>
      </c>
      <c r="D77" s="15">
        <f ca="1">SUM(B77-C77)</f>
        <v>0</v>
      </c>
      <c r="F77" s="5" t="s">
        <v>182</v>
      </c>
      <c r="G77" s="25" t="s">
        <v>184</v>
      </c>
      <c r="H77" s="14">
        <f ca="1">SUMIF(Saisie_Novembre!$A$4:$A$127,$F$76:$F$78,Debits_Novembre)</f>
        <v>0</v>
      </c>
      <c r="I77" s="15">
        <f ca="1">SUM(G77-H77)</f>
        <v>0</v>
      </c>
    </row>
    <row r="78" spans="1:9" ht="15" customHeight="1" thickBot="1" x14ac:dyDescent="0.25">
      <c r="A78" s="9" t="s">
        <v>130</v>
      </c>
      <c r="B78" s="16">
        <f>SUM(B73:B77)</f>
        <v>0</v>
      </c>
      <c r="C78" s="16">
        <f ca="1">SUM(C73:C77)</f>
        <v>0</v>
      </c>
      <c r="D78" s="16">
        <f ca="1">SUM(D73:D77)</f>
        <v>0</v>
      </c>
      <c r="F78" s="5" t="s">
        <v>149</v>
      </c>
      <c r="G78" s="25" t="s">
        <v>184</v>
      </c>
      <c r="H78" s="14">
        <f ca="1">SUMIF(Saisie_Novembre!$A$4:$A$127,$F$76:$F$78,Debits_Novembre)</f>
        <v>0</v>
      </c>
      <c r="I78" s="15">
        <f ca="1">SUM(G78-H78)</f>
        <v>0</v>
      </c>
    </row>
    <row r="79" spans="1:9" ht="15" customHeight="1" thickBot="1" x14ac:dyDescent="0.25">
      <c r="F79" s="9" t="s">
        <v>181</v>
      </c>
      <c r="G79" s="16">
        <f>SUM(G76:G78)</f>
        <v>0</v>
      </c>
      <c r="H79" s="16">
        <f ca="1">SUM(H76:H78)</f>
        <v>0</v>
      </c>
      <c r="I79" s="16">
        <f ca="1">SUM(I76:I78)</f>
        <v>0</v>
      </c>
    </row>
    <row r="80" spans="1:9" ht="15.75" thickBot="1" x14ac:dyDescent="0.25">
      <c r="F80" s="9" t="s">
        <v>176</v>
      </c>
      <c r="G80" s="16">
        <f>SUM(B31+B37+B43+B59+B66+B71+B78+G12+G21+G27+G33+G38+G47+G51+G62+G74+G79)</f>
        <v>0</v>
      </c>
      <c r="H80" s="16">
        <f ca="1">SUM(C31+C37+C43+C59+C66+C71+C78+H12+H21+H27+H33+H38+H47+H51+H62+H74+H79)</f>
        <v>0</v>
      </c>
      <c r="I80" s="16">
        <f ca="1">SUM(D31+D37+D43+D59+D66+D71+D78+I12+I21+I27+I33+I38+I47+I51+I62+I74+I79)</f>
        <v>0</v>
      </c>
    </row>
  </sheetData>
  <sheetProtection sheet="1" objects="1" scenarios="1"/>
  <mergeCells count="29">
    <mergeCell ref="A38:D38"/>
    <mergeCell ref="A44:D44"/>
    <mergeCell ref="C2:C3"/>
    <mergeCell ref="I2:I3"/>
    <mergeCell ref="F48:I48"/>
    <mergeCell ref="A5:D5"/>
    <mergeCell ref="F5:I5"/>
    <mergeCell ref="F22:I22"/>
    <mergeCell ref="F1:G1"/>
    <mergeCell ref="F2:G2"/>
    <mergeCell ref="A25:D25"/>
    <mergeCell ref="A27:D27"/>
    <mergeCell ref="A32:D32"/>
    <mergeCell ref="K12:N12"/>
    <mergeCell ref="F39:I39"/>
    <mergeCell ref="F34:I34"/>
    <mergeCell ref="K5:N5"/>
    <mergeCell ref="F13:I13"/>
    <mergeCell ref="K7:N7"/>
    <mergeCell ref="K17:N17"/>
    <mergeCell ref="F28:I28"/>
    <mergeCell ref="K22:N22"/>
    <mergeCell ref="K27:N27"/>
    <mergeCell ref="F75:I75"/>
    <mergeCell ref="A60:D60"/>
    <mergeCell ref="A67:D67"/>
    <mergeCell ref="A72:D72"/>
    <mergeCell ref="F52:I52"/>
    <mergeCell ref="F63:I63"/>
  </mergeCells>
  <dataValidations count="1">
    <dataValidation allowBlank="1" showInputMessage="1" showErrorMessage="1" sqref="F46 A39:A42 A33:A36 A45:A58"/>
  </dataValidation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IV80"/>
  <sheetViews>
    <sheetView zoomScale="90" zoomScaleNormal="90" workbookViewId="0">
      <pane ySplit="3" topLeftCell="A4" activePane="bottomLeft" state="frozen"/>
      <selection activeCell="L13" sqref="L13"/>
      <selection pane="bottomLeft" activeCell="B7" sqref="B7"/>
    </sheetView>
  </sheetViews>
  <sheetFormatPr baseColWidth="10" defaultRowHeight="15" x14ac:dyDescent="0.2"/>
  <cols>
    <col min="1" max="1" width="40.88671875" customWidth="1"/>
    <col min="5" max="5" width="1.77734375" customWidth="1"/>
    <col min="6" max="6" width="40.88671875" customWidth="1"/>
    <col min="10" max="10" width="1.77734375" customWidth="1"/>
    <col min="11" max="11" width="40.88671875" customWidth="1"/>
  </cols>
  <sheetData>
    <row r="1" spans="1:256" ht="27" customHeight="1" thickTop="1" thickBot="1" x14ac:dyDescent="0.35">
      <c r="A1" s="27" t="s">
        <v>0</v>
      </c>
      <c r="B1" s="11"/>
      <c r="C1" s="11"/>
      <c r="D1" s="11"/>
      <c r="E1" s="11"/>
      <c r="F1" s="223">
        <f>Annee</f>
        <v>2018</v>
      </c>
      <c r="G1" s="224"/>
      <c r="H1" s="11"/>
      <c r="I1" s="11"/>
      <c r="J1" s="11"/>
      <c r="K1" s="68"/>
      <c r="L1" s="68"/>
      <c r="M1" s="68"/>
      <c r="N1" s="68"/>
    </row>
    <row r="2" spans="1:256" ht="21.75" customHeight="1" thickTop="1" thickBot="1" x14ac:dyDescent="0.35">
      <c r="A2" s="11" t="s">
        <v>0</v>
      </c>
      <c r="C2" s="242" t="s">
        <v>273</v>
      </c>
      <c r="D2" s="11"/>
      <c r="E2" s="11"/>
      <c r="F2" s="240" t="str">
        <f>Mois12</f>
        <v>DECEMBRE</v>
      </c>
      <c r="G2" s="241"/>
      <c r="H2" s="11"/>
      <c r="I2" s="242" t="s">
        <v>274</v>
      </c>
      <c r="J2" s="11"/>
      <c r="K2" s="68"/>
      <c r="L2" s="68"/>
      <c r="M2" s="11"/>
      <c r="N2" s="11"/>
    </row>
    <row r="3" spans="1:256" ht="20.100000000000001" customHeight="1" thickTop="1" thickBot="1" x14ac:dyDescent="0.35">
      <c r="A3" s="11"/>
      <c r="C3" s="243"/>
      <c r="D3" s="173" t="s">
        <v>183</v>
      </c>
      <c r="E3" s="11"/>
      <c r="F3" s="11"/>
      <c r="G3" s="11"/>
      <c r="H3" s="174" t="s">
        <v>186</v>
      </c>
      <c r="I3" s="243"/>
      <c r="J3" s="11"/>
      <c r="K3" s="68"/>
      <c r="L3" s="174" t="s">
        <v>185</v>
      </c>
      <c r="N3" s="174" t="s">
        <v>117</v>
      </c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</row>
    <row r="4" spans="1:256" ht="15" customHeight="1" thickBot="1" x14ac:dyDescent="0.25"/>
    <row r="5" spans="1:256" ht="15" customHeight="1" thickBot="1" x14ac:dyDescent="0.25">
      <c r="A5" s="208" t="s">
        <v>119</v>
      </c>
      <c r="B5" s="208"/>
      <c r="C5" s="208"/>
      <c r="D5" s="208"/>
      <c r="F5" s="208" t="s">
        <v>214</v>
      </c>
      <c r="G5" s="208"/>
      <c r="H5" s="208"/>
      <c r="I5" s="208"/>
      <c r="K5" s="208" t="s">
        <v>137</v>
      </c>
      <c r="L5" s="208"/>
      <c r="M5" s="208"/>
      <c r="N5" s="208"/>
    </row>
    <row r="6" spans="1:256" ht="15" customHeight="1" thickBot="1" x14ac:dyDescent="0.25">
      <c r="A6" s="12" t="s">
        <v>125</v>
      </c>
      <c r="B6" s="12" t="s">
        <v>121</v>
      </c>
      <c r="C6" s="12" t="s">
        <v>122</v>
      </c>
      <c r="D6" s="12" t="s">
        <v>118</v>
      </c>
      <c r="F6" s="23" t="s">
        <v>125</v>
      </c>
      <c r="G6" s="23" t="s">
        <v>121</v>
      </c>
      <c r="H6" s="23" t="s">
        <v>122</v>
      </c>
      <c r="I6" s="23" t="s">
        <v>118</v>
      </c>
      <c r="K6" s="23" t="s">
        <v>125</v>
      </c>
      <c r="L6" s="23" t="s">
        <v>121</v>
      </c>
      <c r="M6" s="23" t="s">
        <v>122</v>
      </c>
      <c r="N6" s="23" t="s">
        <v>118</v>
      </c>
    </row>
    <row r="7" spans="1:256" ht="15" customHeight="1" thickBot="1" x14ac:dyDescent="0.25">
      <c r="A7" s="172" t="s">
        <v>248</v>
      </c>
      <c r="B7" s="25" t="s">
        <v>184</v>
      </c>
      <c r="C7" s="14">
        <f>SUMIF(Saisie_Décembre!$A$4:$A$127,$A$7:$A$22,Credits_Decembre)</f>
        <v>0</v>
      </c>
      <c r="D7" s="15">
        <f t="shared" ref="D7:D22" si="0">SUM(B7-C7)</f>
        <v>0</v>
      </c>
      <c r="F7" s="55" t="s">
        <v>64</v>
      </c>
      <c r="G7" s="56"/>
      <c r="H7" s="56"/>
      <c r="I7" s="57"/>
      <c r="K7" s="237" t="s">
        <v>138</v>
      </c>
      <c r="L7" s="238"/>
      <c r="M7" s="238"/>
      <c r="N7" s="239"/>
    </row>
    <row r="8" spans="1:256" ht="15" customHeight="1" thickBot="1" x14ac:dyDescent="0.25">
      <c r="A8" s="170" t="s">
        <v>104</v>
      </c>
      <c r="B8" s="25" t="s">
        <v>184</v>
      </c>
      <c r="C8" s="14">
        <f>SUMIF(Saisie_Décembre!$A$4:$A$127,$A$7:$A$22,Credits_Decembre)</f>
        <v>0</v>
      </c>
      <c r="D8" s="15">
        <f t="shared" si="0"/>
        <v>0</v>
      </c>
      <c r="F8" s="5" t="s">
        <v>154</v>
      </c>
      <c r="G8" s="25" t="s">
        <v>184</v>
      </c>
      <c r="H8" s="14">
        <f>SUMIF(Saisie_Décembre!$A$4:$A$127,$F$8:$F$11,Debits_Decembre)</f>
        <v>0</v>
      </c>
      <c r="I8" s="15">
        <f>SUM(G8-H8)</f>
        <v>0</v>
      </c>
      <c r="K8" s="5" t="s">
        <v>265</v>
      </c>
      <c r="L8" s="24">
        <f>Novembre!L11</f>
        <v>0</v>
      </c>
      <c r="M8" s="24">
        <f>Janvier!$M$11</f>
        <v>744.77</v>
      </c>
      <c r="N8" s="15">
        <f>SUM(L8-M8)</f>
        <v>-744.77</v>
      </c>
    </row>
    <row r="9" spans="1:256" ht="15" customHeight="1" thickBot="1" x14ac:dyDescent="0.25">
      <c r="A9" s="170" t="s">
        <v>102</v>
      </c>
      <c r="B9" s="25" t="s">
        <v>184</v>
      </c>
      <c r="C9" s="14">
        <f>SUMIF(Saisie_Décembre!$A$4:$A$127,$A$7:$A$22,Credits_Decembre)</f>
        <v>0</v>
      </c>
      <c r="D9" s="15">
        <f t="shared" si="0"/>
        <v>0</v>
      </c>
      <c r="F9" s="5" t="s">
        <v>63</v>
      </c>
      <c r="G9" s="25" t="s">
        <v>184</v>
      </c>
      <c r="H9" s="14">
        <f>SUMIF(Saisie_Décembre!$A$4:$A$127,$F$8:$F$11,Debits_Decembre)</f>
        <v>0</v>
      </c>
      <c r="I9" s="15">
        <f>SUM(G9-H9)</f>
        <v>0</v>
      </c>
      <c r="K9" s="5" t="s">
        <v>139</v>
      </c>
      <c r="L9" s="7">
        <f>B23</f>
        <v>0</v>
      </c>
      <c r="M9" s="14">
        <f>C23</f>
        <v>0</v>
      </c>
      <c r="N9" s="15">
        <f>SUM(L9-M9)</f>
        <v>0</v>
      </c>
    </row>
    <row r="10" spans="1:256" ht="15" customHeight="1" thickBot="1" x14ac:dyDescent="0.25">
      <c r="A10" s="170" t="s">
        <v>103</v>
      </c>
      <c r="B10" s="25" t="s">
        <v>184</v>
      </c>
      <c r="C10" s="14">
        <f>SUMIF(Saisie_Décembre!$A$4:$A$127,$A$7:$A$22,Credits_Decembre)</f>
        <v>0</v>
      </c>
      <c r="D10" s="15">
        <f t="shared" si="0"/>
        <v>0</v>
      </c>
      <c r="F10" s="5" t="s">
        <v>91</v>
      </c>
      <c r="G10" s="25" t="s">
        <v>184</v>
      </c>
      <c r="H10" s="14">
        <f>SUMIF(Saisie_Décembre!$A$4:$A$127,$F$8:$F$11,Debits_Decembre)</f>
        <v>0</v>
      </c>
      <c r="I10" s="15">
        <f>SUM(G10-H10)</f>
        <v>0</v>
      </c>
      <c r="K10" s="5" t="s">
        <v>140</v>
      </c>
      <c r="L10" s="7">
        <f>G80</f>
        <v>0</v>
      </c>
      <c r="M10" s="14">
        <f>H80</f>
        <v>0</v>
      </c>
      <c r="N10" s="15">
        <f>SUM(L10-M10)</f>
        <v>0</v>
      </c>
    </row>
    <row r="11" spans="1:256" ht="15" customHeight="1" thickBot="1" x14ac:dyDescent="0.25">
      <c r="A11" s="170" t="s">
        <v>105</v>
      </c>
      <c r="B11" s="25" t="s">
        <v>184</v>
      </c>
      <c r="C11" s="14">
        <f>SUMIF(Saisie_Décembre!$A$4:$A$127,$A$7:$A$22,Credits_Decembre)</f>
        <v>0</v>
      </c>
      <c r="D11" s="15">
        <f t="shared" si="0"/>
        <v>0</v>
      </c>
      <c r="F11" s="5" t="s">
        <v>92</v>
      </c>
      <c r="G11" s="25" t="s">
        <v>184</v>
      </c>
      <c r="H11" s="14">
        <f>SUMIF(Saisie_Décembre!$A$4:$A$127,$F$8:$F$11,Debits_Decembre)</f>
        <v>0</v>
      </c>
      <c r="I11" s="15">
        <f>SUM(G11-H11)</f>
        <v>0</v>
      </c>
      <c r="K11" s="9" t="s">
        <v>141</v>
      </c>
      <c r="L11" s="8">
        <f>SUM(L8+L9-L10)</f>
        <v>0</v>
      </c>
      <c r="M11" s="8">
        <f>SUM(M8+M9-M10)</f>
        <v>744.77</v>
      </c>
      <c r="N11" s="8">
        <f>SUM(N8+N9-N10)</f>
        <v>-744.77</v>
      </c>
    </row>
    <row r="12" spans="1:256" ht="15" customHeight="1" thickBot="1" x14ac:dyDescent="0.25">
      <c r="A12" s="170" t="s">
        <v>106</v>
      </c>
      <c r="B12" s="25" t="s">
        <v>184</v>
      </c>
      <c r="C12" s="14">
        <f>SUMIF(Saisie_Décembre!$A$4:$A$127,$A$7:$A$22,Credits_Decembre)</f>
        <v>0</v>
      </c>
      <c r="D12" s="15">
        <f t="shared" si="0"/>
        <v>0</v>
      </c>
      <c r="F12" s="9" t="s">
        <v>132</v>
      </c>
      <c r="G12" s="16">
        <f>SUM(G8:G11)</f>
        <v>0</v>
      </c>
      <c r="H12" s="16">
        <f>SUM(H8:H11)</f>
        <v>0</v>
      </c>
      <c r="I12" s="16">
        <f>SUM(I8:I11)</f>
        <v>0</v>
      </c>
      <c r="K12" s="237" t="s">
        <v>142</v>
      </c>
      <c r="L12" s="238"/>
      <c r="M12" s="238"/>
      <c r="N12" s="239"/>
    </row>
    <row r="13" spans="1:256" ht="15" customHeight="1" thickBot="1" x14ac:dyDescent="0.25">
      <c r="A13" s="170" t="s">
        <v>107</v>
      </c>
      <c r="B13" s="25" t="s">
        <v>184</v>
      </c>
      <c r="C13" s="14">
        <f>SUMIF(Saisie_Décembre!$A$4:$A$127,$A$7:$A$22,Credits_Decembre)</f>
        <v>0</v>
      </c>
      <c r="D13" s="15">
        <f t="shared" si="0"/>
        <v>0</v>
      </c>
      <c r="F13" s="237" t="s">
        <v>37</v>
      </c>
      <c r="G13" s="238"/>
      <c r="H13" s="238"/>
      <c r="I13" s="239"/>
      <c r="K13" s="5" t="s">
        <v>266</v>
      </c>
      <c r="L13" s="24">
        <f>Novembre!L16</f>
        <v>0</v>
      </c>
      <c r="M13" s="24">
        <f ca="1">Novembre!$M$16</f>
        <v>0</v>
      </c>
      <c r="N13" s="15">
        <f ca="1">SUM(L13-M13)</f>
        <v>0</v>
      </c>
    </row>
    <row r="14" spans="1:256" ht="15" customHeight="1" thickBot="1" x14ac:dyDescent="0.25">
      <c r="A14" s="170" t="s">
        <v>210</v>
      </c>
      <c r="B14" s="25" t="s">
        <v>184</v>
      </c>
      <c r="C14" s="14">
        <f>SUMIF(Saisie_Décembre!$A$4:$A$127,$A$7:$A$22,Credits_Decembre)</f>
        <v>0</v>
      </c>
      <c r="D14" s="15">
        <f t="shared" si="0"/>
        <v>0</v>
      </c>
      <c r="F14" s="5" t="s">
        <v>168</v>
      </c>
      <c r="G14" s="25" t="s">
        <v>184</v>
      </c>
      <c r="H14" s="14">
        <f>SUMIF(Saisie_Décembre!$A$4:$A$127,$F$14:$F$20,Debits_Decembre)</f>
        <v>0</v>
      </c>
      <c r="I14" s="15">
        <f t="shared" ref="I14:I20" si="1">SUM(G14-H14)</f>
        <v>0</v>
      </c>
      <c r="K14" s="5" t="s">
        <v>139</v>
      </c>
      <c r="L14" s="49" t="str">
        <f>B74</f>
        <v>0,00</v>
      </c>
      <c r="M14" s="14">
        <f>C74</f>
        <v>0</v>
      </c>
      <c r="N14" s="15">
        <f>SUM(L14-M14)</f>
        <v>0</v>
      </c>
    </row>
    <row r="15" spans="1:256" ht="15" customHeight="1" thickBot="1" x14ac:dyDescent="0.25">
      <c r="A15" s="171" t="s">
        <v>108</v>
      </c>
      <c r="B15" s="25" t="s">
        <v>184</v>
      </c>
      <c r="C15" s="14">
        <f>SUMIF(Saisie_Décembre!$A$4:$A$127,$A$7:$A$22,Credits_Decembre)</f>
        <v>0</v>
      </c>
      <c r="D15" s="15">
        <f t="shared" si="0"/>
        <v>0</v>
      </c>
      <c r="F15" s="5" t="s">
        <v>177</v>
      </c>
      <c r="G15" s="25" t="s">
        <v>184</v>
      </c>
      <c r="H15" s="14">
        <f>SUMIF(Saisie_Décembre!$A$4:$A$127,$F$14:$F$20,Debits_Decembre)</f>
        <v>0</v>
      </c>
      <c r="I15" s="15">
        <f t="shared" si="1"/>
        <v>0</v>
      </c>
      <c r="K15" s="5" t="s">
        <v>140</v>
      </c>
      <c r="L15" s="49" t="str">
        <f>B10</f>
        <v>0,00</v>
      </c>
      <c r="M15" s="14">
        <f>C8</f>
        <v>0</v>
      </c>
      <c r="N15" s="15">
        <f>SUM(L15-M15)</f>
        <v>0</v>
      </c>
    </row>
    <row r="16" spans="1:256" ht="15" customHeight="1" thickBot="1" x14ac:dyDescent="0.25">
      <c r="A16" s="170" t="s">
        <v>109</v>
      </c>
      <c r="B16" s="25" t="s">
        <v>184</v>
      </c>
      <c r="C16" s="14">
        <f>SUMIF(Saisie_Décembre!$A$4:$A$127,$A$7:$A$22,Credits_Decembre)</f>
        <v>0</v>
      </c>
      <c r="D16" s="15">
        <f t="shared" si="0"/>
        <v>0</v>
      </c>
      <c r="F16" s="5" t="s">
        <v>41</v>
      </c>
      <c r="G16" s="25" t="s">
        <v>184</v>
      </c>
      <c r="H16" s="14">
        <f>SUMIF(Saisie_Décembre!$A$4:$A$127,$F$14:$F$20,Debits_Decembre)</f>
        <v>0</v>
      </c>
      <c r="I16" s="15">
        <f t="shared" si="1"/>
        <v>0</v>
      </c>
      <c r="K16" s="9" t="s">
        <v>141</v>
      </c>
      <c r="L16" s="8">
        <f>SUM(L13+L14-L15)</f>
        <v>0</v>
      </c>
      <c r="M16" s="8">
        <f ca="1">SUM(M13+M14-M15)</f>
        <v>0</v>
      </c>
      <c r="N16" s="8">
        <f ca="1">SUM(N13+N14-N15)</f>
        <v>0</v>
      </c>
    </row>
    <row r="17" spans="1:14" ht="15" customHeight="1" thickBot="1" x14ac:dyDescent="0.25">
      <c r="A17" s="170" t="s">
        <v>111</v>
      </c>
      <c r="B17" s="25" t="s">
        <v>184</v>
      </c>
      <c r="C17" s="14">
        <f>SUMIF(Saisie_Décembre!$A$4:$A$127,$A$7:$A$22,Credits_Decembre)</f>
        <v>0</v>
      </c>
      <c r="D17" s="15">
        <f t="shared" si="0"/>
        <v>0</v>
      </c>
      <c r="F17" s="5" t="s">
        <v>47</v>
      </c>
      <c r="G17" s="25" t="s">
        <v>184</v>
      </c>
      <c r="H17" s="14">
        <f>SUMIF(Saisie_Décembre!$A$4:$A$127,$F$14:$F$20,Debits_Decembre)</f>
        <v>0</v>
      </c>
      <c r="I17" s="15">
        <f t="shared" si="1"/>
        <v>0</v>
      </c>
      <c r="K17" s="237" t="s">
        <v>143</v>
      </c>
      <c r="L17" s="238"/>
      <c r="M17" s="238"/>
      <c r="N17" s="239"/>
    </row>
    <row r="18" spans="1:14" ht="15" customHeight="1" thickBot="1" x14ac:dyDescent="0.25">
      <c r="A18" s="170" t="s">
        <v>110</v>
      </c>
      <c r="B18" s="25" t="s">
        <v>184</v>
      </c>
      <c r="C18" s="14">
        <f>SUMIF(Saisie_Décembre!$A$4:$A$127,$A$7:$A$22,Credits_Decembre)</f>
        <v>0</v>
      </c>
      <c r="D18" s="15">
        <f t="shared" si="0"/>
        <v>0</v>
      </c>
      <c r="F18" s="5" t="s">
        <v>60</v>
      </c>
      <c r="G18" s="25" t="s">
        <v>184</v>
      </c>
      <c r="H18" s="14">
        <f>SUMIF(Saisie_Décembre!$A$4:$A$127,$F$14:$F$20,Debits_Decembre)</f>
        <v>0</v>
      </c>
      <c r="I18" s="15">
        <f t="shared" si="1"/>
        <v>0</v>
      </c>
      <c r="K18" s="5" t="s">
        <v>267</v>
      </c>
      <c r="L18" s="49">
        <f>Novembre!L21</f>
        <v>0</v>
      </c>
      <c r="M18" s="24">
        <f ca="1">Novembre!$M$21</f>
        <v>-677.77</v>
      </c>
      <c r="N18" s="15">
        <f ca="1">SUM(L18-M18)</f>
        <v>677.77</v>
      </c>
    </row>
    <row r="19" spans="1:14" ht="15" customHeight="1" thickBot="1" x14ac:dyDescent="0.25">
      <c r="A19" s="170" t="s">
        <v>147</v>
      </c>
      <c r="B19" s="25" t="s">
        <v>184</v>
      </c>
      <c r="C19" s="14">
        <f>SUMIF(Saisie_Décembre!$A$4:$A$127,$A$7:$A$22,Credits_Decembre)</f>
        <v>0</v>
      </c>
      <c r="D19" s="15">
        <f t="shared" si="0"/>
        <v>0</v>
      </c>
      <c r="F19" s="5" t="s">
        <v>71</v>
      </c>
      <c r="G19" s="25" t="s">
        <v>184</v>
      </c>
      <c r="H19" s="14">
        <f>SUMIF(Saisie_Décembre!$A$4:$A$127,$F$14:$F$20,Debits_Decembre)</f>
        <v>0</v>
      </c>
      <c r="I19" s="15">
        <f t="shared" si="1"/>
        <v>0</v>
      </c>
      <c r="K19" s="5" t="s">
        <v>139</v>
      </c>
      <c r="L19" s="49" t="str">
        <f>B75</f>
        <v>0,00</v>
      </c>
      <c r="M19" s="14">
        <f>C75</f>
        <v>0</v>
      </c>
      <c r="N19" s="15">
        <f>SUM(L19-M19)</f>
        <v>0</v>
      </c>
    </row>
    <row r="20" spans="1:14" ht="15" customHeight="1" thickBot="1" x14ac:dyDescent="0.25">
      <c r="A20" s="170" t="s">
        <v>113</v>
      </c>
      <c r="B20" s="25" t="s">
        <v>184</v>
      </c>
      <c r="C20" s="14">
        <f>SUMIF(Saisie_Décembre!$A$4:$A$127,$A$7:$A$22,Credits_Decembre)</f>
        <v>0</v>
      </c>
      <c r="D20" s="15">
        <f t="shared" si="0"/>
        <v>0</v>
      </c>
      <c r="F20" s="5" t="s">
        <v>88</v>
      </c>
      <c r="G20" s="25" t="s">
        <v>184</v>
      </c>
      <c r="H20" s="14">
        <f>SUMIF(Saisie_Décembre!$A$4:$A$127,$F$14:$F$20,Debits_Decembre)</f>
        <v>0</v>
      </c>
      <c r="I20" s="15">
        <f t="shared" si="1"/>
        <v>0</v>
      </c>
      <c r="K20" s="5" t="s">
        <v>140</v>
      </c>
      <c r="L20" s="49" t="str">
        <f>B11</f>
        <v>0,00</v>
      </c>
      <c r="M20" s="14">
        <f>C11</f>
        <v>0</v>
      </c>
      <c r="N20" s="15">
        <f>SUM(L20-M20)</f>
        <v>0</v>
      </c>
    </row>
    <row r="21" spans="1:14" ht="15" customHeight="1" thickBot="1" x14ac:dyDescent="0.25">
      <c r="A21" s="170" t="s">
        <v>114</v>
      </c>
      <c r="B21" s="25" t="s">
        <v>184</v>
      </c>
      <c r="C21" s="14">
        <f>SUMIF(Saisie_Décembre!$A$4:$A$127,$A$7:$A$22,Credits_Decembre)</f>
        <v>0</v>
      </c>
      <c r="D21" s="15">
        <f t="shared" si="0"/>
        <v>0</v>
      </c>
      <c r="F21" s="9" t="s">
        <v>131</v>
      </c>
      <c r="G21" s="26">
        <f>SUM(G14:G20)</f>
        <v>0</v>
      </c>
      <c r="H21" s="16">
        <f>SUM(H14:H20)</f>
        <v>0</v>
      </c>
      <c r="I21" s="16">
        <f>SUM(I14:I20)</f>
        <v>0</v>
      </c>
      <c r="K21" s="9" t="s">
        <v>141</v>
      </c>
      <c r="L21" s="8">
        <f>SUM(L18+L19-L20)</f>
        <v>0</v>
      </c>
      <c r="M21" s="8">
        <f ca="1">SUM(M18+M19-M20)</f>
        <v>-677.77</v>
      </c>
      <c r="N21" s="8">
        <f ca="1">SUM(N18+N19-N20)</f>
        <v>677.77</v>
      </c>
    </row>
    <row r="22" spans="1:14" ht="15" customHeight="1" thickBot="1" x14ac:dyDescent="0.25">
      <c r="A22" s="170" t="s">
        <v>115</v>
      </c>
      <c r="B22" s="25" t="s">
        <v>184</v>
      </c>
      <c r="C22" s="14">
        <f>SUMIF(Saisie_Décembre!$A$4:$A$127,$A$7:$A$22,Credits_Decembre)</f>
        <v>0</v>
      </c>
      <c r="D22" s="15">
        <f t="shared" si="0"/>
        <v>0</v>
      </c>
      <c r="F22" s="237" t="s">
        <v>43</v>
      </c>
      <c r="G22" s="244"/>
      <c r="H22" s="238"/>
      <c r="I22" s="239"/>
      <c r="K22" s="237" t="s">
        <v>144</v>
      </c>
      <c r="L22" s="238"/>
      <c r="M22" s="238"/>
      <c r="N22" s="239"/>
    </row>
    <row r="23" spans="1:14" ht="15" customHeight="1" thickBot="1" x14ac:dyDescent="0.25">
      <c r="A23" s="13" t="s">
        <v>120</v>
      </c>
      <c r="B23" s="17">
        <f>SUM(B7:B22)</f>
        <v>0</v>
      </c>
      <c r="C23" s="17">
        <f>SUM(C7:C22)</f>
        <v>0</v>
      </c>
      <c r="D23" s="17">
        <f>SUM(D7:D22)</f>
        <v>0</v>
      </c>
      <c r="F23" s="5" t="s">
        <v>158</v>
      </c>
      <c r="G23" s="25" t="s">
        <v>184</v>
      </c>
      <c r="H23" s="14">
        <f>SUMIF(Saisie_Décembre!$A$4:$A$127,$F$23:$F$26,Debits_Decembre)</f>
        <v>0</v>
      </c>
      <c r="I23" s="15">
        <f>SUM(G23-H23)</f>
        <v>0</v>
      </c>
      <c r="K23" s="5" t="s">
        <v>268</v>
      </c>
      <c r="L23" s="24">
        <f>Novembre!L26</f>
        <v>0</v>
      </c>
      <c r="M23" s="24">
        <f ca="1">Novembre!$M$26</f>
        <v>-192.25</v>
      </c>
      <c r="N23" s="15">
        <f ca="1">SUM(L23-M23)</f>
        <v>192.25</v>
      </c>
    </row>
    <row r="24" spans="1:14" ht="15" customHeight="1" thickBot="1" x14ac:dyDescent="0.25">
      <c r="A24" s="10"/>
      <c r="B24" s="10"/>
      <c r="C24" s="10"/>
      <c r="D24" s="10"/>
      <c r="F24" s="5" t="s">
        <v>42</v>
      </c>
      <c r="G24" s="25" t="s">
        <v>184</v>
      </c>
      <c r="H24" s="14">
        <f>SUMIF(Saisie_Décembre!$A$4:$A$127,$F$23:$F$26,Debits_Decembre)</f>
        <v>0</v>
      </c>
      <c r="I24" s="15">
        <f>SUM(G24-H24)</f>
        <v>0</v>
      </c>
      <c r="K24" s="5" t="s">
        <v>139</v>
      </c>
      <c r="L24" s="49" t="str">
        <f>B76</f>
        <v>0,00</v>
      </c>
      <c r="M24" s="14">
        <f>C76</f>
        <v>0</v>
      </c>
      <c r="N24" s="15">
        <f>SUM(L24-M24)</f>
        <v>0</v>
      </c>
    </row>
    <row r="25" spans="1:14" ht="15" customHeight="1" thickBot="1" x14ac:dyDescent="0.25">
      <c r="A25" s="209" t="s">
        <v>124</v>
      </c>
      <c r="B25" s="210"/>
      <c r="C25" s="210"/>
      <c r="D25" s="211"/>
      <c r="F25" s="5" t="s">
        <v>49</v>
      </c>
      <c r="G25" s="25" t="s">
        <v>184</v>
      </c>
      <c r="H25" s="14">
        <f>SUMIF(Saisie_Décembre!$A$4:$A$127,$F$23:$F$26,Debits_Decembre)</f>
        <v>0</v>
      </c>
      <c r="I25" s="15">
        <f>SUM(G25-H25)</f>
        <v>0</v>
      </c>
      <c r="K25" s="5" t="s">
        <v>140</v>
      </c>
      <c r="L25" s="49" t="str">
        <f>B12</f>
        <v>0,00</v>
      </c>
      <c r="M25" s="14">
        <f>C12</f>
        <v>0</v>
      </c>
      <c r="N25" s="15">
        <f>SUM(L25-M25)</f>
        <v>0</v>
      </c>
    </row>
    <row r="26" spans="1:14" ht="15" customHeight="1" thickBot="1" x14ac:dyDescent="0.25">
      <c r="A26" s="54" t="s">
        <v>125</v>
      </c>
      <c r="B26" s="54" t="s">
        <v>121</v>
      </c>
      <c r="C26" s="54" t="s">
        <v>122</v>
      </c>
      <c r="D26" s="54" t="s">
        <v>118</v>
      </c>
      <c r="F26" s="5" t="s">
        <v>83</v>
      </c>
      <c r="G26" s="25" t="s">
        <v>184</v>
      </c>
      <c r="H26" s="14">
        <f>SUMIF(Saisie_Décembre!$A$4:$A$127,$F$23:$F$26,Debits_Decembre)</f>
        <v>0</v>
      </c>
      <c r="I26" s="15">
        <f>SUM(G26-H26)</f>
        <v>0</v>
      </c>
      <c r="K26" s="9" t="s">
        <v>141</v>
      </c>
      <c r="L26" s="8">
        <f>SUM(L23+L24-L25)</f>
        <v>0</v>
      </c>
      <c r="M26" s="8">
        <f ca="1">SUM(M23+M24-M25)</f>
        <v>-192.25</v>
      </c>
      <c r="N26" s="8">
        <f ca="1">SUM(N23+N24-N25)</f>
        <v>192.25</v>
      </c>
    </row>
    <row r="27" spans="1:14" ht="15" customHeight="1" thickBot="1" x14ac:dyDescent="0.25">
      <c r="A27" s="212" t="s">
        <v>77</v>
      </c>
      <c r="B27" s="213"/>
      <c r="C27" s="213"/>
      <c r="D27" s="214"/>
      <c r="F27" s="9" t="s">
        <v>133</v>
      </c>
      <c r="G27" s="16">
        <f>SUM(G23:G26)</f>
        <v>0</v>
      </c>
      <c r="H27" s="16">
        <f>SUM(H23:H26)</f>
        <v>0</v>
      </c>
      <c r="I27" s="19">
        <f>SUM(I23:I26)</f>
        <v>0</v>
      </c>
      <c r="K27" s="237" t="s">
        <v>145</v>
      </c>
      <c r="L27" s="238"/>
      <c r="M27" s="238"/>
      <c r="N27" s="238"/>
    </row>
    <row r="28" spans="1:14" ht="15" customHeight="1" thickBot="1" x14ac:dyDescent="0.25">
      <c r="A28" s="5" t="s">
        <v>152</v>
      </c>
      <c r="B28" s="25" t="s">
        <v>184</v>
      </c>
      <c r="C28" s="14">
        <f>SUMIF(Saisie_Décembre!$A$4:$A$127,$A$28:$A$30,Debits_Decembre)</f>
        <v>0</v>
      </c>
      <c r="D28" s="15">
        <f>SUM(B28-C28)</f>
        <v>0</v>
      </c>
      <c r="F28" s="237" t="s">
        <v>23</v>
      </c>
      <c r="G28" s="238"/>
      <c r="H28" s="238"/>
      <c r="I28" s="239"/>
      <c r="K28" s="5" t="s">
        <v>269</v>
      </c>
      <c r="L28" s="24">
        <f>Novembre!L31</f>
        <v>0</v>
      </c>
      <c r="M28" s="24">
        <f ca="1">Novembre!$M$31</f>
        <v>0</v>
      </c>
      <c r="N28" s="15">
        <f ca="1">SUM(L28-M28)</f>
        <v>0</v>
      </c>
    </row>
    <row r="29" spans="1:14" ht="15" customHeight="1" thickBot="1" x14ac:dyDescent="0.25">
      <c r="A29" s="5" t="s">
        <v>76</v>
      </c>
      <c r="B29" s="25" t="s">
        <v>184</v>
      </c>
      <c r="C29" s="14">
        <f>SUMIF(Saisie_Décembre!$A$4:$A$127,$A$28:$A$30,Debits_Decembre)</f>
        <v>0</v>
      </c>
      <c r="D29" s="15">
        <f>SUM(B29-C29)</f>
        <v>0</v>
      </c>
      <c r="F29" s="5" t="s">
        <v>155</v>
      </c>
      <c r="G29" s="25" t="s">
        <v>184</v>
      </c>
      <c r="H29" s="14">
        <f>SUMIF(Saisie_Décembre!$A$4:$A$127,$F$29:$F$32,Debits_Decembre)</f>
        <v>0</v>
      </c>
      <c r="I29" s="15">
        <f>SUM(G29-H29)</f>
        <v>0</v>
      </c>
      <c r="K29" s="5" t="s">
        <v>139</v>
      </c>
      <c r="L29" s="49" t="str">
        <f>B77</f>
        <v>0,00</v>
      </c>
      <c r="M29" s="14">
        <f>C77</f>
        <v>0</v>
      </c>
      <c r="N29" s="15">
        <f>SUM(L29-M29)</f>
        <v>0</v>
      </c>
    </row>
    <row r="30" spans="1:14" ht="15" customHeight="1" thickBot="1" x14ac:dyDescent="0.25">
      <c r="A30" s="5" t="s">
        <v>82</v>
      </c>
      <c r="B30" s="25" t="s">
        <v>184</v>
      </c>
      <c r="C30" s="14">
        <f>SUMIF(Saisie_Décembre!$A$4:$A$127,$A$28:$A$30,Debits_Decembre)</f>
        <v>0</v>
      </c>
      <c r="D30" s="15">
        <f>SUM(B30-C30)</f>
        <v>0</v>
      </c>
      <c r="F30" s="5" t="s">
        <v>22</v>
      </c>
      <c r="G30" s="25" t="s">
        <v>184</v>
      </c>
      <c r="H30" s="14">
        <f>SUMIF(Saisie_Décembre!$A$4:$A$127,$F$29:$F$32,Debits_Decembre)</f>
        <v>0</v>
      </c>
      <c r="I30" s="15">
        <f>SUM(G30-H30)</f>
        <v>0</v>
      </c>
      <c r="K30" s="5" t="s">
        <v>140</v>
      </c>
      <c r="L30" s="49" t="str">
        <f>B13</f>
        <v>0,00</v>
      </c>
      <c r="M30" s="14">
        <f>C13</f>
        <v>0</v>
      </c>
      <c r="N30" s="15">
        <f>SUM(L30-M30)</f>
        <v>0</v>
      </c>
    </row>
    <row r="31" spans="1:14" ht="15" customHeight="1" thickBot="1" x14ac:dyDescent="0.25">
      <c r="A31" s="9" t="s">
        <v>126</v>
      </c>
      <c r="B31" s="16">
        <f>SUM(B28:B30)</f>
        <v>0</v>
      </c>
      <c r="C31" s="16">
        <f>SUM(C28:C30)</f>
        <v>0</v>
      </c>
      <c r="D31" s="16">
        <f>SUM(D28:D30)</f>
        <v>0</v>
      </c>
      <c r="F31" s="5" t="s">
        <v>56</v>
      </c>
      <c r="G31" s="25" t="s">
        <v>184</v>
      </c>
      <c r="H31" s="14">
        <f>SUMIF(Saisie_Décembre!$A$4:$A$127,$F$29:$F$32,Debits_Decembre)</f>
        <v>0</v>
      </c>
      <c r="I31" s="15">
        <f>SUM(G31-H31)</f>
        <v>0</v>
      </c>
      <c r="K31" s="9" t="s">
        <v>141</v>
      </c>
      <c r="L31" s="8">
        <f>SUM(L28+L29-L30)</f>
        <v>0</v>
      </c>
      <c r="M31" s="8">
        <f ca="1">SUM(M28+M29-M30)</f>
        <v>0</v>
      </c>
      <c r="N31" s="8">
        <f ca="1">SUM(N28+N29-N30)</f>
        <v>0</v>
      </c>
    </row>
    <row r="32" spans="1:14" ht="15" customHeight="1" thickBot="1" x14ac:dyDescent="0.25">
      <c r="A32" s="212" t="s">
        <v>62</v>
      </c>
      <c r="B32" s="213"/>
      <c r="C32" s="213"/>
      <c r="D32" s="214"/>
      <c r="F32" s="5" t="s">
        <v>58</v>
      </c>
      <c r="G32" s="25" t="s">
        <v>184</v>
      </c>
      <c r="H32" s="14">
        <f>SUMIF(Saisie_Décembre!$A$4:$A$127,$F$29:$F$32,Debits_Decembre)</f>
        <v>0</v>
      </c>
      <c r="I32" s="15">
        <f>SUM(G32-H32)</f>
        <v>0</v>
      </c>
      <c r="K32" s="6" t="s">
        <v>146</v>
      </c>
      <c r="L32" s="8">
        <f>SUM(L11+L16+L21+L26+L31)</f>
        <v>0</v>
      </c>
      <c r="M32" s="8">
        <f ca="1">SUM(M11+M16+M21+M26+M31)</f>
        <v>-125.25</v>
      </c>
      <c r="N32" s="8">
        <f ca="1">SUM(N11+N16+N21+N26+N31)</f>
        <v>125.25</v>
      </c>
    </row>
    <row r="33" spans="1:9" ht="15" customHeight="1" thickBot="1" x14ac:dyDescent="0.25">
      <c r="A33" s="5" t="s">
        <v>211</v>
      </c>
      <c r="B33" s="25" t="s">
        <v>184</v>
      </c>
      <c r="C33" s="14">
        <f>SUMIF(Saisie_Décembre!$A$4:$A$127,$A$33:$A$36,Debits_Decembre)</f>
        <v>0</v>
      </c>
      <c r="D33" s="14">
        <f>SUM(B33-C33)</f>
        <v>0</v>
      </c>
      <c r="F33" s="9" t="s">
        <v>173</v>
      </c>
      <c r="G33" s="16">
        <f>SUM(G29:G32)</f>
        <v>0</v>
      </c>
      <c r="H33" s="16">
        <f>SUM(H29:H32)</f>
        <v>0</v>
      </c>
      <c r="I33" s="16">
        <f>SUM(I29:I32)</f>
        <v>0</v>
      </c>
    </row>
    <row r="34" spans="1:9" ht="15" customHeight="1" thickBot="1" x14ac:dyDescent="0.25">
      <c r="A34" s="5" t="s">
        <v>112</v>
      </c>
      <c r="B34" s="25" t="s">
        <v>184</v>
      </c>
      <c r="C34" s="14">
        <f>SUMIF(Saisie_Décembre!$A$4:$A$127,$A$33:$A$36,Debits_Decembre)</f>
        <v>0</v>
      </c>
      <c r="D34" s="14">
        <f>SUM(B34-C34)</f>
        <v>0</v>
      </c>
      <c r="F34" s="237" t="s">
        <v>162</v>
      </c>
      <c r="G34" s="238"/>
      <c r="H34" s="238"/>
      <c r="I34" s="239"/>
    </row>
    <row r="35" spans="1:9" ht="15" customHeight="1" thickBot="1" x14ac:dyDescent="0.25">
      <c r="A35" s="5" t="s">
        <v>61</v>
      </c>
      <c r="B35" s="25" t="s">
        <v>184</v>
      </c>
      <c r="C35" s="14">
        <f>SUMIF(Saisie_Décembre!$A$4:$A$127,$A$33:$A$36,Debits_Decembre)</f>
        <v>0</v>
      </c>
      <c r="D35" s="14">
        <f>SUM(B35-C35)</f>
        <v>0</v>
      </c>
      <c r="F35" s="5" t="s">
        <v>161</v>
      </c>
      <c r="G35" s="25" t="s">
        <v>184</v>
      </c>
      <c r="H35" s="14">
        <f>SUMIF(Saisie_Décembre!$A$4:$A$127,$F$35:$F$37,Debits_Decembre)</f>
        <v>0</v>
      </c>
      <c r="I35" s="15">
        <f>SUM(G35-H35)</f>
        <v>0</v>
      </c>
    </row>
    <row r="36" spans="1:9" ht="15" customHeight="1" thickBot="1" x14ac:dyDescent="0.25">
      <c r="A36" s="5" t="s">
        <v>75</v>
      </c>
      <c r="B36" s="25" t="s">
        <v>184</v>
      </c>
      <c r="C36" s="14">
        <f>SUMIF(Saisie_Décembre!$A$4:$A$127,$A$33:$A$36,Debits_Decembre)</f>
        <v>0</v>
      </c>
      <c r="D36" s="14">
        <f>SUM(B36-C36)</f>
        <v>0</v>
      </c>
      <c r="F36" s="5" t="s">
        <v>44</v>
      </c>
      <c r="G36" s="25" t="s">
        <v>184</v>
      </c>
      <c r="H36" s="14">
        <f>SUMIF(Saisie_Décembre!$A$4:$A$127,$F$35:$F$37,Debits_Decembre)</f>
        <v>0</v>
      </c>
      <c r="I36" s="15">
        <f>SUM(G36-H36)</f>
        <v>0</v>
      </c>
    </row>
    <row r="37" spans="1:9" ht="15" customHeight="1" thickBot="1" x14ac:dyDescent="0.25">
      <c r="A37" s="9" t="s">
        <v>127</v>
      </c>
      <c r="B37" s="16">
        <f>SUM(B33:B36)</f>
        <v>0</v>
      </c>
      <c r="C37" s="16">
        <f>SUM(C33:C36)</f>
        <v>0</v>
      </c>
      <c r="D37" s="16">
        <f>SUM(D33:D36)</f>
        <v>0</v>
      </c>
      <c r="F37" s="5" t="s">
        <v>65</v>
      </c>
      <c r="G37" s="25" t="s">
        <v>184</v>
      </c>
      <c r="H37" s="14">
        <f>SUMIF(Saisie_Décembre!$A$4:$A$127,$F$35:$F$37,Debits_Decembre)</f>
        <v>0</v>
      </c>
      <c r="I37" s="15">
        <f>SUM(G37-H37)</f>
        <v>0</v>
      </c>
    </row>
    <row r="38" spans="1:9" ht="15" customHeight="1" thickBot="1" x14ac:dyDescent="0.25">
      <c r="A38" s="212" t="s">
        <v>151</v>
      </c>
      <c r="B38" s="213"/>
      <c r="C38" s="213"/>
      <c r="D38" s="214"/>
      <c r="F38" s="9" t="s">
        <v>172</v>
      </c>
      <c r="G38" s="16">
        <f>SUM(G35:G37)</f>
        <v>0</v>
      </c>
      <c r="H38" s="16">
        <f>SUM(H35:H37)</f>
        <v>0</v>
      </c>
      <c r="I38" s="16">
        <f>SUM(I35:I37)</f>
        <v>0</v>
      </c>
    </row>
    <row r="39" spans="1:9" ht="15" customHeight="1" thickBot="1" x14ac:dyDescent="0.25">
      <c r="A39" s="5" t="s">
        <v>150</v>
      </c>
      <c r="B39" s="25" t="s">
        <v>184</v>
      </c>
      <c r="C39" s="14">
        <f>SUMIF(Saisie_Décembre!$A$4:$A$127,$A$39:$A$42,Debits_Decembre)</f>
        <v>0</v>
      </c>
      <c r="D39" s="14">
        <f>SUM(B39-C39)</f>
        <v>0</v>
      </c>
      <c r="F39" s="237" t="s">
        <v>174</v>
      </c>
      <c r="G39" s="238"/>
      <c r="H39" s="238"/>
      <c r="I39" s="239"/>
    </row>
    <row r="40" spans="1:9" ht="15" customHeight="1" thickBot="1" x14ac:dyDescent="0.25">
      <c r="A40" s="5" t="s">
        <v>30</v>
      </c>
      <c r="B40" s="25" t="s">
        <v>184</v>
      </c>
      <c r="C40" s="14">
        <f>SUMIF(Saisie_Décembre!$A$4:$A$127,$A$39:$A$42,Debits_Decembre)</f>
        <v>0</v>
      </c>
      <c r="D40" s="14">
        <f>SUM(B40-C40)</f>
        <v>0</v>
      </c>
      <c r="F40" s="5" t="s">
        <v>179</v>
      </c>
      <c r="G40" s="25" t="s">
        <v>184</v>
      </c>
      <c r="H40" s="14">
        <f>SUMIF(Saisie_Décembre!$A$4:$A$127,$F$40:$F$46,Debits_Decembre)</f>
        <v>0</v>
      </c>
      <c r="I40" s="15">
        <f t="shared" ref="I40:I46" si="2">SUM(G40-H40)</f>
        <v>0</v>
      </c>
    </row>
    <row r="41" spans="1:9" ht="15" customHeight="1" thickBot="1" x14ac:dyDescent="0.25">
      <c r="A41" s="5" t="s">
        <v>39</v>
      </c>
      <c r="B41" s="25" t="s">
        <v>184</v>
      </c>
      <c r="C41" s="14">
        <f>SUMIF(Saisie_Décembre!$A$4:$A$127,$A$39:$A$42,Debits_Decembre)</f>
        <v>0</v>
      </c>
      <c r="D41" s="14">
        <f>SUM(B41-C41)</f>
        <v>0</v>
      </c>
      <c r="F41" s="5" t="s">
        <v>38</v>
      </c>
      <c r="G41" s="25" t="s">
        <v>184</v>
      </c>
      <c r="H41" s="14">
        <f>SUMIF(Saisie_Décembre!$A$4:$A$127,$F$40:$F$46,Debits_Decembre)</f>
        <v>0</v>
      </c>
      <c r="I41" s="15">
        <f t="shared" si="2"/>
        <v>0</v>
      </c>
    </row>
    <row r="42" spans="1:9" ht="15" customHeight="1" thickBot="1" x14ac:dyDescent="0.25">
      <c r="A42" s="5" t="s">
        <v>280</v>
      </c>
      <c r="B42" s="25" t="s">
        <v>184</v>
      </c>
      <c r="C42" s="14">
        <f>SUMIF(Saisie_Décembre!$A$4:$A$127,$A$39:$A$42,Debits_Decembre)</f>
        <v>0</v>
      </c>
      <c r="D42" s="14">
        <f>SUM(B42-C42)</f>
        <v>0</v>
      </c>
      <c r="F42" s="5" t="s">
        <v>178</v>
      </c>
      <c r="G42" s="25" t="s">
        <v>184</v>
      </c>
      <c r="H42" s="14">
        <f>SUMIF(Saisie_Décembre!$A$4:$A$127,$F$40:$F$46,Debits_Decembre)</f>
        <v>0</v>
      </c>
      <c r="I42" s="14">
        <f t="shared" si="2"/>
        <v>0</v>
      </c>
    </row>
    <row r="43" spans="1:9" ht="15" customHeight="1" thickBot="1" x14ac:dyDescent="0.25">
      <c r="A43" s="9" t="s">
        <v>169</v>
      </c>
      <c r="B43" s="16">
        <f>SUM(B39:B42)</f>
        <v>0</v>
      </c>
      <c r="C43" s="16">
        <f>SUM(C39:C42)</f>
        <v>0</v>
      </c>
      <c r="D43" s="16">
        <f>SUM(D39:D42)</f>
        <v>0</v>
      </c>
      <c r="F43" s="5" t="s">
        <v>74</v>
      </c>
      <c r="G43" s="25" t="s">
        <v>184</v>
      </c>
      <c r="H43" s="14">
        <f>SUMIF(Saisie_Décembre!$A$4:$A$127,$F$40:$F$46,Debits_Decembre)</f>
        <v>0</v>
      </c>
      <c r="I43" s="14">
        <f t="shared" si="2"/>
        <v>0</v>
      </c>
    </row>
    <row r="44" spans="1:9" ht="15" customHeight="1" thickBot="1" x14ac:dyDescent="0.25">
      <c r="A44" s="212" t="s">
        <v>20</v>
      </c>
      <c r="B44" s="213"/>
      <c r="C44" s="213"/>
      <c r="D44" s="214"/>
      <c r="F44" s="5" t="s">
        <v>85</v>
      </c>
      <c r="G44" s="25" t="s">
        <v>184</v>
      </c>
      <c r="H44" s="14">
        <f>SUMIF(Saisie_Décembre!$A$4:$A$127,$F$40:$F$46,Debits_Decembre)</f>
        <v>0</v>
      </c>
      <c r="I44" s="15">
        <f t="shared" si="2"/>
        <v>0</v>
      </c>
    </row>
    <row r="45" spans="1:9" ht="15" customHeight="1" thickBot="1" x14ac:dyDescent="0.25">
      <c r="A45" s="5" t="s">
        <v>165</v>
      </c>
      <c r="B45" s="25" t="s">
        <v>184</v>
      </c>
      <c r="C45" s="14">
        <f>SUMIF(Saisie_Décembre!$A$4:$A$127,$A$45:$A$58,Debits_Decembre)</f>
        <v>0</v>
      </c>
      <c r="D45" s="14">
        <f t="shared" ref="D45:D58" si="3">SUM(B45-C45)</f>
        <v>0</v>
      </c>
      <c r="F45" s="5" t="s">
        <v>86</v>
      </c>
      <c r="G45" s="25" t="s">
        <v>184</v>
      </c>
      <c r="H45" s="14">
        <f>SUMIF(Saisie_Décembre!$A$4:$A$127,$F$40:$F$46,Debits_Decembre)</f>
        <v>0</v>
      </c>
      <c r="I45" s="15">
        <f t="shared" si="2"/>
        <v>0</v>
      </c>
    </row>
    <row r="46" spans="1:9" ht="15" customHeight="1" thickBot="1" x14ac:dyDescent="0.25">
      <c r="A46" s="5" t="s">
        <v>19</v>
      </c>
      <c r="B46" s="25" t="s">
        <v>184</v>
      </c>
      <c r="C46" s="14">
        <f>SUMIF(Saisie_Décembre!$A$4:$A$127,$A$45:$A$58,Debits_Decembre)</f>
        <v>0</v>
      </c>
      <c r="D46" s="14">
        <f t="shared" si="3"/>
        <v>0</v>
      </c>
      <c r="F46" s="5" t="s">
        <v>87</v>
      </c>
      <c r="G46" s="25" t="s">
        <v>184</v>
      </c>
      <c r="H46" s="14">
        <f>SUMIF(Saisie_Décembre!$A$4:$A$127,$F$40:$F$46,Debits_Decembre)</f>
        <v>0</v>
      </c>
      <c r="I46" s="15">
        <f t="shared" si="2"/>
        <v>0</v>
      </c>
    </row>
    <row r="47" spans="1:9" ht="15" customHeight="1" thickBot="1" x14ac:dyDescent="0.25">
      <c r="A47" s="5" t="s">
        <v>21</v>
      </c>
      <c r="B47" s="25" t="s">
        <v>184</v>
      </c>
      <c r="C47" s="14">
        <f>SUMIF(Saisie_Décembre!$A$4:$A$127,$A$45:$A$58,Debits_Decembre)</f>
        <v>0</v>
      </c>
      <c r="D47" s="14">
        <f t="shared" si="3"/>
        <v>0</v>
      </c>
      <c r="F47" s="9" t="s">
        <v>135</v>
      </c>
      <c r="G47" s="16">
        <f>SUM(G40:G46)</f>
        <v>0</v>
      </c>
      <c r="H47" s="16">
        <f>SUM(H40:H46)</f>
        <v>0</v>
      </c>
      <c r="I47" s="16">
        <f>SUM(I40:I46)</f>
        <v>0</v>
      </c>
    </row>
    <row r="48" spans="1:9" ht="15" customHeight="1" thickBot="1" x14ac:dyDescent="0.25">
      <c r="A48" s="5" t="s">
        <v>25</v>
      </c>
      <c r="B48" s="25" t="s">
        <v>184</v>
      </c>
      <c r="C48" s="14">
        <f>SUMIF(Saisie_Décembre!$A$4:$A$127,$A$45:$A$58,Debits_Decembre)</f>
        <v>0</v>
      </c>
      <c r="D48" s="14">
        <f t="shared" si="3"/>
        <v>0</v>
      </c>
      <c r="F48" s="237" t="s">
        <v>156</v>
      </c>
      <c r="G48" s="238"/>
      <c r="H48" s="238"/>
      <c r="I48" s="239"/>
    </row>
    <row r="49" spans="1:9" ht="15" customHeight="1" thickBot="1" x14ac:dyDescent="0.25">
      <c r="A49" s="5" t="s">
        <v>170</v>
      </c>
      <c r="B49" s="25" t="s">
        <v>184</v>
      </c>
      <c r="C49" s="14">
        <f>SUMIF(Saisie_Décembre!$A$4:$A$127,$A$45:$A$58,Debits_Decembre)</f>
        <v>0</v>
      </c>
      <c r="D49" s="14">
        <f t="shared" si="3"/>
        <v>0</v>
      </c>
      <c r="F49" s="5" t="s">
        <v>167</v>
      </c>
      <c r="G49" s="25" t="s">
        <v>184</v>
      </c>
      <c r="H49" s="14">
        <f>SUMIF(Saisie_Décembre!$A$4:$A$127,$F$49:$F$50,Debits_Decembre)</f>
        <v>0</v>
      </c>
      <c r="I49" s="15">
        <f>SUM(G49-H49)</f>
        <v>0</v>
      </c>
    </row>
    <row r="50" spans="1:9" ht="15" customHeight="1" thickBot="1" x14ac:dyDescent="0.25">
      <c r="A50" s="5" t="s">
        <v>48</v>
      </c>
      <c r="B50" s="25" t="s">
        <v>184</v>
      </c>
      <c r="C50" s="14">
        <f>SUMIF(Saisie_Décembre!$A$4:$A$127,$A$45:$A$58,Debits_Decembre)</f>
        <v>0</v>
      </c>
      <c r="D50" s="14">
        <f t="shared" si="3"/>
        <v>0</v>
      </c>
      <c r="F50" s="5" t="s">
        <v>36</v>
      </c>
      <c r="G50" s="25" t="s">
        <v>184</v>
      </c>
      <c r="H50" s="14">
        <f>SUMIF(Saisie_Décembre!$A$4:$A$127,$F$49:$F$50,Debits_Decembre)</f>
        <v>0</v>
      </c>
      <c r="I50" s="14">
        <f>SUM(G50-H50)</f>
        <v>0</v>
      </c>
    </row>
    <row r="51" spans="1:9" ht="15" customHeight="1" thickBot="1" x14ac:dyDescent="0.25">
      <c r="A51" s="5" t="s">
        <v>50</v>
      </c>
      <c r="B51" s="25" t="s">
        <v>184</v>
      </c>
      <c r="C51" s="14">
        <f>SUMIF(Saisie_Décembre!$A$4:$A$127,$A$45:$A$58,Debits_Decembre)</f>
        <v>0</v>
      </c>
      <c r="D51" s="14">
        <f t="shared" si="3"/>
        <v>0</v>
      </c>
      <c r="F51" s="9" t="s">
        <v>175</v>
      </c>
      <c r="G51" s="16">
        <f>SUM(G49:G50)</f>
        <v>0</v>
      </c>
      <c r="H51" s="16">
        <f>SUM(H49:H50)</f>
        <v>0</v>
      </c>
      <c r="I51" s="16">
        <f>SUM(I49:I50)</f>
        <v>0</v>
      </c>
    </row>
    <row r="52" spans="1:9" ht="15" customHeight="1" thickBot="1" x14ac:dyDescent="0.25">
      <c r="A52" s="5" t="s">
        <v>54</v>
      </c>
      <c r="B52" s="25" t="s">
        <v>184</v>
      </c>
      <c r="C52" s="14">
        <f>SUMIF(Saisie_Décembre!$A$4:$A$127,$A$45:$A$58,Debits_Decembre)</f>
        <v>0</v>
      </c>
      <c r="D52" s="14">
        <f t="shared" si="3"/>
        <v>0</v>
      </c>
      <c r="F52" s="237" t="s">
        <v>27</v>
      </c>
      <c r="G52" s="238"/>
      <c r="H52" s="238"/>
      <c r="I52" s="239"/>
    </row>
    <row r="53" spans="1:9" ht="15" customHeight="1" thickBot="1" x14ac:dyDescent="0.25">
      <c r="A53" s="5" t="s">
        <v>59</v>
      </c>
      <c r="B53" s="25" t="s">
        <v>184</v>
      </c>
      <c r="C53" s="14">
        <f>SUMIF(Saisie_Décembre!$A$4:$A$127,$A$45:$A$58,Debits_Decembre)</f>
        <v>0</v>
      </c>
      <c r="D53" s="14">
        <f t="shared" si="3"/>
        <v>0</v>
      </c>
      <c r="F53" s="5" t="s">
        <v>164</v>
      </c>
      <c r="G53" s="25" t="s">
        <v>184</v>
      </c>
      <c r="H53" s="14">
        <f>SUMIF(Saisie_Décembre!$A$4:$A$127,$F$53:$F$61,Debits_Decembre)</f>
        <v>0</v>
      </c>
      <c r="I53" s="15">
        <f t="shared" ref="I53:I61" si="4">SUM(G53-H53)</f>
        <v>0</v>
      </c>
    </row>
    <row r="54" spans="1:9" ht="15" customHeight="1" thickBot="1" x14ac:dyDescent="0.25">
      <c r="A54" s="5" t="s">
        <v>279</v>
      </c>
      <c r="B54" s="25" t="s">
        <v>184</v>
      </c>
      <c r="C54" s="14">
        <f>SUMIF(Saisie_Décembre!$A$4:$A$127,$A$45:$A$58,Debits_Decembre)</f>
        <v>0</v>
      </c>
      <c r="D54" s="14">
        <f t="shared" si="3"/>
        <v>0</v>
      </c>
      <c r="F54" s="5" t="s">
        <v>26</v>
      </c>
      <c r="G54" s="25" t="s">
        <v>184</v>
      </c>
      <c r="H54" s="14">
        <f>SUMIF(Saisie_Décembre!$A$4:$A$127,$F$53:$F$61,Debits_Decembre)</f>
        <v>0</v>
      </c>
      <c r="I54" s="15">
        <f t="shared" si="4"/>
        <v>0</v>
      </c>
    </row>
    <row r="55" spans="1:9" ht="15" customHeight="1" thickBot="1" x14ac:dyDescent="0.25">
      <c r="A55" s="5" t="s">
        <v>73</v>
      </c>
      <c r="B55" s="25" t="s">
        <v>184</v>
      </c>
      <c r="C55" s="14">
        <f>SUMIF(Saisie_Décembre!$A$4:$A$127,$A$45:$A$58,Debits_Decembre)</f>
        <v>0</v>
      </c>
      <c r="D55" s="14">
        <f t="shared" si="3"/>
        <v>0</v>
      </c>
      <c r="F55" s="5" t="s">
        <v>31</v>
      </c>
      <c r="G55" s="25" t="s">
        <v>184</v>
      </c>
      <c r="H55" s="14">
        <f>SUMIF(Saisie_Décembre!$A$4:$A$127,$F$53:$F$61,Debits_Decembre)</f>
        <v>0</v>
      </c>
      <c r="I55" s="15">
        <f t="shared" si="4"/>
        <v>0</v>
      </c>
    </row>
    <row r="56" spans="1:9" ht="15" customHeight="1" thickBot="1" x14ac:dyDescent="0.25">
      <c r="A56" s="5" t="s">
        <v>89</v>
      </c>
      <c r="B56" s="25" t="s">
        <v>184</v>
      </c>
      <c r="C56" s="14">
        <f>SUMIF(Saisie_Décembre!$A$4:$A$127,$A$45:$A$58,Debits_Decembre)</f>
        <v>0</v>
      </c>
      <c r="D56" s="14">
        <f t="shared" si="3"/>
        <v>0</v>
      </c>
      <c r="F56" s="5" t="s">
        <v>32</v>
      </c>
      <c r="G56" s="25" t="s">
        <v>184</v>
      </c>
      <c r="H56" s="14">
        <f>SUMIF(Saisie_Décembre!$A$4:$A$127,$F$53:$F$61,Debits_Decembre)</f>
        <v>0</v>
      </c>
      <c r="I56" s="15">
        <f t="shared" si="4"/>
        <v>0</v>
      </c>
    </row>
    <row r="57" spans="1:9" ht="15" customHeight="1" thickBot="1" x14ac:dyDescent="0.25">
      <c r="A57" s="5" t="s">
        <v>90</v>
      </c>
      <c r="B57" s="25" t="s">
        <v>184</v>
      </c>
      <c r="C57" s="14">
        <f>SUMIF(Saisie_Décembre!$A$4:$A$127,$A$45:$A$58,Debits_Decembre)</f>
        <v>0</v>
      </c>
      <c r="D57" s="14">
        <f t="shared" si="3"/>
        <v>0</v>
      </c>
      <c r="F57" s="5" t="s">
        <v>51</v>
      </c>
      <c r="G57" s="25" t="s">
        <v>184</v>
      </c>
      <c r="H57" s="14">
        <f>SUMIF(Saisie_Décembre!$A$4:$A$127,$F$53:$F$61,Debits_Decembre)</f>
        <v>0</v>
      </c>
      <c r="I57" s="15">
        <f t="shared" si="4"/>
        <v>0</v>
      </c>
    </row>
    <row r="58" spans="1:9" ht="15" customHeight="1" thickBot="1" x14ac:dyDescent="0.25">
      <c r="A58" s="5" t="s">
        <v>93</v>
      </c>
      <c r="B58" s="25" t="s">
        <v>184</v>
      </c>
      <c r="C58" s="14">
        <f>SUMIF(Saisie_Décembre!$A$4:$A$127,$A$45:$A$58,Debits_Decembre)</f>
        <v>0</v>
      </c>
      <c r="D58" s="14">
        <f t="shared" si="3"/>
        <v>0</v>
      </c>
      <c r="F58" s="5" t="s">
        <v>57</v>
      </c>
      <c r="G58" s="25" t="s">
        <v>184</v>
      </c>
      <c r="H58" s="14">
        <f>SUMIF(Saisie_Décembre!$A$4:$A$127,$F$53:$F$61,Debits_Decembre)</f>
        <v>0</v>
      </c>
      <c r="I58" s="15">
        <f t="shared" si="4"/>
        <v>0</v>
      </c>
    </row>
    <row r="59" spans="1:9" ht="15" customHeight="1" thickBot="1" x14ac:dyDescent="0.25">
      <c r="A59" s="9" t="s">
        <v>128</v>
      </c>
      <c r="B59" s="16">
        <f>SUM(B45:B58)</f>
        <v>0</v>
      </c>
      <c r="C59" s="16">
        <f>SUM(C45:C58)</f>
        <v>0</v>
      </c>
      <c r="D59" s="16">
        <f>SUM(D45:D58)</f>
        <v>0</v>
      </c>
      <c r="F59" s="5" t="s">
        <v>66</v>
      </c>
      <c r="G59" s="25" t="s">
        <v>184</v>
      </c>
      <c r="H59" s="14">
        <f>SUMIF(Saisie_Décembre!$A$4:$A$127,$F$53:$F$61,Debits_Decembre)</f>
        <v>0</v>
      </c>
      <c r="I59" s="15">
        <f t="shared" si="4"/>
        <v>0</v>
      </c>
    </row>
    <row r="60" spans="1:9" ht="15" customHeight="1" thickBot="1" x14ac:dyDescent="0.25">
      <c r="A60" s="212" t="s">
        <v>34</v>
      </c>
      <c r="B60" s="213"/>
      <c r="C60" s="213"/>
      <c r="D60" s="214"/>
      <c r="F60" s="5" t="s">
        <v>67</v>
      </c>
      <c r="G60" s="25" t="s">
        <v>184</v>
      </c>
      <c r="H60" s="14">
        <f>SUMIF(Saisie_Décembre!$A$4:$A$127,$F$53:$F$61,Debits_Decembre)</f>
        <v>0</v>
      </c>
      <c r="I60" s="15">
        <f t="shared" si="4"/>
        <v>0</v>
      </c>
    </row>
    <row r="61" spans="1:9" ht="15" customHeight="1" thickBot="1" x14ac:dyDescent="0.25">
      <c r="A61" s="5" t="s">
        <v>153</v>
      </c>
      <c r="B61" s="25" t="s">
        <v>184</v>
      </c>
      <c r="C61" s="14">
        <f>SUMIF(Saisie_Décembre!$A$4:$A$127,$A$61:$A$65,Debits_Decembre)</f>
        <v>0</v>
      </c>
      <c r="D61" s="14">
        <f>SUM(B61-C61)</f>
        <v>0</v>
      </c>
      <c r="F61" s="5" t="s">
        <v>72</v>
      </c>
      <c r="G61" s="25" t="s">
        <v>184</v>
      </c>
      <c r="H61" s="14">
        <f>SUMIF(Saisie_Décembre!$A$4:$A$127,$F$53:$F$61,Debits_Decembre)</f>
        <v>0</v>
      </c>
      <c r="I61" s="15">
        <f t="shared" si="4"/>
        <v>0</v>
      </c>
    </row>
    <row r="62" spans="1:9" ht="15" customHeight="1" thickBot="1" x14ac:dyDescent="0.25">
      <c r="A62" s="5" t="s">
        <v>33</v>
      </c>
      <c r="B62" s="25" t="s">
        <v>184</v>
      </c>
      <c r="C62" s="14">
        <f>SUMIF(Saisie_Décembre!$A$4:$A$127,$A$61:$A$65,Debits_Decembre)</f>
        <v>0</v>
      </c>
      <c r="D62" s="14">
        <f>SUM(B62-C62)</f>
        <v>0</v>
      </c>
      <c r="F62" s="9" t="s">
        <v>134</v>
      </c>
      <c r="G62" s="16">
        <f>SUM(G53:G61)</f>
        <v>0</v>
      </c>
      <c r="H62" s="16">
        <f>SUM(H53:H61)</f>
        <v>0</v>
      </c>
      <c r="I62" s="16">
        <f>SUM(I53:I61)</f>
        <v>0</v>
      </c>
    </row>
    <row r="63" spans="1:9" ht="15" customHeight="1" thickBot="1" x14ac:dyDescent="0.25">
      <c r="A63" s="5" t="s">
        <v>35</v>
      </c>
      <c r="B63" s="25" t="s">
        <v>184</v>
      </c>
      <c r="C63" s="14">
        <f>SUMIF(Saisie_Décembre!$A$4:$A$127,$A$61:$A$65,Debits_Decembre)</f>
        <v>0</v>
      </c>
      <c r="D63" s="14">
        <f>SUM(B63-C63)</f>
        <v>0</v>
      </c>
      <c r="F63" s="237" t="s">
        <v>29</v>
      </c>
      <c r="G63" s="238"/>
      <c r="H63" s="238"/>
      <c r="I63" s="239"/>
    </row>
    <row r="64" spans="1:9" ht="15" customHeight="1" thickBot="1" x14ac:dyDescent="0.25">
      <c r="A64" s="5" t="s">
        <v>45</v>
      </c>
      <c r="B64" s="25" t="s">
        <v>184</v>
      </c>
      <c r="C64" s="14">
        <f>SUMIF(Saisie_Décembre!$A$4:$A$127,$A$61:$A$65,Debits_Decembre)</f>
        <v>0</v>
      </c>
      <c r="D64" s="14">
        <f>SUM(B64-C64)</f>
        <v>0</v>
      </c>
      <c r="F64" s="5" t="s">
        <v>166</v>
      </c>
      <c r="G64" s="25" t="s">
        <v>184</v>
      </c>
      <c r="H64" s="14">
        <f>SUMIF(Saisie_Décembre!$A$4:$A$127,$F$64:$F$73,Debits_Decembre)</f>
        <v>0</v>
      </c>
      <c r="I64" s="15">
        <f t="shared" ref="I64:I73" si="5">SUM(G64-H64)</f>
        <v>0</v>
      </c>
    </row>
    <row r="65" spans="1:9" ht="15" customHeight="1" thickBot="1" x14ac:dyDescent="0.25">
      <c r="A65" s="5" t="s">
        <v>46</v>
      </c>
      <c r="B65" s="25" t="s">
        <v>184</v>
      </c>
      <c r="C65" s="14">
        <f>SUMIF(Saisie_Décembre!$A$4:$A$127,$A$61:$A$65,Debits_Decembre)</f>
        <v>0</v>
      </c>
      <c r="D65" s="14">
        <f>SUM(B65-C65)</f>
        <v>0</v>
      </c>
      <c r="F65" s="5" t="s">
        <v>28</v>
      </c>
      <c r="G65" s="25" t="s">
        <v>184</v>
      </c>
      <c r="H65" s="14">
        <f>SUMIF(Saisie_Décembre!$A$4:$A$127,$F$64:$F$73,Debits_Decembre)</f>
        <v>0</v>
      </c>
      <c r="I65" s="15">
        <f t="shared" si="5"/>
        <v>0</v>
      </c>
    </row>
    <row r="66" spans="1:9" ht="15" customHeight="1" thickBot="1" x14ac:dyDescent="0.25">
      <c r="A66" s="9" t="s">
        <v>129</v>
      </c>
      <c r="B66" s="16">
        <f>SUM(B61:B65)</f>
        <v>0</v>
      </c>
      <c r="C66" s="16">
        <f>SUM(C61:C65)</f>
        <v>0</v>
      </c>
      <c r="D66" s="16">
        <f>SUM(D61:D65)</f>
        <v>0</v>
      </c>
      <c r="F66" s="5" t="s">
        <v>180</v>
      </c>
      <c r="G66" s="25" t="s">
        <v>184</v>
      </c>
      <c r="H66" s="14">
        <f>SUMIF(Saisie_Décembre!$A$4:$A$127,$F$64:$F$73,Debits_Decembre)</f>
        <v>0</v>
      </c>
      <c r="I66" s="15">
        <f t="shared" si="5"/>
        <v>0</v>
      </c>
    </row>
    <row r="67" spans="1:9" ht="15" customHeight="1" thickBot="1" x14ac:dyDescent="0.25">
      <c r="A67" s="237" t="s">
        <v>160</v>
      </c>
      <c r="B67" s="238"/>
      <c r="C67" s="238"/>
      <c r="D67" s="239"/>
      <c r="F67" s="5" t="s">
        <v>40</v>
      </c>
      <c r="G67" s="25" t="s">
        <v>184</v>
      </c>
      <c r="H67" s="14">
        <f>SUMIF(Saisie_Décembre!$A$4:$A$127,$F$64:$F$73,Debits_Decembre)</f>
        <v>0</v>
      </c>
      <c r="I67" s="15">
        <f t="shared" si="5"/>
        <v>0</v>
      </c>
    </row>
    <row r="68" spans="1:9" ht="15" customHeight="1" thickBot="1" x14ac:dyDescent="0.25">
      <c r="A68" s="5" t="s">
        <v>159</v>
      </c>
      <c r="B68" s="25" t="s">
        <v>184</v>
      </c>
      <c r="C68" s="14">
        <f>SUMIF(Saisie_Décembre!$A$4:$A$127,$A$68:$A$70,Debits_Decembre)</f>
        <v>0</v>
      </c>
      <c r="D68" s="14">
        <f>SUM(B68-C68)</f>
        <v>0</v>
      </c>
      <c r="F68" s="5" t="s">
        <v>148</v>
      </c>
      <c r="G68" s="25" t="s">
        <v>184</v>
      </c>
      <c r="H68" s="14">
        <f>SUMIF(Saisie_Décembre!$A$4:$A$127,$F$64:$F$73,Debits_Decembre)</f>
        <v>0</v>
      </c>
      <c r="I68" s="15">
        <f t="shared" si="5"/>
        <v>0</v>
      </c>
    </row>
    <row r="69" spans="1:9" ht="15" customHeight="1" thickBot="1" x14ac:dyDescent="0.25">
      <c r="A69" s="5" t="s">
        <v>212</v>
      </c>
      <c r="B69" s="25" t="s">
        <v>184</v>
      </c>
      <c r="C69" s="14">
        <f>SUMIF(Saisie_Décembre!$A$4:$A$127,$A$68:$A$70,Debits_Decembre)</f>
        <v>0</v>
      </c>
      <c r="D69" s="14">
        <f>SUM(B69-C69)</f>
        <v>0</v>
      </c>
      <c r="F69" s="5" t="s">
        <v>68</v>
      </c>
      <c r="G69" s="25" t="s">
        <v>184</v>
      </c>
      <c r="H69" s="14">
        <f>SUMIF(Saisie_Décembre!$A$4:$A$127,$F$64:$F$73,Debits_Decembre)</f>
        <v>0</v>
      </c>
      <c r="I69" s="15">
        <f t="shared" si="5"/>
        <v>0</v>
      </c>
    </row>
    <row r="70" spans="1:9" ht="15" customHeight="1" thickBot="1" x14ac:dyDescent="0.25">
      <c r="A70" s="5" t="s">
        <v>79</v>
      </c>
      <c r="B70" s="25" t="s">
        <v>184</v>
      </c>
      <c r="C70" s="14">
        <f>SUMIF(Saisie_Décembre!$A$4:$A$127,$A$68:$A$70,Debits_Decembre)</f>
        <v>0</v>
      </c>
      <c r="D70" s="14">
        <f>SUM(B70-C70)</f>
        <v>0</v>
      </c>
      <c r="F70" s="5" t="s">
        <v>80</v>
      </c>
      <c r="G70" s="25" t="s">
        <v>184</v>
      </c>
      <c r="H70" s="14">
        <f>SUMIF(Saisie_Décembre!$A$4:$A$127,$F$64:$F$73,Debits_Decembre)</f>
        <v>0</v>
      </c>
      <c r="I70" s="15">
        <f t="shared" si="5"/>
        <v>0</v>
      </c>
    </row>
    <row r="71" spans="1:9" ht="15" customHeight="1" thickBot="1" x14ac:dyDescent="0.25">
      <c r="A71" s="9" t="s">
        <v>171</v>
      </c>
      <c r="B71" s="16">
        <f>SUM(B68:B70)</f>
        <v>0</v>
      </c>
      <c r="C71" s="16">
        <f>SUM(C68:C70)</f>
        <v>0</v>
      </c>
      <c r="D71" s="16">
        <f>SUM(D69:D70)</f>
        <v>0</v>
      </c>
      <c r="F71" s="5" t="s">
        <v>81</v>
      </c>
      <c r="G71" s="25" t="s">
        <v>184</v>
      </c>
      <c r="H71" s="14">
        <f>SUMIF(Saisie_Décembre!$A$4:$A$127,$F$64:$F$73,Debits_Decembre)</f>
        <v>0</v>
      </c>
      <c r="I71" s="15">
        <f t="shared" si="5"/>
        <v>0</v>
      </c>
    </row>
    <row r="72" spans="1:9" ht="15" customHeight="1" thickBot="1" x14ac:dyDescent="0.25">
      <c r="A72" s="237" t="s">
        <v>53</v>
      </c>
      <c r="B72" s="238"/>
      <c r="C72" s="238"/>
      <c r="D72" s="239"/>
      <c r="F72" s="5" t="s">
        <v>84</v>
      </c>
      <c r="G72" s="25" t="s">
        <v>184</v>
      </c>
      <c r="H72" s="14">
        <f>SUMIF(Saisie_Décembre!$A$4:$A$127,$F$64:$F$73,Debits_Decembre)</f>
        <v>0</v>
      </c>
      <c r="I72" s="15">
        <f t="shared" si="5"/>
        <v>0</v>
      </c>
    </row>
    <row r="73" spans="1:9" ht="15" customHeight="1" thickBot="1" x14ac:dyDescent="0.25">
      <c r="A73" s="5" t="s">
        <v>157</v>
      </c>
      <c r="B73" s="25" t="s">
        <v>184</v>
      </c>
      <c r="C73" s="14">
        <f>SUMIF(Saisie_Décembre!$A$4:$A$127,$A$73:$A$77,Debits_Decembre)</f>
        <v>0</v>
      </c>
      <c r="D73" s="15">
        <f>SUM(B73-C73)</f>
        <v>0</v>
      </c>
      <c r="F73" s="5" t="s">
        <v>94</v>
      </c>
      <c r="G73" s="25" t="s">
        <v>184</v>
      </c>
      <c r="H73" s="14">
        <f>SUMIF(Saisie_Décembre!$A$4:$A$127,$F$64:$F$73,Debits_Decembre)</f>
        <v>0</v>
      </c>
      <c r="I73" s="15">
        <f t="shared" si="5"/>
        <v>0</v>
      </c>
    </row>
    <row r="74" spans="1:9" ht="15" customHeight="1" thickBot="1" x14ac:dyDescent="0.25">
      <c r="A74" s="5" t="s">
        <v>24</v>
      </c>
      <c r="B74" s="25" t="s">
        <v>184</v>
      </c>
      <c r="C74" s="14">
        <f>SUMIF(Saisie_Décembre!$A$4:$A$127,$A$73:$A$77,Debits_Decembre)</f>
        <v>0</v>
      </c>
      <c r="D74" s="15">
        <f>SUM(B74-C74)</f>
        <v>0</v>
      </c>
      <c r="F74" s="9" t="s">
        <v>136</v>
      </c>
      <c r="G74" s="16">
        <f>SUM(G64:G73)</f>
        <v>0</v>
      </c>
      <c r="H74" s="16">
        <f>SUM(H64:H73)</f>
        <v>0</v>
      </c>
      <c r="I74" s="19">
        <f>SUM(I64:I73)</f>
        <v>0</v>
      </c>
    </row>
    <row r="75" spans="1:9" ht="15" customHeight="1" thickBot="1" x14ac:dyDescent="0.25">
      <c r="A75" s="5" t="s">
        <v>52</v>
      </c>
      <c r="B75" s="25" t="s">
        <v>184</v>
      </c>
      <c r="C75" s="14">
        <f>SUMIF(Saisie_Décembre!$A$4:$A$127,$A$73:$A$77,Debits_Decembre)</f>
        <v>0</v>
      </c>
      <c r="D75" s="15">
        <f>SUM(B75-C75)</f>
        <v>0</v>
      </c>
      <c r="F75" s="237" t="s">
        <v>70</v>
      </c>
      <c r="G75" s="238"/>
      <c r="H75" s="238"/>
      <c r="I75" s="239"/>
    </row>
    <row r="76" spans="1:9" ht="15" customHeight="1" thickBot="1" x14ac:dyDescent="0.25">
      <c r="A76" s="5" t="s">
        <v>55</v>
      </c>
      <c r="B76" s="25" t="s">
        <v>184</v>
      </c>
      <c r="C76" s="14">
        <f>SUMIF(Saisie_Décembre!$A$4:$A$127,$A$73:$A$77,Debits_Decembre)</f>
        <v>0</v>
      </c>
      <c r="D76" s="15">
        <f>SUM(B76-C76)</f>
        <v>0</v>
      </c>
      <c r="F76" s="5" t="s">
        <v>163</v>
      </c>
      <c r="G76" s="25" t="s">
        <v>184</v>
      </c>
      <c r="H76" s="14">
        <f>SUMIF(Saisie_Décembre!$A$4:$A$127,$F$76:$F$78,Debits_Decembre)</f>
        <v>0</v>
      </c>
      <c r="I76" s="15">
        <f>SUM(G76-H76)</f>
        <v>0</v>
      </c>
    </row>
    <row r="77" spans="1:9" ht="15" customHeight="1" thickBot="1" x14ac:dyDescent="0.25">
      <c r="A77" s="5" t="s">
        <v>69</v>
      </c>
      <c r="B77" s="25" t="s">
        <v>184</v>
      </c>
      <c r="C77" s="14">
        <f>SUMIF(Saisie_Décembre!$A$4:$A$127,$A$73:$A$77,Debits_Decembre)</f>
        <v>0</v>
      </c>
      <c r="D77" s="15">
        <f>SUM(B77-C77)</f>
        <v>0</v>
      </c>
      <c r="F77" s="5" t="s">
        <v>182</v>
      </c>
      <c r="G77" s="25" t="s">
        <v>184</v>
      </c>
      <c r="H77" s="14">
        <f>SUMIF(Saisie_Décembre!$A$4:$A$127,$F$76:$F$78,Debits_Decembre)</f>
        <v>0</v>
      </c>
      <c r="I77" s="15">
        <f>SUM(G77-H77)</f>
        <v>0</v>
      </c>
    </row>
    <row r="78" spans="1:9" ht="15" customHeight="1" thickBot="1" x14ac:dyDescent="0.25">
      <c r="A78" s="9" t="s">
        <v>130</v>
      </c>
      <c r="B78" s="16">
        <f>SUM(B73:B77)</f>
        <v>0</v>
      </c>
      <c r="C78" s="16">
        <f>SUM(C73:C77)</f>
        <v>0</v>
      </c>
      <c r="D78" s="16">
        <f>SUM(D73:D77)</f>
        <v>0</v>
      </c>
      <c r="F78" s="5" t="s">
        <v>149</v>
      </c>
      <c r="G78" s="25" t="s">
        <v>184</v>
      </c>
      <c r="H78" s="14">
        <f>SUMIF(Saisie_Décembre!$A$4:$A$127,$F$76:$F$78,Debits_Decembre)</f>
        <v>0</v>
      </c>
      <c r="I78" s="15">
        <f>SUM(G78-H78)</f>
        <v>0</v>
      </c>
    </row>
    <row r="79" spans="1:9" ht="15" customHeight="1" thickBot="1" x14ac:dyDescent="0.25">
      <c r="F79" s="9" t="s">
        <v>181</v>
      </c>
      <c r="G79" s="16">
        <f>SUM(G76:G78)</f>
        <v>0</v>
      </c>
      <c r="H79" s="16">
        <f>SUM(H76:H78)</f>
        <v>0</v>
      </c>
      <c r="I79" s="16">
        <f>SUM(I76:I78)</f>
        <v>0</v>
      </c>
    </row>
    <row r="80" spans="1:9" ht="15.75" thickBot="1" x14ac:dyDescent="0.25">
      <c r="F80" s="9" t="s">
        <v>176</v>
      </c>
      <c r="G80" s="16">
        <f>SUM(B31+B37+B43+B59+B66+B71+B78+G12+G21+G27+G33+G38+G47+G51+G62+G74+G79)</f>
        <v>0</v>
      </c>
      <c r="H80" s="16">
        <f>SUM(C31+C37+C43+C59+C66+C71+C78+H12+H21+H27+H33+H38+H47+H51+H62+H74+H79)</f>
        <v>0</v>
      </c>
      <c r="I80" s="16">
        <f>SUM(D31+D37+D43+D59+D66+D71+D78+I12+I21+I27+I33+I38+I47+I51+I62+I74+I79)</f>
        <v>0</v>
      </c>
    </row>
  </sheetData>
  <sheetProtection sheet="1" objects="1" scenarios="1"/>
  <mergeCells count="29">
    <mergeCell ref="A38:D38"/>
    <mergeCell ref="A44:D44"/>
    <mergeCell ref="C2:C3"/>
    <mergeCell ref="I2:I3"/>
    <mergeCell ref="F48:I48"/>
    <mergeCell ref="A5:D5"/>
    <mergeCell ref="F5:I5"/>
    <mergeCell ref="F22:I22"/>
    <mergeCell ref="F1:G1"/>
    <mergeCell ref="F2:G2"/>
    <mergeCell ref="A25:D25"/>
    <mergeCell ref="A27:D27"/>
    <mergeCell ref="A32:D32"/>
    <mergeCell ref="K12:N12"/>
    <mergeCell ref="F39:I39"/>
    <mergeCell ref="F34:I34"/>
    <mergeCell ref="K5:N5"/>
    <mergeCell ref="F13:I13"/>
    <mergeCell ref="K7:N7"/>
    <mergeCell ref="K17:N17"/>
    <mergeCell ref="F28:I28"/>
    <mergeCell ref="K22:N22"/>
    <mergeCell ref="K27:N27"/>
    <mergeCell ref="F75:I75"/>
    <mergeCell ref="A60:D60"/>
    <mergeCell ref="A67:D67"/>
    <mergeCell ref="A72:D72"/>
    <mergeCell ref="F52:I52"/>
    <mergeCell ref="F63:I63"/>
  </mergeCells>
  <dataValidations count="1">
    <dataValidation allowBlank="1" showInputMessage="1" showErrorMessage="1" sqref="F46 A39:A42 A33:A36 A45:A58"/>
  </dataValidation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A1:F131"/>
  <sheetViews>
    <sheetView zoomScaleNormal="100" workbookViewId="0">
      <pane ySplit="3" topLeftCell="A4" activePane="bottomLeft" state="frozen"/>
      <selection activeCell="C4" sqref="C4:E129"/>
      <selection pane="bottomLeft" activeCell="D21" sqref="D21"/>
    </sheetView>
  </sheetViews>
  <sheetFormatPr baseColWidth="10" defaultRowHeight="15" x14ac:dyDescent="0.2"/>
  <cols>
    <col min="1" max="1" width="33.6640625" customWidth="1"/>
    <col min="2" max="2" width="20.21875" customWidth="1"/>
    <col min="3" max="5" width="12.77734375" customWidth="1"/>
  </cols>
  <sheetData>
    <row r="1" spans="1:6" ht="19.5" customHeight="1" thickBot="1" x14ac:dyDescent="0.25">
      <c r="A1" s="245" t="s">
        <v>213</v>
      </c>
      <c r="B1" s="246"/>
      <c r="C1" s="246"/>
      <c r="D1" s="246"/>
      <c r="E1" s="247"/>
      <c r="F1" s="3"/>
    </row>
    <row r="2" spans="1:6" ht="19.5" customHeight="1" thickBot="1" x14ac:dyDescent="0.25">
      <c r="A2" s="248" t="str">
        <f>Mois1</f>
        <v>JANVIER</v>
      </c>
      <c r="B2" s="249"/>
      <c r="C2" s="249"/>
      <c r="D2" s="249"/>
      <c r="E2" s="250"/>
      <c r="F2" s="3"/>
    </row>
    <row r="3" spans="1:6" ht="29.25" customHeight="1" thickBot="1" x14ac:dyDescent="0.25">
      <c r="A3" s="66" t="s">
        <v>270</v>
      </c>
      <c r="B3" s="67" t="s">
        <v>271</v>
      </c>
      <c r="C3" s="66" t="s">
        <v>14</v>
      </c>
      <c r="D3" s="66" t="s">
        <v>15</v>
      </c>
      <c r="E3" s="66" t="s">
        <v>16</v>
      </c>
      <c r="F3" s="3"/>
    </row>
    <row r="4" spans="1:6" ht="15.75" thickBot="1" x14ac:dyDescent="0.25">
      <c r="A4" s="180" t="s">
        <v>106</v>
      </c>
      <c r="B4" s="35" t="s">
        <v>96</v>
      </c>
      <c r="C4" s="20"/>
      <c r="D4" s="20">
        <v>67</v>
      </c>
      <c r="E4" s="21">
        <f>SUM($D$4-$C$4)</f>
        <v>67</v>
      </c>
      <c r="F4" s="3"/>
    </row>
    <row r="5" spans="1:6" ht="15.75" thickBot="1" x14ac:dyDescent="0.25">
      <c r="A5" s="180" t="s">
        <v>108</v>
      </c>
      <c r="B5" s="35" t="s">
        <v>99</v>
      </c>
      <c r="C5" s="20">
        <v>6</v>
      </c>
      <c r="D5" s="20"/>
      <c r="E5" s="21">
        <f>SUM($E$4+$D$5-$C$5)</f>
        <v>61</v>
      </c>
      <c r="F5" s="3"/>
    </row>
    <row r="6" spans="1:6" ht="15.75" thickBot="1" x14ac:dyDescent="0.25">
      <c r="A6" s="18" t="s">
        <v>105</v>
      </c>
      <c r="B6" s="35" t="s">
        <v>95</v>
      </c>
      <c r="C6" s="20"/>
      <c r="D6" s="20"/>
      <c r="E6" s="21">
        <f>SUM($E$5+$D$6-$C$6)</f>
        <v>61</v>
      </c>
      <c r="F6" s="3" t="s">
        <v>0</v>
      </c>
    </row>
    <row r="7" spans="1:6" ht="15.75" thickBot="1" x14ac:dyDescent="0.25">
      <c r="A7" s="18" t="s">
        <v>103</v>
      </c>
      <c r="B7" s="35" t="s">
        <v>95</v>
      </c>
      <c r="C7" s="20"/>
      <c r="D7" s="20"/>
      <c r="E7" s="21">
        <f>SUM($E$6+$D$7-$C$7)</f>
        <v>61</v>
      </c>
      <c r="F7" s="168" t="s">
        <v>123</v>
      </c>
    </row>
    <row r="8" spans="1:6" ht="15.75" thickBot="1" x14ac:dyDescent="0.25">
      <c r="A8" s="18" t="s">
        <v>105</v>
      </c>
      <c r="B8" s="35" t="s">
        <v>96</v>
      </c>
      <c r="C8" s="20"/>
      <c r="D8" s="20">
        <v>677.77</v>
      </c>
      <c r="E8" s="21">
        <f>SUM($E$7+$D$8-$C$8)</f>
        <v>738.77</v>
      </c>
      <c r="F8" s="3"/>
    </row>
    <row r="9" spans="1:6" ht="15.75" thickBot="1" x14ac:dyDescent="0.25">
      <c r="A9" s="18"/>
      <c r="B9" s="35"/>
      <c r="C9" s="20"/>
      <c r="D9" s="20"/>
      <c r="E9" s="21">
        <f>SUM($E$8+$D$9-$C$9)</f>
        <v>738.77</v>
      </c>
      <c r="F9" s="3"/>
    </row>
    <row r="10" spans="1:6" ht="15.75" thickBot="1" x14ac:dyDescent="0.25">
      <c r="A10" s="18"/>
      <c r="B10" s="35"/>
      <c r="C10" s="20"/>
      <c r="D10" s="20"/>
      <c r="E10" s="21">
        <f>SUM($E$9+$D$10-$C$10)</f>
        <v>738.77</v>
      </c>
      <c r="F10" s="3"/>
    </row>
    <row r="11" spans="1:6" ht="15.75" thickBot="1" x14ac:dyDescent="0.25">
      <c r="A11" s="18"/>
      <c r="B11" s="35"/>
      <c r="C11" s="20"/>
      <c r="D11" s="20"/>
      <c r="E11" s="21">
        <f>SUM($E$10+$D$11-$C$11)</f>
        <v>738.77</v>
      </c>
      <c r="F11" s="165" t="s">
        <v>116</v>
      </c>
    </row>
    <row r="12" spans="1:6" ht="15.75" thickBot="1" x14ac:dyDescent="0.25">
      <c r="A12" s="18"/>
      <c r="B12" s="35"/>
      <c r="C12" s="20"/>
      <c r="D12" s="20"/>
      <c r="E12" s="21">
        <f>SUM($E$11+$D$12-$C$12)</f>
        <v>738.77</v>
      </c>
      <c r="F12" s="3"/>
    </row>
    <row r="13" spans="1:6" ht="15.75" thickBot="1" x14ac:dyDescent="0.25">
      <c r="A13" s="18"/>
      <c r="B13" s="35"/>
      <c r="C13" s="20"/>
      <c r="D13" s="20"/>
      <c r="E13" s="21">
        <f>SUM($E$12+$D$13-$C$13)</f>
        <v>738.77</v>
      </c>
      <c r="F13" s="3"/>
    </row>
    <row r="14" spans="1:6" ht="15.75" thickBot="1" x14ac:dyDescent="0.25">
      <c r="A14" s="18"/>
      <c r="B14" s="35"/>
      <c r="C14" s="20"/>
      <c r="D14" s="20"/>
      <c r="E14" s="21">
        <f>SUM($E$13+$D$14-$C$14)</f>
        <v>738.77</v>
      </c>
      <c r="F14" s="3"/>
    </row>
    <row r="15" spans="1:6" ht="15.75" thickBot="1" x14ac:dyDescent="0.25">
      <c r="A15" s="18"/>
      <c r="B15" s="35"/>
      <c r="C15" s="20"/>
      <c r="D15" s="20"/>
      <c r="E15" s="21">
        <f>SUM($E$14+$D$15-$C$15)</f>
        <v>738.77</v>
      </c>
      <c r="F15" s="165" t="s">
        <v>18</v>
      </c>
    </row>
    <row r="16" spans="1:6" ht="15.75" thickBot="1" x14ac:dyDescent="0.25">
      <c r="A16" s="18"/>
      <c r="B16" s="35"/>
      <c r="C16" s="20"/>
      <c r="D16" s="20"/>
      <c r="E16" s="21">
        <f>SUM($E$15+$D$16-$C$16)</f>
        <v>738.77</v>
      </c>
      <c r="F16" s="3"/>
    </row>
    <row r="17" spans="1:6" ht="15.75" thickBot="1" x14ac:dyDescent="0.25">
      <c r="A17" s="18"/>
      <c r="B17" s="35"/>
      <c r="C17" s="20"/>
      <c r="D17" s="20"/>
      <c r="E17" s="21">
        <f>SUM($E$16+$D$17-$C$17)</f>
        <v>738.77</v>
      </c>
      <c r="F17" s="3"/>
    </row>
    <row r="18" spans="1:6" ht="15.75" thickBot="1" x14ac:dyDescent="0.25">
      <c r="A18" s="18"/>
      <c r="B18" s="35"/>
      <c r="C18" s="20"/>
      <c r="D18" s="20"/>
      <c r="E18" s="21">
        <f>SUM($E$17+$D$18-$C$18)</f>
        <v>738.77</v>
      </c>
      <c r="F18" s="3"/>
    </row>
    <row r="19" spans="1:6" ht="15.75" thickBot="1" x14ac:dyDescent="0.25">
      <c r="A19" s="18"/>
      <c r="B19" s="35"/>
      <c r="C19" s="20"/>
      <c r="D19" s="20"/>
      <c r="E19" s="21">
        <f>SUM($E$18+$D$19-$C$19)</f>
        <v>738.77</v>
      </c>
      <c r="F19" s="165" t="s">
        <v>283</v>
      </c>
    </row>
    <row r="20" spans="1:6" ht="15.75" thickBot="1" x14ac:dyDescent="0.25">
      <c r="A20" s="18"/>
      <c r="B20" s="35"/>
      <c r="C20" s="20"/>
      <c r="D20" s="20"/>
      <c r="E20" s="21">
        <f>SUM($E$19+$D$20-$C$20)</f>
        <v>738.77</v>
      </c>
      <c r="F20" s="3"/>
    </row>
    <row r="21" spans="1:6" ht="15.75" thickBot="1" x14ac:dyDescent="0.25">
      <c r="A21" s="18"/>
      <c r="B21" s="35"/>
      <c r="C21" s="20"/>
      <c r="D21" s="20"/>
      <c r="E21" s="21">
        <f>SUM($E$20+$D$21-$C$21)</f>
        <v>738.77</v>
      </c>
    </row>
    <row r="22" spans="1:6" ht="15.75" thickBot="1" x14ac:dyDescent="0.25">
      <c r="A22" s="18"/>
      <c r="B22" s="35"/>
      <c r="C22" s="20"/>
      <c r="D22" s="20"/>
      <c r="E22" s="21">
        <f>SUM($E$21+$D$22-$C$22)</f>
        <v>738.77</v>
      </c>
      <c r="F22" s="3"/>
    </row>
    <row r="23" spans="1:6" ht="15.75" thickBot="1" x14ac:dyDescent="0.25">
      <c r="A23" s="18"/>
      <c r="B23" s="35"/>
      <c r="C23" s="20"/>
      <c r="D23" s="20"/>
      <c r="E23" s="21">
        <f>SUM($E$22+$D$23-$C$23)</f>
        <v>738.77</v>
      </c>
      <c r="F23" s="3"/>
    </row>
    <row r="24" spans="1:6" ht="15.75" thickBot="1" x14ac:dyDescent="0.25">
      <c r="A24" s="18"/>
      <c r="B24" s="35"/>
      <c r="C24" s="20"/>
      <c r="D24" s="20"/>
      <c r="E24" s="21">
        <f>SUM($E$23+$D$24-$C$24)</f>
        <v>738.77</v>
      </c>
      <c r="F24" s="3"/>
    </row>
    <row r="25" spans="1:6" ht="15.75" thickBot="1" x14ac:dyDescent="0.25">
      <c r="A25" s="18"/>
      <c r="B25" s="35"/>
      <c r="C25" s="20"/>
      <c r="D25" s="20"/>
      <c r="E25" s="21">
        <f>SUM($E$24+$D$25-$C$25)</f>
        <v>738.77</v>
      </c>
      <c r="F25" s="3"/>
    </row>
    <row r="26" spans="1:6" ht="15.75" thickBot="1" x14ac:dyDescent="0.25">
      <c r="A26" s="18"/>
      <c r="B26" s="35"/>
      <c r="C26" s="20"/>
      <c r="D26" s="20"/>
      <c r="E26" s="21">
        <f>SUM($E$25+$D$26-$C$26)</f>
        <v>738.77</v>
      </c>
      <c r="F26" s="3"/>
    </row>
    <row r="27" spans="1:6" ht="15.75" thickBot="1" x14ac:dyDescent="0.25">
      <c r="A27" s="18"/>
      <c r="B27" s="35"/>
      <c r="C27" s="20"/>
      <c r="D27" s="20"/>
      <c r="E27" s="21">
        <f>SUM($E$26+$D$27-$C$27)</f>
        <v>738.77</v>
      </c>
      <c r="F27" s="3"/>
    </row>
    <row r="28" spans="1:6" ht="15.75" thickBot="1" x14ac:dyDescent="0.25">
      <c r="A28" s="18"/>
      <c r="B28" s="35"/>
      <c r="C28" s="20"/>
      <c r="D28" s="20"/>
      <c r="E28" s="21">
        <f>SUM($E$27+$D$28-$C$28)</f>
        <v>738.77</v>
      </c>
      <c r="F28" s="3"/>
    </row>
    <row r="29" spans="1:6" ht="15.75" thickBot="1" x14ac:dyDescent="0.25">
      <c r="A29" s="18"/>
      <c r="B29" s="35"/>
      <c r="C29" s="20"/>
      <c r="D29" s="20"/>
      <c r="E29" s="21">
        <f>SUM($E$28+$D$29-$C$29)</f>
        <v>738.77</v>
      </c>
      <c r="F29" s="3"/>
    </row>
    <row r="30" spans="1:6" ht="15.75" thickBot="1" x14ac:dyDescent="0.25">
      <c r="A30" s="18"/>
      <c r="B30" s="35"/>
      <c r="C30" s="20"/>
      <c r="D30" s="20"/>
      <c r="E30" s="21">
        <f>SUM($E$29+$D$30-$C$30)</f>
        <v>738.77</v>
      </c>
      <c r="F30" s="3"/>
    </row>
    <row r="31" spans="1:6" ht="15.75" thickBot="1" x14ac:dyDescent="0.25">
      <c r="A31" s="18"/>
      <c r="B31" s="35"/>
      <c r="C31" s="20"/>
      <c r="D31" s="20"/>
      <c r="E31" s="21">
        <f>SUM($E$30+$D$31-$C$31)</f>
        <v>738.77</v>
      </c>
      <c r="F31" s="3"/>
    </row>
    <row r="32" spans="1:6" ht="15.75" thickBot="1" x14ac:dyDescent="0.25">
      <c r="A32" s="18"/>
      <c r="B32" s="35"/>
      <c r="C32" s="20"/>
      <c r="D32" s="20"/>
      <c r="E32" s="21">
        <f>SUM($E$31+$D$32-$C$32)</f>
        <v>738.77</v>
      </c>
      <c r="F32" s="3"/>
    </row>
    <row r="33" spans="1:6" ht="15.75" thickBot="1" x14ac:dyDescent="0.25">
      <c r="A33" s="18"/>
      <c r="B33" s="35"/>
      <c r="C33" s="20"/>
      <c r="D33" s="20"/>
      <c r="E33" s="21">
        <f>SUM($E$32+$D$33-$C$33)</f>
        <v>738.77</v>
      </c>
      <c r="F33" s="3"/>
    </row>
    <row r="34" spans="1:6" ht="15.75" thickBot="1" x14ac:dyDescent="0.25">
      <c r="A34" s="18"/>
      <c r="B34" s="35"/>
      <c r="C34" s="20"/>
      <c r="D34" s="20"/>
      <c r="E34" s="21">
        <f>SUM($E$33+$D$34-$C$34)</f>
        <v>738.77</v>
      </c>
      <c r="F34" s="3"/>
    </row>
    <row r="35" spans="1:6" ht="15.75" thickBot="1" x14ac:dyDescent="0.25">
      <c r="A35" s="18"/>
      <c r="B35" s="35"/>
      <c r="C35" s="20"/>
      <c r="D35" s="20"/>
      <c r="E35" s="21">
        <f>SUM($E$34+$D$35-$C$35)</f>
        <v>738.77</v>
      </c>
      <c r="F35" s="3"/>
    </row>
    <row r="36" spans="1:6" ht="15.75" thickBot="1" x14ac:dyDescent="0.25">
      <c r="A36" s="18"/>
      <c r="B36" s="35"/>
      <c r="C36" s="20"/>
      <c r="D36" s="20"/>
      <c r="E36" s="21">
        <f>SUM($E$35+$D$36-$C$36)</f>
        <v>738.77</v>
      </c>
      <c r="F36" s="3"/>
    </row>
    <row r="37" spans="1:6" ht="15.75" thickBot="1" x14ac:dyDescent="0.25">
      <c r="A37" s="18"/>
      <c r="B37" s="35"/>
      <c r="C37" s="20"/>
      <c r="D37" s="20"/>
      <c r="E37" s="21">
        <f>SUM($E$36+$D$37-$C$37)</f>
        <v>738.77</v>
      </c>
      <c r="F37" s="3"/>
    </row>
    <row r="38" spans="1:6" ht="15.75" thickBot="1" x14ac:dyDescent="0.25">
      <c r="A38" s="18"/>
      <c r="B38" s="35"/>
      <c r="C38" s="20"/>
      <c r="D38" s="20"/>
      <c r="E38" s="21">
        <f>SUM($E$37+$D$38-$C$38)</f>
        <v>738.77</v>
      </c>
      <c r="F38" s="3"/>
    </row>
    <row r="39" spans="1:6" ht="15.75" thickBot="1" x14ac:dyDescent="0.25">
      <c r="A39" s="18"/>
      <c r="B39" s="35"/>
      <c r="C39" s="20"/>
      <c r="D39" s="20"/>
      <c r="E39" s="21">
        <f>SUM($E$38+$D$39-$C$39)</f>
        <v>738.77</v>
      </c>
      <c r="F39" s="3"/>
    </row>
    <row r="40" spans="1:6" ht="15.75" thickBot="1" x14ac:dyDescent="0.25">
      <c r="A40" s="18"/>
      <c r="B40" s="35"/>
      <c r="C40" s="20"/>
      <c r="D40" s="20"/>
      <c r="E40" s="21">
        <f>SUM($E$39+$D$40-$C$40)</f>
        <v>738.77</v>
      </c>
      <c r="F40" s="3"/>
    </row>
    <row r="41" spans="1:6" ht="15.75" thickBot="1" x14ac:dyDescent="0.25">
      <c r="A41" s="18"/>
      <c r="B41" s="35"/>
      <c r="C41" s="20"/>
      <c r="D41" s="20"/>
      <c r="E41" s="21">
        <f>SUM($E$40+$D$41-$C$41)</f>
        <v>738.77</v>
      </c>
      <c r="F41" s="3"/>
    </row>
    <row r="42" spans="1:6" ht="15.75" thickBot="1" x14ac:dyDescent="0.25">
      <c r="A42" s="18"/>
      <c r="B42" s="35"/>
      <c r="C42" s="20"/>
      <c r="D42" s="20"/>
      <c r="E42" s="21">
        <f>SUM($E$41+$D$42-$C$42)</f>
        <v>738.77</v>
      </c>
      <c r="F42" s="3"/>
    </row>
    <row r="43" spans="1:6" ht="15.75" thickBot="1" x14ac:dyDescent="0.25">
      <c r="A43" s="18"/>
      <c r="B43" s="35"/>
      <c r="C43" s="20"/>
      <c r="D43" s="20"/>
      <c r="E43" s="21">
        <f>SUM($E$42+$D$43-$C$43)</f>
        <v>738.77</v>
      </c>
      <c r="F43" s="3"/>
    </row>
    <row r="44" spans="1:6" ht="15.75" thickBot="1" x14ac:dyDescent="0.25">
      <c r="A44" s="18"/>
      <c r="B44" s="35"/>
      <c r="C44" s="20"/>
      <c r="D44" s="20"/>
      <c r="E44" s="21">
        <f>SUM($E$43+$D$44-$C$44)</f>
        <v>738.77</v>
      </c>
      <c r="F44" s="3"/>
    </row>
    <row r="45" spans="1:6" ht="15.75" thickBot="1" x14ac:dyDescent="0.25">
      <c r="A45" s="18"/>
      <c r="B45" s="35"/>
      <c r="C45" s="20"/>
      <c r="D45" s="20"/>
      <c r="E45" s="21">
        <f>SUM($E$44+$D$45-$C$45)</f>
        <v>738.77</v>
      </c>
      <c r="F45" s="3"/>
    </row>
    <row r="46" spans="1:6" ht="15.75" thickBot="1" x14ac:dyDescent="0.25">
      <c r="A46" s="18"/>
      <c r="B46" s="35"/>
      <c r="C46" s="20"/>
      <c r="D46" s="20"/>
      <c r="E46" s="21">
        <f>SUM($E$45+$D$46-$C$46)</f>
        <v>738.77</v>
      </c>
      <c r="F46" s="3"/>
    </row>
    <row r="47" spans="1:6" ht="15.75" thickBot="1" x14ac:dyDescent="0.25">
      <c r="A47" s="18"/>
      <c r="B47" s="35"/>
      <c r="C47" s="20"/>
      <c r="D47" s="20"/>
      <c r="E47" s="21">
        <f>SUM($E$46+$D$47-$C$47)</f>
        <v>738.77</v>
      </c>
      <c r="F47" s="3"/>
    </row>
    <row r="48" spans="1:6" ht="15.75" thickBot="1" x14ac:dyDescent="0.25">
      <c r="A48" s="18"/>
      <c r="B48" s="35"/>
      <c r="C48" s="20"/>
      <c r="D48" s="20"/>
      <c r="E48" s="21">
        <f>SUM($E$47+$D$48-$C$48)</f>
        <v>738.77</v>
      </c>
      <c r="F48" s="3"/>
    </row>
    <row r="49" spans="1:6" ht="15.75" thickBot="1" x14ac:dyDescent="0.25">
      <c r="A49" s="18"/>
      <c r="B49" s="35"/>
      <c r="C49" s="20"/>
      <c r="D49" s="20"/>
      <c r="E49" s="21">
        <f>SUM($E$48+$D$49-$C$49)</f>
        <v>738.77</v>
      </c>
      <c r="F49" s="3"/>
    </row>
    <row r="50" spans="1:6" ht="15.75" thickBot="1" x14ac:dyDescent="0.25">
      <c r="A50" s="18"/>
      <c r="B50" s="35"/>
      <c r="C50" s="20"/>
      <c r="D50" s="20"/>
      <c r="E50" s="21">
        <f>SUM($E$49+$D$50-$C$50)</f>
        <v>738.77</v>
      </c>
      <c r="F50" s="3"/>
    </row>
    <row r="51" spans="1:6" ht="15.75" thickBot="1" x14ac:dyDescent="0.25">
      <c r="A51" s="18"/>
      <c r="B51" s="35"/>
      <c r="C51" s="20"/>
      <c r="D51" s="20"/>
      <c r="E51" s="21">
        <f>SUM($E$50+$D$51-$C$51)</f>
        <v>738.77</v>
      </c>
      <c r="F51" s="3"/>
    </row>
    <row r="52" spans="1:6" ht="15.75" thickBot="1" x14ac:dyDescent="0.25">
      <c r="A52" s="18"/>
      <c r="B52" s="35"/>
      <c r="C52" s="20"/>
      <c r="D52" s="20"/>
      <c r="E52" s="21">
        <f>SUM($E$51+$D$52-$C$52)</f>
        <v>738.77</v>
      </c>
      <c r="F52" s="3" t="s">
        <v>0</v>
      </c>
    </row>
    <row r="53" spans="1:6" ht="15.75" thickBot="1" x14ac:dyDescent="0.25">
      <c r="A53" s="18"/>
      <c r="B53" s="35"/>
      <c r="C53" s="20"/>
      <c r="D53" s="20"/>
      <c r="E53" s="21">
        <f>SUM($E$52+$D$53-$C$53)</f>
        <v>738.77</v>
      </c>
      <c r="F53" s="3"/>
    </row>
    <row r="54" spans="1:6" ht="15.75" thickBot="1" x14ac:dyDescent="0.25">
      <c r="A54" s="18"/>
      <c r="B54" s="35"/>
      <c r="C54" s="20"/>
      <c r="D54" s="20"/>
      <c r="E54" s="21">
        <f>SUM($E$53+$D$54-$C$54)</f>
        <v>738.77</v>
      </c>
      <c r="F54" s="3"/>
    </row>
    <row r="55" spans="1:6" ht="15.75" thickBot="1" x14ac:dyDescent="0.25">
      <c r="A55" s="18"/>
      <c r="B55" s="35"/>
      <c r="C55" s="20"/>
      <c r="D55" s="20"/>
      <c r="E55" s="21">
        <f>SUM($E$54+$D$55-$C$55)</f>
        <v>738.77</v>
      </c>
      <c r="F55" s="3"/>
    </row>
    <row r="56" spans="1:6" ht="15.75" thickBot="1" x14ac:dyDescent="0.25">
      <c r="A56" s="18"/>
      <c r="B56" s="35"/>
      <c r="C56" s="20"/>
      <c r="D56" s="20"/>
      <c r="E56" s="21">
        <f>SUM($E$55+$D$56-$C$56)</f>
        <v>738.77</v>
      </c>
      <c r="F56" s="3"/>
    </row>
    <row r="57" spans="1:6" ht="15.75" thickBot="1" x14ac:dyDescent="0.25">
      <c r="A57" s="18"/>
      <c r="B57" s="35"/>
      <c r="C57" s="20"/>
      <c r="D57" s="20"/>
      <c r="E57" s="21">
        <f>SUM($E$56+$D$57-$C$57)</f>
        <v>738.77</v>
      </c>
      <c r="F57" s="3"/>
    </row>
    <row r="58" spans="1:6" ht="15.75" thickBot="1" x14ac:dyDescent="0.25">
      <c r="A58" s="18"/>
      <c r="B58" s="35"/>
      <c r="C58" s="20"/>
      <c r="D58" s="20"/>
      <c r="E58" s="21">
        <f>SUM($E$57+$D$58-$C$58)</f>
        <v>738.77</v>
      </c>
      <c r="F58" s="3"/>
    </row>
    <row r="59" spans="1:6" ht="15.75" thickBot="1" x14ac:dyDescent="0.25">
      <c r="A59" s="18"/>
      <c r="B59" s="35"/>
      <c r="C59" s="20"/>
      <c r="D59" s="20"/>
      <c r="E59" s="21">
        <f>SUM($E$58+$D$59-$C$59)</f>
        <v>738.77</v>
      </c>
      <c r="F59" s="3"/>
    </row>
    <row r="60" spans="1:6" ht="15.75" thickBot="1" x14ac:dyDescent="0.25">
      <c r="A60" s="18"/>
      <c r="B60" s="35"/>
      <c r="C60" s="20"/>
      <c r="D60" s="20"/>
      <c r="E60" s="21">
        <f>SUM($E$59+$D$60-$C$60)</f>
        <v>738.77</v>
      </c>
      <c r="F60" s="3"/>
    </row>
    <row r="61" spans="1:6" ht="15.75" thickBot="1" x14ac:dyDescent="0.25">
      <c r="A61" s="18"/>
      <c r="B61" s="35"/>
      <c r="C61" s="20"/>
      <c r="D61" s="20"/>
      <c r="E61" s="21">
        <f>SUM($E$60+$D$61-$C$61)</f>
        <v>738.77</v>
      </c>
      <c r="F61" s="3"/>
    </row>
    <row r="62" spans="1:6" ht="15.75" thickBot="1" x14ac:dyDescent="0.25">
      <c r="A62" s="18"/>
      <c r="B62" s="35"/>
      <c r="C62" s="20"/>
      <c r="D62" s="20"/>
      <c r="E62" s="21">
        <f>SUM($E$61+$D$62-$C$62)</f>
        <v>738.77</v>
      </c>
      <c r="F62" s="3"/>
    </row>
    <row r="63" spans="1:6" ht="15.75" thickBot="1" x14ac:dyDescent="0.25">
      <c r="A63" s="18"/>
      <c r="B63" s="35"/>
      <c r="C63" s="20"/>
      <c r="D63" s="20"/>
      <c r="E63" s="21">
        <f>SUM($E$62+$D$63-$C$63)</f>
        <v>738.77</v>
      </c>
      <c r="F63" s="3"/>
    </row>
    <row r="64" spans="1:6" ht="15.75" thickBot="1" x14ac:dyDescent="0.25">
      <c r="A64" s="18"/>
      <c r="B64" s="35"/>
      <c r="C64" s="20"/>
      <c r="D64" s="20"/>
      <c r="E64" s="21">
        <f>SUM($E$63+$D$64-$C$64)</f>
        <v>738.77</v>
      </c>
      <c r="F64" s="3"/>
    </row>
    <row r="65" spans="1:6" ht="15.75" thickBot="1" x14ac:dyDescent="0.25">
      <c r="A65" s="18"/>
      <c r="B65" s="35"/>
      <c r="C65" s="20"/>
      <c r="D65" s="20"/>
      <c r="E65" s="21">
        <f>SUM($E$64+$D$65-$C$65)</f>
        <v>738.77</v>
      </c>
      <c r="F65" s="3"/>
    </row>
    <row r="66" spans="1:6" ht="15.75" thickBot="1" x14ac:dyDescent="0.25">
      <c r="A66" s="18"/>
      <c r="B66" s="35"/>
      <c r="C66" s="20"/>
      <c r="D66" s="20"/>
      <c r="E66" s="21">
        <f>SUM($E$65+$D$66-$C$66)</f>
        <v>738.77</v>
      </c>
      <c r="F66" s="3"/>
    </row>
    <row r="67" spans="1:6" ht="15.75" thickBot="1" x14ac:dyDescent="0.25">
      <c r="A67" s="18"/>
      <c r="B67" s="35"/>
      <c r="C67" s="20"/>
      <c r="D67" s="20"/>
      <c r="E67" s="21">
        <f>SUM($E$66+$D$67-$C$67)</f>
        <v>738.77</v>
      </c>
      <c r="F67" s="3"/>
    </row>
    <row r="68" spans="1:6" ht="15.75" thickBot="1" x14ac:dyDescent="0.25">
      <c r="A68" s="18"/>
      <c r="B68" s="35"/>
      <c r="C68" s="20"/>
      <c r="D68" s="20"/>
      <c r="E68" s="21">
        <f>SUM($E$67+$D$68-$C$68)</f>
        <v>738.77</v>
      </c>
      <c r="F68" s="3"/>
    </row>
    <row r="69" spans="1:6" ht="15.75" thickBot="1" x14ac:dyDescent="0.25">
      <c r="A69" s="18"/>
      <c r="B69" s="35"/>
      <c r="C69" s="20"/>
      <c r="D69" s="20"/>
      <c r="E69" s="21">
        <f>SUM($E$68+$D$69-$C$69)</f>
        <v>738.77</v>
      </c>
      <c r="F69" s="3"/>
    </row>
    <row r="70" spans="1:6" ht="15.75" thickBot="1" x14ac:dyDescent="0.25">
      <c r="A70" s="18"/>
      <c r="B70" s="35"/>
      <c r="C70" s="20"/>
      <c r="D70" s="20"/>
      <c r="E70" s="21">
        <f>SUM($E$69+$D$70-$C$70)</f>
        <v>738.77</v>
      </c>
      <c r="F70" s="3"/>
    </row>
    <row r="71" spans="1:6" ht="15.75" thickBot="1" x14ac:dyDescent="0.25">
      <c r="A71" s="18"/>
      <c r="B71" s="35"/>
      <c r="C71" s="20"/>
      <c r="D71" s="20"/>
      <c r="E71" s="21">
        <f>SUM($E$70+$D$71-$C$71)</f>
        <v>738.77</v>
      </c>
      <c r="F71" s="3"/>
    </row>
    <row r="72" spans="1:6" ht="15.75" thickBot="1" x14ac:dyDescent="0.25">
      <c r="A72" s="18"/>
      <c r="B72" s="35"/>
      <c r="C72" s="20"/>
      <c r="D72" s="20"/>
      <c r="E72" s="21">
        <f>SUM($E$71+$D$72-$C$72)</f>
        <v>738.77</v>
      </c>
      <c r="F72" s="3"/>
    </row>
    <row r="73" spans="1:6" ht="15.75" thickBot="1" x14ac:dyDescent="0.25">
      <c r="A73" s="18"/>
      <c r="B73" s="35"/>
      <c r="C73" s="20"/>
      <c r="D73" s="20"/>
      <c r="E73" s="21">
        <f>SUM($E$72+$D$73-$C$73)</f>
        <v>738.77</v>
      </c>
      <c r="F73" s="3"/>
    </row>
    <row r="74" spans="1:6" ht="15.75" thickBot="1" x14ac:dyDescent="0.25">
      <c r="A74" s="18"/>
      <c r="B74" s="35"/>
      <c r="C74" s="20"/>
      <c r="D74" s="20"/>
      <c r="E74" s="21">
        <f>SUM($E$73+$D$74-$C$74)</f>
        <v>738.77</v>
      </c>
      <c r="F74" s="3"/>
    </row>
    <row r="75" spans="1:6" ht="15.75" thickBot="1" x14ac:dyDescent="0.25">
      <c r="A75" s="18"/>
      <c r="B75" s="35"/>
      <c r="C75" s="20"/>
      <c r="D75" s="20"/>
      <c r="E75" s="21">
        <f>SUM($E$74+$D$75-$C$75)</f>
        <v>738.77</v>
      </c>
      <c r="F75" s="3"/>
    </row>
    <row r="76" spans="1:6" ht="15.75" thickBot="1" x14ac:dyDescent="0.25">
      <c r="A76" s="18"/>
      <c r="B76" s="35"/>
      <c r="C76" s="20"/>
      <c r="D76" s="20"/>
      <c r="E76" s="21">
        <f>SUM($E$75+$D$76-$C$76)</f>
        <v>738.77</v>
      </c>
      <c r="F76" s="3"/>
    </row>
    <row r="77" spans="1:6" ht="15.75" thickBot="1" x14ac:dyDescent="0.25">
      <c r="A77" s="18"/>
      <c r="B77" s="35"/>
      <c r="C77" s="20"/>
      <c r="D77" s="20"/>
      <c r="E77" s="21">
        <f>SUM($E$76+$D$77-$C$77)</f>
        <v>738.77</v>
      </c>
      <c r="F77" s="3"/>
    </row>
    <row r="78" spans="1:6" ht="15.75" thickBot="1" x14ac:dyDescent="0.25">
      <c r="A78" s="18"/>
      <c r="B78" s="35"/>
      <c r="C78" s="20"/>
      <c r="D78" s="20"/>
      <c r="E78" s="21">
        <f>SUM($E$77+$D$78-$C$78)</f>
        <v>738.77</v>
      </c>
      <c r="F78" s="3"/>
    </row>
    <row r="79" spans="1:6" ht="15.75" thickBot="1" x14ac:dyDescent="0.25">
      <c r="A79" s="18"/>
      <c r="B79" s="35"/>
      <c r="C79" s="20"/>
      <c r="D79" s="20"/>
      <c r="E79" s="21">
        <f>SUM($E$78+$D$79-$C$79)</f>
        <v>738.77</v>
      </c>
      <c r="F79" s="3"/>
    </row>
    <row r="80" spans="1:6" ht="15.75" thickBot="1" x14ac:dyDescent="0.25">
      <c r="A80" s="18"/>
      <c r="B80" s="35"/>
      <c r="C80" s="20"/>
      <c r="D80" s="20"/>
      <c r="E80" s="21">
        <f>SUM($E$79+$D$80-$C$80)</f>
        <v>738.77</v>
      </c>
      <c r="F80" s="3"/>
    </row>
    <row r="81" spans="1:6" ht="15.75" thickBot="1" x14ac:dyDescent="0.25">
      <c r="A81" s="18"/>
      <c r="B81" s="35"/>
      <c r="C81" s="20"/>
      <c r="D81" s="20"/>
      <c r="E81" s="21">
        <f>SUM($E$80+$D$81-$C$81)</f>
        <v>738.77</v>
      </c>
      <c r="F81" s="3"/>
    </row>
    <row r="82" spans="1:6" ht="15.75" thickBot="1" x14ac:dyDescent="0.25">
      <c r="A82" s="18"/>
      <c r="B82" s="35"/>
      <c r="C82" s="20"/>
      <c r="D82" s="20"/>
      <c r="E82" s="21">
        <f>SUM($E$81+$D$82-$C$82)</f>
        <v>738.77</v>
      </c>
      <c r="F82" s="3"/>
    </row>
    <row r="83" spans="1:6" ht="15.75" thickBot="1" x14ac:dyDescent="0.25">
      <c r="A83" s="18"/>
      <c r="B83" s="35"/>
      <c r="C83" s="20"/>
      <c r="D83" s="20"/>
      <c r="E83" s="21">
        <f>SUM($E$82+$D$83-$C$83)</f>
        <v>738.77</v>
      </c>
      <c r="F83" s="3"/>
    </row>
    <row r="84" spans="1:6" ht="15.75" thickBot="1" x14ac:dyDescent="0.25">
      <c r="A84" s="18"/>
      <c r="B84" s="35"/>
      <c r="C84" s="20"/>
      <c r="D84" s="20"/>
      <c r="E84" s="21">
        <f>SUM($E$83+$D$84-$C$84)</f>
        <v>738.77</v>
      </c>
      <c r="F84" s="3"/>
    </row>
    <row r="85" spans="1:6" ht="15.75" thickBot="1" x14ac:dyDescent="0.25">
      <c r="A85" s="18"/>
      <c r="B85" s="35"/>
      <c r="C85" s="20"/>
      <c r="D85" s="20"/>
      <c r="E85" s="21">
        <f>SUM($E$84+$D$85-$C$85)</f>
        <v>738.77</v>
      </c>
      <c r="F85" s="3"/>
    </row>
    <row r="86" spans="1:6" ht="15.75" thickBot="1" x14ac:dyDescent="0.25">
      <c r="A86" s="18"/>
      <c r="B86" s="35"/>
      <c r="C86" s="20"/>
      <c r="D86" s="20"/>
      <c r="E86" s="21">
        <f>SUM($E$85+$D$86-$C$86)</f>
        <v>738.77</v>
      </c>
      <c r="F86" s="3"/>
    </row>
    <row r="87" spans="1:6" ht="15.75" thickBot="1" x14ac:dyDescent="0.25">
      <c r="A87" s="18"/>
      <c r="B87" s="35"/>
      <c r="C87" s="20"/>
      <c r="D87" s="20"/>
      <c r="E87" s="21">
        <f>SUM($E$86+$D$87-$C$87)</f>
        <v>738.77</v>
      </c>
      <c r="F87" s="3"/>
    </row>
    <row r="88" spans="1:6" ht="15.75" thickBot="1" x14ac:dyDescent="0.25">
      <c r="A88" s="18"/>
      <c r="B88" s="35"/>
      <c r="C88" s="20"/>
      <c r="D88" s="20"/>
      <c r="E88" s="21">
        <f>SUM($E$87+$D$88-$C$88)</f>
        <v>738.77</v>
      </c>
      <c r="F88" s="3"/>
    </row>
    <row r="89" spans="1:6" ht="15.75" thickBot="1" x14ac:dyDescent="0.25">
      <c r="A89" s="18"/>
      <c r="B89" s="35"/>
      <c r="C89" s="20"/>
      <c r="D89" s="20"/>
      <c r="E89" s="21">
        <f>SUM($E$88+$D$89-$C$89)</f>
        <v>738.77</v>
      </c>
      <c r="F89" s="3"/>
    </row>
    <row r="90" spans="1:6" ht="15.75" thickBot="1" x14ac:dyDescent="0.25">
      <c r="A90" s="18"/>
      <c r="B90" s="35"/>
      <c r="C90" s="20"/>
      <c r="D90" s="20"/>
      <c r="E90" s="21">
        <f>SUM($E$89+$D$90-$C$90)</f>
        <v>738.77</v>
      </c>
      <c r="F90" s="3"/>
    </row>
    <row r="91" spans="1:6" ht="15.75" thickBot="1" x14ac:dyDescent="0.25">
      <c r="A91" s="18"/>
      <c r="B91" s="35"/>
      <c r="C91" s="20"/>
      <c r="D91" s="20"/>
      <c r="E91" s="21">
        <f>SUM($E$90+$D$91-$C$91)</f>
        <v>738.77</v>
      </c>
      <c r="F91" s="3"/>
    </row>
    <row r="92" spans="1:6" ht="15.75" thickBot="1" x14ac:dyDescent="0.25">
      <c r="A92" s="18"/>
      <c r="B92" s="35"/>
      <c r="C92" s="20"/>
      <c r="D92" s="20"/>
      <c r="E92" s="21">
        <f>SUM($E$91+$D$92-$C$92)</f>
        <v>738.77</v>
      </c>
      <c r="F92" s="3"/>
    </row>
    <row r="93" spans="1:6" ht="15.75" thickBot="1" x14ac:dyDescent="0.25">
      <c r="A93" s="18"/>
      <c r="B93" s="35"/>
      <c r="C93" s="20"/>
      <c r="D93" s="20"/>
      <c r="E93" s="21">
        <f>SUM($E$92+$D$93-$C$93)</f>
        <v>738.77</v>
      </c>
      <c r="F93" s="3"/>
    </row>
    <row r="94" spans="1:6" ht="15.75" thickBot="1" x14ac:dyDescent="0.25">
      <c r="A94" s="18"/>
      <c r="B94" s="35"/>
      <c r="C94" s="20"/>
      <c r="D94" s="20"/>
      <c r="E94" s="21">
        <f>SUM($E$93+$D$94-$C$94)</f>
        <v>738.77</v>
      </c>
      <c r="F94" s="3"/>
    </row>
    <row r="95" spans="1:6" ht="15.75" thickBot="1" x14ac:dyDescent="0.25">
      <c r="A95" s="18"/>
      <c r="B95" s="35"/>
      <c r="C95" s="20"/>
      <c r="D95" s="20"/>
      <c r="E95" s="21">
        <f>SUM($E$94+$D$95-$C$95)</f>
        <v>738.77</v>
      </c>
    </row>
    <row r="96" spans="1:6" ht="15.75" thickBot="1" x14ac:dyDescent="0.25">
      <c r="A96" s="18"/>
      <c r="B96" s="35"/>
      <c r="C96" s="20"/>
      <c r="D96" s="20"/>
      <c r="E96" s="21">
        <f>SUM($E$95+$D$96-$C$96)</f>
        <v>738.77</v>
      </c>
      <c r="F96" s="3"/>
    </row>
    <row r="97" spans="1:6" ht="15.75" thickBot="1" x14ac:dyDescent="0.25">
      <c r="A97" s="18"/>
      <c r="B97" s="35"/>
      <c r="C97" s="20"/>
      <c r="D97" s="20"/>
      <c r="E97" s="21">
        <f>SUM($E$96+$D$97-$C$97)</f>
        <v>738.77</v>
      </c>
      <c r="F97" s="3"/>
    </row>
    <row r="98" spans="1:6" ht="15.75" thickBot="1" x14ac:dyDescent="0.25">
      <c r="A98" s="18"/>
      <c r="B98" s="35"/>
      <c r="C98" s="20"/>
      <c r="D98" s="20"/>
      <c r="E98" s="21">
        <f>SUM($E$97+$D$98-$C$98)</f>
        <v>738.77</v>
      </c>
      <c r="F98" s="3"/>
    </row>
    <row r="99" spans="1:6" ht="15.75" thickBot="1" x14ac:dyDescent="0.25">
      <c r="A99" s="18"/>
      <c r="B99" s="35"/>
      <c r="C99" s="20"/>
      <c r="D99" s="20"/>
      <c r="E99" s="21">
        <f>SUM($E$98+$D$99-$C$99)</f>
        <v>738.77</v>
      </c>
      <c r="F99" s="3"/>
    </row>
    <row r="100" spans="1:6" ht="15.75" thickBot="1" x14ac:dyDescent="0.25">
      <c r="A100" s="18"/>
      <c r="B100" s="35"/>
      <c r="C100" s="20"/>
      <c r="D100" s="20"/>
      <c r="E100" s="21">
        <f>SUM($E$99+$D$100-$C$100)</f>
        <v>738.77</v>
      </c>
      <c r="F100" s="3"/>
    </row>
    <row r="101" spans="1:6" ht="15.75" thickBot="1" x14ac:dyDescent="0.25">
      <c r="A101" s="18"/>
      <c r="B101" s="35"/>
      <c r="C101" s="20"/>
      <c r="D101" s="20"/>
      <c r="E101" s="21">
        <f>SUM($E$100+$D$101-$C$101)</f>
        <v>738.77</v>
      </c>
      <c r="F101" s="3"/>
    </row>
    <row r="102" spans="1:6" ht="15.75" thickBot="1" x14ac:dyDescent="0.25">
      <c r="A102" s="18"/>
      <c r="B102" s="35"/>
      <c r="C102" s="20"/>
      <c r="D102" s="20"/>
      <c r="E102" s="21">
        <f>SUM($E$101+$D$102-$C$102)</f>
        <v>738.77</v>
      </c>
      <c r="F102" s="3"/>
    </row>
    <row r="103" spans="1:6" ht="15.75" thickBot="1" x14ac:dyDescent="0.25">
      <c r="A103" s="18"/>
      <c r="B103" s="35"/>
      <c r="C103" s="20"/>
      <c r="D103" s="20"/>
      <c r="E103" s="21">
        <f>SUM($E$102+$D$103-$C$103)</f>
        <v>738.77</v>
      </c>
      <c r="F103" s="3"/>
    </row>
    <row r="104" spans="1:6" ht="15.75" thickBot="1" x14ac:dyDescent="0.25">
      <c r="A104" s="18"/>
      <c r="B104" s="35"/>
      <c r="C104" s="20"/>
      <c r="D104" s="20"/>
      <c r="E104" s="21">
        <f>SUM($E$103+$D$104-$C$104)</f>
        <v>738.77</v>
      </c>
      <c r="F104" s="3"/>
    </row>
    <row r="105" spans="1:6" ht="15.75" thickBot="1" x14ac:dyDescent="0.25">
      <c r="A105" s="18"/>
      <c r="B105" s="35"/>
      <c r="C105" s="20"/>
      <c r="D105" s="20"/>
      <c r="E105" s="21">
        <f>SUM($E$104+$D$105-$C$105)</f>
        <v>738.77</v>
      </c>
      <c r="F105" s="3"/>
    </row>
    <row r="106" spans="1:6" ht="15.75" thickBot="1" x14ac:dyDescent="0.25">
      <c r="A106" s="18"/>
      <c r="B106" s="35"/>
      <c r="C106" s="20"/>
      <c r="D106" s="20"/>
      <c r="E106" s="21">
        <f>SUM($E$105+$D$106-$C$106)</f>
        <v>738.77</v>
      </c>
      <c r="F106" s="3"/>
    </row>
    <row r="107" spans="1:6" ht="15.75" thickBot="1" x14ac:dyDescent="0.25">
      <c r="A107" s="18"/>
      <c r="B107" s="35"/>
      <c r="C107" s="20"/>
      <c r="D107" s="20"/>
      <c r="E107" s="21">
        <f>SUM($E$106+$D$107-$C$107)</f>
        <v>738.77</v>
      </c>
      <c r="F107" s="3"/>
    </row>
    <row r="108" spans="1:6" ht="15.75" thickBot="1" x14ac:dyDescent="0.25">
      <c r="A108" s="18"/>
      <c r="B108" s="35"/>
      <c r="C108" s="20"/>
      <c r="D108" s="20"/>
      <c r="E108" s="21">
        <f>SUM($E$107+$D$108-$C$108)</f>
        <v>738.77</v>
      </c>
      <c r="F108" s="3"/>
    </row>
    <row r="109" spans="1:6" ht="15.75" thickBot="1" x14ac:dyDescent="0.25">
      <c r="A109" s="18"/>
      <c r="B109" s="35"/>
      <c r="C109" s="20"/>
      <c r="D109" s="20"/>
      <c r="E109" s="21">
        <f>SUM($E$108+$D$109-$C$109)</f>
        <v>738.77</v>
      </c>
      <c r="F109" s="3"/>
    </row>
    <row r="110" spans="1:6" ht="15.75" thickBot="1" x14ac:dyDescent="0.25">
      <c r="A110" s="18"/>
      <c r="B110" s="35"/>
      <c r="C110" s="20"/>
      <c r="D110" s="20"/>
      <c r="E110" s="21">
        <f>SUM($E$109+$D$110-$C$110)</f>
        <v>738.77</v>
      </c>
      <c r="F110" s="3"/>
    </row>
    <row r="111" spans="1:6" ht="15.75" thickBot="1" x14ac:dyDescent="0.25">
      <c r="A111" s="18"/>
      <c r="B111" s="35"/>
      <c r="C111" s="20"/>
      <c r="D111" s="20"/>
      <c r="E111" s="21">
        <f>SUM($E$110+$D$111-$C$111)</f>
        <v>738.77</v>
      </c>
      <c r="F111" s="3"/>
    </row>
    <row r="112" spans="1:6" ht="15.75" thickBot="1" x14ac:dyDescent="0.25">
      <c r="A112" s="18"/>
      <c r="B112" s="35"/>
      <c r="C112" s="20"/>
      <c r="D112" s="20"/>
      <c r="E112" s="21">
        <f>SUM($E$111+$D$112-$C$112)</f>
        <v>738.77</v>
      </c>
      <c r="F112" s="3"/>
    </row>
    <row r="113" spans="1:6" ht="15.75" thickBot="1" x14ac:dyDescent="0.25">
      <c r="A113" s="18"/>
      <c r="B113" s="35"/>
      <c r="C113" s="20"/>
      <c r="D113" s="20"/>
      <c r="E113" s="21">
        <f>SUM($E$112+$D$113-$C$113)</f>
        <v>738.77</v>
      </c>
      <c r="F113" s="3"/>
    </row>
    <row r="114" spans="1:6" ht="15.75" thickBot="1" x14ac:dyDescent="0.25">
      <c r="A114" s="18"/>
      <c r="B114" s="35"/>
      <c r="C114" s="20"/>
      <c r="D114" s="20"/>
      <c r="E114" s="21">
        <f>SUM($E$113+$D$114-$C$114)</f>
        <v>738.77</v>
      </c>
      <c r="F114" s="3"/>
    </row>
    <row r="115" spans="1:6" ht="15.75" thickBot="1" x14ac:dyDescent="0.25">
      <c r="A115" s="18"/>
      <c r="B115" s="35"/>
      <c r="C115" s="20"/>
      <c r="D115" s="20"/>
      <c r="E115" s="21">
        <f>SUM($E$114+$D$115-$C$115)</f>
        <v>738.77</v>
      </c>
      <c r="F115" s="3"/>
    </row>
    <row r="116" spans="1:6" ht="15.75" thickBot="1" x14ac:dyDescent="0.25">
      <c r="A116" s="18"/>
      <c r="B116" s="35"/>
      <c r="C116" s="20"/>
      <c r="D116" s="20"/>
      <c r="E116" s="21">
        <f>SUM($E$115+$D$116-$C$116)</f>
        <v>738.77</v>
      </c>
      <c r="F116" s="3"/>
    </row>
    <row r="117" spans="1:6" ht="15.75" thickBot="1" x14ac:dyDescent="0.25">
      <c r="A117" s="18"/>
      <c r="B117" s="35"/>
      <c r="C117" s="20"/>
      <c r="D117" s="20"/>
      <c r="E117" s="21">
        <f>SUM($E$116+$D$117-$C$117)</f>
        <v>738.77</v>
      </c>
      <c r="F117" s="3"/>
    </row>
    <row r="118" spans="1:6" ht="15.75" thickBot="1" x14ac:dyDescent="0.25">
      <c r="A118" s="18"/>
      <c r="B118" s="35"/>
      <c r="C118" s="20"/>
      <c r="D118" s="20"/>
      <c r="E118" s="21">
        <f>SUM($E$117+$D$118-$C$118)</f>
        <v>738.77</v>
      </c>
      <c r="F118" s="3"/>
    </row>
    <row r="119" spans="1:6" ht="15.75" thickBot="1" x14ac:dyDescent="0.25">
      <c r="A119" s="18"/>
      <c r="B119" s="35"/>
      <c r="C119" s="20"/>
      <c r="D119" s="20"/>
      <c r="E119" s="21">
        <f>SUM($E$118+$D$119-$C$119)</f>
        <v>738.77</v>
      </c>
      <c r="F119" s="3"/>
    </row>
    <row r="120" spans="1:6" ht="15.75" thickBot="1" x14ac:dyDescent="0.25">
      <c r="A120" s="18"/>
      <c r="B120" s="35"/>
      <c r="C120" s="20"/>
      <c r="D120" s="20"/>
      <c r="E120" s="21">
        <f>SUM($E$119+$D$120-$C$120)</f>
        <v>738.77</v>
      </c>
      <c r="F120" s="3"/>
    </row>
    <row r="121" spans="1:6" ht="15.75" thickBot="1" x14ac:dyDescent="0.25">
      <c r="A121" s="18"/>
      <c r="B121" s="35"/>
      <c r="C121" s="20"/>
      <c r="D121" s="20"/>
      <c r="E121" s="21">
        <f>SUM($E$120+$D$121-$C$121)</f>
        <v>738.77</v>
      </c>
      <c r="F121" s="3"/>
    </row>
    <row r="122" spans="1:6" ht="15.75" thickBot="1" x14ac:dyDescent="0.25">
      <c r="A122" s="18"/>
      <c r="B122" s="35"/>
      <c r="C122" s="20"/>
      <c r="D122" s="20"/>
      <c r="E122" s="21">
        <f>SUM($E$121+$D$122-$C$122)</f>
        <v>738.77</v>
      </c>
      <c r="F122" s="3"/>
    </row>
    <row r="123" spans="1:6" ht="15.75" thickBot="1" x14ac:dyDescent="0.25">
      <c r="A123" s="18"/>
      <c r="B123" s="35"/>
      <c r="C123" s="20"/>
      <c r="D123" s="20"/>
      <c r="E123" s="21">
        <f>SUM($E$122+$D$123-$C$123)</f>
        <v>738.77</v>
      </c>
      <c r="F123" s="3"/>
    </row>
    <row r="124" spans="1:6" ht="15.75" thickBot="1" x14ac:dyDescent="0.25">
      <c r="A124" s="18"/>
      <c r="B124" s="35"/>
      <c r="C124" s="20"/>
      <c r="D124" s="20"/>
      <c r="E124" s="21">
        <f>SUM($E$123+$D$124-$C$124)</f>
        <v>738.77</v>
      </c>
      <c r="F124" s="3"/>
    </row>
    <row r="125" spans="1:6" ht="15.75" thickBot="1" x14ac:dyDescent="0.25">
      <c r="A125" s="18"/>
      <c r="B125" s="35"/>
      <c r="C125" s="20"/>
      <c r="D125" s="20"/>
      <c r="E125" s="21">
        <f>SUM($E$124+$D$125-$C$125)</f>
        <v>738.77</v>
      </c>
      <c r="F125" s="3"/>
    </row>
    <row r="126" spans="1:6" ht="15.75" thickBot="1" x14ac:dyDescent="0.25">
      <c r="A126" s="18"/>
      <c r="B126" s="35"/>
      <c r="C126" s="20"/>
      <c r="D126" s="20"/>
      <c r="E126" s="21">
        <f>SUM($E$125+$D$126-$C$126)</f>
        <v>738.77</v>
      </c>
      <c r="F126" s="3"/>
    </row>
    <row r="127" spans="1:6" ht="15.75" thickBot="1" x14ac:dyDescent="0.25">
      <c r="A127" s="18"/>
      <c r="B127" s="35"/>
      <c r="C127" s="20"/>
      <c r="D127" s="20"/>
      <c r="E127" s="21">
        <f>SUM($E$126+$D$127-$C$127)</f>
        <v>738.77</v>
      </c>
      <c r="F127" s="3"/>
    </row>
    <row r="128" spans="1:6" ht="15.75" thickBot="1" x14ac:dyDescent="0.25">
      <c r="A128" s="18"/>
      <c r="B128" s="35"/>
      <c r="C128" s="20"/>
      <c r="D128" s="20"/>
      <c r="E128" s="21">
        <f>SUM($E$127+$D$128-$C$128)</f>
        <v>738.77</v>
      </c>
      <c r="F128" s="3"/>
    </row>
    <row r="129" spans="1:6" ht="15.75" thickBot="1" x14ac:dyDescent="0.25">
      <c r="A129" s="251" t="s">
        <v>17</v>
      </c>
      <c r="B129" s="252"/>
      <c r="C129" s="21">
        <f>SUM(Debits_Janvier)</f>
        <v>6</v>
      </c>
      <c r="D129" s="21">
        <f>SUM(Credits_Janvier)</f>
        <v>744.77</v>
      </c>
      <c r="E129" s="21">
        <f>SUM($E$128+$D$129-$C$129)</f>
        <v>1477.54</v>
      </c>
      <c r="F129" s="3"/>
    </row>
    <row r="130" spans="1:6" x14ac:dyDescent="0.2">
      <c r="E130" s="181"/>
    </row>
    <row r="131" spans="1:6" x14ac:dyDescent="0.2">
      <c r="E131" s="181"/>
    </row>
  </sheetData>
  <sheetProtection sheet="1" objects="1" scenarios="1"/>
  <mergeCells count="3">
    <mergeCell ref="A1:E1"/>
    <mergeCell ref="A2:E2"/>
    <mergeCell ref="A129:B129"/>
  </mergeCells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A1:H129"/>
  <sheetViews>
    <sheetView zoomScaleNormal="100" workbookViewId="0">
      <pane ySplit="3" topLeftCell="A97" activePane="bottomLeft" state="frozen"/>
      <selection activeCell="C4" sqref="C4:E129"/>
      <selection pane="bottomLeft" activeCell="A4" sqref="A4"/>
    </sheetView>
  </sheetViews>
  <sheetFormatPr baseColWidth="10" defaultRowHeight="15" x14ac:dyDescent="0.2"/>
  <cols>
    <col min="1" max="1" width="33.6640625" customWidth="1"/>
    <col min="2" max="2" width="20.21875" customWidth="1"/>
    <col min="3" max="5" width="12.77734375" customWidth="1"/>
  </cols>
  <sheetData>
    <row r="1" spans="1:8" ht="19.5" customHeight="1" thickBot="1" x14ac:dyDescent="0.25">
      <c r="A1" s="245" t="s">
        <v>213</v>
      </c>
      <c r="B1" s="246"/>
      <c r="C1" s="246"/>
      <c r="D1" s="246"/>
      <c r="E1" s="247"/>
      <c r="F1" s="3"/>
    </row>
    <row r="2" spans="1:8" ht="19.5" customHeight="1" thickBot="1" x14ac:dyDescent="0.25">
      <c r="A2" s="248" t="str">
        <f>Mois2</f>
        <v>FEVRIER</v>
      </c>
      <c r="B2" s="249"/>
      <c r="C2" s="249"/>
      <c r="D2" s="249"/>
      <c r="E2" s="250"/>
      <c r="F2" s="3"/>
    </row>
    <row r="3" spans="1:8" ht="29.25" customHeight="1" thickBot="1" x14ac:dyDescent="0.25">
      <c r="A3" s="66" t="s">
        <v>270</v>
      </c>
      <c r="B3" s="67" t="s">
        <v>271</v>
      </c>
      <c r="C3" s="66" t="s">
        <v>14</v>
      </c>
      <c r="D3" s="66" t="s">
        <v>15</v>
      </c>
      <c r="E3" s="66" t="s">
        <v>16</v>
      </c>
      <c r="F3" s="3"/>
    </row>
    <row r="4" spans="1:8" ht="15.75" thickBot="1" x14ac:dyDescent="0.25">
      <c r="A4" s="180" t="s">
        <v>106</v>
      </c>
      <c r="B4" s="35" t="s">
        <v>278</v>
      </c>
      <c r="C4" s="20"/>
      <c r="D4" s="20">
        <v>125.25</v>
      </c>
      <c r="E4" s="21">
        <f>SUM($D$4-$C$4)</f>
        <v>125.25</v>
      </c>
      <c r="F4" s="3"/>
    </row>
    <row r="5" spans="1:8" ht="15.75" thickBot="1" x14ac:dyDescent="0.25">
      <c r="A5" s="18"/>
      <c r="B5" s="35"/>
      <c r="C5" s="20"/>
      <c r="D5" s="20"/>
      <c r="E5" s="21">
        <f>SUM($E$4+$D$5-$C$5)</f>
        <v>125.25</v>
      </c>
      <c r="F5" s="3"/>
    </row>
    <row r="6" spans="1:8" ht="15.75" thickBot="1" x14ac:dyDescent="0.25">
      <c r="A6" s="18"/>
      <c r="B6" s="35"/>
      <c r="C6" s="20"/>
      <c r="D6" s="20"/>
      <c r="E6" s="21">
        <f>SUM($E$5+$D$6-$C$6)</f>
        <v>125.25</v>
      </c>
      <c r="F6" s="3" t="s">
        <v>0</v>
      </c>
    </row>
    <row r="7" spans="1:8" ht="15.75" thickBot="1" x14ac:dyDescent="0.25">
      <c r="A7" s="18"/>
      <c r="B7" s="35"/>
      <c r="C7" s="20"/>
      <c r="D7" s="20"/>
      <c r="E7" s="21">
        <f>SUM($E$6+$D$7-$C$7)</f>
        <v>125.25</v>
      </c>
      <c r="F7" s="168" t="s">
        <v>123</v>
      </c>
    </row>
    <row r="8" spans="1:8" ht="15.75" thickBot="1" x14ac:dyDescent="0.25">
      <c r="A8" s="18"/>
      <c r="B8" s="35"/>
      <c r="C8" s="20"/>
      <c r="D8" s="20"/>
      <c r="E8" s="21">
        <f>SUM($E$7+$D$8-$C$8)</f>
        <v>125.25</v>
      </c>
      <c r="F8" s="3"/>
    </row>
    <row r="9" spans="1:8" ht="15.75" thickBot="1" x14ac:dyDescent="0.25">
      <c r="A9" s="18"/>
      <c r="B9" s="35"/>
      <c r="C9" s="20"/>
      <c r="D9" s="20"/>
      <c r="E9" s="21">
        <f>SUM($E$8+$D$9-$C$9)</f>
        <v>125.25</v>
      </c>
      <c r="F9" s="3"/>
    </row>
    <row r="10" spans="1:8" ht="15.75" thickBot="1" x14ac:dyDescent="0.25">
      <c r="A10" s="18"/>
      <c r="B10" s="35"/>
      <c r="C10" s="20"/>
      <c r="D10" s="20"/>
      <c r="E10" s="21">
        <f>SUM($E$9+$D$10-$C$10)</f>
        <v>125.25</v>
      </c>
      <c r="F10" s="3"/>
    </row>
    <row r="11" spans="1:8" ht="15.75" thickBot="1" x14ac:dyDescent="0.25">
      <c r="A11" s="18"/>
      <c r="B11" s="35"/>
      <c r="C11" s="20"/>
      <c r="D11" s="20"/>
      <c r="E11" s="21">
        <f>SUM($E$10+$D$11-$C$11)</f>
        <v>125.25</v>
      </c>
      <c r="F11" s="165" t="s">
        <v>116</v>
      </c>
    </row>
    <row r="12" spans="1:8" ht="15.75" thickBot="1" x14ac:dyDescent="0.25">
      <c r="A12" s="18"/>
      <c r="B12" s="35"/>
      <c r="C12" s="20"/>
      <c r="D12" s="20"/>
      <c r="E12" s="21">
        <f>SUM($E$11+$D$12-$C$12)</f>
        <v>125.25</v>
      </c>
      <c r="F12" s="3"/>
    </row>
    <row r="13" spans="1:8" ht="15.75" thickBot="1" x14ac:dyDescent="0.25">
      <c r="A13" s="18"/>
      <c r="B13" s="35"/>
      <c r="C13" s="20"/>
      <c r="D13" s="20"/>
      <c r="E13" s="21">
        <f>SUM($E$12+$D$13-$C$13)</f>
        <v>125.25</v>
      </c>
      <c r="F13" s="3"/>
    </row>
    <row r="14" spans="1:8" ht="15.75" thickBot="1" x14ac:dyDescent="0.25">
      <c r="A14" s="18"/>
      <c r="B14" s="35"/>
      <c r="C14" s="20"/>
      <c r="D14" s="20"/>
      <c r="E14" s="21">
        <f>SUM($E$13+$D$14-$C$14)</f>
        <v>125.25</v>
      </c>
      <c r="F14" s="3"/>
    </row>
    <row r="15" spans="1:8" ht="15.75" thickBot="1" x14ac:dyDescent="0.25">
      <c r="A15" s="18"/>
      <c r="B15" s="35"/>
      <c r="C15" s="20"/>
      <c r="D15" s="20"/>
      <c r="E15" s="21">
        <f>SUM($E$14+$D$15-$C$15)</f>
        <v>125.25</v>
      </c>
      <c r="F15" s="165" t="s">
        <v>18</v>
      </c>
    </row>
    <row r="16" spans="1:8" ht="15.75" thickBot="1" x14ac:dyDescent="0.25">
      <c r="A16" s="18"/>
      <c r="B16" s="35"/>
      <c r="C16" s="20"/>
      <c r="D16" s="20"/>
      <c r="E16" s="21">
        <f>SUM($E$15+$D$16-$C$16)</f>
        <v>125.25</v>
      </c>
      <c r="F16" s="3"/>
      <c r="H16" t="s">
        <v>282</v>
      </c>
    </row>
    <row r="17" spans="1:6" ht="15.75" thickBot="1" x14ac:dyDescent="0.25">
      <c r="A17" s="18"/>
      <c r="B17" s="35"/>
      <c r="C17" s="20"/>
      <c r="D17" s="20"/>
      <c r="E17" s="21">
        <f>SUM($E$16+$D$17-$C$17)</f>
        <v>125.25</v>
      </c>
      <c r="F17" s="3"/>
    </row>
    <row r="18" spans="1:6" ht="15.75" thickBot="1" x14ac:dyDescent="0.25">
      <c r="A18" s="18"/>
      <c r="B18" s="35"/>
      <c r="C18" s="20"/>
      <c r="D18" s="20"/>
      <c r="E18" s="21">
        <f>SUM($E$17+$D$18-$C$18)</f>
        <v>125.25</v>
      </c>
      <c r="F18" s="3"/>
    </row>
    <row r="19" spans="1:6" ht="15.75" thickBot="1" x14ac:dyDescent="0.25">
      <c r="A19" s="18"/>
      <c r="B19" s="35"/>
      <c r="C19" s="20"/>
      <c r="D19" s="20"/>
      <c r="E19" s="21">
        <f>SUM($E$18+$D$19-$C$19)</f>
        <v>125.25</v>
      </c>
      <c r="F19" s="3"/>
    </row>
    <row r="20" spans="1:6" ht="15.75" thickBot="1" x14ac:dyDescent="0.25">
      <c r="A20" s="18"/>
      <c r="B20" s="35"/>
      <c r="C20" s="20"/>
      <c r="D20" s="20"/>
      <c r="E20" s="21">
        <f>SUM($E$19+$D$20-$C$20)</f>
        <v>125.25</v>
      </c>
      <c r="F20" s="3"/>
    </row>
    <row r="21" spans="1:6" ht="15.75" thickBot="1" x14ac:dyDescent="0.25">
      <c r="A21" s="18"/>
      <c r="B21" s="35"/>
      <c r="C21" s="20"/>
      <c r="D21" s="20"/>
      <c r="E21" s="21">
        <f>SUM($E$20+$D$21-$C$21)</f>
        <v>125.25</v>
      </c>
      <c r="F21" s="3"/>
    </row>
    <row r="22" spans="1:6" ht="15.75" thickBot="1" x14ac:dyDescent="0.25">
      <c r="A22" s="18"/>
      <c r="B22" s="35"/>
      <c r="C22" s="20"/>
      <c r="D22" s="20"/>
      <c r="E22" s="21">
        <f>SUM($E$21+$D$22-$C$22)</f>
        <v>125.25</v>
      </c>
      <c r="F22" s="3"/>
    </row>
    <row r="23" spans="1:6" ht="15.75" thickBot="1" x14ac:dyDescent="0.25">
      <c r="A23" s="18"/>
      <c r="B23" s="35"/>
      <c r="C23" s="20"/>
      <c r="D23" s="20"/>
      <c r="E23" s="21">
        <f>SUM($E$22+$D$23-$C$23)</f>
        <v>125.25</v>
      </c>
      <c r="F23" s="3"/>
    </row>
    <row r="24" spans="1:6" ht="15.75" thickBot="1" x14ac:dyDescent="0.25">
      <c r="A24" s="18"/>
      <c r="B24" s="35"/>
      <c r="C24" s="20"/>
      <c r="D24" s="20"/>
      <c r="E24" s="21">
        <f>SUM($E$23+$D$24-$C$24)</f>
        <v>125.25</v>
      </c>
      <c r="F24" s="3"/>
    </row>
    <row r="25" spans="1:6" ht="15.75" thickBot="1" x14ac:dyDescent="0.25">
      <c r="A25" s="18"/>
      <c r="B25" s="35"/>
      <c r="C25" s="20"/>
      <c r="D25" s="20"/>
      <c r="E25" s="21">
        <f>SUM($E$24+$D$25-$C$25)</f>
        <v>125.25</v>
      </c>
      <c r="F25" s="3"/>
    </row>
    <row r="26" spans="1:6" ht="15.75" thickBot="1" x14ac:dyDescent="0.25">
      <c r="A26" s="18"/>
      <c r="B26" s="35"/>
      <c r="C26" s="20"/>
      <c r="D26" s="20"/>
      <c r="E26" s="21">
        <f>SUM($E$25+$D$26-$C$26)</f>
        <v>125.25</v>
      </c>
      <c r="F26" s="3"/>
    </row>
    <row r="27" spans="1:6" ht="15.75" thickBot="1" x14ac:dyDescent="0.25">
      <c r="A27" s="18"/>
      <c r="B27" s="35"/>
      <c r="C27" s="20"/>
      <c r="D27" s="20"/>
      <c r="E27" s="21">
        <f>SUM($E$26+$D$27-$C$27)</f>
        <v>125.25</v>
      </c>
      <c r="F27" s="3"/>
    </row>
    <row r="28" spans="1:6" ht="15.75" thickBot="1" x14ac:dyDescent="0.25">
      <c r="A28" s="18"/>
      <c r="B28" s="35"/>
      <c r="C28" s="20"/>
      <c r="D28" s="20"/>
      <c r="E28" s="21">
        <f>SUM($E$27+$D$28-$C$28)</f>
        <v>125.25</v>
      </c>
      <c r="F28" s="3"/>
    </row>
    <row r="29" spans="1:6" ht="15.75" thickBot="1" x14ac:dyDescent="0.25">
      <c r="A29" s="18"/>
      <c r="B29" s="35"/>
      <c r="C29" s="20"/>
      <c r="D29" s="20"/>
      <c r="E29" s="21">
        <f>SUM($E$28+$D$29-$C$29)</f>
        <v>125.25</v>
      </c>
      <c r="F29" s="3"/>
    </row>
    <row r="30" spans="1:6" ht="15.75" thickBot="1" x14ac:dyDescent="0.25">
      <c r="A30" s="18"/>
      <c r="B30" s="35"/>
      <c r="C30" s="20"/>
      <c r="D30" s="20"/>
      <c r="E30" s="21">
        <f>SUM($E$29+$D$30-$C$30)</f>
        <v>125.25</v>
      </c>
      <c r="F30" s="3"/>
    </row>
    <row r="31" spans="1:6" ht="15.75" thickBot="1" x14ac:dyDescent="0.25">
      <c r="A31" s="18"/>
      <c r="B31" s="35"/>
      <c r="C31" s="20"/>
      <c r="D31" s="20"/>
      <c r="E31" s="21">
        <f>SUM($E$30+$D$31-$C$31)</f>
        <v>125.25</v>
      </c>
      <c r="F31" s="3"/>
    </row>
    <row r="32" spans="1:6" ht="15.75" thickBot="1" x14ac:dyDescent="0.25">
      <c r="A32" s="18"/>
      <c r="B32" s="35"/>
      <c r="C32" s="20"/>
      <c r="D32" s="20"/>
      <c r="E32" s="21">
        <f>SUM($E$31+$D$32-$C$32)</f>
        <v>125.25</v>
      </c>
      <c r="F32" s="3"/>
    </row>
    <row r="33" spans="1:6" ht="15.75" thickBot="1" x14ac:dyDescent="0.25">
      <c r="A33" s="18"/>
      <c r="B33" s="35"/>
      <c r="C33" s="20"/>
      <c r="D33" s="20"/>
      <c r="E33" s="21">
        <f>SUM($E$32+$D$33-$C$33)</f>
        <v>125.25</v>
      </c>
      <c r="F33" s="3"/>
    </row>
    <row r="34" spans="1:6" ht="15.75" thickBot="1" x14ac:dyDescent="0.25">
      <c r="A34" s="18"/>
      <c r="B34" s="35"/>
      <c r="C34" s="20"/>
      <c r="D34" s="20"/>
      <c r="E34" s="21">
        <f>SUM($E$33+$D$34-$C$34)</f>
        <v>125.25</v>
      </c>
      <c r="F34" s="3"/>
    </row>
    <row r="35" spans="1:6" ht="15.75" thickBot="1" x14ac:dyDescent="0.25">
      <c r="A35" s="18"/>
      <c r="B35" s="35"/>
      <c r="C35" s="20"/>
      <c r="D35" s="20"/>
      <c r="E35" s="21">
        <f>SUM($E$34+$D$35-$C$35)</f>
        <v>125.25</v>
      </c>
      <c r="F35" s="3"/>
    </row>
    <row r="36" spans="1:6" ht="15.75" thickBot="1" x14ac:dyDescent="0.25">
      <c r="A36" s="18"/>
      <c r="B36" s="35"/>
      <c r="C36" s="20"/>
      <c r="D36" s="20"/>
      <c r="E36" s="21">
        <f>SUM($E$35+$D$36-$C$36)</f>
        <v>125.25</v>
      </c>
      <c r="F36" s="3"/>
    </row>
    <row r="37" spans="1:6" ht="15.75" thickBot="1" x14ac:dyDescent="0.25">
      <c r="A37" s="18"/>
      <c r="B37" s="35"/>
      <c r="C37" s="20"/>
      <c r="D37" s="20"/>
      <c r="E37" s="21">
        <f>SUM($E$36+$D$37-$C$37)</f>
        <v>125.25</v>
      </c>
      <c r="F37" s="3"/>
    </row>
    <row r="38" spans="1:6" ht="15.75" thickBot="1" x14ac:dyDescent="0.25">
      <c r="A38" s="18"/>
      <c r="B38" s="35"/>
      <c r="C38" s="20"/>
      <c r="D38" s="20"/>
      <c r="E38" s="21">
        <f>SUM($E$37+$D$38-$C$38)</f>
        <v>125.25</v>
      </c>
      <c r="F38" s="3"/>
    </row>
    <row r="39" spans="1:6" ht="15.75" thickBot="1" x14ac:dyDescent="0.25">
      <c r="A39" s="18"/>
      <c r="B39" s="35"/>
      <c r="C39" s="20"/>
      <c r="D39" s="20"/>
      <c r="E39" s="21">
        <f>SUM($E$38+$D$39-$C$39)</f>
        <v>125.25</v>
      </c>
      <c r="F39" s="3"/>
    </row>
    <row r="40" spans="1:6" ht="15.75" thickBot="1" x14ac:dyDescent="0.25">
      <c r="A40" s="18"/>
      <c r="B40" s="35"/>
      <c r="C40" s="20"/>
      <c r="D40" s="20"/>
      <c r="E40" s="21">
        <f>SUM($E$39+$D$40-$C$40)</f>
        <v>125.25</v>
      </c>
      <c r="F40" s="3"/>
    </row>
    <row r="41" spans="1:6" ht="15.75" thickBot="1" x14ac:dyDescent="0.25">
      <c r="A41" s="18"/>
      <c r="B41" s="35"/>
      <c r="C41" s="20"/>
      <c r="D41" s="20"/>
      <c r="E41" s="21">
        <f>SUM($E$40+$D$41-$C$41)</f>
        <v>125.25</v>
      </c>
      <c r="F41" s="3"/>
    </row>
    <row r="42" spans="1:6" ht="15.75" thickBot="1" x14ac:dyDescent="0.25">
      <c r="A42" s="18"/>
      <c r="B42" s="35"/>
      <c r="C42" s="20"/>
      <c r="D42" s="20"/>
      <c r="E42" s="21">
        <f>SUM($E$41+$D$42-$C$42)</f>
        <v>125.25</v>
      </c>
      <c r="F42" s="3"/>
    </row>
    <row r="43" spans="1:6" ht="15.75" thickBot="1" x14ac:dyDescent="0.25">
      <c r="A43" s="18"/>
      <c r="B43" s="35"/>
      <c r="C43" s="20"/>
      <c r="D43" s="20"/>
      <c r="E43" s="21">
        <f>SUM($E$42+$D$43-$C$43)</f>
        <v>125.25</v>
      </c>
      <c r="F43" s="3"/>
    </row>
    <row r="44" spans="1:6" ht="15.75" thickBot="1" x14ac:dyDescent="0.25">
      <c r="A44" s="18"/>
      <c r="B44" s="35"/>
      <c r="C44" s="20"/>
      <c r="D44" s="20"/>
      <c r="E44" s="21">
        <f>SUM($E$43+$D$44-$C$44)</f>
        <v>125.25</v>
      </c>
      <c r="F44" s="3"/>
    </row>
    <row r="45" spans="1:6" ht="15.75" thickBot="1" x14ac:dyDescent="0.25">
      <c r="A45" s="18"/>
      <c r="B45" s="35"/>
      <c r="C45" s="20"/>
      <c r="D45" s="20"/>
      <c r="E45" s="21">
        <f>SUM($E$44+$D$45-$C$45)</f>
        <v>125.25</v>
      </c>
      <c r="F45" s="3"/>
    </row>
    <row r="46" spans="1:6" ht="15.75" thickBot="1" x14ac:dyDescent="0.25">
      <c r="A46" s="18"/>
      <c r="B46" s="35"/>
      <c r="C46" s="20"/>
      <c r="D46" s="20"/>
      <c r="E46" s="21">
        <f>SUM($E$45+$D$46-$C$46)</f>
        <v>125.25</v>
      </c>
      <c r="F46" s="3"/>
    </row>
    <row r="47" spans="1:6" ht="15.75" thickBot="1" x14ac:dyDescent="0.25">
      <c r="A47" s="18"/>
      <c r="B47" s="35"/>
      <c r="C47" s="20"/>
      <c r="D47" s="20"/>
      <c r="E47" s="21">
        <f>SUM($E$46+$D$47-$C$47)</f>
        <v>125.25</v>
      </c>
      <c r="F47" s="3"/>
    </row>
    <row r="48" spans="1:6" ht="15.75" thickBot="1" x14ac:dyDescent="0.25">
      <c r="A48" s="18"/>
      <c r="B48" s="35"/>
      <c r="C48" s="20"/>
      <c r="D48" s="20"/>
      <c r="E48" s="21">
        <f>SUM($E$47+$D$48-$C$48)</f>
        <v>125.25</v>
      </c>
      <c r="F48" s="3"/>
    </row>
    <row r="49" spans="1:6" ht="15.75" thickBot="1" x14ac:dyDescent="0.25">
      <c r="A49" s="18"/>
      <c r="B49" s="35"/>
      <c r="C49" s="20"/>
      <c r="D49" s="20"/>
      <c r="E49" s="21">
        <f>SUM($E$48+$D$49-$C$49)</f>
        <v>125.25</v>
      </c>
      <c r="F49" s="3"/>
    </row>
    <row r="50" spans="1:6" ht="15.75" thickBot="1" x14ac:dyDescent="0.25">
      <c r="A50" s="18"/>
      <c r="B50" s="35"/>
      <c r="C50" s="20"/>
      <c r="D50" s="20"/>
      <c r="E50" s="21">
        <f>SUM($E$49+$D$50-$C$50)</f>
        <v>125.25</v>
      </c>
      <c r="F50" s="3"/>
    </row>
    <row r="51" spans="1:6" ht="15.75" thickBot="1" x14ac:dyDescent="0.25">
      <c r="A51" s="18"/>
      <c r="B51" s="35"/>
      <c r="C51" s="20"/>
      <c r="D51" s="20"/>
      <c r="E51" s="21">
        <f>SUM($E$50+$D$51-$C$51)</f>
        <v>125.25</v>
      </c>
      <c r="F51" s="3"/>
    </row>
    <row r="52" spans="1:6" ht="15.75" thickBot="1" x14ac:dyDescent="0.25">
      <c r="A52" s="18"/>
      <c r="B52" s="35"/>
      <c r="C52" s="20"/>
      <c r="D52" s="20"/>
      <c r="E52" s="21">
        <f>SUM($E$51+$D$52-$C$52)</f>
        <v>125.25</v>
      </c>
      <c r="F52" s="3" t="s">
        <v>0</v>
      </c>
    </row>
    <row r="53" spans="1:6" ht="15.75" thickBot="1" x14ac:dyDescent="0.25">
      <c r="A53" s="18"/>
      <c r="B53" s="35"/>
      <c r="C53" s="20"/>
      <c r="D53" s="20"/>
      <c r="E53" s="21">
        <f>SUM($E$52+$D$53-$C$53)</f>
        <v>125.25</v>
      </c>
      <c r="F53" s="3"/>
    </row>
    <row r="54" spans="1:6" ht="15.75" thickBot="1" x14ac:dyDescent="0.25">
      <c r="A54" s="18"/>
      <c r="B54" s="35"/>
      <c r="C54" s="20"/>
      <c r="D54" s="20"/>
      <c r="E54" s="21">
        <f>SUM($E$53+$D$54-$C$54)</f>
        <v>125.25</v>
      </c>
      <c r="F54" s="3"/>
    </row>
    <row r="55" spans="1:6" ht="15.75" thickBot="1" x14ac:dyDescent="0.25">
      <c r="A55" s="18"/>
      <c r="B55" s="35"/>
      <c r="C55" s="20"/>
      <c r="D55" s="20"/>
      <c r="E55" s="21">
        <f>SUM($E$54+$D$55-$C$55)</f>
        <v>125.25</v>
      </c>
      <c r="F55" s="3"/>
    </row>
    <row r="56" spans="1:6" ht="15.75" thickBot="1" x14ac:dyDescent="0.25">
      <c r="A56" s="18"/>
      <c r="B56" s="35"/>
      <c r="C56" s="20"/>
      <c r="D56" s="20"/>
      <c r="E56" s="21">
        <f>SUM($E$55+$D$56-$C$56)</f>
        <v>125.25</v>
      </c>
      <c r="F56" s="3"/>
    </row>
    <row r="57" spans="1:6" ht="15.75" thickBot="1" x14ac:dyDescent="0.25">
      <c r="A57" s="18"/>
      <c r="B57" s="35"/>
      <c r="C57" s="20"/>
      <c r="D57" s="20"/>
      <c r="E57" s="21">
        <f>SUM($E$56+$D$57-$C$57)</f>
        <v>125.25</v>
      </c>
      <c r="F57" s="3"/>
    </row>
    <row r="58" spans="1:6" ht="15.75" thickBot="1" x14ac:dyDescent="0.25">
      <c r="A58" s="18"/>
      <c r="B58" s="35"/>
      <c r="C58" s="20"/>
      <c r="D58" s="20"/>
      <c r="E58" s="21">
        <f>SUM($E$57+$D$58-$C$58)</f>
        <v>125.25</v>
      </c>
      <c r="F58" s="3"/>
    </row>
    <row r="59" spans="1:6" ht="15.75" thickBot="1" x14ac:dyDescent="0.25">
      <c r="A59" s="18"/>
      <c r="B59" s="35"/>
      <c r="C59" s="20"/>
      <c r="D59" s="20"/>
      <c r="E59" s="21">
        <f>SUM($E$58+$D$59-$C$59)</f>
        <v>125.25</v>
      </c>
      <c r="F59" s="3"/>
    </row>
    <row r="60" spans="1:6" ht="15.75" thickBot="1" x14ac:dyDescent="0.25">
      <c r="A60" s="18"/>
      <c r="B60" s="35"/>
      <c r="C60" s="20"/>
      <c r="D60" s="20"/>
      <c r="E60" s="21">
        <f>SUM($E$59+$D$60-$C$60)</f>
        <v>125.25</v>
      </c>
      <c r="F60" s="3"/>
    </row>
    <row r="61" spans="1:6" ht="15.75" thickBot="1" x14ac:dyDescent="0.25">
      <c r="A61" s="18"/>
      <c r="B61" s="35"/>
      <c r="C61" s="20"/>
      <c r="D61" s="20"/>
      <c r="E61" s="21">
        <f>SUM($E$60+$D$61-$C$61)</f>
        <v>125.25</v>
      </c>
      <c r="F61" s="3"/>
    </row>
    <row r="62" spans="1:6" ht="15.75" thickBot="1" x14ac:dyDescent="0.25">
      <c r="A62" s="18"/>
      <c r="B62" s="35"/>
      <c r="C62" s="20"/>
      <c r="D62" s="20"/>
      <c r="E62" s="21">
        <f>SUM($E$61+$D$62-$C$62)</f>
        <v>125.25</v>
      </c>
      <c r="F62" s="3"/>
    </row>
    <row r="63" spans="1:6" ht="15.75" thickBot="1" x14ac:dyDescent="0.25">
      <c r="A63" s="18"/>
      <c r="B63" s="35"/>
      <c r="C63" s="20"/>
      <c r="D63" s="20"/>
      <c r="E63" s="21">
        <f>SUM($E$62+$D$63-$C$63)</f>
        <v>125.25</v>
      </c>
      <c r="F63" s="3"/>
    </row>
    <row r="64" spans="1:6" ht="15.75" thickBot="1" x14ac:dyDescent="0.25">
      <c r="A64" s="18"/>
      <c r="B64" s="35"/>
      <c r="C64" s="20"/>
      <c r="D64" s="20"/>
      <c r="E64" s="21">
        <f>SUM($E$63+$D$64-$C$64)</f>
        <v>125.25</v>
      </c>
      <c r="F64" s="3"/>
    </row>
    <row r="65" spans="1:6" ht="15.75" thickBot="1" x14ac:dyDescent="0.25">
      <c r="A65" s="18"/>
      <c r="B65" s="35"/>
      <c r="C65" s="20"/>
      <c r="D65" s="20"/>
      <c r="E65" s="21">
        <f>SUM($E$64+$D$65-$C$65)</f>
        <v>125.25</v>
      </c>
      <c r="F65" s="3"/>
    </row>
    <row r="66" spans="1:6" ht="15.75" thickBot="1" x14ac:dyDescent="0.25">
      <c r="A66" s="18"/>
      <c r="B66" s="35"/>
      <c r="C66" s="20"/>
      <c r="D66" s="20"/>
      <c r="E66" s="21">
        <f>SUM($E$65+$D$66-$C$66)</f>
        <v>125.25</v>
      </c>
      <c r="F66" s="3"/>
    </row>
    <row r="67" spans="1:6" ht="15.75" thickBot="1" x14ac:dyDescent="0.25">
      <c r="A67" s="18"/>
      <c r="B67" s="35"/>
      <c r="C67" s="20"/>
      <c r="D67" s="20"/>
      <c r="E67" s="21">
        <f>SUM($E$66+$D$67-$C$67)</f>
        <v>125.25</v>
      </c>
      <c r="F67" s="3"/>
    </row>
    <row r="68" spans="1:6" ht="15.75" thickBot="1" x14ac:dyDescent="0.25">
      <c r="A68" s="18"/>
      <c r="B68" s="35"/>
      <c r="C68" s="20"/>
      <c r="D68" s="20"/>
      <c r="E68" s="21">
        <f>SUM($E$67+$D$68-$C$68)</f>
        <v>125.25</v>
      </c>
      <c r="F68" s="3"/>
    </row>
    <row r="69" spans="1:6" ht="15.75" thickBot="1" x14ac:dyDescent="0.25">
      <c r="A69" s="18"/>
      <c r="B69" s="35"/>
      <c r="C69" s="20"/>
      <c r="D69" s="20"/>
      <c r="E69" s="21">
        <f>SUM($E$68+$D$69-$C$69)</f>
        <v>125.25</v>
      </c>
      <c r="F69" s="3"/>
    </row>
    <row r="70" spans="1:6" ht="15.75" thickBot="1" x14ac:dyDescent="0.25">
      <c r="A70" s="18"/>
      <c r="B70" s="35"/>
      <c r="C70" s="20"/>
      <c r="D70" s="20"/>
      <c r="E70" s="21">
        <f>SUM($E$69+$D$70-$C$70)</f>
        <v>125.25</v>
      </c>
      <c r="F70" s="3"/>
    </row>
    <row r="71" spans="1:6" ht="15.75" thickBot="1" x14ac:dyDescent="0.25">
      <c r="A71" s="18"/>
      <c r="B71" s="35"/>
      <c r="C71" s="20"/>
      <c r="D71" s="20"/>
      <c r="E71" s="21">
        <f>SUM($E$70+$D$71-$C$71)</f>
        <v>125.25</v>
      </c>
      <c r="F71" s="3"/>
    </row>
    <row r="72" spans="1:6" ht="15.75" thickBot="1" x14ac:dyDescent="0.25">
      <c r="A72" s="18"/>
      <c r="B72" s="35"/>
      <c r="C72" s="20"/>
      <c r="D72" s="20"/>
      <c r="E72" s="21">
        <f>SUM($E$71+$D$72-$C$72)</f>
        <v>125.25</v>
      </c>
      <c r="F72" s="3"/>
    </row>
    <row r="73" spans="1:6" ht="15.75" thickBot="1" x14ac:dyDescent="0.25">
      <c r="A73" s="18"/>
      <c r="B73" s="35"/>
      <c r="C73" s="20"/>
      <c r="D73" s="20"/>
      <c r="E73" s="21">
        <f>SUM($E$72+$D$73-$C$73)</f>
        <v>125.25</v>
      </c>
      <c r="F73" s="3"/>
    </row>
    <row r="74" spans="1:6" ht="15.75" thickBot="1" x14ac:dyDescent="0.25">
      <c r="A74" s="18"/>
      <c r="B74" s="35"/>
      <c r="C74" s="20"/>
      <c r="D74" s="20"/>
      <c r="E74" s="21">
        <f>SUM($E$73+$D$74-$C$74)</f>
        <v>125.25</v>
      </c>
      <c r="F74" s="3"/>
    </row>
    <row r="75" spans="1:6" ht="15.75" thickBot="1" x14ac:dyDescent="0.25">
      <c r="A75" s="18"/>
      <c r="B75" s="35"/>
      <c r="C75" s="20"/>
      <c r="D75" s="20"/>
      <c r="E75" s="21">
        <f>SUM($E$74+$D$75-$C$75)</f>
        <v>125.25</v>
      </c>
      <c r="F75" s="3"/>
    </row>
    <row r="76" spans="1:6" ht="15.75" thickBot="1" x14ac:dyDescent="0.25">
      <c r="A76" s="18"/>
      <c r="B76" s="35"/>
      <c r="C76" s="20"/>
      <c r="D76" s="20"/>
      <c r="E76" s="21">
        <f>SUM($E$75+$D$76-$C$76)</f>
        <v>125.25</v>
      </c>
      <c r="F76" s="3"/>
    </row>
    <row r="77" spans="1:6" ht="15.75" thickBot="1" x14ac:dyDescent="0.25">
      <c r="A77" s="18"/>
      <c r="B77" s="35"/>
      <c r="C77" s="20"/>
      <c r="D77" s="20"/>
      <c r="E77" s="21">
        <f>SUM($E$76+$D$77-$C$77)</f>
        <v>125.25</v>
      </c>
      <c r="F77" s="3"/>
    </row>
    <row r="78" spans="1:6" ht="15.75" thickBot="1" x14ac:dyDescent="0.25">
      <c r="A78" s="18"/>
      <c r="B78" s="35"/>
      <c r="C78" s="20"/>
      <c r="D78" s="20"/>
      <c r="E78" s="21">
        <f>SUM($E$77+$D$78-$C$78)</f>
        <v>125.25</v>
      </c>
      <c r="F78" s="3"/>
    </row>
    <row r="79" spans="1:6" ht="15.75" thickBot="1" x14ac:dyDescent="0.25">
      <c r="A79" s="18"/>
      <c r="B79" s="35"/>
      <c r="C79" s="20"/>
      <c r="D79" s="20"/>
      <c r="E79" s="21">
        <f>SUM($E$78+$D$79-$C$79)</f>
        <v>125.25</v>
      </c>
      <c r="F79" s="3"/>
    </row>
    <row r="80" spans="1:6" ht="15.75" thickBot="1" x14ac:dyDescent="0.25">
      <c r="A80" s="18"/>
      <c r="B80" s="35"/>
      <c r="C80" s="20"/>
      <c r="D80" s="20"/>
      <c r="E80" s="21">
        <f>SUM($E$79+$D$80-$C$80)</f>
        <v>125.25</v>
      </c>
      <c r="F80" s="3"/>
    </row>
    <row r="81" spans="1:6" ht="15.75" thickBot="1" x14ac:dyDescent="0.25">
      <c r="A81" s="18"/>
      <c r="B81" s="35"/>
      <c r="C81" s="20"/>
      <c r="D81" s="20"/>
      <c r="E81" s="21">
        <f>SUM($E$80+$D$81-$C$81)</f>
        <v>125.25</v>
      </c>
      <c r="F81" s="3"/>
    </row>
    <row r="82" spans="1:6" ht="15.75" thickBot="1" x14ac:dyDescent="0.25">
      <c r="A82" s="18"/>
      <c r="B82" s="35"/>
      <c r="C82" s="20"/>
      <c r="D82" s="20"/>
      <c r="E82" s="21">
        <f>SUM($E$81+$D$82-$C$82)</f>
        <v>125.25</v>
      </c>
      <c r="F82" s="3"/>
    </row>
    <row r="83" spans="1:6" ht="15.75" thickBot="1" x14ac:dyDescent="0.25">
      <c r="A83" s="18"/>
      <c r="B83" s="35"/>
      <c r="C83" s="20"/>
      <c r="D83" s="20"/>
      <c r="E83" s="21">
        <f>SUM($E$82+$D$83-$C$83)</f>
        <v>125.25</v>
      </c>
      <c r="F83" s="3"/>
    </row>
    <row r="84" spans="1:6" ht="15.75" thickBot="1" x14ac:dyDescent="0.25">
      <c r="A84" s="18"/>
      <c r="B84" s="35"/>
      <c r="C84" s="20"/>
      <c r="D84" s="20"/>
      <c r="E84" s="21">
        <f>SUM($E$83+$D$84-$C$84)</f>
        <v>125.25</v>
      </c>
      <c r="F84" s="3"/>
    </row>
    <row r="85" spans="1:6" ht="15.75" thickBot="1" x14ac:dyDescent="0.25">
      <c r="A85" s="18"/>
      <c r="B85" s="35"/>
      <c r="C85" s="20"/>
      <c r="D85" s="20"/>
      <c r="E85" s="21">
        <f>SUM($E$84+$D$85-$C$85)</f>
        <v>125.25</v>
      </c>
      <c r="F85" s="3"/>
    </row>
    <row r="86" spans="1:6" ht="15.75" thickBot="1" x14ac:dyDescent="0.25">
      <c r="A86" s="18"/>
      <c r="B86" s="35"/>
      <c r="C86" s="20"/>
      <c r="D86" s="20"/>
      <c r="E86" s="21">
        <f>SUM($E$85+$D$86-$C$86)</f>
        <v>125.25</v>
      </c>
      <c r="F86" s="3"/>
    </row>
    <row r="87" spans="1:6" ht="15.75" thickBot="1" x14ac:dyDescent="0.25">
      <c r="A87" s="18"/>
      <c r="B87" s="35"/>
      <c r="C87" s="20"/>
      <c r="D87" s="20"/>
      <c r="E87" s="21">
        <f>SUM($E$86+$D$87-$C$87)</f>
        <v>125.25</v>
      </c>
      <c r="F87" s="3"/>
    </row>
    <row r="88" spans="1:6" ht="15.75" thickBot="1" x14ac:dyDescent="0.25">
      <c r="A88" s="18"/>
      <c r="B88" s="35"/>
      <c r="C88" s="20"/>
      <c r="D88" s="20"/>
      <c r="E88" s="21">
        <f>SUM($E$87+$D$88-$C$88)</f>
        <v>125.25</v>
      </c>
      <c r="F88" s="3"/>
    </row>
    <row r="89" spans="1:6" ht="15.75" thickBot="1" x14ac:dyDescent="0.25">
      <c r="A89" s="18"/>
      <c r="B89" s="35"/>
      <c r="C89" s="20"/>
      <c r="D89" s="20"/>
      <c r="E89" s="21">
        <f>SUM($E$88+$D$89-$C$89)</f>
        <v>125.25</v>
      </c>
      <c r="F89" s="3"/>
    </row>
    <row r="90" spans="1:6" ht="15.75" thickBot="1" x14ac:dyDescent="0.25">
      <c r="A90" s="18"/>
      <c r="B90" s="35"/>
      <c r="C90" s="20"/>
      <c r="D90" s="20"/>
      <c r="E90" s="21">
        <f>SUM($E$89+$D$90-$C$90)</f>
        <v>125.25</v>
      </c>
      <c r="F90" s="3"/>
    </row>
    <row r="91" spans="1:6" ht="15.75" thickBot="1" x14ac:dyDescent="0.25">
      <c r="A91" s="18"/>
      <c r="B91" s="35"/>
      <c r="C91" s="20"/>
      <c r="D91" s="20"/>
      <c r="E91" s="21">
        <f>SUM($E$90+$D$91-$C$91)</f>
        <v>125.25</v>
      </c>
      <c r="F91" s="3"/>
    </row>
    <row r="92" spans="1:6" ht="15.75" thickBot="1" x14ac:dyDescent="0.25">
      <c r="A92" s="18"/>
      <c r="B92" s="35"/>
      <c r="C92" s="20"/>
      <c r="D92" s="20"/>
      <c r="E92" s="21">
        <f>SUM($E$91+$D$92-$C$92)</f>
        <v>125.25</v>
      </c>
      <c r="F92" s="3"/>
    </row>
    <row r="93" spans="1:6" ht="15.75" thickBot="1" x14ac:dyDescent="0.25">
      <c r="A93" s="18"/>
      <c r="B93" s="35"/>
      <c r="C93" s="20"/>
      <c r="D93" s="20"/>
      <c r="E93" s="21">
        <f>SUM($E$92+$D$93-$C$93)</f>
        <v>125.25</v>
      </c>
      <c r="F93" s="3"/>
    </row>
    <row r="94" spans="1:6" ht="15.75" thickBot="1" x14ac:dyDescent="0.25">
      <c r="A94" s="18"/>
      <c r="B94" s="35"/>
      <c r="C94" s="20"/>
      <c r="D94" s="20"/>
      <c r="E94" s="21">
        <f>SUM($E$93+$D$94-$C$94)</f>
        <v>125.25</v>
      </c>
      <c r="F94" s="3"/>
    </row>
    <row r="95" spans="1:6" ht="15.75" thickBot="1" x14ac:dyDescent="0.25">
      <c r="A95" s="18"/>
      <c r="B95" s="35"/>
      <c r="C95" s="20"/>
      <c r="D95" s="20"/>
      <c r="E95" s="21">
        <f>SUM($E$94+$D$95-$C$95)</f>
        <v>125.25</v>
      </c>
      <c r="F95" s="3"/>
    </row>
    <row r="96" spans="1:6" ht="15.75" thickBot="1" x14ac:dyDescent="0.25">
      <c r="A96" s="18"/>
      <c r="B96" s="35"/>
      <c r="C96" s="20"/>
      <c r="D96" s="20"/>
      <c r="E96" s="21">
        <f>SUM($E$95+$D$96-$C$96)</f>
        <v>125.25</v>
      </c>
      <c r="F96" s="3"/>
    </row>
    <row r="97" spans="1:6" ht="15.75" thickBot="1" x14ac:dyDescent="0.25">
      <c r="A97" s="18"/>
      <c r="B97" s="35"/>
      <c r="C97" s="20"/>
      <c r="D97" s="20"/>
      <c r="E97" s="21">
        <f>SUM($E$96+$D$97-$C$97)</f>
        <v>125.25</v>
      </c>
      <c r="F97" s="3"/>
    </row>
    <row r="98" spans="1:6" ht="15.75" thickBot="1" x14ac:dyDescent="0.25">
      <c r="A98" s="18"/>
      <c r="B98" s="35"/>
      <c r="C98" s="20"/>
      <c r="D98" s="20"/>
      <c r="E98" s="21">
        <f>SUM($E$97+$D$98-$C$98)</f>
        <v>125.25</v>
      </c>
      <c r="F98" s="3"/>
    </row>
    <row r="99" spans="1:6" ht="15.75" thickBot="1" x14ac:dyDescent="0.25">
      <c r="A99" s="18"/>
      <c r="B99" s="35"/>
      <c r="C99" s="20"/>
      <c r="D99" s="20"/>
      <c r="E99" s="21">
        <f>SUM($E$98+$D$99-$C$99)</f>
        <v>125.25</v>
      </c>
      <c r="F99" s="3"/>
    </row>
    <row r="100" spans="1:6" ht="15.75" thickBot="1" x14ac:dyDescent="0.25">
      <c r="A100" s="18"/>
      <c r="B100" s="35"/>
      <c r="C100" s="20"/>
      <c r="D100" s="20"/>
      <c r="E100" s="21">
        <f>SUM($E$99+$D$100-$C$100)</f>
        <v>125.25</v>
      </c>
      <c r="F100" s="3"/>
    </row>
    <row r="101" spans="1:6" ht="15.75" thickBot="1" x14ac:dyDescent="0.25">
      <c r="A101" s="18"/>
      <c r="B101" s="35"/>
      <c r="C101" s="20"/>
      <c r="D101" s="20"/>
      <c r="E101" s="21">
        <f>SUM($E$100+$D$101-$C$101)</f>
        <v>125.25</v>
      </c>
      <c r="F101" s="3"/>
    </row>
    <row r="102" spans="1:6" ht="15.75" thickBot="1" x14ac:dyDescent="0.25">
      <c r="A102" s="18"/>
      <c r="B102" s="35"/>
      <c r="C102" s="20"/>
      <c r="D102" s="20"/>
      <c r="E102" s="21">
        <f>SUM($E$101+$D$102-$C$102)</f>
        <v>125.25</v>
      </c>
      <c r="F102" s="3"/>
    </row>
    <row r="103" spans="1:6" ht="15.75" thickBot="1" x14ac:dyDescent="0.25">
      <c r="A103" s="18"/>
      <c r="B103" s="35"/>
      <c r="C103" s="20"/>
      <c r="D103" s="20"/>
      <c r="E103" s="21">
        <f>SUM($E$102+$D$103-$C$103)</f>
        <v>125.25</v>
      </c>
      <c r="F103" s="3"/>
    </row>
    <row r="104" spans="1:6" ht="15.75" thickBot="1" x14ac:dyDescent="0.25">
      <c r="A104" s="18"/>
      <c r="B104" s="35"/>
      <c r="C104" s="20"/>
      <c r="D104" s="20"/>
      <c r="E104" s="21">
        <f>SUM($E$103+$D$104-$C$104)</f>
        <v>125.25</v>
      </c>
      <c r="F104" s="3"/>
    </row>
    <row r="105" spans="1:6" ht="15.75" thickBot="1" x14ac:dyDescent="0.25">
      <c r="A105" s="18"/>
      <c r="B105" s="35"/>
      <c r="C105" s="20"/>
      <c r="D105" s="20"/>
      <c r="E105" s="21">
        <f>SUM($E$104+$D$105-$C$105)</f>
        <v>125.25</v>
      </c>
      <c r="F105" s="3"/>
    </row>
    <row r="106" spans="1:6" ht="15.75" thickBot="1" x14ac:dyDescent="0.25">
      <c r="A106" s="18"/>
      <c r="B106" s="35"/>
      <c r="C106" s="20"/>
      <c r="D106" s="20"/>
      <c r="E106" s="21">
        <f>SUM($E$105+$D$106-$C$106)</f>
        <v>125.25</v>
      </c>
      <c r="F106" s="3"/>
    </row>
    <row r="107" spans="1:6" ht="15.75" thickBot="1" x14ac:dyDescent="0.25">
      <c r="A107" s="18"/>
      <c r="B107" s="35"/>
      <c r="C107" s="20"/>
      <c r="D107" s="20"/>
      <c r="E107" s="21">
        <f>SUM($E$106+$D$107-$C$107)</f>
        <v>125.25</v>
      </c>
      <c r="F107" s="3"/>
    </row>
    <row r="108" spans="1:6" ht="15.75" thickBot="1" x14ac:dyDescent="0.25">
      <c r="A108" s="18"/>
      <c r="B108" s="35"/>
      <c r="C108" s="20"/>
      <c r="D108" s="20"/>
      <c r="E108" s="21">
        <f>SUM($E$107+$D$108-$C$108)</f>
        <v>125.25</v>
      </c>
      <c r="F108" s="3"/>
    </row>
    <row r="109" spans="1:6" ht="15.75" thickBot="1" x14ac:dyDescent="0.25">
      <c r="A109" s="18"/>
      <c r="B109" s="35"/>
      <c r="C109" s="20"/>
      <c r="D109" s="20"/>
      <c r="E109" s="21">
        <f>SUM($E$108+$D$109-$C$109)</f>
        <v>125.25</v>
      </c>
      <c r="F109" s="3"/>
    </row>
    <row r="110" spans="1:6" ht="15.75" thickBot="1" x14ac:dyDescent="0.25">
      <c r="A110" s="18"/>
      <c r="B110" s="35"/>
      <c r="C110" s="20"/>
      <c r="D110" s="20"/>
      <c r="E110" s="21">
        <f>SUM($E$109+$D$110-$C$110)</f>
        <v>125.25</v>
      </c>
      <c r="F110" s="3"/>
    </row>
    <row r="111" spans="1:6" ht="15.75" thickBot="1" x14ac:dyDescent="0.25">
      <c r="A111" s="18"/>
      <c r="B111" s="35"/>
      <c r="C111" s="20"/>
      <c r="D111" s="20"/>
      <c r="E111" s="21">
        <f>SUM($E$110+$D$111-$C$111)</f>
        <v>125.25</v>
      </c>
      <c r="F111" s="3"/>
    </row>
    <row r="112" spans="1:6" ht="15.75" thickBot="1" x14ac:dyDescent="0.25">
      <c r="A112" s="18"/>
      <c r="B112" s="35"/>
      <c r="C112" s="20"/>
      <c r="D112" s="20"/>
      <c r="E112" s="21">
        <f>SUM($E$111+$D$112-$C$112)</f>
        <v>125.25</v>
      </c>
      <c r="F112" s="3"/>
    </row>
    <row r="113" spans="1:6" ht="15.75" thickBot="1" x14ac:dyDescent="0.25">
      <c r="A113" s="18"/>
      <c r="B113" s="35"/>
      <c r="C113" s="20"/>
      <c r="D113" s="20"/>
      <c r="E113" s="21">
        <f>SUM($E$112+$D$113-$C$113)</f>
        <v>125.25</v>
      </c>
      <c r="F113" s="3"/>
    </row>
    <row r="114" spans="1:6" ht="15.75" thickBot="1" x14ac:dyDescent="0.25">
      <c r="A114" s="18"/>
      <c r="B114" s="35"/>
      <c r="C114" s="20"/>
      <c r="D114" s="20"/>
      <c r="E114" s="21">
        <f>SUM($E$113+$D$114-$C$114)</f>
        <v>125.25</v>
      </c>
      <c r="F114" s="3"/>
    </row>
    <row r="115" spans="1:6" ht="15.75" thickBot="1" x14ac:dyDescent="0.25">
      <c r="A115" s="18"/>
      <c r="B115" s="35"/>
      <c r="C115" s="20"/>
      <c r="D115" s="20"/>
      <c r="E115" s="21">
        <f>SUM($E$114+$D$115-$C$115)</f>
        <v>125.25</v>
      </c>
      <c r="F115" s="3"/>
    </row>
    <row r="116" spans="1:6" ht="15.75" thickBot="1" x14ac:dyDescent="0.25">
      <c r="A116" s="18"/>
      <c r="B116" s="35"/>
      <c r="C116" s="20"/>
      <c r="D116" s="20"/>
      <c r="E116" s="21">
        <f>SUM($E$115+$D$116-$C$116)</f>
        <v>125.25</v>
      </c>
      <c r="F116" s="3"/>
    </row>
    <row r="117" spans="1:6" ht="15.75" thickBot="1" x14ac:dyDescent="0.25">
      <c r="A117" s="18"/>
      <c r="B117" s="35"/>
      <c r="C117" s="20"/>
      <c r="D117" s="20"/>
      <c r="E117" s="21">
        <f>SUM($E$116+$D$117-$C$117)</f>
        <v>125.25</v>
      </c>
      <c r="F117" s="3"/>
    </row>
    <row r="118" spans="1:6" ht="15.75" thickBot="1" x14ac:dyDescent="0.25">
      <c r="A118" s="18"/>
      <c r="B118" s="35"/>
      <c r="C118" s="20"/>
      <c r="D118" s="20"/>
      <c r="E118" s="21">
        <f>SUM($E$117+$D$118-$C$118)</f>
        <v>125.25</v>
      </c>
      <c r="F118" s="3"/>
    </row>
    <row r="119" spans="1:6" ht="15.75" thickBot="1" x14ac:dyDescent="0.25">
      <c r="A119" s="18"/>
      <c r="B119" s="35"/>
      <c r="C119" s="20"/>
      <c r="D119" s="20"/>
      <c r="E119" s="21">
        <f>SUM($E$118+$D$119-$C$119)</f>
        <v>125.25</v>
      </c>
      <c r="F119" s="3"/>
    </row>
    <row r="120" spans="1:6" ht="15.75" thickBot="1" x14ac:dyDescent="0.25">
      <c r="A120" s="18"/>
      <c r="B120" s="35"/>
      <c r="C120" s="20"/>
      <c r="D120" s="20"/>
      <c r="E120" s="21">
        <f>SUM($E$119+$D$120-$C$120)</f>
        <v>125.25</v>
      </c>
      <c r="F120" s="3"/>
    </row>
    <row r="121" spans="1:6" ht="15.75" thickBot="1" x14ac:dyDescent="0.25">
      <c r="A121" s="18"/>
      <c r="B121" s="35"/>
      <c r="C121" s="20"/>
      <c r="D121" s="20"/>
      <c r="E121" s="21">
        <f>SUM($E$120+$D$121-$C$121)</f>
        <v>125.25</v>
      </c>
      <c r="F121" s="3"/>
    </row>
    <row r="122" spans="1:6" ht="15.75" thickBot="1" x14ac:dyDescent="0.25">
      <c r="A122" s="18"/>
      <c r="B122" s="35"/>
      <c r="C122" s="20"/>
      <c r="D122" s="20"/>
      <c r="E122" s="21">
        <f>SUM($E$121+$D$122-$C$122)</f>
        <v>125.25</v>
      </c>
      <c r="F122" s="3"/>
    </row>
    <row r="123" spans="1:6" ht="15.75" thickBot="1" x14ac:dyDescent="0.25">
      <c r="A123" s="18"/>
      <c r="B123" s="35"/>
      <c r="C123" s="20"/>
      <c r="D123" s="20"/>
      <c r="E123" s="21">
        <f>SUM($E$122+$D$123-$C$123)</f>
        <v>125.25</v>
      </c>
      <c r="F123" s="3"/>
    </row>
    <row r="124" spans="1:6" ht="15.75" thickBot="1" x14ac:dyDescent="0.25">
      <c r="A124" s="18"/>
      <c r="B124" s="35"/>
      <c r="C124" s="20"/>
      <c r="D124" s="20"/>
      <c r="E124" s="21">
        <f>SUM($E$123+$D$124-$C$124)</f>
        <v>125.25</v>
      </c>
      <c r="F124" s="3"/>
    </row>
    <row r="125" spans="1:6" ht="15.75" thickBot="1" x14ac:dyDescent="0.25">
      <c r="A125" s="18"/>
      <c r="B125" s="35"/>
      <c r="C125" s="20"/>
      <c r="D125" s="20"/>
      <c r="E125" s="21">
        <f>SUM($E$124+$D$125-$C$125)</f>
        <v>125.25</v>
      </c>
      <c r="F125" s="3"/>
    </row>
    <row r="126" spans="1:6" ht="15.75" thickBot="1" x14ac:dyDescent="0.25">
      <c r="A126" s="18"/>
      <c r="B126" s="35"/>
      <c r="C126" s="20"/>
      <c r="D126" s="20"/>
      <c r="E126" s="21">
        <f>SUM($E$125+$D$126-$C$126)</f>
        <v>125.25</v>
      </c>
      <c r="F126" s="3"/>
    </row>
    <row r="127" spans="1:6" ht="15.75" thickBot="1" x14ac:dyDescent="0.25">
      <c r="A127" s="18"/>
      <c r="B127" s="35"/>
      <c r="C127" s="20"/>
      <c r="D127" s="20"/>
      <c r="E127" s="21">
        <f>SUM($E$126+$D$127-$C$127)</f>
        <v>125.25</v>
      </c>
      <c r="F127" s="3"/>
    </row>
    <row r="128" spans="1:6" ht="15.75" thickBot="1" x14ac:dyDescent="0.25">
      <c r="A128" s="18"/>
      <c r="B128" s="35"/>
      <c r="C128" s="20"/>
      <c r="D128" s="20"/>
      <c r="E128" s="21">
        <f>SUM($E$127+$D$128-$C$128)</f>
        <v>125.25</v>
      </c>
      <c r="F128" s="3"/>
    </row>
    <row r="129" spans="1:6" ht="15.75" thickBot="1" x14ac:dyDescent="0.25">
      <c r="A129" s="251" t="s">
        <v>17</v>
      </c>
      <c r="B129" s="252"/>
      <c r="C129" s="21">
        <f>SUM(Debits_Fevrier)</f>
        <v>0</v>
      </c>
      <c r="D129" s="21">
        <f>SUM(Credits_Fevrier)</f>
        <v>125.25</v>
      </c>
      <c r="E129" s="21">
        <f>SUM($E$128+$D$129-$C$129)</f>
        <v>250.5</v>
      </c>
      <c r="F129" s="3"/>
    </row>
  </sheetData>
  <sheetProtection sheet="1" objects="1" scenarios="1"/>
  <mergeCells count="3">
    <mergeCell ref="A1:E1"/>
    <mergeCell ref="A2:E2"/>
    <mergeCell ref="A129:B129"/>
  </mergeCells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1:F129"/>
  <sheetViews>
    <sheetView zoomScaleNormal="100" workbookViewId="0">
      <pane ySplit="3" topLeftCell="A4" activePane="bottomLeft" state="frozen"/>
      <selection activeCell="C4" sqref="C4:E129"/>
      <selection pane="bottomLeft" activeCell="A129" sqref="A129:XFD137"/>
    </sheetView>
  </sheetViews>
  <sheetFormatPr baseColWidth="10" defaultRowHeight="15" x14ac:dyDescent="0.2"/>
  <cols>
    <col min="1" max="1" width="33.6640625" customWidth="1"/>
    <col min="2" max="2" width="20.21875" customWidth="1"/>
    <col min="3" max="5" width="12.77734375" customWidth="1"/>
  </cols>
  <sheetData>
    <row r="1" spans="1:6" ht="19.5" customHeight="1" thickBot="1" x14ac:dyDescent="0.25">
      <c r="A1" s="245" t="s">
        <v>213</v>
      </c>
      <c r="B1" s="246"/>
      <c r="C1" s="246"/>
      <c r="D1" s="246"/>
      <c r="E1" s="247"/>
      <c r="F1" s="3"/>
    </row>
    <row r="2" spans="1:6" ht="19.5" customHeight="1" thickBot="1" x14ac:dyDescent="0.25">
      <c r="A2" s="248" t="str">
        <f>Mois3</f>
        <v>MARS</v>
      </c>
      <c r="B2" s="249"/>
      <c r="C2" s="249"/>
      <c r="D2" s="249"/>
      <c r="E2" s="250"/>
      <c r="F2" s="3"/>
    </row>
    <row r="3" spans="1:6" ht="29.25" customHeight="1" thickBot="1" x14ac:dyDescent="0.25">
      <c r="A3" s="66" t="s">
        <v>270</v>
      </c>
      <c r="B3" s="67" t="s">
        <v>271</v>
      </c>
      <c r="C3" s="66" t="s">
        <v>14</v>
      </c>
      <c r="D3" s="66" t="s">
        <v>15</v>
      </c>
      <c r="E3" s="66" t="s">
        <v>16</v>
      </c>
      <c r="F3" s="3"/>
    </row>
    <row r="4" spans="1:6" ht="15.75" thickBot="1" x14ac:dyDescent="0.25">
      <c r="A4" s="180"/>
      <c r="B4" s="35"/>
      <c r="C4" s="20"/>
      <c r="D4" s="20"/>
      <c r="E4" s="21">
        <f>SUM(D4-C4)</f>
        <v>0</v>
      </c>
      <c r="F4" s="3"/>
    </row>
    <row r="5" spans="1:6" ht="15.75" thickBot="1" x14ac:dyDescent="0.25">
      <c r="A5" s="18"/>
      <c r="B5" s="35"/>
      <c r="C5" s="20"/>
      <c r="D5" s="20"/>
      <c r="E5" s="21">
        <f>SUM(E4+D5-C5)</f>
        <v>0</v>
      </c>
      <c r="F5" s="3"/>
    </row>
    <row r="6" spans="1:6" ht="15.75" thickBot="1" x14ac:dyDescent="0.25">
      <c r="A6" s="18"/>
      <c r="B6" s="35"/>
      <c r="C6" s="20"/>
      <c r="D6" s="20"/>
      <c r="E6" s="21">
        <f t="shared" ref="E6:E69" si="0">SUM(E5+D6-C6)</f>
        <v>0</v>
      </c>
      <c r="F6" s="3" t="s">
        <v>0</v>
      </c>
    </row>
    <row r="7" spans="1:6" ht="15.75" thickBot="1" x14ac:dyDescent="0.25">
      <c r="A7" s="18"/>
      <c r="B7" s="35"/>
      <c r="C7" s="20"/>
      <c r="D7" s="20"/>
      <c r="E7" s="21">
        <f t="shared" si="0"/>
        <v>0</v>
      </c>
      <c r="F7" s="168" t="s">
        <v>123</v>
      </c>
    </row>
    <row r="8" spans="1:6" ht="15.75" thickBot="1" x14ac:dyDescent="0.25">
      <c r="A8" s="18"/>
      <c r="B8" s="35"/>
      <c r="C8" s="20"/>
      <c r="D8" s="20"/>
      <c r="E8" s="21">
        <f t="shared" si="0"/>
        <v>0</v>
      </c>
      <c r="F8" s="3"/>
    </row>
    <row r="9" spans="1:6" ht="15.75" thickBot="1" x14ac:dyDescent="0.25">
      <c r="A9" s="18"/>
      <c r="B9" s="35"/>
      <c r="C9" s="20"/>
      <c r="D9" s="20"/>
      <c r="E9" s="21">
        <f t="shared" si="0"/>
        <v>0</v>
      </c>
      <c r="F9" s="3"/>
    </row>
    <row r="10" spans="1:6" ht="15.75" thickBot="1" x14ac:dyDescent="0.25">
      <c r="A10" s="18"/>
      <c r="B10" s="35"/>
      <c r="C10" s="20"/>
      <c r="D10" s="20"/>
      <c r="E10" s="21">
        <f t="shared" si="0"/>
        <v>0</v>
      </c>
      <c r="F10" s="3"/>
    </row>
    <row r="11" spans="1:6" ht="15.75" thickBot="1" x14ac:dyDescent="0.25">
      <c r="A11" s="18"/>
      <c r="B11" s="35"/>
      <c r="C11" s="20"/>
      <c r="D11" s="20"/>
      <c r="E11" s="21">
        <f t="shared" si="0"/>
        <v>0</v>
      </c>
      <c r="F11" s="165" t="s">
        <v>116</v>
      </c>
    </row>
    <row r="12" spans="1:6" ht="15.75" thickBot="1" x14ac:dyDescent="0.25">
      <c r="A12" s="18"/>
      <c r="B12" s="35"/>
      <c r="C12" s="20"/>
      <c r="D12" s="20"/>
      <c r="E12" s="21">
        <f t="shared" si="0"/>
        <v>0</v>
      </c>
      <c r="F12" s="3"/>
    </row>
    <row r="13" spans="1:6" ht="15.75" thickBot="1" x14ac:dyDescent="0.25">
      <c r="A13" s="18"/>
      <c r="B13" s="35"/>
      <c r="C13" s="20"/>
      <c r="D13" s="20"/>
      <c r="E13" s="21">
        <f t="shared" si="0"/>
        <v>0</v>
      </c>
      <c r="F13" s="3"/>
    </row>
    <row r="14" spans="1:6" ht="15.75" thickBot="1" x14ac:dyDescent="0.25">
      <c r="A14" s="18"/>
      <c r="B14" s="35"/>
      <c r="C14" s="20"/>
      <c r="D14" s="20"/>
      <c r="E14" s="21">
        <f t="shared" si="0"/>
        <v>0</v>
      </c>
      <c r="F14" s="3"/>
    </row>
    <row r="15" spans="1:6" ht="15.75" thickBot="1" x14ac:dyDescent="0.25">
      <c r="A15" s="18"/>
      <c r="B15" s="35"/>
      <c r="C15" s="20"/>
      <c r="D15" s="20"/>
      <c r="E15" s="21">
        <f t="shared" si="0"/>
        <v>0</v>
      </c>
      <c r="F15" s="165" t="s">
        <v>18</v>
      </c>
    </row>
    <row r="16" spans="1:6" ht="15.75" thickBot="1" x14ac:dyDescent="0.25">
      <c r="A16" s="18"/>
      <c r="B16" s="35"/>
      <c r="C16" s="20"/>
      <c r="D16" s="20"/>
      <c r="E16" s="21">
        <f t="shared" si="0"/>
        <v>0</v>
      </c>
      <c r="F16" s="3"/>
    </row>
    <row r="17" spans="1:6" ht="15.75" thickBot="1" x14ac:dyDescent="0.25">
      <c r="A17" s="18"/>
      <c r="B17" s="35"/>
      <c r="C17" s="20"/>
      <c r="D17" s="20"/>
      <c r="E17" s="21">
        <f t="shared" si="0"/>
        <v>0</v>
      </c>
      <c r="F17" s="3"/>
    </row>
    <row r="18" spans="1:6" ht="15.75" thickBot="1" x14ac:dyDescent="0.25">
      <c r="A18" s="18"/>
      <c r="B18" s="35"/>
      <c r="C18" s="20"/>
      <c r="D18" s="20"/>
      <c r="E18" s="21">
        <f t="shared" si="0"/>
        <v>0</v>
      </c>
      <c r="F18" s="3"/>
    </row>
    <row r="19" spans="1:6" ht="15.75" thickBot="1" x14ac:dyDescent="0.25">
      <c r="A19" s="18"/>
      <c r="B19" s="35"/>
      <c r="C19" s="20"/>
      <c r="D19" s="20"/>
      <c r="E19" s="21">
        <f t="shared" si="0"/>
        <v>0</v>
      </c>
      <c r="F19" s="3"/>
    </row>
    <row r="20" spans="1:6" ht="15.75" thickBot="1" x14ac:dyDescent="0.25">
      <c r="A20" s="18"/>
      <c r="B20" s="35"/>
      <c r="C20" s="20"/>
      <c r="D20" s="20"/>
      <c r="E20" s="21">
        <f t="shared" si="0"/>
        <v>0</v>
      </c>
      <c r="F20" s="3"/>
    </row>
    <row r="21" spans="1:6" ht="15.75" thickBot="1" x14ac:dyDescent="0.25">
      <c r="A21" s="18"/>
      <c r="B21" s="35"/>
      <c r="C21" s="20"/>
      <c r="D21" s="20"/>
      <c r="E21" s="21">
        <f t="shared" si="0"/>
        <v>0</v>
      </c>
      <c r="F21" s="3"/>
    </row>
    <row r="22" spans="1:6" ht="15.75" thickBot="1" x14ac:dyDescent="0.25">
      <c r="A22" s="18"/>
      <c r="B22" s="35"/>
      <c r="C22" s="20"/>
      <c r="D22" s="20"/>
      <c r="E22" s="21">
        <f t="shared" si="0"/>
        <v>0</v>
      </c>
      <c r="F22" s="3"/>
    </row>
    <row r="23" spans="1:6" ht="15.75" thickBot="1" x14ac:dyDescent="0.25">
      <c r="A23" s="18"/>
      <c r="B23" s="35"/>
      <c r="C23" s="20"/>
      <c r="D23" s="20"/>
      <c r="E23" s="21">
        <f t="shared" si="0"/>
        <v>0</v>
      </c>
      <c r="F23" s="3"/>
    </row>
    <row r="24" spans="1:6" ht="15.75" thickBot="1" x14ac:dyDescent="0.25">
      <c r="A24" s="18"/>
      <c r="B24" s="35"/>
      <c r="C24" s="20"/>
      <c r="D24" s="20"/>
      <c r="E24" s="21">
        <f t="shared" si="0"/>
        <v>0</v>
      </c>
      <c r="F24" s="3"/>
    </row>
    <row r="25" spans="1:6" ht="15.75" thickBot="1" x14ac:dyDescent="0.25">
      <c r="A25" s="18"/>
      <c r="B25" s="35"/>
      <c r="C25" s="20"/>
      <c r="D25" s="20"/>
      <c r="E25" s="21">
        <f t="shared" si="0"/>
        <v>0</v>
      </c>
      <c r="F25" s="3"/>
    </row>
    <row r="26" spans="1:6" ht="15.75" thickBot="1" x14ac:dyDescent="0.25">
      <c r="A26" s="18"/>
      <c r="B26" s="35"/>
      <c r="C26" s="20"/>
      <c r="D26" s="20"/>
      <c r="E26" s="21">
        <f t="shared" si="0"/>
        <v>0</v>
      </c>
      <c r="F26" s="3"/>
    </row>
    <row r="27" spans="1:6" ht="15.75" thickBot="1" x14ac:dyDescent="0.25">
      <c r="A27" s="18"/>
      <c r="B27" s="35"/>
      <c r="C27" s="20"/>
      <c r="D27" s="20"/>
      <c r="E27" s="21">
        <f t="shared" si="0"/>
        <v>0</v>
      </c>
      <c r="F27" s="3"/>
    </row>
    <row r="28" spans="1:6" ht="15.75" thickBot="1" x14ac:dyDescent="0.25">
      <c r="A28" s="18"/>
      <c r="B28" s="35"/>
      <c r="C28" s="20"/>
      <c r="D28" s="20"/>
      <c r="E28" s="21">
        <f t="shared" si="0"/>
        <v>0</v>
      </c>
      <c r="F28" s="3"/>
    </row>
    <row r="29" spans="1:6" ht="15.75" thickBot="1" x14ac:dyDescent="0.25">
      <c r="A29" s="18"/>
      <c r="B29" s="35"/>
      <c r="C29" s="20"/>
      <c r="D29" s="20"/>
      <c r="E29" s="21">
        <f t="shared" si="0"/>
        <v>0</v>
      </c>
      <c r="F29" s="3"/>
    </row>
    <row r="30" spans="1:6" ht="15.75" thickBot="1" x14ac:dyDescent="0.25">
      <c r="A30" s="18"/>
      <c r="B30" s="35"/>
      <c r="C30" s="20"/>
      <c r="D30" s="20"/>
      <c r="E30" s="21">
        <f t="shared" si="0"/>
        <v>0</v>
      </c>
      <c r="F30" s="3"/>
    </row>
    <row r="31" spans="1:6" ht="15.75" thickBot="1" x14ac:dyDescent="0.25">
      <c r="A31" s="18"/>
      <c r="B31" s="35"/>
      <c r="C31" s="20"/>
      <c r="D31" s="20"/>
      <c r="E31" s="21">
        <f t="shared" si="0"/>
        <v>0</v>
      </c>
      <c r="F31" s="3"/>
    </row>
    <row r="32" spans="1:6" ht="15.75" thickBot="1" x14ac:dyDescent="0.25">
      <c r="A32" s="18"/>
      <c r="B32" s="35"/>
      <c r="C32" s="20"/>
      <c r="D32" s="20"/>
      <c r="E32" s="21">
        <f t="shared" si="0"/>
        <v>0</v>
      </c>
      <c r="F32" s="3"/>
    </row>
    <row r="33" spans="1:6" ht="15.75" thickBot="1" x14ac:dyDescent="0.25">
      <c r="A33" s="18"/>
      <c r="B33" s="35"/>
      <c r="C33" s="20"/>
      <c r="D33" s="20"/>
      <c r="E33" s="21">
        <f t="shared" si="0"/>
        <v>0</v>
      </c>
      <c r="F33" s="3"/>
    </row>
    <row r="34" spans="1:6" ht="15.75" thickBot="1" x14ac:dyDescent="0.25">
      <c r="A34" s="18"/>
      <c r="B34" s="35"/>
      <c r="C34" s="20"/>
      <c r="D34" s="20"/>
      <c r="E34" s="21">
        <f t="shared" si="0"/>
        <v>0</v>
      </c>
      <c r="F34" s="3"/>
    </row>
    <row r="35" spans="1:6" ht="15.75" thickBot="1" x14ac:dyDescent="0.25">
      <c r="A35" s="18"/>
      <c r="B35" s="35"/>
      <c r="C35" s="20"/>
      <c r="D35" s="20"/>
      <c r="E35" s="21">
        <f t="shared" si="0"/>
        <v>0</v>
      </c>
      <c r="F35" s="3"/>
    </row>
    <row r="36" spans="1:6" ht="15.75" thickBot="1" x14ac:dyDescent="0.25">
      <c r="A36" s="18"/>
      <c r="B36" s="35"/>
      <c r="C36" s="20"/>
      <c r="D36" s="20"/>
      <c r="E36" s="21">
        <f t="shared" si="0"/>
        <v>0</v>
      </c>
      <c r="F36" s="3"/>
    </row>
    <row r="37" spans="1:6" ht="15.75" thickBot="1" x14ac:dyDescent="0.25">
      <c r="A37" s="18"/>
      <c r="B37" s="35"/>
      <c r="C37" s="20"/>
      <c r="D37" s="20"/>
      <c r="E37" s="21">
        <f t="shared" si="0"/>
        <v>0</v>
      </c>
      <c r="F37" s="3"/>
    </row>
    <row r="38" spans="1:6" ht="15.75" thickBot="1" x14ac:dyDescent="0.25">
      <c r="A38" s="18"/>
      <c r="B38" s="35"/>
      <c r="C38" s="20"/>
      <c r="D38" s="20"/>
      <c r="E38" s="21">
        <f t="shared" si="0"/>
        <v>0</v>
      </c>
      <c r="F38" s="3"/>
    </row>
    <row r="39" spans="1:6" ht="15.75" thickBot="1" x14ac:dyDescent="0.25">
      <c r="A39" s="18"/>
      <c r="B39" s="35"/>
      <c r="C39" s="20"/>
      <c r="D39" s="20"/>
      <c r="E39" s="21">
        <f t="shared" si="0"/>
        <v>0</v>
      </c>
      <c r="F39" s="3"/>
    </row>
    <row r="40" spans="1:6" ht="15.75" thickBot="1" x14ac:dyDescent="0.25">
      <c r="A40" s="18"/>
      <c r="B40" s="35"/>
      <c r="C40" s="20"/>
      <c r="D40" s="20"/>
      <c r="E40" s="21">
        <f t="shared" si="0"/>
        <v>0</v>
      </c>
      <c r="F40" s="3"/>
    </row>
    <row r="41" spans="1:6" ht="15.75" thickBot="1" x14ac:dyDescent="0.25">
      <c r="A41" s="18"/>
      <c r="B41" s="35"/>
      <c r="C41" s="20"/>
      <c r="D41" s="20"/>
      <c r="E41" s="21">
        <f t="shared" si="0"/>
        <v>0</v>
      </c>
      <c r="F41" s="3"/>
    </row>
    <row r="42" spans="1:6" ht="15.75" thickBot="1" x14ac:dyDescent="0.25">
      <c r="A42" s="18"/>
      <c r="B42" s="35"/>
      <c r="C42" s="20"/>
      <c r="D42" s="20"/>
      <c r="E42" s="21">
        <f t="shared" si="0"/>
        <v>0</v>
      </c>
      <c r="F42" s="3"/>
    </row>
    <row r="43" spans="1:6" ht="15.75" thickBot="1" x14ac:dyDescent="0.25">
      <c r="A43" s="18"/>
      <c r="B43" s="35"/>
      <c r="C43" s="20"/>
      <c r="D43" s="20"/>
      <c r="E43" s="21">
        <f t="shared" si="0"/>
        <v>0</v>
      </c>
      <c r="F43" s="3"/>
    </row>
    <row r="44" spans="1:6" ht="15.75" thickBot="1" x14ac:dyDescent="0.25">
      <c r="A44" s="18"/>
      <c r="B44" s="35"/>
      <c r="C44" s="20"/>
      <c r="D44" s="20"/>
      <c r="E44" s="21">
        <f t="shared" si="0"/>
        <v>0</v>
      </c>
      <c r="F44" s="3"/>
    </row>
    <row r="45" spans="1:6" ht="15.75" thickBot="1" x14ac:dyDescent="0.25">
      <c r="A45" s="18"/>
      <c r="B45" s="35"/>
      <c r="C45" s="20"/>
      <c r="D45" s="20"/>
      <c r="E45" s="21">
        <f t="shared" si="0"/>
        <v>0</v>
      </c>
      <c r="F45" s="3"/>
    </row>
    <row r="46" spans="1:6" ht="15.75" thickBot="1" x14ac:dyDescent="0.25">
      <c r="A46" s="18"/>
      <c r="B46" s="35"/>
      <c r="C46" s="20"/>
      <c r="D46" s="20"/>
      <c r="E46" s="21">
        <f t="shared" si="0"/>
        <v>0</v>
      </c>
      <c r="F46" s="3"/>
    </row>
    <row r="47" spans="1:6" ht="15.75" thickBot="1" x14ac:dyDescent="0.25">
      <c r="A47" s="18"/>
      <c r="B47" s="35"/>
      <c r="C47" s="20"/>
      <c r="D47" s="20"/>
      <c r="E47" s="21">
        <f t="shared" si="0"/>
        <v>0</v>
      </c>
      <c r="F47" s="3"/>
    </row>
    <row r="48" spans="1:6" ht="15.75" thickBot="1" x14ac:dyDescent="0.25">
      <c r="A48" s="18"/>
      <c r="B48" s="35"/>
      <c r="C48" s="20"/>
      <c r="D48" s="20"/>
      <c r="E48" s="21">
        <f t="shared" si="0"/>
        <v>0</v>
      </c>
      <c r="F48" s="3"/>
    </row>
    <row r="49" spans="1:6" ht="15.75" thickBot="1" x14ac:dyDescent="0.25">
      <c r="A49" s="18"/>
      <c r="B49" s="35"/>
      <c r="C49" s="20"/>
      <c r="D49" s="20"/>
      <c r="E49" s="21">
        <f t="shared" si="0"/>
        <v>0</v>
      </c>
      <c r="F49" s="3"/>
    </row>
    <row r="50" spans="1:6" ht="15.75" thickBot="1" x14ac:dyDescent="0.25">
      <c r="A50" s="18"/>
      <c r="B50" s="35"/>
      <c r="C50" s="20"/>
      <c r="D50" s="20"/>
      <c r="E50" s="21">
        <f t="shared" si="0"/>
        <v>0</v>
      </c>
      <c r="F50" s="3"/>
    </row>
    <row r="51" spans="1:6" ht="15.75" thickBot="1" x14ac:dyDescent="0.25">
      <c r="A51" s="18"/>
      <c r="B51" s="35"/>
      <c r="C51" s="20"/>
      <c r="D51" s="20"/>
      <c r="E51" s="21">
        <f t="shared" si="0"/>
        <v>0</v>
      </c>
      <c r="F51" s="3" t="s">
        <v>0</v>
      </c>
    </row>
    <row r="52" spans="1:6" ht="15.75" thickBot="1" x14ac:dyDescent="0.25">
      <c r="A52" s="18"/>
      <c r="B52" s="35"/>
      <c r="C52" s="20"/>
      <c r="D52" s="20"/>
      <c r="E52" s="21">
        <f t="shared" si="0"/>
        <v>0</v>
      </c>
      <c r="F52" s="3"/>
    </row>
    <row r="53" spans="1:6" ht="15.75" thickBot="1" x14ac:dyDescent="0.25">
      <c r="A53" s="18"/>
      <c r="B53" s="35"/>
      <c r="C53" s="20"/>
      <c r="D53" s="20"/>
      <c r="E53" s="21">
        <f t="shared" si="0"/>
        <v>0</v>
      </c>
      <c r="F53" s="3"/>
    </row>
    <row r="54" spans="1:6" ht="15.75" thickBot="1" x14ac:dyDescent="0.25">
      <c r="A54" s="18"/>
      <c r="B54" s="35"/>
      <c r="C54" s="20"/>
      <c r="D54" s="20"/>
      <c r="E54" s="21">
        <f t="shared" si="0"/>
        <v>0</v>
      </c>
      <c r="F54" s="3"/>
    </row>
    <row r="55" spans="1:6" ht="15.75" thickBot="1" x14ac:dyDescent="0.25">
      <c r="A55" s="18"/>
      <c r="B55" s="35"/>
      <c r="C55" s="20"/>
      <c r="D55" s="20"/>
      <c r="E55" s="21">
        <f t="shared" si="0"/>
        <v>0</v>
      </c>
      <c r="F55" s="3"/>
    </row>
    <row r="56" spans="1:6" ht="15.75" thickBot="1" x14ac:dyDescent="0.25">
      <c r="A56" s="18"/>
      <c r="B56" s="35"/>
      <c r="C56" s="20"/>
      <c r="D56" s="20"/>
      <c r="E56" s="21">
        <f t="shared" si="0"/>
        <v>0</v>
      </c>
      <c r="F56" s="3"/>
    </row>
    <row r="57" spans="1:6" ht="15.75" thickBot="1" x14ac:dyDescent="0.25">
      <c r="A57" s="18"/>
      <c r="B57" s="35"/>
      <c r="C57" s="20"/>
      <c r="D57" s="20"/>
      <c r="E57" s="21">
        <f t="shared" si="0"/>
        <v>0</v>
      </c>
      <c r="F57" s="3"/>
    </row>
    <row r="58" spans="1:6" ht="15.75" thickBot="1" x14ac:dyDescent="0.25">
      <c r="A58" s="18"/>
      <c r="B58" s="35"/>
      <c r="C58" s="20"/>
      <c r="D58" s="20"/>
      <c r="E58" s="21">
        <f t="shared" si="0"/>
        <v>0</v>
      </c>
      <c r="F58" s="3"/>
    </row>
    <row r="59" spans="1:6" ht="15.75" thickBot="1" x14ac:dyDescent="0.25">
      <c r="A59" s="18"/>
      <c r="B59" s="35"/>
      <c r="C59" s="20"/>
      <c r="D59" s="20"/>
      <c r="E59" s="21">
        <f t="shared" si="0"/>
        <v>0</v>
      </c>
      <c r="F59" s="3"/>
    </row>
    <row r="60" spans="1:6" ht="15.75" thickBot="1" x14ac:dyDescent="0.25">
      <c r="A60" s="18"/>
      <c r="B60" s="35"/>
      <c r="C60" s="20"/>
      <c r="D60" s="20"/>
      <c r="E60" s="21">
        <f t="shared" si="0"/>
        <v>0</v>
      </c>
      <c r="F60" s="3"/>
    </row>
    <row r="61" spans="1:6" ht="15.75" thickBot="1" x14ac:dyDescent="0.25">
      <c r="A61" s="18"/>
      <c r="B61" s="35"/>
      <c r="C61" s="20"/>
      <c r="D61" s="20"/>
      <c r="E61" s="21">
        <f t="shared" si="0"/>
        <v>0</v>
      </c>
      <c r="F61" s="3"/>
    </row>
    <row r="62" spans="1:6" ht="15.75" thickBot="1" x14ac:dyDescent="0.25">
      <c r="A62" s="18"/>
      <c r="B62" s="35"/>
      <c r="C62" s="20"/>
      <c r="D62" s="20"/>
      <c r="E62" s="21">
        <f t="shared" si="0"/>
        <v>0</v>
      </c>
      <c r="F62" s="3"/>
    </row>
    <row r="63" spans="1:6" ht="15.75" thickBot="1" x14ac:dyDescent="0.25">
      <c r="A63" s="18"/>
      <c r="B63" s="35"/>
      <c r="C63" s="20"/>
      <c r="D63" s="20"/>
      <c r="E63" s="21">
        <f t="shared" si="0"/>
        <v>0</v>
      </c>
      <c r="F63" s="3"/>
    </row>
    <row r="64" spans="1:6" ht="15.75" thickBot="1" x14ac:dyDescent="0.25">
      <c r="A64" s="18"/>
      <c r="B64" s="35"/>
      <c r="C64" s="20"/>
      <c r="D64" s="20"/>
      <c r="E64" s="21">
        <f t="shared" si="0"/>
        <v>0</v>
      </c>
      <c r="F64" s="3"/>
    </row>
    <row r="65" spans="1:6" ht="15.75" thickBot="1" x14ac:dyDescent="0.25">
      <c r="A65" s="18"/>
      <c r="B65" s="35"/>
      <c r="C65" s="20"/>
      <c r="D65" s="20"/>
      <c r="E65" s="21">
        <f t="shared" si="0"/>
        <v>0</v>
      </c>
      <c r="F65" s="3"/>
    </row>
    <row r="66" spans="1:6" ht="15.75" thickBot="1" x14ac:dyDescent="0.25">
      <c r="A66" s="18"/>
      <c r="B66" s="35"/>
      <c r="C66" s="20"/>
      <c r="D66" s="20"/>
      <c r="E66" s="21">
        <f t="shared" si="0"/>
        <v>0</v>
      </c>
      <c r="F66" s="3"/>
    </row>
    <row r="67" spans="1:6" ht="15.75" thickBot="1" x14ac:dyDescent="0.25">
      <c r="A67" s="18"/>
      <c r="B67" s="35"/>
      <c r="C67" s="20"/>
      <c r="D67" s="20"/>
      <c r="E67" s="21">
        <f t="shared" si="0"/>
        <v>0</v>
      </c>
      <c r="F67" s="3"/>
    </row>
    <row r="68" spans="1:6" ht="15.75" thickBot="1" x14ac:dyDescent="0.25">
      <c r="A68" s="18"/>
      <c r="B68" s="35"/>
      <c r="C68" s="20"/>
      <c r="D68" s="20"/>
      <c r="E68" s="21">
        <f t="shared" si="0"/>
        <v>0</v>
      </c>
      <c r="F68" s="3"/>
    </row>
    <row r="69" spans="1:6" ht="15.75" thickBot="1" x14ac:dyDescent="0.25">
      <c r="A69" s="18"/>
      <c r="B69" s="35"/>
      <c r="C69" s="20"/>
      <c r="D69" s="20"/>
      <c r="E69" s="21">
        <f t="shared" si="0"/>
        <v>0</v>
      </c>
      <c r="F69" s="3"/>
    </row>
    <row r="70" spans="1:6" ht="15.75" thickBot="1" x14ac:dyDescent="0.25">
      <c r="A70" s="18"/>
      <c r="B70" s="35"/>
      <c r="C70" s="20"/>
      <c r="D70" s="20"/>
      <c r="E70" s="21">
        <f t="shared" ref="E70:E127" si="1">SUM(E69+D70-C70)</f>
        <v>0</v>
      </c>
      <c r="F70" s="3"/>
    </row>
    <row r="71" spans="1:6" ht="15.75" thickBot="1" x14ac:dyDescent="0.25">
      <c r="A71" s="18"/>
      <c r="B71" s="35"/>
      <c r="C71" s="20"/>
      <c r="D71" s="20"/>
      <c r="E71" s="21">
        <f t="shared" si="1"/>
        <v>0</v>
      </c>
      <c r="F71" s="3"/>
    </row>
    <row r="72" spans="1:6" ht="15.75" thickBot="1" x14ac:dyDescent="0.25">
      <c r="A72" s="18"/>
      <c r="B72" s="35"/>
      <c r="C72" s="20"/>
      <c r="D72" s="20"/>
      <c r="E72" s="21">
        <f t="shared" si="1"/>
        <v>0</v>
      </c>
      <c r="F72" s="3"/>
    </row>
    <row r="73" spans="1:6" ht="15.75" thickBot="1" x14ac:dyDescent="0.25">
      <c r="A73" s="18"/>
      <c r="B73" s="35"/>
      <c r="C73" s="20"/>
      <c r="D73" s="20"/>
      <c r="E73" s="21">
        <f t="shared" si="1"/>
        <v>0</v>
      </c>
      <c r="F73" s="3"/>
    </row>
    <row r="74" spans="1:6" ht="15.75" thickBot="1" x14ac:dyDescent="0.25">
      <c r="A74" s="18"/>
      <c r="B74" s="35"/>
      <c r="C74" s="20"/>
      <c r="D74" s="20"/>
      <c r="E74" s="21">
        <f t="shared" si="1"/>
        <v>0</v>
      </c>
      <c r="F74" s="3"/>
    </row>
    <row r="75" spans="1:6" ht="15.75" thickBot="1" x14ac:dyDescent="0.25">
      <c r="A75" s="18"/>
      <c r="B75" s="35"/>
      <c r="C75" s="20"/>
      <c r="D75" s="20"/>
      <c r="E75" s="21">
        <f t="shared" si="1"/>
        <v>0</v>
      </c>
      <c r="F75" s="3"/>
    </row>
    <row r="76" spans="1:6" ht="15.75" thickBot="1" x14ac:dyDescent="0.25">
      <c r="A76" s="18"/>
      <c r="B76" s="35"/>
      <c r="C76" s="20"/>
      <c r="D76" s="20"/>
      <c r="E76" s="21">
        <f t="shared" si="1"/>
        <v>0</v>
      </c>
      <c r="F76" s="3"/>
    </row>
    <row r="77" spans="1:6" ht="15.75" thickBot="1" x14ac:dyDescent="0.25">
      <c r="A77" s="18"/>
      <c r="B77" s="35"/>
      <c r="C77" s="20"/>
      <c r="D77" s="20"/>
      <c r="E77" s="21">
        <f t="shared" si="1"/>
        <v>0</v>
      </c>
      <c r="F77" s="3"/>
    </row>
    <row r="78" spans="1:6" ht="15.75" thickBot="1" x14ac:dyDescent="0.25">
      <c r="A78" s="18"/>
      <c r="B78" s="35"/>
      <c r="C78" s="20"/>
      <c r="D78" s="20"/>
      <c r="E78" s="21">
        <f t="shared" si="1"/>
        <v>0</v>
      </c>
      <c r="F78" s="3"/>
    </row>
    <row r="79" spans="1:6" ht="15.75" thickBot="1" x14ac:dyDescent="0.25">
      <c r="A79" s="18"/>
      <c r="B79" s="35"/>
      <c r="C79" s="20"/>
      <c r="D79" s="20"/>
      <c r="E79" s="21">
        <f t="shared" si="1"/>
        <v>0</v>
      </c>
      <c r="F79" s="3"/>
    </row>
    <row r="80" spans="1:6" ht="15.75" thickBot="1" x14ac:dyDescent="0.25">
      <c r="A80" s="18"/>
      <c r="B80" s="35"/>
      <c r="C80" s="20"/>
      <c r="D80" s="20"/>
      <c r="E80" s="21">
        <f t="shared" si="1"/>
        <v>0</v>
      </c>
      <c r="F80" s="3"/>
    </row>
    <row r="81" spans="1:6" ht="15.75" thickBot="1" x14ac:dyDescent="0.25">
      <c r="A81" s="18"/>
      <c r="B81" s="35"/>
      <c r="C81" s="20"/>
      <c r="D81" s="20"/>
      <c r="E81" s="21">
        <f t="shared" si="1"/>
        <v>0</v>
      </c>
      <c r="F81" s="3"/>
    </row>
    <row r="82" spans="1:6" ht="15.75" thickBot="1" x14ac:dyDescent="0.25">
      <c r="A82" s="18"/>
      <c r="B82" s="35"/>
      <c r="C82" s="20"/>
      <c r="D82" s="20"/>
      <c r="E82" s="21">
        <f t="shared" si="1"/>
        <v>0</v>
      </c>
      <c r="F82" s="3"/>
    </row>
    <row r="83" spans="1:6" ht="15.75" thickBot="1" x14ac:dyDescent="0.25">
      <c r="A83" s="18"/>
      <c r="B83" s="35"/>
      <c r="C83" s="20"/>
      <c r="D83" s="20"/>
      <c r="E83" s="21">
        <f t="shared" si="1"/>
        <v>0</v>
      </c>
      <c r="F83" s="3"/>
    </row>
    <row r="84" spans="1:6" ht="15.75" thickBot="1" x14ac:dyDescent="0.25">
      <c r="A84" s="18"/>
      <c r="B84" s="35"/>
      <c r="C84" s="20"/>
      <c r="D84" s="20"/>
      <c r="E84" s="21">
        <f t="shared" si="1"/>
        <v>0</v>
      </c>
      <c r="F84" s="3"/>
    </row>
    <row r="85" spans="1:6" ht="15.75" thickBot="1" x14ac:dyDescent="0.25">
      <c r="A85" s="18"/>
      <c r="B85" s="35"/>
      <c r="C85" s="20"/>
      <c r="D85" s="20"/>
      <c r="E85" s="21">
        <f t="shared" si="1"/>
        <v>0</v>
      </c>
      <c r="F85" s="3"/>
    </row>
    <row r="86" spans="1:6" ht="15.75" thickBot="1" x14ac:dyDescent="0.25">
      <c r="A86" s="18"/>
      <c r="B86" s="35"/>
      <c r="C86" s="20"/>
      <c r="D86" s="20"/>
      <c r="E86" s="21">
        <f t="shared" si="1"/>
        <v>0</v>
      </c>
      <c r="F86" s="3"/>
    </row>
    <row r="87" spans="1:6" ht="15.75" thickBot="1" x14ac:dyDescent="0.25">
      <c r="A87" s="18"/>
      <c r="B87" s="35"/>
      <c r="C87" s="20"/>
      <c r="D87" s="20"/>
      <c r="E87" s="21">
        <f t="shared" si="1"/>
        <v>0</v>
      </c>
      <c r="F87" s="3"/>
    </row>
    <row r="88" spans="1:6" ht="15.75" thickBot="1" x14ac:dyDescent="0.25">
      <c r="A88" s="18"/>
      <c r="B88" s="35"/>
      <c r="C88" s="20"/>
      <c r="D88" s="20"/>
      <c r="E88" s="21">
        <f t="shared" si="1"/>
        <v>0</v>
      </c>
      <c r="F88" s="3"/>
    </row>
    <row r="89" spans="1:6" ht="15.75" thickBot="1" x14ac:dyDescent="0.25">
      <c r="A89" s="18"/>
      <c r="B89" s="35"/>
      <c r="C89" s="20"/>
      <c r="D89" s="20"/>
      <c r="E89" s="21">
        <f t="shared" si="1"/>
        <v>0</v>
      </c>
      <c r="F89" s="3"/>
    </row>
    <row r="90" spans="1:6" ht="15.75" thickBot="1" x14ac:dyDescent="0.25">
      <c r="A90" s="18"/>
      <c r="B90" s="35"/>
      <c r="C90" s="20"/>
      <c r="D90" s="20"/>
      <c r="E90" s="21">
        <f t="shared" si="1"/>
        <v>0</v>
      </c>
      <c r="F90" s="3"/>
    </row>
    <row r="91" spans="1:6" ht="15.75" thickBot="1" x14ac:dyDescent="0.25">
      <c r="A91" s="18"/>
      <c r="B91" s="35"/>
      <c r="C91" s="20"/>
      <c r="D91" s="20"/>
      <c r="E91" s="21">
        <f t="shared" si="1"/>
        <v>0</v>
      </c>
      <c r="F91" s="3"/>
    </row>
    <row r="92" spans="1:6" ht="15.75" thickBot="1" x14ac:dyDescent="0.25">
      <c r="A92" s="18"/>
      <c r="B92" s="35"/>
      <c r="C92" s="20"/>
      <c r="D92" s="20"/>
      <c r="E92" s="21">
        <f t="shared" si="1"/>
        <v>0</v>
      </c>
      <c r="F92" s="3"/>
    </row>
    <row r="93" spans="1:6" ht="15.75" thickBot="1" x14ac:dyDescent="0.25">
      <c r="A93" s="18"/>
      <c r="B93" s="35"/>
      <c r="C93" s="20"/>
      <c r="D93" s="20"/>
      <c r="E93" s="21">
        <f t="shared" si="1"/>
        <v>0</v>
      </c>
      <c r="F93" s="3"/>
    </row>
    <row r="94" spans="1:6" ht="15.75" thickBot="1" x14ac:dyDescent="0.25">
      <c r="A94" s="18"/>
      <c r="B94" s="35"/>
      <c r="C94" s="20"/>
      <c r="D94" s="20"/>
      <c r="E94" s="21">
        <f t="shared" si="1"/>
        <v>0</v>
      </c>
      <c r="F94" s="3"/>
    </row>
    <row r="95" spans="1:6" ht="15.75" thickBot="1" x14ac:dyDescent="0.25">
      <c r="A95" s="18"/>
      <c r="B95" s="35"/>
      <c r="C95" s="20"/>
      <c r="D95" s="20"/>
      <c r="E95" s="21">
        <f t="shared" si="1"/>
        <v>0</v>
      </c>
      <c r="F95" s="3"/>
    </row>
    <row r="96" spans="1:6" ht="15.75" thickBot="1" x14ac:dyDescent="0.25">
      <c r="A96" s="18"/>
      <c r="B96" s="35"/>
      <c r="C96" s="20"/>
      <c r="D96" s="20"/>
      <c r="E96" s="21">
        <f t="shared" si="1"/>
        <v>0</v>
      </c>
      <c r="F96" s="3"/>
    </row>
    <row r="97" spans="1:6" ht="15.75" thickBot="1" x14ac:dyDescent="0.25">
      <c r="A97" s="18"/>
      <c r="B97" s="35"/>
      <c r="C97" s="20"/>
      <c r="D97" s="20"/>
      <c r="E97" s="21">
        <f t="shared" si="1"/>
        <v>0</v>
      </c>
      <c r="F97" s="3"/>
    </row>
    <row r="98" spans="1:6" ht="15.75" thickBot="1" x14ac:dyDescent="0.25">
      <c r="A98" s="18"/>
      <c r="B98" s="35"/>
      <c r="C98" s="20"/>
      <c r="D98" s="20"/>
      <c r="E98" s="21">
        <f t="shared" si="1"/>
        <v>0</v>
      </c>
      <c r="F98" s="3"/>
    </row>
    <row r="99" spans="1:6" ht="15.75" thickBot="1" x14ac:dyDescent="0.25">
      <c r="A99" s="18"/>
      <c r="B99" s="35"/>
      <c r="C99" s="20"/>
      <c r="D99" s="20"/>
      <c r="E99" s="21">
        <f t="shared" si="1"/>
        <v>0</v>
      </c>
      <c r="F99" s="3"/>
    </row>
    <row r="100" spans="1:6" ht="15.75" thickBot="1" x14ac:dyDescent="0.25">
      <c r="A100" s="18"/>
      <c r="B100" s="35"/>
      <c r="C100" s="20"/>
      <c r="D100" s="20"/>
      <c r="E100" s="21">
        <f t="shared" si="1"/>
        <v>0</v>
      </c>
      <c r="F100" s="3"/>
    </row>
    <row r="101" spans="1:6" ht="15.75" thickBot="1" x14ac:dyDescent="0.25">
      <c r="A101" s="18"/>
      <c r="B101" s="35"/>
      <c r="C101" s="20"/>
      <c r="D101" s="20"/>
      <c r="E101" s="21">
        <f t="shared" si="1"/>
        <v>0</v>
      </c>
      <c r="F101" s="3"/>
    </row>
    <row r="102" spans="1:6" ht="15.75" thickBot="1" x14ac:dyDescent="0.25">
      <c r="A102" s="18"/>
      <c r="B102" s="35"/>
      <c r="C102" s="20"/>
      <c r="D102" s="20"/>
      <c r="E102" s="21">
        <f t="shared" si="1"/>
        <v>0</v>
      </c>
      <c r="F102" s="3"/>
    </row>
    <row r="103" spans="1:6" ht="15.75" thickBot="1" x14ac:dyDescent="0.25">
      <c r="A103" s="18"/>
      <c r="B103" s="35"/>
      <c r="C103" s="20"/>
      <c r="D103" s="20"/>
      <c r="E103" s="21">
        <f t="shared" si="1"/>
        <v>0</v>
      </c>
      <c r="F103" s="3"/>
    </row>
    <row r="104" spans="1:6" ht="15.75" thickBot="1" x14ac:dyDescent="0.25">
      <c r="A104" s="18"/>
      <c r="B104" s="35"/>
      <c r="C104" s="20"/>
      <c r="D104" s="20"/>
      <c r="E104" s="21">
        <f t="shared" si="1"/>
        <v>0</v>
      </c>
      <c r="F104" s="3"/>
    </row>
    <row r="105" spans="1:6" ht="15.75" thickBot="1" x14ac:dyDescent="0.25">
      <c r="A105" s="18"/>
      <c r="B105" s="35"/>
      <c r="C105" s="20"/>
      <c r="D105" s="20"/>
      <c r="E105" s="21">
        <f t="shared" si="1"/>
        <v>0</v>
      </c>
      <c r="F105" s="3"/>
    </row>
    <row r="106" spans="1:6" ht="15.75" thickBot="1" x14ac:dyDescent="0.25">
      <c r="A106" s="18"/>
      <c r="B106" s="35"/>
      <c r="C106" s="20"/>
      <c r="D106" s="20"/>
      <c r="E106" s="21">
        <f t="shared" si="1"/>
        <v>0</v>
      </c>
      <c r="F106" s="3"/>
    </row>
    <row r="107" spans="1:6" ht="15.75" thickBot="1" x14ac:dyDescent="0.25">
      <c r="A107" s="18"/>
      <c r="B107" s="35"/>
      <c r="C107" s="20"/>
      <c r="D107" s="20"/>
      <c r="E107" s="21">
        <f t="shared" si="1"/>
        <v>0</v>
      </c>
      <c r="F107" s="3"/>
    </row>
    <row r="108" spans="1:6" ht="15.75" thickBot="1" x14ac:dyDescent="0.25">
      <c r="A108" s="18"/>
      <c r="B108" s="35"/>
      <c r="C108" s="20"/>
      <c r="D108" s="20"/>
      <c r="E108" s="21">
        <f t="shared" si="1"/>
        <v>0</v>
      </c>
      <c r="F108" s="3"/>
    </row>
    <row r="109" spans="1:6" ht="15.75" thickBot="1" x14ac:dyDescent="0.25">
      <c r="A109" s="18"/>
      <c r="B109" s="35"/>
      <c r="C109" s="20"/>
      <c r="D109" s="20"/>
      <c r="E109" s="21">
        <f t="shared" si="1"/>
        <v>0</v>
      </c>
      <c r="F109" s="3"/>
    </row>
    <row r="110" spans="1:6" ht="15.75" thickBot="1" x14ac:dyDescent="0.25">
      <c r="A110" s="18"/>
      <c r="B110" s="35"/>
      <c r="C110" s="20"/>
      <c r="D110" s="20"/>
      <c r="E110" s="21">
        <f t="shared" si="1"/>
        <v>0</v>
      </c>
      <c r="F110" s="3"/>
    </row>
    <row r="111" spans="1:6" ht="15.75" thickBot="1" x14ac:dyDescent="0.25">
      <c r="A111" s="18"/>
      <c r="B111" s="35"/>
      <c r="C111" s="20"/>
      <c r="D111" s="20"/>
      <c r="E111" s="21">
        <f t="shared" si="1"/>
        <v>0</v>
      </c>
      <c r="F111" s="3"/>
    </row>
    <row r="112" spans="1:6" ht="15.75" thickBot="1" x14ac:dyDescent="0.25">
      <c r="A112" s="18"/>
      <c r="B112" s="35"/>
      <c r="C112" s="20"/>
      <c r="D112" s="20"/>
      <c r="E112" s="21">
        <f t="shared" si="1"/>
        <v>0</v>
      </c>
      <c r="F112" s="3"/>
    </row>
    <row r="113" spans="1:6" ht="15.75" thickBot="1" x14ac:dyDescent="0.25">
      <c r="A113" s="18"/>
      <c r="B113" s="35"/>
      <c r="C113" s="20"/>
      <c r="D113" s="20"/>
      <c r="E113" s="21">
        <f t="shared" si="1"/>
        <v>0</v>
      </c>
      <c r="F113" s="3"/>
    </row>
    <row r="114" spans="1:6" ht="15.75" thickBot="1" x14ac:dyDescent="0.25">
      <c r="A114" s="18"/>
      <c r="B114" s="35"/>
      <c r="C114" s="20"/>
      <c r="D114" s="20"/>
      <c r="E114" s="21">
        <f t="shared" si="1"/>
        <v>0</v>
      </c>
      <c r="F114" s="3"/>
    </row>
    <row r="115" spans="1:6" ht="15.75" thickBot="1" x14ac:dyDescent="0.25">
      <c r="A115" s="18"/>
      <c r="B115" s="35"/>
      <c r="C115" s="20"/>
      <c r="D115" s="20"/>
      <c r="E115" s="21">
        <f t="shared" si="1"/>
        <v>0</v>
      </c>
      <c r="F115" s="3"/>
    </row>
    <row r="116" spans="1:6" ht="15.75" thickBot="1" x14ac:dyDescent="0.25">
      <c r="A116" s="18"/>
      <c r="B116" s="35"/>
      <c r="C116" s="20"/>
      <c r="D116" s="20"/>
      <c r="E116" s="21">
        <f t="shared" si="1"/>
        <v>0</v>
      </c>
      <c r="F116" s="3"/>
    </row>
    <row r="117" spans="1:6" ht="15.75" thickBot="1" x14ac:dyDescent="0.25">
      <c r="A117" s="18"/>
      <c r="B117" s="35"/>
      <c r="C117" s="20"/>
      <c r="D117" s="20"/>
      <c r="E117" s="21">
        <f t="shared" si="1"/>
        <v>0</v>
      </c>
      <c r="F117" s="3"/>
    </row>
    <row r="118" spans="1:6" ht="15.75" thickBot="1" x14ac:dyDescent="0.25">
      <c r="A118" s="18"/>
      <c r="B118" s="35"/>
      <c r="C118" s="20"/>
      <c r="D118" s="20"/>
      <c r="E118" s="21">
        <f t="shared" si="1"/>
        <v>0</v>
      </c>
      <c r="F118" s="3"/>
    </row>
    <row r="119" spans="1:6" ht="15.75" thickBot="1" x14ac:dyDescent="0.25">
      <c r="A119" s="18"/>
      <c r="B119" s="35"/>
      <c r="C119" s="20"/>
      <c r="D119" s="20"/>
      <c r="E119" s="21">
        <f t="shared" si="1"/>
        <v>0</v>
      </c>
      <c r="F119" s="3"/>
    </row>
    <row r="120" spans="1:6" ht="15.75" thickBot="1" x14ac:dyDescent="0.25">
      <c r="A120" s="18"/>
      <c r="B120" s="35"/>
      <c r="C120" s="20"/>
      <c r="D120" s="20"/>
      <c r="E120" s="21">
        <f t="shared" si="1"/>
        <v>0</v>
      </c>
      <c r="F120" s="3"/>
    </row>
    <row r="121" spans="1:6" ht="15.75" thickBot="1" x14ac:dyDescent="0.25">
      <c r="A121" s="18"/>
      <c r="B121" s="35"/>
      <c r="C121" s="20"/>
      <c r="D121" s="20"/>
      <c r="E121" s="21">
        <f t="shared" si="1"/>
        <v>0</v>
      </c>
      <c r="F121" s="3"/>
    </row>
    <row r="122" spans="1:6" ht="15.75" thickBot="1" x14ac:dyDescent="0.25">
      <c r="A122" s="18"/>
      <c r="B122" s="35"/>
      <c r="C122" s="20"/>
      <c r="D122" s="20"/>
      <c r="E122" s="21">
        <f t="shared" si="1"/>
        <v>0</v>
      </c>
      <c r="F122" s="3"/>
    </row>
    <row r="123" spans="1:6" ht="15.75" thickBot="1" x14ac:dyDescent="0.25">
      <c r="A123" s="18"/>
      <c r="B123" s="35"/>
      <c r="C123" s="20"/>
      <c r="D123" s="20"/>
      <c r="E123" s="21">
        <f t="shared" si="1"/>
        <v>0</v>
      </c>
      <c r="F123" s="3"/>
    </row>
    <row r="124" spans="1:6" ht="15.75" thickBot="1" x14ac:dyDescent="0.25">
      <c r="A124" s="18"/>
      <c r="B124" s="35"/>
      <c r="C124" s="20"/>
      <c r="D124" s="20"/>
      <c r="E124" s="21">
        <f t="shared" si="1"/>
        <v>0</v>
      </c>
      <c r="F124" s="3"/>
    </row>
    <row r="125" spans="1:6" ht="15.75" thickBot="1" x14ac:dyDescent="0.25">
      <c r="A125" s="18"/>
      <c r="B125" s="35"/>
      <c r="C125" s="20"/>
      <c r="D125" s="20"/>
      <c r="E125" s="21">
        <f t="shared" si="1"/>
        <v>0</v>
      </c>
      <c r="F125" s="3"/>
    </row>
    <row r="126" spans="1:6" ht="15.75" thickBot="1" x14ac:dyDescent="0.25">
      <c r="A126" s="18"/>
      <c r="B126" s="35"/>
      <c r="C126" s="20"/>
      <c r="D126" s="20"/>
      <c r="E126" s="21">
        <f t="shared" si="1"/>
        <v>0</v>
      </c>
      <c r="F126" s="3"/>
    </row>
    <row r="127" spans="1:6" ht="15.75" thickBot="1" x14ac:dyDescent="0.25">
      <c r="A127" s="18"/>
      <c r="B127" s="35"/>
      <c r="C127" s="20"/>
      <c r="D127" s="20"/>
      <c r="E127" s="21">
        <f t="shared" si="1"/>
        <v>0</v>
      </c>
      <c r="F127" s="3"/>
    </row>
    <row r="128" spans="1:6" ht="15.75" thickBot="1" x14ac:dyDescent="0.25">
      <c r="A128" s="251" t="s">
        <v>17</v>
      </c>
      <c r="B128" s="252"/>
      <c r="C128" s="21">
        <f>SUM(Debits_Mars)</f>
        <v>0</v>
      </c>
      <c r="D128" s="21">
        <f>SUM(Credits_Mars)</f>
        <v>0</v>
      </c>
      <c r="E128" s="21">
        <f>SUM(D128-C128)</f>
        <v>0</v>
      </c>
      <c r="F128" s="3"/>
    </row>
    <row r="129" spans="3:5" x14ac:dyDescent="0.2">
      <c r="C129" s="181"/>
      <c r="D129" s="181"/>
      <c r="E129" s="181"/>
    </row>
  </sheetData>
  <sheetProtection sheet="1" objects="1" scenarios="1"/>
  <mergeCells count="3">
    <mergeCell ref="A1:E1"/>
    <mergeCell ref="A2:E2"/>
    <mergeCell ref="A128:B128"/>
  </mergeCells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129"/>
  <sheetViews>
    <sheetView zoomScaleNormal="100" workbookViewId="0">
      <pane ySplit="3" topLeftCell="A4" activePane="bottomLeft" state="frozen"/>
      <selection activeCell="C4" sqref="C4:E129"/>
      <selection pane="bottomLeft" activeCell="A4" sqref="A4"/>
    </sheetView>
  </sheetViews>
  <sheetFormatPr baseColWidth="10" defaultRowHeight="15" x14ac:dyDescent="0.2"/>
  <cols>
    <col min="1" max="1" width="33.6640625" style="3" customWidth="1"/>
    <col min="2" max="2" width="20.21875" style="3" customWidth="1"/>
    <col min="3" max="5" width="12.77734375" style="3" customWidth="1"/>
    <col min="6" max="16384" width="11.5546875" style="3"/>
  </cols>
  <sheetData>
    <row r="1" spans="1:6" ht="19.5" customHeight="1" thickBot="1" x14ac:dyDescent="0.25">
      <c r="A1" s="245" t="s">
        <v>213</v>
      </c>
      <c r="B1" s="246"/>
      <c r="C1" s="246"/>
      <c r="D1" s="246"/>
      <c r="E1" s="247"/>
    </row>
    <row r="2" spans="1:6" ht="19.5" customHeight="1" thickBot="1" x14ac:dyDescent="0.25">
      <c r="A2" s="248" t="str">
        <f>Mois4</f>
        <v>AVRIL</v>
      </c>
      <c r="B2" s="249"/>
      <c r="C2" s="249"/>
      <c r="D2" s="249"/>
      <c r="E2" s="250"/>
    </row>
    <row r="3" spans="1:6" ht="29.25" customHeight="1" thickBot="1" x14ac:dyDescent="0.25">
      <c r="A3" s="66" t="s">
        <v>270</v>
      </c>
      <c r="B3" s="67" t="s">
        <v>271</v>
      </c>
      <c r="C3" s="66" t="s">
        <v>14</v>
      </c>
      <c r="D3" s="66" t="s">
        <v>15</v>
      </c>
      <c r="E3" s="66" t="s">
        <v>16</v>
      </c>
    </row>
    <row r="4" spans="1:6" ht="15.75" customHeight="1" thickBot="1" x14ac:dyDescent="0.25">
      <c r="A4" s="180"/>
      <c r="B4" s="35"/>
      <c r="C4" s="20"/>
      <c r="D4" s="20"/>
      <c r="E4" s="21">
        <f>SUM(D4-C4)</f>
        <v>0</v>
      </c>
    </row>
    <row r="5" spans="1:6" ht="15.75" customHeight="1" thickBot="1" x14ac:dyDescent="0.25">
      <c r="A5" s="18"/>
      <c r="B5" s="35"/>
      <c r="C5" s="20"/>
      <c r="D5" s="20"/>
      <c r="E5" s="21">
        <f>SUM(E4+D5-C5)</f>
        <v>0</v>
      </c>
    </row>
    <row r="6" spans="1:6" ht="15.75" customHeight="1" thickBot="1" x14ac:dyDescent="0.25">
      <c r="A6" s="18"/>
      <c r="B6" s="35"/>
      <c r="C6" s="20"/>
      <c r="D6" s="20"/>
      <c r="E6" s="21">
        <f t="shared" ref="E6:E113" si="0">SUM(E5+D6-C6)</f>
        <v>0</v>
      </c>
      <c r="F6" s="3" t="s">
        <v>0</v>
      </c>
    </row>
    <row r="7" spans="1:6" ht="15.75" customHeight="1" thickBot="1" x14ac:dyDescent="0.25">
      <c r="A7" s="18"/>
      <c r="B7" s="35"/>
      <c r="C7" s="20"/>
      <c r="D7" s="20"/>
      <c r="E7" s="21">
        <f t="shared" si="0"/>
        <v>0</v>
      </c>
      <c r="F7" s="168" t="s">
        <v>123</v>
      </c>
    </row>
    <row r="8" spans="1:6" ht="15.75" customHeight="1" thickBot="1" x14ac:dyDescent="0.25">
      <c r="A8" s="18"/>
      <c r="B8" s="35"/>
      <c r="C8" s="20"/>
      <c r="D8" s="20"/>
      <c r="E8" s="21">
        <f t="shared" si="0"/>
        <v>0</v>
      </c>
    </row>
    <row r="9" spans="1:6" ht="15.75" customHeight="1" thickBot="1" x14ac:dyDescent="0.25">
      <c r="A9" s="18"/>
      <c r="B9" s="35"/>
      <c r="C9" s="20"/>
      <c r="D9" s="20"/>
      <c r="E9" s="21">
        <f t="shared" si="0"/>
        <v>0</v>
      </c>
    </row>
    <row r="10" spans="1:6" ht="15.75" customHeight="1" thickBot="1" x14ac:dyDescent="0.25">
      <c r="A10" s="18"/>
      <c r="B10" s="35"/>
      <c r="C10" s="20"/>
      <c r="D10" s="20"/>
      <c r="E10" s="21">
        <f t="shared" si="0"/>
        <v>0</v>
      </c>
    </row>
    <row r="11" spans="1:6" ht="15.75" customHeight="1" thickBot="1" x14ac:dyDescent="0.25">
      <c r="A11" s="18"/>
      <c r="B11" s="35"/>
      <c r="C11" s="20"/>
      <c r="D11" s="20"/>
      <c r="E11" s="21">
        <f t="shared" si="0"/>
        <v>0</v>
      </c>
      <c r="F11" s="165" t="s">
        <v>116</v>
      </c>
    </row>
    <row r="12" spans="1:6" ht="15.75" customHeight="1" thickBot="1" x14ac:dyDescent="0.25">
      <c r="A12" s="18"/>
      <c r="B12" s="35"/>
      <c r="C12" s="20"/>
      <c r="D12" s="20"/>
      <c r="E12" s="21">
        <f t="shared" si="0"/>
        <v>0</v>
      </c>
    </row>
    <row r="13" spans="1:6" ht="15.75" customHeight="1" thickBot="1" x14ac:dyDescent="0.25">
      <c r="A13" s="18"/>
      <c r="B13" s="35"/>
      <c r="C13" s="20"/>
      <c r="D13" s="20"/>
      <c r="E13" s="21">
        <f t="shared" si="0"/>
        <v>0</v>
      </c>
    </row>
    <row r="14" spans="1:6" ht="15.75" customHeight="1" thickBot="1" x14ac:dyDescent="0.25">
      <c r="A14" s="18"/>
      <c r="B14" s="35"/>
      <c r="C14" s="20"/>
      <c r="D14" s="20"/>
      <c r="E14" s="21">
        <f t="shared" si="0"/>
        <v>0</v>
      </c>
    </row>
    <row r="15" spans="1:6" ht="15.75" customHeight="1" thickBot="1" x14ac:dyDescent="0.25">
      <c r="A15" s="18"/>
      <c r="B15" s="35"/>
      <c r="C15" s="20"/>
      <c r="D15" s="20"/>
      <c r="E15" s="21">
        <f t="shared" si="0"/>
        <v>0</v>
      </c>
      <c r="F15" s="165" t="s">
        <v>18</v>
      </c>
    </row>
    <row r="16" spans="1:6" ht="15.75" customHeight="1" thickBot="1" x14ac:dyDescent="0.25">
      <c r="A16" s="18"/>
      <c r="B16" s="35"/>
      <c r="C16" s="20"/>
      <c r="D16" s="20"/>
      <c r="E16" s="21">
        <f t="shared" si="0"/>
        <v>0</v>
      </c>
    </row>
    <row r="17" spans="1:5" ht="15.75" customHeight="1" thickBot="1" x14ac:dyDescent="0.25">
      <c r="A17" s="18"/>
      <c r="B17" s="35"/>
      <c r="C17" s="20"/>
      <c r="D17" s="20"/>
      <c r="E17" s="21">
        <f t="shared" si="0"/>
        <v>0</v>
      </c>
    </row>
    <row r="18" spans="1:5" ht="15.75" customHeight="1" thickBot="1" x14ac:dyDescent="0.25">
      <c r="A18" s="18"/>
      <c r="B18" s="35"/>
      <c r="C18" s="20"/>
      <c r="D18" s="20"/>
      <c r="E18" s="21">
        <f t="shared" si="0"/>
        <v>0</v>
      </c>
    </row>
    <row r="19" spans="1:5" ht="15.75" customHeight="1" thickBot="1" x14ac:dyDescent="0.25">
      <c r="A19" s="18"/>
      <c r="B19" s="35"/>
      <c r="C19" s="20"/>
      <c r="D19" s="20"/>
      <c r="E19" s="21">
        <f t="shared" si="0"/>
        <v>0</v>
      </c>
    </row>
    <row r="20" spans="1:5" ht="15.75" customHeight="1" thickBot="1" x14ac:dyDescent="0.25">
      <c r="A20" s="18"/>
      <c r="B20" s="35"/>
      <c r="C20" s="20"/>
      <c r="D20" s="20"/>
      <c r="E20" s="21">
        <f t="shared" si="0"/>
        <v>0</v>
      </c>
    </row>
    <row r="21" spans="1:5" ht="15.75" customHeight="1" thickBot="1" x14ac:dyDescent="0.25">
      <c r="A21" s="18"/>
      <c r="B21" s="35"/>
      <c r="C21" s="20"/>
      <c r="D21" s="20"/>
      <c r="E21" s="21">
        <f t="shared" si="0"/>
        <v>0</v>
      </c>
    </row>
    <row r="22" spans="1:5" ht="15.75" customHeight="1" thickBot="1" x14ac:dyDescent="0.25">
      <c r="A22" s="18"/>
      <c r="B22" s="35"/>
      <c r="C22" s="20"/>
      <c r="D22" s="20"/>
      <c r="E22" s="21">
        <f t="shared" si="0"/>
        <v>0</v>
      </c>
    </row>
    <row r="23" spans="1:5" ht="15.75" customHeight="1" thickBot="1" x14ac:dyDescent="0.25">
      <c r="A23" s="18"/>
      <c r="B23" s="35"/>
      <c r="C23" s="20"/>
      <c r="D23" s="20"/>
      <c r="E23" s="21">
        <f t="shared" si="0"/>
        <v>0</v>
      </c>
    </row>
    <row r="24" spans="1:5" ht="15.75" customHeight="1" thickBot="1" x14ac:dyDescent="0.25">
      <c r="A24" s="18"/>
      <c r="B24" s="35"/>
      <c r="C24" s="20"/>
      <c r="D24" s="20"/>
      <c r="E24" s="21">
        <f t="shared" si="0"/>
        <v>0</v>
      </c>
    </row>
    <row r="25" spans="1:5" ht="15.75" customHeight="1" thickBot="1" x14ac:dyDescent="0.25">
      <c r="A25" s="18"/>
      <c r="B25" s="35"/>
      <c r="C25" s="20"/>
      <c r="D25" s="20"/>
      <c r="E25" s="21">
        <f t="shared" si="0"/>
        <v>0</v>
      </c>
    </row>
    <row r="26" spans="1:5" ht="15.75" customHeight="1" thickBot="1" x14ac:dyDescent="0.25">
      <c r="A26" s="18"/>
      <c r="B26" s="35"/>
      <c r="C26" s="20"/>
      <c r="D26" s="20"/>
      <c r="E26" s="21">
        <f t="shared" si="0"/>
        <v>0</v>
      </c>
    </row>
    <row r="27" spans="1:5" ht="15.75" customHeight="1" thickBot="1" x14ac:dyDescent="0.25">
      <c r="A27" s="18"/>
      <c r="B27" s="35"/>
      <c r="C27" s="20"/>
      <c r="D27" s="20"/>
      <c r="E27" s="21">
        <f t="shared" si="0"/>
        <v>0</v>
      </c>
    </row>
    <row r="28" spans="1:5" ht="15.75" customHeight="1" thickBot="1" x14ac:dyDescent="0.25">
      <c r="A28" s="18"/>
      <c r="B28" s="35"/>
      <c r="C28" s="20"/>
      <c r="D28" s="20"/>
      <c r="E28" s="21">
        <f t="shared" si="0"/>
        <v>0</v>
      </c>
    </row>
    <row r="29" spans="1:5" ht="15.75" customHeight="1" thickBot="1" x14ac:dyDescent="0.25">
      <c r="A29" s="18"/>
      <c r="B29" s="35"/>
      <c r="C29" s="20"/>
      <c r="D29" s="20"/>
      <c r="E29" s="21">
        <f t="shared" si="0"/>
        <v>0</v>
      </c>
    </row>
    <row r="30" spans="1:5" ht="15.75" customHeight="1" thickBot="1" x14ac:dyDescent="0.25">
      <c r="A30" s="18"/>
      <c r="B30" s="35"/>
      <c r="C30" s="20"/>
      <c r="D30" s="20"/>
      <c r="E30" s="21">
        <f t="shared" si="0"/>
        <v>0</v>
      </c>
    </row>
    <row r="31" spans="1:5" ht="15.75" customHeight="1" thickBot="1" x14ac:dyDescent="0.25">
      <c r="A31" s="18"/>
      <c r="B31" s="35"/>
      <c r="C31" s="20"/>
      <c r="D31" s="20"/>
      <c r="E31" s="21">
        <f t="shared" si="0"/>
        <v>0</v>
      </c>
    </row>
    <row r="32" spans="1:5" ht="15.75" customHeight="1" thickBot="1" x14ac:dyDescent="0.25">
      <c r="A32" s="18"/>
      <c r="B32" s="35"/>
      <c r="C32" s="20"/>
      <c r="D32" s="20"/>
      <c r="E32" s="21">
        <f t="shared" si="0"/>
        <v>0</v>
      </c>
    </row>
    <row r="33" spans="1:5" ht="15.75" customHeight="1" thickBot="1" x14ac:dyDescent="0.25">
      <c r="A33" s="18"/>
      <c r="B33" s="35"/>
      <c r="C33" s="20"/>
      <c r="D33" s="20"/>
      <c r="E33" s="21">
        <f t="shared" si="0"/>
        <v>0</v>
      </c>
    </row>
    <row r="34" spans="1:5" ht="15.75" customHeight="1" thickBot="1" x14ac:dyDescent="0.25">
      <c r="A34" s="18"/>
      <c r="B34" s="35"/>
      <c r="C34" s="20"/>
      <c r="D34" s="20"/>
      <c r="E34" s="21">
        <f t="shared" si="0"/>
        <v>0</v>
      </c>
    </row>
    <row r="35" spans="1:5" ht="15.75" customHeight="1" thickBot="1" x14ac:dyDescent="0.25">
      <c r="A35" s="18"/>
      <c r="B35" s="35"/>
      <c r="C35" s="20"/>
      <c r="D35" s="20"/>
      <c r="E35" s="21">
        <f t="shared" si="0"/>
        <v>0</v>
      </c>
    </row>
    <row r="36" spans="1:5" ht="15.75" customHeight="1" thickBot="1" x14ac:dyDescent="0.25">
      <c r="A36" s="18"/>
      <c r="B36" s="35"/>
      <c r="C36" s="20"/>
      <c r="D36" s="20"/>
      <c r="E36" s="21">
        <f t="shared" si="0"/>
        <v>0</v>
      </c>
    </row>
    <row r="37" spans="1:5" ht="15.75" customHeight="1" thickBot="1" x14ac:dyDescent="0.25">
      <c r="A37" s="18"/>
      <c r="B37" s="35"/>
      <c r="C37" s="20"/>
      <c r="D37" s="20"/>
      <c r="E37" s="21">
        <f t="shared" si="0"/>
        <v>0</v>
      </c>
    </row>
    <row r="38" spans="1:5" ht="15.75" customHeight="1" thickBot="1" x14ac:dyDescent="0.25">
      <c r="A38" s="18"/>
      <c r="B38" s="35"/>
      <c r="C38" s="20"/>
      <c r="D38" s="20"/>
      <c r="E38" s="21">
        <f t="shared" si="0"/>
        <v>0</v>
      </c>
    </row>
    <row r="39" spans="1:5" ht="15.75" customHeight="1" thickBot="1" x14ac:dyDescent="0.25">
      <c r="A39" s="18"/>
      <c r="B39" s="35"/>
      <c r="C39" s="20"/>
      <c r="D39" s="20"/>
      <c r="E39" s="21">
        <f t="shared" si="0"/>
        <v>0</v>
      </c>
    </row>
    <row r="40" spans="1:5" ht="15.75" customHeight="1" thickBot="1" x14ac:dyDescent="0.25">
      <c r="A40" s="18"/>
      <c r="B40" s="35"/>
      <c r="C40" s="20"/>
      <c r="D40" s="20"/>
      <c r="E40" s="21">
        <f t="shared" si="0"/>
        <v>0</v>
      </c>
    </row>
    <row r="41" spans="1:5" ht="15.75" customHeight="1" thickBot="1" x14ac:dyDescent="0.25">
      <c r="A41" s="18"/>
      <c r="B41" s="35"/>
      <c r="C41" s="20"/>
      <c r="D41" s="20"/>
      <c r="E41" s="21">
        <f t="shared" si="0"/>
        <v>0</v>
      </c>
    </row>
    <row r="42" spans="1:5" ht="15.75" customHeight="1" thickBot="1" x14ac:dyDescent="0.25">
      <c r="A42" s="18"/>
      <c r="B42" s="35"/>
      <c r="C42" s="20"/>
      <c r="D42" s="20"/>
      <c r="E42" s="21">
        <f t="shared" si="0"/>
        <v>0</v>
      </c>
    </row>
    <row r="43" spans="1:5" ht="15.75" customHeight="1" thickBot="1" x14ac:dyDescent="0.25">
      <c r="A43" s="18"/>
      <c r="B43" s="35"/>
      <c r="C43" s="20"/>
      <c r="D43" s="20"/>
      <c r="E43" s="21">
        <f t="shared" si="0"/>
        <v>0</v>
      </c>
    </row>
    <row r="44" spans="1:5" ht="15.75" customHeight="1" thickBot="1" x14ac:dyDescent="0.25">
      <c r="A44" s="18"/>
      <c r="B44" s="35"/>
      <c r="C44" s="20"/>
      <c r="D44" s="20"/>
      <c r="E44" s="21">
        <f t="shared" si="0"/>
        <v>0</v>
      </c>
    </row>
    <row r="45" spans="1:5" ht="15.75" customHeight="1" thickBot="1" x14ac:dyDescent="0.25">
      <c r="A45" s="18"/>
      <c r="B45" s="35"/>
      <c r="C45" s="20"/>
      <c r="D45" s="20"/>
      <c r="E45" s="21">
        <f t="shared" si="0"/>
        <v>0</v>
      </c>
    </row>
    <row r="46" spans="1:5" ht="15.75" customHeight="1" thickBot="1" x14ac:dyDescent="0.25">
      <c r="A46" s="18"/>
      <c r="B46" s="35"/>
      <c r="C46" s="20"/>
      <c r="D46" s="20"/>
      <c r="E46" s="21">
        <f t="shared" si="0"/>
        <v>0</v>
      </c>
    </row>
    <row r="47" spans="1:5" ht="15.75" customHeight="1" thickBot="1" x14ac:dyDescent="0.25">
      <c r="A47" s="18"/>
      <c r="B47" s="35"/>
      <c r="C47" s="20"/>
      <c r="D47" s="20"/>
      <c r="E47" s="21">
        <f t="shared" si="0"/>
        <v>0</v>
      </c>
    </row>
    <row r="48" spans="1:5" ht="15.75" customHeight="1" thickBot="1" x14ac:dyDescent="0.25">
      <c r="A48" s="18"/>
      <c r="B48" s="35"/>
      <c r="C48" s="20"/>
      <c r="D48" s="20"/>
      <c r="E48" s="21">
        <f t="shared" si="0"/>
        <v>0</v>
      </c>
    </row>
    <row r="49" spans="1:6" ht="15.75" customHeight="1" thickBot="1" x14ac:dyDescent="0.25">
      <c r="A49" s="18"/>
      <c r="B49" s="35"/>
      <c r="C49" s="20"/>
      <c r="D49" s="20"/>
      <c r="E49" s="21">
        <f t="shared" si="0"/>
        <v>0</v>
      </c>
    </row>
    <row r="50" spans="1:6" ht="15.75" customHeight="1" thickBot="1" x14ac:dyDescent="0.25">
      <c r="A50" s="18"/>
      <c r="B50" s="35"/>
      <c r="C50" s="20"/>
      <c r="D50" s="20"/>
      <c r="E50" s="21">
        <f t="shared" si="0"/>
        <v>0</v>
      </c>
    </row>
    <row r="51" spans="1:6" ht="15.75" customHeight="1" thickBot="1" x14ac:dyDescent="0.25">
      <c r="A51" s="18"/>
      <c r="B51" s="35"/>
      <c r="C51" s="20"/>
      <c r="D51" s="20"/>
      <c r="E51" s="21">
        <f t="shared" si="0"/>
        <v>0</v>
      </c>
      <c r="F51" s="3" t="s">
        <v>0</v>
      </c>
    </row>
    <row r="52" spans="1:6" ht="15.75" customHeight="1" thickBot="1" x14ac:dyDescent="0.25">
      <c r="A52" s="18"/>
      <c r="B52" s="35"/>
      <c r="C52" s="20"/>
      <c r="D52" s="20"/>
      <c r="E52" s="21">
        <f t="shared" si="0"/>
        <v>0</v>
      </c>
    </row>
    <row r="53" spans="1:6" ht="15.75" customHeight="1" thickBot="1" x14ac:dyDescent="0.25">
      <c r="A53" s="18"/>
      <c r="B53" s="35"/>
      <c r="C53" s="20"/>
      <c r="D53" s="20"/>
      <c r="E53" s="21">
        <f t="shared" si="0"/>
        <v>0</v>
      </c>
    </row>
    <row r="54" spans="1:6" ht="15.75" customHeight="1" thickBot="1" x14ac:dyDescent="0.25">
      <c r="A54" s="18"/>
      <c r="B54" s="35"/>
      <c r="C54" s="20"/>
      <c r="D54" s="20"/>
      <c r="E54" s="21">
        <f t="shared" si="0"/>
        <v>0</v>
      </c>
    </row>
    <row r="55" spans="1:6" ht="15.75" customHeight="1" thickBot="1" x14ac:dyDescent="0.25">
      <c r="A55" s="18"/>
      <c r="B55" s="35"/>
      <c r="C55" s="20"/>
      <c r="D55" s="20"/>
      <c r="E55" s="21">
        <f t="shared" si="0"/>
        <v>0</v>
      </c>
    </row>
    <row r="56" spans="1:6" ht="15.75" customHeight="1" thickBot="1" x14ac:dyDescent="0.25">
      <c r="A56" s="18"/>
      <c r="B56" s="35"/>
      <c r="C56" s="20"/>
      <c r="D56" s="20"/>
      <c r="E56" s="21">
        <f t="shared" si="0"/>
        <v>0</v>
      </c>
    </row>
    <row r="57" spans="1:6" ht="15.75" customHeight="1" thickBot="1" x14ac:dyDescent="0.25">
      <c r="A57" s="18"/>
      <c r="B57" s="35"/>
      <c r="C57" s="20"/>
      <c r="D57" s="20"/>
      <c r="E57" s="21">
        <f t="shared" si="0"/>
        <v>0</v>
      </c>
    </row>
    <row r="58" spans="1:6" ht="15.75" customHeight="1" thickBot="1" x14ac:dyDescent="0.25">
      <c r="A58" s="18"/>
      <c r="B58" s="35"/>
      <c r="C58" s="20"/>
      <c r="D58" s="20"/>
      <c r="E58" s="21">
        <f t="shared" si="0"/>
        <v>0</v>
      </c>
    </row>
    <row r="59" spans="1:6" ht="15.75" customHeight="1" thickBot="1" x14ac:dyDescent="0.25">
      <c r="A59" s="18"/>
      <c r="B59" s="35"/>
      <c r="C59" s="20"/>
      <c r="D59" s="20"/>
      <c r="E59" s="21">
        <f t="shared" si="0"/>
        <v>0</v>
      </c>
    </row>
    <row r="60" spans="1:6" ht="15.75" customHeight="1" thickBot="1" x14ac:dyDescent="0.25">
      <c r="A60" s="18"/>
      <c r="B60" s="35"/>
      <c r="C60" s="20"/>
      <c r="D60" s="20"/>
      <c r="E60" s="21">
        <f t="shared" si="0"/>
        <v>0</v>
      </c>
    </row>
    <row r="61" spans="1:6" ht="15.75" customHeight="1" thickBot="1" x14ac:dyDescent="0.25">
      <c r="A61" s="18"/>
      <c r="B61" s="35"/>
      <c r="C61" s="20"/>
      <c r="D61" s="20"/>
      <c r="E61" s="21">
        <f t="shared" si="0"/>
        <v>0</v>
      </c>
    </row>
    <row r="62" spans="1:6" ht="15.75" customHeight="1" thickBot="1" x14ac:dyDescent="0.25">
      <c r="A62" s="18"/>
      <c r="B62" s="35"/>
      <c r="C62" s="20"/>
      <c r="D62" s="20"/>
      <c r="E62" s="21">
        <f t="shared" si="0"/>
        <v>0</v>
      </c>
    </row>
    <row r="63" spans="1:6" ht="15.75" customHeight="1" thickBot="1" x14ac:dyDescent="0.25">
      <c r="A63" s="18"/>
      <c r="B63" s="35"/>
      <c r="C63" s="20"/>
      <c r="D63" s="20"/>
      <c r="E63" s="21">
        <f t="shared" si="0"/>
        <v>0</v>
      </c>
    </row>
    <row r="64" spans="1:6" ht="15.75" customHeight="1" thickBot="1" x14ac:dyDescent="0.25">
      <c r="A64" s="18"/>
      <c r="B64" s="35"/>
      <c r="C64" s="20"/>
      <c r="D64" s="20"/>
      <c r="E64" s="21">
        <f t="shared" si="0"/>
        <v>0</v>
      </c>
    </row>
    <row r="65" spans="1:5" ht="15.75" customHeight="1" thickBot="1" x14ac:dyDescent="0.25">
      <c r="A65" s="18"/>
      <c r="B65" s="35"/>
      <c r="C65" s="20"/>
      <c r="D65" s="20"/>
      <c r="E65" s="21">
        <f t="shared" si="0"/>
        <v>0</v>
      </c>
    </row>
    <row r="66" spans="1:5" ht="15.75" customHeight="1" thickBot="1" x14ac:dyDescent="0.25">
      <c r="A66" s="18"/>
      <c r="B66" s="35"/>
      <c r="C66" s="20"/>
      <c r="D66" s="20"/>
      <c r="E66" s="21">
        <f t="shared" si="0"/>
        <v>0</v>
      </c>
    </row>
    <row r="67" spans="1:5" ht="15.75" customHeight="1" thickBot="1" x14ac:dyDescent="0.25">
      <c r="A67" s="18"/>
      <c r="B67" s="35"/>
      <c r="C67" s="20"/>
      <c r="D67" s="20"/>
      <c r="E67" s="21">
        <f t="shared" si="0"/>
        <v>0</v>
      </c>
    </row>
    <row r="68" spans="1:5" ht="15.75" customHeight="1" thickBot="1" x14ac:dyDescent="0.25">
      <c r="A68" s="18"/>
      <c r="B68" s="35"/>
      <c r="C68" s="20"/>
      <c r="D68" s="20"/>
      <c r="E68" s="21">
        <f t="shared" si="0"/>
        <v>0</v>
      </c>
    </row>
    <row r="69" spans="1:5" ht="15.75" customHeight="1" thickBot="1" x14ac:dyDescent="0.25">
      <c r="A69" s="18"/>
      <c r="B69" s="35"/>
      <c r="C69" s="20"/>
      <c r="D69" s="20"/>
      <c r="E69" s="21">
        <f t="shared" si="0"/>
        <v>0</v>
      </c>
    </row>
    <row r="70" spans="1:5" ht="15.75" customHeight="1" thickBot="1" x14ac:dyDescent="0.25">
      <c r="A70" s="18"/>
      <c r="B70" s="35"/>
      <c r="C70" s="20"/>
      <c r="D70" s="20"/>
      <c r="E70" s="21">
        <f t="shared" si="0"/>
        <v>0</v>
      </c>
    </row>
    <row r="71" spans="1:5" ht="15.75" customHeight="1" thickBot="1" x14ac:dyDescent="0.25">
      <c r="A71" s="18"/>
      <c r="B71" s="35"/>
      <c r="C71" s="20"/>
      <c r="D71" s="20"/>
      <c r="E71" s="21">
        <f t="shared" si="0"/>
        <v>0</v>
      </c>
    </row>
    <row r="72" spans="1:5" ht="15.75" customHeight="1" thickBot="1" x14ac:dyDescent="0.25">
      <c r="A72" s="18"/>
      <c r="B72" s="35"/>
      <c r="C72" s="20"/>
      <c r="D72" s="20"/>
      <c r="E72" s="21">
        <f t="shared" si="0"/>
        <v>0</v>
      </c>
    </row>
    <row r="73" spans="1:5" ht="15.75" customHeight="1" thickBot="1" x14ac:dyDescent="0.25">
      <c r="A73" s="18"/>
      <c r="B73" s="35"/>
      <c r="C73" s="20"/>
      <c r="D73" s="20"/>
      <c r="E73" s="21">
        <f t="shared" si="0"/>
        <v>0</v>
      </c>
    </row>
    <row r="74" spans="1:5" ht="15.75" customHeight="1" thickBot="1" x14ac:dyDescent="0.25">
      <c r="A74" s="18"/>
      <c r="B74" s="35"/>
      <c r="C74" s="20"/>
      <c r="D74" s="20"/>
      <c r="E74" s="21">
        <f t="shared" si="0"/>
        <v>0</v>
      </c>
    </row>
    <row r="75" spans="1:5" ht="15.75" customHeight="1" thickBot="1" x14ac:dyDescent="0.25">
      <c r="A75" s="18"/>
      <c r="B75" s="35"/>
      <c r="C75" s="20"/>
      <c r="D75" s="20"/>
      <c r="E75" s="21">
        <f t="shared" si="0"/>
        <v>0</v>
      </c>
    </row>
    <row r="76" spans="1:5" ht="15.75" customHeight="1" thickBot="1" x14ac:dyDescent="0.25">
      <c r="A76" s="18"/>
      <c r="B76" s="35"/>
      <c r="C76" s="20"/>
      <c r="D76" s="20"/>
      <c r="E76" s="21">
        <f t="shared" si="0"/>
        <v>0</v>
      </c>
    </row>
    <row r="77" spans="1:5" ht="15.75" customHeight="1" thickBot="1" x14ac:dyDescent="0.25">
      <c r="A77" s="18"/>
      <c r="B77" s="35"/>
      <c r="C77" s="20"/>
      <c r="D77" s="20"/>
      <c r="E77" s="21">
        <f t="shared" si="0"/>
        <v>0</v>
      </c>
    </row>
    <row r="78" spans="1:5" ht="15.75" customHeight="1" thickBot="1" x14ac:dyDescent="0.25">
      <c r="A78" s="18"/>
      <c r="B78" s="35"/>
      <c r="C78" s="20"/>
      <c r="D78" s="20"/>
      <c r="E78" s="21">
        <f t="shared" si="0"/>
        <v>0</v>
      </c>
    </row>
    <row r="79" spans="1:5" ht="15.75" customHeight="1" thickBot="1" x14ac:dyDescent="0.25">
      <c r="A79" s="18"/>
      <c r="B79" s="35"/>
      <c r="C79" s="20"/>
      <c r="D79" s="20"/>
      <c r="E79" s="21">
        <f t="shared" si="0"/>
        <v>0</v>
      </c>
    </row>
    <row r="80" spans="1:5" ht="15.75" customHeight="1" thickBot="1" x14ac:dyDescent="0.25">
      <c r="A80" s="18"/>
      <c r="B80" s="35"/>
      <c r="C80" s="20"/>
      <c r="D80" s="20"/>
      <c r="E80" s="21">
        <f t="shared" si="0"/>
        <v>0</v>
      </c>
    </row>
    <row r="81" spans="1:5" ht="15.75" customHeight="1" thickBot="1" x14ac:dyDescent="0.25">
      <c r="A81" s="18"/>
      <c r="B81" s="35"/>
      <c r="C81" s="20"/>
      <c r="D81" s="20"/>
      <c r="E81" s="21">
        <f t="shared" si="0"/>
        <v>0</v>
      </c>
    </row>
    <row r="82" spans="1:5" ht="15.75" customHeight="1" thickBot="1" x14ac:dyDescent="0.25">
      <c r="A82" s="18"/>
      <c r="B82" s="35"/>
      <c r="C82" s="20"/>
      <c r="D82" s="20"/>
      <c r="E82" s="21">
        <f t="shared" si="0"/>
        <v>0</v>
      </c>
    </row>
    <row r="83" spans="1:5" ht="15.75" customHeight="1" thickBot="1" x14ac:dyDescent="0.25">
      <c r="A83" s="18"/>
      <c r="B83" s="35"/>
      <c r="C83" s="20"/>
      <c r="D83" s="20"/>
      <c r="E83" s="21">
        <f t="shared" si="0"/>
        <v>0</v>
      </c>
    </row>
    <row r="84" spans="1:5" ht="15.75" customHeight="1" thickBot="1" x14ac:dyDescent="0.25">
      <c r="A84" s="18"/>
      <c r="B84" s="35"/>
      <c r="C84" s="20"/>
      <c r="D84" s="20"/>
      <c r="E84" s="21">
        <f t="shared" si="0"/>
        <v>0</v>
      </c>
    </row>
    <row r="85" spans="1:5" ht="15.75" customHeight="1" thickBot="1" x14ac:dyDescent="0.25">
      <c r="A85" s="18"/>
      <c r="B85" s="35"/>
      <c r="C85" s="20"/>
      <c r="D85" s="20"/>
      <c r="E85" s="21">
        <f t="shared" si="0"/>
        <v>0</v>
      </c>
    </row>
    <row r="86" spans="1:5" ht="15.75" customHeight="1" thickBot="1" x14ac:dyDescent="0.25">
      <c r="A86" s="18"/>
      <c r="B86" s="35"/>
      <c r="C86" s="20"/>
      <c r="D86" s="20"/>
      <c r="E86" s="21">
        <f t="shared" si="0"/>
        <v>0</v>
      </c>
    </row>
    <row r="87" spans="1:5" ht="15.75" customHeight="1" thickBot="1" x14ac:dyDescent="0.25">
      <c r="A87" s="18"/>
      <c r="B87" s="35"/>
      <c r="C87" s="20"/>
      <c r="D87" s="20"/>
      <c r="E87" s="21">
        <f t="shared" si="0"/>
        <v>0</v>
      </c>
    </row>
    <row r="88" spans="1:5" ht="15.75" customHeight="1" thickBot="1" x14ac:dyDescent="0.25">
      <c r="A88" s="18"/>
      <c r="B88" s="35"/>
      <c r="C88" s="20"/>
      <c r="D88" s="20"/>
      <c r="E88" s="21">
        <f t="shared" si="0"/>
        <v>0</v>
      </c>
    </row>
    <row r="89" spans="1:5" ht="15.75" customHeight="1" thickBot="1" x14ac:dyDescent="0.25">
      <c r="A89" s="18"/>
      <c r="B89" s="35"/>
      <c r="C89" s="20"/>
      <c r="D89" s="20"/>
      <c r="E89" s="21">
        <f t="shared" si="0"/>
        <v>0</v>
      </c>
    </row>
    <row r="90" spans="1:5" ht="15.75" customHeight="1" thickBot="1" x14ac:dyDescent="0.25">
      <c r="A90" s="18"/>
      <c r="B90" s="35"/>
      <c r="C90" s="20"/>
      <c r="D90" s="20"/>
      <c r="E90" s="21">
        <f t="shared" si="0"/>
        <v>0</v>
      </c>
    </row>
    <row r="91" spans="1:5" ht="15.75" customHeight="1" thickBot="1" x14ac:dyDescent="0.25">
      <c r="A91" s="18"/>
      <c r="B91" s="35"/>
      <c r="C91" s="20"/>
      <c r="D91" s="20"/>
      <c r="E91" s="21">
        <f t="shared" si="0"/>
        <v>0</v>
      </c>
    </row>
    <row r="92" spans="1:5" ht="15.75" customHeight="1" thickBot="1" x14ac:dyDescent="0.25">
      <c r="A92" s="18"/>
      <c r="B92" s="35"/>
      <c r="C92" s="20"/>
      <c r="D92" s="20"/>
      <c r="E92" s="21">
        <f t="shared" si="0"/>
        <v>0</v>
      </c>
    </row>
    <row r="93" spans="1:5" ht="15.75" customHeight="1" thickBot="1" x14ac:dyDescent="0.25">
      <c r="A93" s="18"/>
      <c r="B93" s="35"/>
      <c r="C93" s="20"/>
      <c r="D93" s="20"/>
      <c r="E93" s="21">
        <f t="shared" si="0"/>
        <v>0</v>
      </c>
    </row>
    <row r="94" spans="1:5" ht="15.75" customHeight="1" thickBot="1" x14ac:dyDescent="0.25">
      <c r="A94" s="18"/>
      <c r="B94" s="35"/>
      <c r="C94" s="20"/>
      <c r="D94" s="20"/>
      <c r="E94" s="21">
        <f t="shared" si="0"/>
        <v>0</v>
      </c>
    </row>
    <row r="95" spans="1:5" ht="15.75" customHeight="1" thickBot="1" x14ac:dyDescent="0.25">
      <c r="A95" s="18"/>
      <c r="B95" s="35"/>
      <c r="C95" s="20"/>
      <c r="D95" s="20"/>
      <c r="E95" s="21">
        <f t="shared" si="0"/>
        <v>0</v>
      </c>
    </row>
    <row r="96" spans="1:5" ht="15.75" customHeight="1" thickBot="1" x14ac:dyDescent="0.25">
      <c r="A96" s="18"/>
      <c r="B96" s="35"/>
      <c r="C96" s="20"/>
      <c r="D96" s="20"/>
      <c r="E96" s="21">
        <f t="shared" si="0"/>
        <v>0</v>
      </c>
    </row>
    <row r="97" spans="1:5" ht="15.75" customHeight="1" thickBot="1" x14ac:dyDescent="0.25">
      <c r="A97" s="18"/>
      <c r="B97" s="35"/>
      <c r="C97" s="20"/>
      <c r="D97" s="20"/>
      <c r="E97" s="21">
        <f t="shared" si="0"/>
        <v>0</v>
      </c>
    </row>
    <row r="98" spans="1:5" ht="15.75" customHeight="1" thickBot="1" x14ac:dyDescent="0.25">
      <c r="A98" s="18"/>
      <c r="B98" s="35"/>
      <c r="C98" s="20"/>
      <c r="D98" s="20"/>
      <c r="E98" s="21">
        <f t="shared" si="0"/>
        <v>0</v>
      </c>
    </row>
    <row r="99" spans="1:5" ht="15.75" customHeight="1" thickBot="1" x14ac:dyDescent="0.25">
      <c r="A99" s="18"/>
      <c r="B99" s="35"/>
      <c r="C99" s="20"/>
      <c r="D99" s="20"/>
      <c r="E99" s="21">
        <f t="shared" si="0"/>
        <v>0</v>
      </c>
    </row>
    <row r="100" spans="1:5" ht="15.75" customHeight="1" thickBot="1" x14ac:dyDescent="0.25">
      <c r="A100" s="18"/>
      <c r="B100" s="35"/>
      <c r="C100" s="20"/>
      <c r="D100" s="20"/>
      <c r="E100" s="21">
        <f t="shared" si="0"/>
        <v>0</v>
      </c>
    </row>
    <row r="101" spans="1:5" ht="15.75" customHeight="1" thickBot="1" x14ac:dyDescent="0.25">
      <c r="A101" s="18"/>
      <c r="B101" s="35"/>
      <c r="C101" s="20"/>
      <c r="D101" s="20"/>
      <c r="E101" s="21">
        <f t="shared" si="0"/>
        <v>0</v>
      </c>
    </row>
    <row r="102" spans="1:5" ht="15.75" customHeight="1" thickBot="1" x14ac:dyDescent="0.25">
      <c r="A102" s="18"/>
      <c r="B102" s="35"/>
      <c r="C102" s="20"/>
      <c r="D102" s="20"/>
      <c r="E102" s="21">
        <f t="shared" si="0"/>
        <v>0</v>
      </c>
    </row>
    <row r="103" spans="1:5" ht="15.75" customHeight="1" thickBot="1" x14ac:dyDescent="0.25">
      <c r="A103" s="18"/>
      <c r="B103" s="35"/>
      <c r="C103" s="20"/>
      <c r="D103" s="20"/>
      <c r="E103" s="21">
        <f t="shared" si="0"/>
        <v>0</v>
      </c>
    </row>
    <row r="104" spans="1:5" ht="15.75" customHeight="1" thickBot="1" x14ac:dyDescent="0.25">
      <c r="A104" s="18"/>
      <c r="B104" s="35"/>
      <c r="C104" s="20"/>
      <c r="D104" s="20"/>
      <c r="E104" s="21">
        <f t="shared" si="0"/>
        <v>0</v>
      </c>
    </row>
    <row r="105" spans="1:5" ht="15.75" customHeight="1" thickBot="1" x14ac:dyDescent="0.25">
      <c r="A105" s="18"/>
      <c r="B105" s="35"/>
      <c r="C105" s="20"/>
      <c r="D105" s="20"/>
      <c r="E105" s="21">
        <f t="shared" si="0"/>
        <v>0</v>
      </c>
    </row>
    <row r="106" spans="1:5" ht="15.75" customHeight="1" thickBot="1" x14ac:dyDescent="0.25">
      <c r="A106" s="18"/>
      <c r="B106" s="35"/>
      <c r="C106" s="20"/>
      <c r="D106" s="20"/>
      <c r="E106" s="21">
        <f t="shared" si="0"/>
        <v>0</v>
      </c>
    </row>
    <row r="107" spans="1:5" ht="15.75" customHeight="1" thickBot="1" x14ac:dyDescent="0.25">
      <c r="A107" s="18"/>
      <c r="B107" s="35"/>
      <c r="C107" s="20"/>
      <c r="D107" s="20"/>
      <c r="E107" s="21">
        <f t="shared" si="0"/>
        <v>0</v>
      </c>
    </row>
    <row r="108" spans="1:5" ht="15.75" customHeight="1" thickBot="1" x14ac:dyDescent="0.25">
      <c r="A108" s="18"/>
      <c r="B108" s="35"/>
      <c r="C108" s="20"/>
      <c r="D108" s="20"/>
      <c r="E108" s="21">
        <f t="shared" si="0"/>
        <v>0</v>
      </c>
    </row>
    <row r="109" spans="1:5" ht="15.75" customHeight="1" thickBot="1" x14ac:dyDescent="0.25">
      <c r="A109" s="18"/>
      <c r="B109" s="35"/>
      <c r="C109" s="20"/>
      <c r="D109" s="20"/>
      <c r="E109" s="21">
        <f t="shared" si="0"/>
        <v>0</v>
      </c>
    </row>
    <row r="110" spans="1:5" ht="15.75" customHeight="1" thickBot="1" x14ac:dyDescent="0.25">
      <c r="A110" s="18"/>
      <c r="B110" s="35"/>
      <c r="C110" s="20"/>
      <c r="D110" s="20"/>
      <c r="E110" s="21">
        <f t="shared" si="0"/>
        <v>0</v>
      </c>
    </row>
    <row r="111" spans="1:5" ht="15.75" customHeight="1" thickBot="1" x14ac:dyDescent="0.25">
      <c r="A111" s="18"/>
      <c r="B111" s="35"/>
      <c r="C111" s="20"/>
      <c r="D111" s="20"/>
      <c r="E111" s="21">
        <f t="shared" si="0"/>
        <v>0</v>
      </c>
    </row>
    <row r="112" spans="1:5" ht="15.75" customHeight="1" thickBot="1" x14ac:dyDescent="0.25">
      <c r="A112" s="18"/>
      <c r="B112" s="35"/>
      <c r="C112" s="20"/>
      <c r="D112" s="20"/>
      <c r="E112" s="21">
        <f t="shared" si="0"/>
        <v>0</v>
      </c>
    </row>
    <row r="113" spans="1:5" ht="15.75" customHeight="1" thickBot="1" x14ac:dyDescent="0.25">
      <c r="A113" s="18"/>
      <c r="B113" s="35"/>
      <c r="C113" s="20"/>
      <c r="D113" s="20"/>
      <c r="E113" s="21">
        <f t="shared" si="0"/>
        <v>0</v>
      </c>
    </row>
    <row r="114" spans="1:5" ht="15.75" customHeight="1" thickBot="1" x14ac:dyDescent="0.25">
      <c r="A114" s="18"/>
      <c r="B114" s="35"/>
      <c r="C114" s="20"/>
      <c r="D114" s="20"/>
      <c r="E114" s="21">
        <f t="shared" ref="E114:E127" si="1">SUM(E113+D114-C114)</f>
        <v>0</v>
      </c>
    </row>
    <row r="115" spans="1:5" ht="15.75" customHeight="1" thickBot="1" x14ac:dyDescent="0.25">
      <c r="A115" s="18"/>
      <c r="B115" s="35"/>
      <c r="C115" s="20"/>
      <c r="D115" s="20"/>
      <c r="E115" s="21">
        <f t="shared" si="1"/>
        <v>0</v>
      </c>
    </row>
    <row r="116" spans="1:5" ht="15.75" customHeight="1" thickBot="1" x14ac:dyDescent="0.25">
      <c r="A116" s="18"/>
      <c r="B116" s="35"/>
      <c r="C116" s="20"/>
      <c r="D116" s="20"/>
      <c r="E116" s="21">
        <f t="shared" si="1"/>
        <v>0</v>
      </c>
    </row>
    <row r="117" spans="1:5" ht="15.75" customHeight="1" thickBot="1" x14ac:dyDescent="0.25">
      <c r="A117" s="18"/>
      <c r="B117" s="35"/>
      <c r="C117" s="20"/>
      <c r="D117" s="20"/>
      <c r="E117" s="21">
        <f t="shared" si="1"/>
        <v>0</v>
      </c>
    </row>
    <row r="118" spans="1:5" ht="15.75" customHeight="1" thickBot="1" x14ac:dyDescent="0.25">
      <c r="A118" s="18"/>
      <c r="B118" s="35"/>
      <c r="C118" s="20"/>
      <c r="D118" s="20"/>
      <c r="E118" s="21">
        <f t="shared" si="1"/>
        <v>0</v>
      </c>
    </row>
    <row r="119" spans="1:5" ht="15.75" customHeight="1" thickBot="1" x14ac:dyDescent="0.25">
      <c r="A119" s="18"/>
      <c r="B119" s="35"/>
      <c r="C119" s="20"/>
      <c r="D119" s="20"/>
      <c r="E119" s="21">
        <f t="shared" si="1"/>
        <v>0</v>
      </c>
    </row>
    <row r="120" spans="1:5" ht="15.75" customHeight="1" thickBot="1" x14ac:dyDescent="0.25">
      <c r="A120" s="18"/>
      <c r="B120" s="35"/>
      <c r="C120" s="20"/>
      <c r="D120" s="20"/>
      <c r="E120" s="21">
        <f t="shared" si="1"/>
        <v>0</v>
      </c>
    </row>
    <row r="121" spans="1:5" ht="15.75" customHeight="1" thickBot="1" x14ac:dyDescent="0.25">
      <c r="A121" s="18"/>
      <c r="B121" s="35"/>
      <c r="C121" s="20"/>
      <c r="D121" s="20"/>
      <c r="E121" s="21">
        <f t="shared" si="1"/>
        <v>0</v>
      </c>
    </row>
    <row r="122" spans="1:5" ht="15.75" customHeight="1" thickBot="1" x14ac:dyDescent="0.25">
      <c r="A122" s="18"/>
      <c r="B122" s="35"/>
      <c r="C122" s="20"/>
      <c r="D122" s="20"/>
      <c r="E122" s="21">
        <f t="shared" si="1"/>
        <v>0</v>
      </c>
    </row>
    <row r="123" spans="1:5" ht="15.75" customHeight="1" thickBot="1" x14ac:dyDescent="0.25">
      <c r="A123" s="18"/>
      <c r="B123" s="35"/>
      <c r="C123" s="20"/>
      <c r="D123" s="20"/>
      <c r="E123" s="21">
        <f t="shared" si="1"/>
        <v>0</v>
      </c>
    </row>
    <row r="124" spans="1:5" ht="15.75" customHeight="1" thickBot="1" x14ac:dyDescent="0.25">
      <c r="A124" s="18"/>
      <c r="B124" s="35"/>
      <c r="C124" s="20"/>
      <c r="D124" s="20"/>
      <c r="E124" s="21">
        <f t="shared" si="1"/>
        <v>0</v>
      </c>
    </row>
    <row r="125" spans="1:5" ht="15.75" customHeight="1" thickBot="1" x14ac:dyDescent="0.25">
      <c r="A125" s="18"/>
      <c r="B125" s="35"/>
      <c r="C125" s="20"/>
      <c r="D125" s="20"/>
      <c r="E125" s="21">
        <f t="shared" si="1"/>
        <v>0</v>
      </c>
    </row>
    <row r="126" spans="1:5" ht="15.75" customHeight="1" thickBot="1" x14ac:dyDescent="0.25">
      <c r="A126" s="18"/>
      <c r="B126" s="35"/>
      <c r="C126" s="20"/>
      <c r="D126" s="20"/>
      <c r="E126" s="21">
        <f t="shared" si="1"/>
        <v>0</v>
      </c>
    </row>
    <row r="127" spans="1:5" ht="15.75" customHeight="1" thickBot="1" x14ac:dyDescent="0.25">
      <c r="A127" s="18"/>
      <c r="B127" s="35"/>
      <c r="C127" s="20"/>
      <c r="D127" s="20"/>
      <c r="E127" s="21">
        <f t="shared" si="1"/>
        <v>0</v>
      </c>
    </row>
    <row r="128" spans="1:5" ht="15.75" thickBot="1" x14ac:dyDescent="0.25">
      <c r="A128" s="251" t="s">
        <v>17</v>
      </c>
      <c r="B128" s="252"/>
      <c r="C128" s="21">
        <f>SUM(Debits_Avril)</f>
        <v>0</v>
      </c>
      <c r="D128" s="21">
        <f>SUM(Credits_Avril)</f>
        <v>0</v>
      </c>
      <c r="E128" s="21">
        <f>SUM(D128-C128)</f>
        <v>0</v>
      </c>
    </row>
    <row r="129" spans="3:5" x14ac:dyDescent="0.2">
      <c r="C129" s="182"/>
      <c r="D129" s="182"/>
      <c r="E129" s="182"/>
    </row>
  </sheetData>
  <sheetProtection sheet="1" objects="1" scenarios="1"/>
  <mergeCells count="3">
    <mergeCell ref="A2:E2"/>
    <mergeCell ref="A128:B128"/>
    <mergeCell ref="A1:E1"/>
  </mergeCells>
  <pageMargins left="0.7" right="0.7" top="0.75" bottom="0.75" header="0.3" footer="0.3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129"/>
  <sheetViews>
    <sheetView zoomScaleNormal="100" workbookViewId="0">
      <pane ySplit="3" topLeftCell="A4" activePane="bottomLeft" state="frozen"/>
      <selection activeCell="C4" sqref="C4:E129"/>
      <selection pane="bottomLeft" activeCell="A4" sqref="A4"/>
    </sheetView>
  </sheetViews>
  <sheetFormatPr baseColWidth="10" defaultRowHeight="15" x14ac:dyDescent="0.2"/>
  <cols>
    <col min="1" max="1" width="33.6640625" style="3" customWidth="1"/>
    <col min="2" max="2" width="20.21875" style="3" customWidth="1"/>
    <col min="3" max="5" width="12.77734375" style="3" customWidth="1"/>
    <col min="6" max="16384" width="11.5546875" style="3"/>
  </cols>
  <sheetData>
    <row r="1" spans="1:6" ht="19.5" customHeight="1" thickBot="1" x14ac:dyDescent="0.25">
      <c r="A1" s="245" t="s">
        <v>213</v>
      </c>
      <c r="B1" s="246"/>
      <c r="C1" s="246"/>
      <c r="D1" s="246"/>
      <c r="E1" s="247"/>
    </row>
    <row r="2" spans="1:6" ht="19.5" customHeight="1" thickBot="1" x14ac:dyDescent="0.25">
      <c r="A2" s="248" t="str">
        <f>Mois5</f>
        <v>MAI</v>
      </c>
      <c r="B2" s="249"/>
      <c r="C2" s="249"/>
      <c r="D2" s="249"/>
      <c r="E2" s="250"/>
    </row>
    <row r="3" spans="1:6" ht="29.25" customHeight="1" thickBot="1" x14ac:dyDescent="0.25">
      <c r="A3" s="66" t="s">
        <v>270</v>
      </c>
      <c r="B3" s="67" t="s">
        <v>271</v>
      </c>
      <c r="C3" s="66" t="s">
        <v>14</v>
      </c>
      <c r="D3" s="66" t="s">
        <v>15</v>
      </c>
      <c r="E3" s="66" t="s">
        <v>16</v>
      </c>
    </row>
    <row r="4" spans="1:6" ht="15.75" customHeight="1" thickBot="1" x14ac:dyDescent="0.25">
      <c r="A4" s="180"/>
      <c r="B4" s="35"/>
      <c r="C4" s="20"/>
      <c r="D4" s="20"/>
      <c r="E4" s="21">
        <f>SUM(D4-C4)</f>
        <v>0</v>
      </c>
    </row>
    <row r="5" spans="1:6" ht="15.75" customHeight="1" thickBot="1" x14ac:dyDescent="0.25">
      <c r="A5" s="18"/>
      <c r="B5" s="35"/>
      <c r="C5" s="20"/>
      <c r="D5" s="20"/>
      <c r="E5" s="21">
        <f>SUM(E4+D5-C5)</f>
        <v>0</v>
      </c>
    </row>
    <row r="6" spans="1:6" ht="15.75" customHeight="1" thickBot="1" x14ac:dyDescent="0.25">
      <c r="A6" s="18"/>
      <c r="B6" s="35"/>
      <c r="C6" s="20"/>
      <c r="D6" s="20"/>
      <c r="E6" s="21">
        <f t="shared" ref="E6:E69" si="0">SUM(E5+D6-C6)</f>
        <v>0</v>
      </c>
      <c r="F6" s="3" t="s">
        <v>0</v>
      </c>
    </row>
    <row r="7" spans="1:6" ht="15.75" customHeight="1" thickBot="1" x14ac:dyDescent="0.25">
      <c r="A7" s="18"/>
      <c r="B7" s="35"/>
      <c r="C7" s="20"/>
      <c r="D7" s="20"/>
      <c r="E7" s="21">
        <f t="shared" si="0"/>
        <v>0</v>
      </c>
      <c r="F7" s="168" t="s">
        <v>123</v>
      </c>
    </row>
    <row r="8" spans="1:6" ht="15.75" customHeight="1" thickBot="1" x14ac:dyDescent="0.25">
      <c r="A8" s="18"/>
      <c r="B8" s="35"/>
      <c r="C8" s="20"/>
      <c r="D8" s="20"/>
      <c r="E8" s="21">
        <f t="shared" si="0"/>
        <v>0</v>
      </c>
    </row>
    <row r="9" spans="1:6" ht="15.75" customHeight="1" thickBot="1" x14ac:dyDescent="0.25">
      <c r="A9" s="18"/>
      <c r="B9" s="35"/>
      <c r="C9" s="20"/>
      <c r="D9" s="20"/>
      <c r="E9" s="21">
        <f t="shared" si="0"/>
        <v>0</v>
      </c>
    </row>
    <row r="10" spans="1:6" ht="15.75" customHeight="1" thickBot="1" x14ac:dyDescent="0.25">
      <c r="A10" s="18"/>
      <c r="B10" s="35"/>
      <c r="C10" s="20"/>
      <c r="D10" s="20"/>
      <c r="E10" s="21">
        <f t="shared" si="0"/>
        <v>0</v>
      </c>
    </row>
    <row r="11" spans="1:6" ht="15.75" customHeight="1" thickBot="1" x14ac:dyDescent="0.25">
      <c r="A11" s="18"/>
      <c r="B11" s="35"/>
      <c r="C11" s="20"/>
      <c r="D11" s="20"/>
      <c r="E11" s="21">
        <f t="shared" si="0"/>
        <v>0</v>
      </c>
      <c r="F11" s="165" t="s">
        <v>116</v>
      </c>
    </row>
    <row r="12" spans="1:6" ht="15.75" customHeight="1" thickBot="1" x14ac:dyDescent="0.25">
      <c r="A12" s="18"/>
      <c r="B12" s="35"/>
      <c r="C12" s="20"/>
      <c r="D12" s="20"/>
      <c r="E12" s="21">
        <f t="shared" si="0"/>
        <v>0</v>
      </c>
    </row>
    <row r="13" spans="1:6" ht="15.75" customHeight="1" thickBot="1" x14ac:dyDescent="0.25">
      <c r="A13" s="18"/>
      <c r="B13" s="35"/>
      <c r="C13" s="20"/>
      <c r="D13" s="20"/>
      <c r="E13" s="21">
        <f t="shared" si="0"/>
        <v>0</v>
      </c>
    </row>
    <row r="14" spans="1:6" ht="15.75" customHeight="1" thickBot="1" x14ac:dyDescent="0.25">
      <c r="A14" s="18"/>
      <c r="B14" s="35"/>
      <c r="C14" s="20"/>
      <c r="D14" s="20"/>
      <c r="E14" s="21">
        <f t="shared" si="0"/>
        <v>0</v>
      </c>
    </row>
    <row r="15" spans="1:6" ht="15.75" customHeight="1" thickBot="1" x14ac:dyDescent="0.25">
      <c r="A15" s="18"/>
      <c r="B15" s="35"/>
      <c r="C15" s="20"/>
      <c r="D15" s="20"/>
      <c r="E15" s="21">
        <f t="shared" si="0"/>
        <v>0</v>
      </c>
      <c r="F15" s="165" t="s">
        <v>18</v>
      </c>
    </row>
    <row r="16" spans="1:6" ht="15.75" customHeight="1" thickBot="1" x14ac:dyDescent="0.25">
      <c r="A16" s="18"/>
      <c r="B16" s="35"/>
      <c r="C16" s="20"/>
      <c r="D16" s="20"/>
      <c r="E16" s="21">
        <f t="shared" si="0"/>
        <v>0</v>
      </c>
    </row>
    <row r="17" spans="1:5" ht="15.75" customHeight="1" thickBot="1" x14ac:dyDescent="0.25">
      <c r="A17" s="18"/>
      <c r="B17" s="35"/>
      <c r="C17" s="20"/>
      <c r="D17" s="20"/>
      <c r="E17" s="21">
        <f t="shared" si="0"/>
        <v>0</v>
      </c>
    </row>
    <row r="18" spans="1:5" ht="15.75" customHeight="1" thickBot="1" x14ac:dyDescent="0.25">
      <c r="A18" s="18"/>
      <c r="B18" s="35"/>
      <c r="C18" s="20"/>
      <c r="D18" s="20"/>
      <c r="E18" s="21">
        <f t="shared" si="0"/>
        <v>0</v>
      </c>
    </row>
    <row r="19" spans="1:5" ht="15.75" customHeight="1" thickBot="1" x14ac:dyDescent="0.25">
      <c r="A19" s="18"/>
      <c r="B19" s="35"/>
      <c r="C19" s="20"/>
      <c r="D19" s="20"/>
      <c r="E19" s="21">
        <f t="shared" si="0"/>
        <v>0</v>
      </c>
    </row>
    <row r="20" spans="1:5" ht="15.75" customHeight="1" thickBot="1" x14ac:dyDescent="0.25">
      <c r="A20" s="18"/>
      <c r="B20" s="35"/>
      <c r="C20" s="20"/>
      <c r="D20" s="20"/>
      <c r="E20" s="21">
        <f t="shared" si="0"/>
        <v>0</v>
      </c>
    </row>
    <row r="21" spans="1:5" ht="15.75" customHeight="1" thickBot="1" x14ac:dyDescent="0.25">
      <c r="A21" s="18"/>
      <c r="B21" s="35"/>
      <c r="C21" s="20"/>
      <c r="D21" s="20"/>
      <c r="E21" s="21">
        <f t="shared" si="0"/>
        <v>0</v>
      </c>
    </row>
    <row r="22" spans="1:5" ht="15.75" customHeight="1" thickBot="1" x14ac:dyDescent="0.25">
      <c r="A22" s="18"/>
      <c r="B22" s="35"/>
      <c r="C22" s="20"/>
      <c r="D22" s="20"/>
      <c r="E22" s="21">
        <f t="shared" si="0"/>
        <v>0</v>
      </c>
    </row>
    <row r="23" spans="1:5" ht="15.75" customHeight="1" thickBot="1" x14ac:dyDescent="0.25">
      <c r="A23" s="18"/>
      <c r="B23" s="35"/>
      <c r="C23" s="20"/>
      <c r="D23" s="20"/>
      <c r="E23" s="21">
        <f t="shared" si="0"/>
        <v>0</v>
      </c>
    </row>
    <row r="24" spans="1:5" ht="15.75" customHeight="1" thickBot="1" x14ac:dyDescent="0.25">
      <c r="A24" s="18"/>
      <c r="B24" s="35"/>
      <c r="C24" s="20"/>
      <c r="D24" s="20"/>
      <c r="E24" s="21">
        <f t="shared" si="0"/>
        <v>0</v>
      </c>
    </row>
    <row r="25" spans="1:5" ht="15.75" customHeight="1" thickBot="1" x14ac:dyDescent="0.25">
      <c r="A25" s="18"/>
      <c r="B25" s="35"/>
      <c r="C25" s="20"/>
      <c r="D25" s="20"/>
      <c r="E25" s="21">
        <f t="shared" si="0"/>
        <v>0</v>
      </c>
    </row>
    <row r="26" spans="1:5" ht="15.75" customHeight="1" thickBot="1" x14ac:dyDescent="0.25">
      <c r="A26" s="18"/>
      <c r="B26" s="35"/>
      <c r="C26" s="20"/>
      <c r="D26" s="20"/>
      <c r="E26" s="21">
        <f t="shared" si="0"/>
        <v>0</v>
      </c>
    </row>
    <row r="27" spans="1:5" ht="15.75" customHeight="1" thickBot="1" x14ac:dyDescent="0.25">
      <c r="A27" s="18"/>
      <c r="B27" s="35"/>
      <c r="C27" s="20"/>
      <c r="D27" s="20"/>
      <c r="E27" s="21">
        <f t="shared" si="0"/>
        <v>0</v>
      </c>
    </row>
    <row r="28" spans="1:5" ht="15.75" customHeight="1" thickBot="1" x14ac:dyDescent="0.25">
      <c r="A28" s="18"/>
      <c r="B28" s="35"/>
      <c r="C28" s="20"/>
      <c r="D28" s="20"/>
      <c r="E28" s="21">
        <f t="shared" si="0"/>
        <v>0</v>
      </c>
    </row>
    <row r="29" spans="1:5" ht="15.75" customHeight="1" thickBot="1" x14ac:dyDescent="0.25">
      <c r="A29" s="18"/>
      <c r="B29" s="35"/>
      <c r="C29" s="20"/>
      <c r="D29" s="20"/>
      <c r="E29" s="21">
        <f t="shared" si="0"/>
        <v>0</v>
      </c>
    </row>
    <row r="30" spans="1:5" ht="15.75" customHeight="1" thickBot="1" x14ac:dyDescent="0.25">
      <c r="A30" s="18"/>
      <c r="B30" s="35"/>
      <c r="C30" s="20"/>
      <c r="D30" s="20"/>
      <c r="E30" s="21">
        <f t="shared" si="0"/>
        <v>0</v>
      </c>
    </row>
    <row r="31" spans="1:5" ht="15.75" customHeight="1" thickBot="1" x14ac:dyDescent="0.25">
      <c r="A31" s="18"/>
      <c r="B31" s="35"/>
      <c r="C31" s="20"/>
      <c r="D31" s="20"/>
      <c r="E31" s="21">
        <f t="shared" si="0"/>
        <v>0</v>
      </c>
    </row>
    <row r="32" spans="1:5" ht="15.75" customHeight="1" thickBot="1" x14ac:dyDescent="0.25">
      <c r="A32" s="18"/>
      <c r="B32" s="35"/>
      <c r="C32" s="20"/>
      <c r="D32" s="20"/>
      <c r="E32" s="21">
        <f t="shared" si="0"/>
        <v>0</v>
      </c>
    </row>
    <row r="33" spans="1:6" ht="15.75" customHeight="1" thickBot="1" x14ac:dyDescent="0.25">
      <c r="A33" s="18"/>
      <c r="B33" s="35"/>
      <c r="C33" s="20"/>
      <c r="D33" s="20"/>
      <c r="E33" s="21">
        <f t="shared" si="0"/>
        <v>0</v>
      </c>
    </row>
    <row r="34" spans="1:6" ht="15.75" customHeight="1" thickBot="1" x14ac:dyDescent="0.25">
      <c r="A34" s="18"/>
      <c r="B34" s="35"/>
      <c r="C34" s="20"/>
      <c r="D34" s="20"/>
      <c r="E34" s="21">
        <f t="shared" si="0"/>
        <v>0</v>
      </c>
    </row>
    <row r="35" spans="1:6" ht="15.75" customHeight="1" thickBot="1" x14ac:dyDescent="0.25">
      <c r="A35" s="18"/>
      <c r="B35" s="35"/>
      <c r="C35" s="20"/>
      <c r="D35" s="20"/>
      <c r="E35" s="21">
        <f t="shared" si="0"/>
        <v>0</v>
      </c>
    </row>
    <row r="36" spans="1:6" ht="15.75" customHeight="1" thickBot="1" x14ac:dyDescent="0.25">
      <c r="A36" s="18"/>
      <c r="B36" s="35"/>
      <c r="C36" s="20"/>
      <c r="D36" s="20"/>
      <c r="E36" s="21">
        <f t="shared" si="0"/>
        <v>0</v>
      </c>
    </row>
    <row r="37" spans="1:6" ht="15.75" customHeight="1" thickBot="1" x14ac:dyDescent="0.25">
      <c r="A37" s="18"/>
      <c r="B37" s="35"/>
      <c r="C37" s="20"/>
      <c r="D37" s="20"/>
      <c r="E37" s="21">
        <f t="shared" si="0"/>
        <v>0</v>
      </c>
    </row>
    <row r="38" spans="1:6" ht="15.75" customHeight="1" thickBot="1" x14ac:dyDescent="0.25">
      <c r="A38" s="18"/>
      <c r="B38" s="35"/>
      <c r="C38" s="20"/>
      <c r="D38" s="20"/>
      <c r="E38" s="21">
        <f t="shared" si="0"/>
        <v>0</v>
      </c>
    </row>
    <row r="39" spans="1:6" ht="15.75" customHeight="1" thickBot="1" x14ac:dyDescent="0.25">
      <c r="A39" s="18"/>
      <c r="B39" s="35"/>
      <c r="C39" s="20"/>
      <c r="D39" s="20"/>
      <c r="E39" s="21">
        <f t="shared" si="0"/>
        <v>0</v>
      </c>
    </row>
    <row r="40" spans="1:6" ht="15.75" customHeight="1" thickBot="1" x14ac:dyDescent="0.25">
      <c r="A40" s="18"/>
      <c r="B40" s="35"/>
      <c r="C40" s="20"/>
      <c r="D40" s="20"/>
      <c r="E40" s="21">
        <f t="shared" si="0"/>
        <v>0</v>
      </c>
    </row>
    <row r="41" spans="1:6" ht="15.75" customHeight="1" thickBot="1" x14ac:dyDescent="0.25">
      <c r="A41" s="18"/>
      <c r="B41" s="35"/>
      <c r="C41" s="20"/>
      <c r="D41" s="20"/>
      <c r="E41" s="21">
        <f t="shared" si="0"/>
        <v>0</v>
      </c>
    </row>
    <row r="42" spans="1:6" ht="15.75" customHeight="1" thickBot="1" x14ac:dyDescent="0.25">
      <c r="A42" s="18"/>
      <c r="B42" s="35"/>
      <c r="C42" s="20"/>
      <c r="D42" s="20"/>
      <c r="E42" s="21">
        <f t="shared" si="0"/>
        <v>0</v>
      </c>
    </row>
    <row r="43" spans="1:6" ht="15.75" customHeight="1" thickBot="1" x14ac:dyDescent="0.25">
      <c r="A43" s="18"/>
      <c r="B43" s="35"/>
      <c r="C43" s="20"/>
      <c r="D43" s="20"/>
      <c r="E43" s="21">
        <f t="shared" si="0"/>
        <v>0</v>
      </c>
      <c r="F43" s="50"/>
    </row>
    <row r="44" spans="1:6" ht="15.75" customHeight="1" thickBot="1" x14ac:dyDescent="0.25">
      <c r="A44" s="18"/>
      <c r="B44" s="35"/>
      <c r="C44" s="20"/>
      <c r="D44" s="20"/>
      <c r="E44" s="21">
        <f t="shared" si="0"/>
        <v>0</v>
      </c>
    </row>
    <row r="45" spans="1:6" ht="15.75" customHeight="1" thickBot="1" x14ac:dyDescent="0.25">
      <c r="A45" s="18"/>
      <c r="B45" s="35"/>
      <c r="C45" s="20"/>
      <c r="D45" s="20"/>
      <c r="E45" s="21">
        <f t="shared" si="0"/>
        <v>0</v>
      </c>
    </row>
    <row r="46" spans="1:6" ht="15.75" customHeight="1" thickBot="1" x14ac:dyDescent="0.25">
      <c r="A46" s="18"/>
      <c r="B46" s="35"/>
      <c r="C46" s="20"/>
      <c r="D46" s="20"/>
      <c r="E46" s="21">
        <f t="shared" si="0"/>
        <v>0</v>
      </c>
    </row>
    <row r="47" spans="1:6" ht="15.75" customHeight="1" thickBot="1" x14ac:dyDescent="0.25">
      <c r="A47" s="18"/>
      <c r="B47" s="35"/>
      <c r="C47" s="20"/>
      <c r="D47" s="20"/>
      <c r="E47" s="21">
        <f t="shared" si="0"/>
        <v>0</v>
      </c>
    </row>
    <row r="48" spans="1:6" ht="15.75" customHeight="1" thickBot="1" x14ac:dyDescent="0.25">
      <c r="A48" s="18"/>
      <c r="B48" s="35"/>
      <c r="C48" s="20"/>
      <c r="D48" s="20"/>
      <c r="E48" s="21">
        <f t="shared" si="0"/>
        <v>0</v>
      </c>
    </row>
    <row r="49" spans="1:6" ht="15.75" customHeight="1" thickBot="1" x14ac:dyDescent="0.25">
      <c r="A49" s="18"/>
      <c r="B49" s="35"/>
      <c r="C49" s="20"/>
      <c r="D49" s="20"/>
      <c r="E49" s="21">
        <f t="shared" si="0"/>
        <v>0</v>
      </c>
    </row>
    <row r="50" spans="1:6" ht="15.75" customHeight="1" thickBot="1" x14ac:dyDescent="0.25">
      <c r="A50" s="18"/>
      <c r="B50" s="35"/>
      <c r="C50" s="20"/>
      <c r="D50" s="20"/>
      <c r="E50" s="21">
        <f t="shared" si="0"/>
        <v>0</v>
      </c>
    </row>
    <row r="51" spans="1:6" ht="15.75" customHeight="1" thickBot="1" x14ac:dyDescent="0.25">
      <c r="A51" s="18"/>
      <c r="B51" s="35"/>
      <c r="C51" s="20"/>
      <c r="D51" s="20"/>
      <c r="E51" s="21">
        <f t="shared" si="0"/>
        <v>0</v>
      </c>
      <c r="F51" s="3" t="s">
        <v>0</v>
      </c>
    </row>
    <row r="52" spans="1:6" ht="15.75" customHeight="1" thickBot="1" x14ac:dyDescent="0.25">
      <c r="A52" s="18"/>
      <c r="B52" s="35"/>
      <c r="C52" s="20"/>
      <c r="D52" s="20"/>
      <c r="E52" s="21">
        <f t="shared" si="0"/>
        <v>0</v>
      </c>
    </row>
    <row r="53" spans="1:6" ht="15.75" customHeight="1" thickBot="1" x14ac:dyDescent="0.25">
      <c r="A53" s="18"/>
      <c r="B53" s="35"/>
      <c r="C53" s="20"/>
      <c r="D53" s="20"/>
      <c r="E53" s="21">
        <f t="shared" si="0"/>
        <v>0</v>
      </c>
    </row>
    <row r="54" spans="1:6" ht="15.75" customHeight="1" thickBot="1" x14ac:dyDescent="0.25">
      <c r="A54" s="18"/>
      <c r="B54" s="35"/>
      <c r="C54" s="20"/>
      <c r="D54" s="20"/>
      <c r="E54" s="21">
        <f t="shared" si="0"/>
        <v>0</v>
      </c>
    </row>
    <row r="55" spans="1:6" ht="15.75" customHeight="1" thickBot="1" x14ac:dyDescent="0.25">
      <c r="A55" s="18"/>
      <c r="B55" s="35"/>
      <c r="C55" s="20"/>
      <c r="D55" s="20"/>
      <c r="E55" s="21">
        <f t="shared" si="0"/>
        <v>0</v>
      </c>
    </row>
    <row r="56" spans="1:6" ht="15.75" customHeight="1" thickBot="1" x14ac:dyDescent="0.25">
      <c r="A56" s="18"/>
      <c r="B56" s="35"/>
      <c r="C56" s="20"/>
      <c r="D56" s="20"/>
      <c r="E56" s="21">
        <f t="shared" si="0"/>
        <v>0</v>
      </c>
    </row>
    <row r="57" spans="1:6" ht="15.75" customHeight="1" thickBot="1" x14ac:dyDescent="0.25">
      <c r="A57" s="18"/>
      <c r="B57" s="35"/>
      <c r="C57" s="20"/>
      <c r="D57" s="20"/>
      <c r="E57" s="21">
        <f t="shared" si="0"/>
        <v>0</v>
      </c>
    </row>
    <row r="58" spans="1:6" ht="15.75" customHeight="1" thickBot="1" x14ac:dyDescent="0.25">
      <c r="A58" s="18"/>
      <c r="B58" s="35"/>
      <c r="C58" s="20"/>
      <c r="D58" s="20"/>
      <c r="E58" s="21">
        <f t="shared" si="0"/>
        <v>0</v>
      </c>
    </row>
    <row r="59" spans="1:6" ht="15.75" customHeight="1" thickBot="1" x14ac:dyDescent="0.25">
      <c r="A59" s="18"/>
      <c r="B59" s="35"/>
      <c r="C59" s="20"/>
      <c r="D59" s="20"/>
      <c r="E59" s="21">
        <f t="shared" si="0"/>
        <v>0</v>
      </c>
    </row>
    <row r="60" spans="1:6" ht="15.75" customHeight="1" thickBot="1" x14ac:dyDescent="0.25">
      <c r="A60" s="18"/>
      <c r="B60" s="35"/>
      <c r="C60" s="20"/>
      <c r="D60" s="20"/>
      <c r="E60" s="21">
        <f t="shared" si="0"/>
        <v>0</v>
      </c>
    </row>
    <row r="61" spans="1:6" ht="15.75" customHeight="1" thickBot="1" x14ac:dyDescent="0.25">
      <c r="A61" s="18"/>
      <c r="B61" s="35"/>
      <c r="C61" s="20"/>
      <c r="D61" s="20"/>
      <c r="E61" s="21">
        <f t="shared" si="0"/>
        <v>0</v>
      </c>
    </row>
    <row r="62" spans="1:6" ht="15.75" customHeight="1" thickBot="1" x14ac:dyDescent="0.25">
      <c r="A62" s="18"/>
      <c r="B62" s="35"/>
      <c r="C62" s="20"/>
      <c r="D62" s="20"/>
      <c r="E62" s="21">
        <f t="shared" si="0"/>
        <v>0</v>
      </c>
    </row>
    <row r="63" spans="1:6" ht="15.75" customHeight="1" thickBot="1" x14ac:dyDescent="0.25">
      <c r="A63" s="18"/>
      <c r="B63" s="35"/>
      <c r="C63" s="20"/>
      <c r="D63" s="20"/>
      <c r="E63" s="21">
        <f t="shared" si="0"/>
        <v>0</v>
      </c>
    </row>
    <row r="64" spans="1:6" ht="15.75" customHeight="1" thickBot="1" x14ac:dyDescent="0.25">
      <c r="A64" s="18"/>
      <c r="B64" s="35"/>
      <c r="C64" s="20"/>
      <c r="D64" s="20"/>
      <c r="E64" s="21">
        <f t="shared" si="0"/>
        <v>0</v>
      </c>
    </row>
    <row r="65" spans="1:5" ht="15.75" customHeight="1" thickBot="1" x14ac:dyDescent="0.25">
      <c r="A65" s="18"/>
      <c r="B65" s="35"/>
      <c r="C65" s="20"/>
      <c r="D65" s="20"/>
      <c r="E65" s="21">
        <f t="shared" si="0"/>
        <v>0</v>
      </c>
    </row>
    <row r="66" spans="1:5" ht="15.75" customHeight="1" thickBot="1" x14ac:dyDescent="0.25">
      <c r="A66" s="18"/>
      <c r="B66" s="35"/>
      <c r="C66" s="20"/>
      <c r="D66" s="20"/>
      <c r="E66" s="21">
        <f t="shared" si="0"/>
        <v>0</v>
      </c>
    </row>
    <row r="67" spans="1:5" ht="15.75" customHeight="1" thickBot="1" x14ac:dyDescent="0.25">
      <c r="A67" s="18"/>
      <c r="B67" s="35"/>
      <c r="C67" s="20"/>
      <c r="D67" s="20"/>
      <c r="E67" s="21">
        <f t="shared" si="0"/>
        <v>0</v>
      </c>
    </row>
    <row r="68" spans="1:5" ht="15.75" customHeight="1" thickBot="1" x14ac:dyDescent="0.25">
      <c r="A68" s="18"/>
      <c r="B68" s="35"/>
      <c r="C68" s="20"/>
      <c r="D68" s="20"/>
      <c r="E68" s="21">
        <f t="shared" si="0"/>
        <v>0</v>
      </c>
    </row>
    <row r="69" spans="1:5" ht="15.75" customHeight="1" thickBot="1" x14ac:dyDescent="0.25">
      <c r="A69" s="18"/>
      <c r="B69" s="35"/>
      <c r="C69" s="20"/>
      <c r="D69" s="20"/>
      <c r="E69" s="21">
        <f t="shared" si="0"/>
        <v>0</v>
      </c>
    </row>
    <row r="70" spans="1:5" ht="15.75" customHeight="1" thickBot="1" x14ac:dyDescent="0.25">
      <c r="A70" s="18"/>
      <c r="B70" s="35"/>
      <c r="C70" s="20"/>
      <c r="D70" s="20"/>
      <c r="E70" s="21">
        <f t="shared" ref="E70:E127" si="1">SUM(E69+D70-C70)</f>
        <v>0</v>
      </c>
    </row>
    <row r="71" spans="1:5" ht="15.75" customHeight="1" thickBot="1" x14ac:dyDescent="0.25">
      <c r="A71" s="18"/>
      <c r="B71" s="35"/>
      <c r="C71" s="20"/>
      <c r="D71" s="20"/>
      <c r="E71" s="21">
        <f t="shared" si="1"/>
        <v>0</v>
      </c>
    </row>
    <row r="72" spans="1:5" ht="15.75" customHeight="1" thickBot="1" x14ac:dyDescent="0.25">
      <c r="A72" s="18"/>
      <c r="B72" s="35"/>
      <c r="C72" s="20"/>
      <c r="D72" s="20"/>
      <c r="E72" s="21">
        <f t="shared" si="1"/>
        <v>0</v>
      </c>
    </row>
    <row r="73" spans="1:5" ht="15.75" customHeight="1" thickBot="1" x14ac:dyDescent="0.25">
      <c r="A73" s="18"/>
      <c r="B73" s="35"/>
      <c r="C73" s="20"/>
      <c r="D73" s="20"/>
      <c r="E73" s="21">
        <f t="shared" si="1"/>
        <v>0</v>
      </c>
    </row>
    <row r="74" spans="1:5" ht="15.75" customHeight="1" thickBot="1" x14ac:dyDescent="0.25">
      <c r="A74" s="18"/>
      <c r="B74" s="35"/>
      <c r="C74" s="20"/>
      <c r="D74" s="20"/>
      <c r="E74" s="21">
        <f t="shared" si="1"/>
        <v>0</v>
      </c>
    </row>
    <row r="75" spans="1:5" ht="15.75" customHeight="1" thickBot="1" x14ac:dyDescent="0.25">
      <c r="A75" s="18"/>
      <c r="B75" s="35"/>
      <c r="C75" s="20"/>
      <c r="D75" s="20"/>
      <c r="E75" s="21">
        <f t="shared" si="1"/>
        <v>0</v>
      </c>
    </row>
    <row r="76" spans="1:5" ht="15.75" customHeight="1" thickBot="1" x14ac:dyDescent="0.25">
      <c r="A76" s="18"/>
      <c r="B76" s="35"/>
      <c r="C76" s="20"/>
      <c r="D76" s="20"/>
      <c r="E76" s="21">
        <f t="shared" si="1"/>
        <v>0</v>
      </c>
    </row>
    <row r="77" spans="1:5" ht="15.75" customHeight="1" thickBot="1" x14ac:dyDescent="0.25">
      <c r="A77" s="18"/>
      <c r="B77" s="35"/>
      <c r="C77" s="20"/>
      <c r="D77" s="20"/>
      <c r="E77" s="21">
        <f t="shared" si="1"/>
        <v>0</v>
      </c>
    </row>
    <row r="78" spans="1:5" ht="15.75" customHeight="1" thickBot="1" x14ac:dyDescent="0.25">
      <c r="A78" s="18"/>
      <c r="B78" s="35"/>
      <c r="C78" s="20"/>
      <c r="D78" s="20"/>
      <c r="E78" s="21">
        <f t="shared" si="1"/>
        <v>0</v>
      </c>
    </row>
    <row r="79" spans="1:5" ht="15.75" customHeight="1" thickBot="1" x14ac:dyDescent="0.25">
      <c r="A79" s="18"/>
      <c r="B79" s="35"/>
      <c r="C79" s="20"/>
      <c r="D79" s="20"/>
      <c r="E79" s="21">
        <f t="shared" si="1"/>
        <v>0</v>
      </c>
    </row>
    <row r="80" spans="1:5" ht="15.75" customHeight="1" thickBot="1" x14ac:dyDescent="0.25">
      <c r="A80" s="18"/>
      <c r="B80" s="35"/>
      <c r="C80" s="20"/>
      <c r="D80" s="20"/>
      <c r="E80" s="21">
        <f t="shared" si="1"/>
        <v>0</v>
      </c>
    </row>
    <row r="81" spans="1:6" ht="15.75" customHeight="1" thickBot="1" x14ac:dyDescent="0.25">
      <c r="A81" s="18"/>
      <c r="B81" s="35"/>
      <c r="C81" s="20"/>
      <c r="D81" s="20"/>
      <c r="E81" s="21">
        <f t="shared" si="1"/>
        <v>0</v>
      </c>
      <c r="F81" s="3" t="s">
        <v>0</v>
      </c>
    </row>
    <row r="82" spans="1:6" ht="15.75" customHeight="1" thickBot="1" x14ac:dyDescent="0.25">
      <c r="A82" s="18"/>
      <c r="B82" s="35"/>
      <c r="C82" s="20"/>
      <c r="D82" s="20"/>
      <c r="E82" s="21">
        <f t="shared" si="1"/>
        <v>0</v>
      </c>
    </row>
    <row r="83" spans="1:6" ht="15.75" customHeight="1" thickBot="1" x14ac:dyDescent="0.25">
      <c r="A83" s="18"/>
      <c r="B83" s="35"/>
      <c r="C83" s="20"/>
      <c r="D83" s="20"/>
      <c r="E83" s="21">
        <f t="shared" si="1"/>
        <v>0</v>
      </c>
    </row>
    <row r="84" spans="1:6" ht="15.75" customHeight="1" thickBot="1" x14ac:dyDescent="0.25">
      <c r="A84" s="18"/>
      <c r="B84" s="35"/>
      <c r="C84" s="20"/>
      <c r="D84" s="20"/>
      <c r="E84" s="21">
        <f t="shared" si="1"/>
        <v>0</v>
      </c>
    </row>
    <row r="85" spans="1:6" ht="15.75" customHeight="1" thickBot="1" x14ac:dyDescent="0.25">
      <c r="A85" s="18"/>
      <c r="B85" s="35"/>
      <c r="C85" s="20"/>
      <c r="D85" s="20"/>
      <c r="E85" s="21">
        <f t="shared" si="1"/>
        <v>0</v>
      </c>
    </row>
    <row r="86" spans="1:6" ht="15.75" customHeight="1" thickBot="1" x14ac:dyDescent="0.25">
      <c r="A86" s="18"/>
      <c r="B86" s="35"/>
      <c r="C86" s="20"/>
      <c r="D86" s="20"/>
      <c r="E86" s="21">
        <f t="shared" si="1"/>
        <v>0</v>
      </c>
    </row>
    <row r="87" spans="1:6" ht="15.75" customHeight="1" thickBot="1" x14ac:dyDescent="0.25">
      <c r="A87" s="18"/>
      <c r="B87" s="35"/>
      <c r="C87" s="20"/>
      <c r="D87" s="20"/>
      <c r="E87" s="21">
        <f t="shared" si="1"/>
        <v>0</v>
      </c>
    </row>
    <row r="88" spans="1:6" ht="15.75" customHeight="1" thickBot="1" x14ac:dyDescent="0.25">
      <c r="A88" s="18"/>
      <c r="B88" s="35"/>
      <c r="C88" s="20"/>
      <c r="D88" s="20"/>
      <c r="E88" s="21">
        <f t="shared" si="1"/>
        <v>0</v>
      </c>
    </row>
    <row r="89" spans="1:6" ht="15.75" customHeight="1" thickBot="1" x14ac:dyDescent="0.25">
      <c r="A89" s="18"/>
      <c r="B89" s="35"/>
      <c r="C89" s="20"/>
      <c r="D89" s="20"/>
      <c r="E89" s="21">
        <f t="shared" si="1"/>
        <v>0</v>
      </c>
    </row>
    <row r="90" spans="1:6" ht="15.75" customHeight="1" thickBot="1" x14ac:dyDescent="0.25">
      <c r="A90" s="18"/>
      <c r="B90" s="35"/>
      <c r="C90" s="20"/>
      <c r="D90" s="20"/>
      <c r="E90" s="21">
        <f t="shared" si="1"/>
        <v>0</v>
      </c>
    </row>
    <row r="91" spans="1:6" ht="15.75" customHeight="1" thickBot="1" x14ac:dyDescent="0.25">
      <c r="A91" s="18"/>
      <c r="B91" s="35"/>
      <c r="C91" s="20"/>
      <c r="D91" s="20"/>
      <c r="E91" s="21">
        <f t="shared" si="1"/>
        <v>0</v>
      </c>
    </row>
    <row r="92" spans="1:6" ht="15.75" customHeight="1" thickBot="1" x14ac:dyDescent="0.25">
      <c r="A92" s="18"/>
      <c r="B92" s="35"/>
      <c r="C92" s="20"/>
      <c r="D92" s="20"/>
      <c r="E92" s="21">
        <f t="shared" si="1"/>
        <v>0</v>
      </c>
    </row>
    <row r="93" spans="1:6" ht="15.75" customHeight="1" thickBot="1" x14ac:dyDescent="0.25">
      <c r="A93" s="18"/>
      <c r="B93" s="35"/>
      <c r="C93" s="20"/>
      <c r="D93" s="20"/>
      <c r="E93" s="21">
        <f t="shared" si="1"/>
        <v>0</v>
      </c>
    </row>
    <row r="94" spans="1:6" ht="15.75" customHeight="1" thickBot="1" x14ac:dyDescent="0.25">
      <c r="A94" s="18"/>
      <c r="B94" s="35"/>
      <c r="C94" s="20"/>
      <c r="D94" s="20"/>
      <c r="E94" s="21">
        <f t="shared" si="1"/>
        <v>0</v>
      </c>
    </row>
    <row r="95" spans="1:6" ht="15.75" customHeight="1" thickBot="1" x14ac:dyDescent="0.25">
      <c r="A95" s="18"/>
      <c r="B95" s="35"/>
      <c r="C95" s="20"/>
      <c r="D95" s="20"/>
      <c r="E95" s="21">
        <f t="shared" si="1"/>
        <v>0</v>
      </c>
    </row>
    <row r="96" spans="1:6" ht="15.75" customHeight="1" thickBot="1" x14ac:dyDescent="0.25">
      <c r="A96" s="18"/>
      <c r="B96" s="35"/>
      <c r="C96" s="20"/>
      <c r="D96" s="20"/>
      <c r="E96" s="21">
        <f t="shared" si="1"/>
        <v>0</v>
      </c>
    </row>
    <row r="97" spans="1:5" ht="15.75" customHeight="1" thickBot="1" x14ac:dyDescent="0.25">
      <c r="A97" s="18"/>
      <c r="B97" s="35"/>
      <c r="C97" s="20"/>
      <c r="D97" s="20"/>
      <c r="E97" s="21">
        <f t="shared" si="1"/>
        <v>0</v>
      </c>
    </row>
    <row r="98" spans="1:5" ht="15.75" customHeight="1" thickBot="1" x14ac:dyDescent="0.25">
      <c r="A98" s="18"/>
      <c r="B98" s="35"/>
      <c r="C98" s="20"/>
      <c r="D98" s="20"/>
      <c r="E98" s="21">
        <f t="shared" si="1"/>
        <v>0</v>
      </c>
    </row>
    <row r="99" spans="1:5" ht="15.75" customHeight="1" thickBot="1" x14ac:dyDescent="0.25">
      <c r="A99" s="18"/>
      <c r="B99" s="35"/>
      <c r="C99" s="20"/>
      <c r="D99" s="20"/>
      <c r="E99" s="21">
        <f t="shared" si="1"/>
        <v>0</v>
      </c>
    </row>
    <row r="100" spans="1:5" ht="15.75" customHeight="1" thickBot="1" x14ac:dyDescent="0.25">
      <c r="A100" s="18"/>
      <c r="B100" s="35"/>
      <c r="C100" s="20"/>
      <c r="D100" s="20"/>
      <c r="E100" s="21">
        <f t="shared" si="1"/>
        <v>0</v>
      </c>
    </row>
    <row r="101" spans="1:5" ht="15.75" customHeight="1" thickBot="1" x14ac:dyDescent="0.25">
      <c r="A101" s="18"/>
      <c r="B101" s="35"/>
      <c r="C101" s="20"/>
      <c r="D101" s="20"/>
      <c r="E101" s="21">
        <f t="shared" si="1"/>
        <v>0</v>
      </c>
    </row>
    <row r="102" spans="1:5" ht="15.75" customHeight="1" thickBot="1" x14ac:dyDescent="0.25">
      <c r="A102" s="18"/>
      <c r="B102" s="35"/>
      <c r="C102" s="20"/>
      <c r="D102" s="20"/>
      <c r="E102" s="21">
        <f t="shared" si="1"/>
        <v>0</v>
      </c>
    </row>
    <row r="103" spans="1:5" ht="15.75" customHeight="1" thickBot="1" x14ac:dyDescent="0.25">
      <c r="A103" s="18"/>
      <c r="B103" s="35"/>
      <c r="C103" s="20"/>
      <c r="D103" s="20"/>
      <c r="E103" s="21">
        <f t="shared" si="1"/>
        <v>0</v>
      </c>
    </row>
    <row r="104" spans="1:5" ht="15.75" customHeight="1" thickBot="1" x14ac:dyDescent="0.25">
      <c r="A104" s="18"/>
      <c r="B104" s="35"/>
      <c r="C104" s="20"/>
      <c r="D104" s="20"/>
      <c r="E104" s="21">
        <f t="shared" si="1"/>
        <v>0</v>
      </c>
    </row>
    <row r="105" spans="1:5" ht="15.75" customHeight="1" thickBot="1" x14ac:dyDescent="0.25">
      <c r="A105" s="18"/>
      <c r="B105" s="35"/>
      <c r="C105" s="20"/>
      <c r="D105" s="20"/>
      <c r="E105" s="21">
        <f t="shared" si="1"/>
        <v>0</v>
      </c>
    </row>
    <row r="106" spans="1:5" ht="15.75" customHeight="1" thickBot="1" x14ac:dyDescent="0.25">
      <c r="A106" s="18"/>
      <c r="B106" s="35"/>
      <c r="C106" s="20"/>
      <c r="D106" s="20"/>
      <c r="E106" s="21">
        <f t="shared" si="1"/>
        <v>0</v>
      </c>
    </row>
    <row r="107" spans="1:5" ht="15.75" customHeight="1" thickBot="1" x14ac:dyDescent="0.25">
      <c r="A107" s="18"/>
      <c r="B107" s="35"/>
      <c r="C107" s="20"/>
      <c r="D107" s="20"/>
      <c r="E107" s="21">
        <f t="shared" si="1"/>
        <v>0</v>
      </c>
    </row>
    <row r="108" spans="1:5" ht="15.75" customHeight="1" thickBot="1" x14ac:dyDescent="0.25">
      <c r="A108" s="18"/>
      <c r="B108" s="35"/>
      <c r="C108" s="20"/>
      <c r="D108" s="20"/>
      <c r="E108" s="21">
        <f t="shared" si="1"/>
        <v>0</v>
      </c>
    </row>
    <row r="109" spans="1:5" ht="15.75" customHeight="1" thickBot="1" x14ac:dyDescent="0.25">
      <c r="A109" s="18"/>
      <c r="B109" s="35"/>
      <c r="C109" s="20"/>
      <c r="D109" s="20"/>
      <c r="E109" s="21">
        <f t="shared" si="1"/>
        <v>0</v>
      </c>
    </row>
    <row r="110" spans="1:5" ht="15.75" customHeight="1" thickBot="1" x14ac:dyDescent="0.25">
      <c r="A110" s="18"/>
      <c r="B110" s="35"/>
      <c r="C110" s="20"/>
      <c r="D110" s="20"/>
      <c r="E110" s="21">
        <f t="shared" si="1"/>
        <v>0</v>
      </c>
    </row>
    <row r="111" spans="1:5" ht="15.75" customHeight="1" thickBot="1" x14ac:dyDescent="0.25">
      <c r="A111" s="18"/>
      <c r="B111" s="35"/>
      <c r="C111" s="20"/>
      <c r="D111" s="20"/>
      <c r="E111" s="21">
        <f t="shared" si="1"/>
        <v>0</v>
      </c>
    </row>
    <row r="112" spans="1:5" ht="15.75" customHeight="1" thickBot="1" x14ac:dyDescent="0.25">
      <c r="A112" s="18"/>
      <c r="B112" s="35"/>
      <c r="C112" s="20"/>
      <c r="D112" s="20"/>
      <c r="E112" s="21">
        <f t="shared" si="1"/>
        <v>0</v>
      </c>
    </row>
    <row r="113" spans="1:5" ht="15.75" customHeight="1" thickBot="1" x14ac:dyDescent="0.25">
      <c r="A113" s="18"/>
      <c r="B113" s="35"/>
      <c r="C113" s="20"/>
      <c r="D113" s="20"/>
      <c r="E113" s="21">
        <f t="shared" si="1"/>
        <v>0</v>
      </c>
    </row>
    <row r="114" spans="1:5" ht="15.75" customHeight="1" thickBot="1" x14ac:dyDescent="0.25">
      <c r="A114" s="18"/>
      <c r="B114" s="35"/>
      <c r="C114" s="20"/>
      <c r="D114" s="20"/>
      <c r="E114" s="21">
        <f t="shared" si="1"/>
        <v>0</v>
      </c>
    </row>
    <row r="115" spans="1:5" ht="15.75" customHeight="1" thickBot="1" x14ac:dyDescent="0.25">
      <c r="A115" s="18"/>
      <c r="B115" s="35"/>
      <c r="C115" s="20"/>
      <c r="D115" s="20"/>
      <c r="E115" s="21">
        <f t="shared" si="1"/>
        <v>0</v>
      </c>
    </row>
    <row r="116" spans="1:5" ht="15.75" customHeight="1" thickBot="1" x14ac:dyDescent="0.25">
      <c r="A116" s="18"/>
      <c r="B116" s="35"/>
      <c r="C116" s="20"/>
      <c r="D116" s="20"/>
      <c r="E116" s="21">
        <f t="shared" si="1"/>
        <v>0</v>
      </c>
    </row>
    <row r="117" spans="1:5" ht="15.75" customHeight="1" thickBot="1" x14ac:dyDescent="0.25">
      <c r="A117" s="18"/>
      <c r="B117" s="35"/>
      <c r="C117" s="20"/>
      <c r="D117" s="20"/>
      <c r="E117" s="21">
        <f t="shared" si="1"/>
        <v>0</v>
      </c>
    </row>
    <row r="118" spans="1:5" ht="15.75" customHeight="1" thickBot="1" x14ac:dyDescent="0.25">
      <c r="A118" s="18"/>
      <c r="B118" s="35"/>
      <c r="C118" s="20"/>
      <c r="D118" s="20"/>
      <c r="E118" s="21">
        <f t="shared" si="1"/>
        <v>0</v>
      </c>
    </row>
    <row r="119" spans="1:5" ht="15.75" customHeight="1" thickBot="1" x14ac:dyDescent="0.25">
      <c r="A119" s="18"/>
      <c r="B119" s="35"/>
      <c r="C119" s="20"/>
      <c r="D119" s="20"/>
      <c r="E119" s="21">
        <f t="shared" si="1"/>
        <v>0</v>
      </c>
    </row>
    <row r="120" spans="1:5" ht="15.75" customHeight="1" thickBot="1" x14ac:dyDescent="0.25">
      <c r="A120" s="18"/>
      <c r="B120" s="35"/>
      <c r="C120" s="20"/>
      <c r="D120" s="20"/>
      <c r="E120" s="21">
        <f t="shared" si="1"/>
        <v>0</v>
      </c>
    </row>
    <row r="121" spans="1:5" ht="15.75" customHeight="1" thickBot="1" x14ac:dyDescent="0.25">
      <c r="A121" s="18"/>
      <c r="B121" s="35"/>
      <c r="C121" s="20"/>
      <c r="D121" s="20"/>
      <c r="E121" s="21">
        <f t="shared" si="1"/>
        <v>0</v>
      </c>
    </row>
    <row r="122" spans="1:5" ht="15.75" customHeight="1" thickBot="1" x14ac:dyDescent="0.25">
      <c r="A122" s="18"/>
      <c r="B122" s="35"/>
      <c r="C122" s="20"/>
      <c r="D122" s="20"/>
      <c r="E122" s="21">
        <f t="shared" si="1"/>
        <v>0</v>
      </c>
    </row>
    <row r="123" spans="1:5" ht="15.75" customHeight="1" thickBot="1" x14ac:dyDescent="0.25">
      <c r="A123" s="18"/>
      <c r="B123" s="35"/>
      <c r="C123" s="20"/>
      <c r="D123" s="20"/>
      <c r="E123" s="21">
        <f t="shared" si="1"/>
        <v>0</v>
      </c>
    </row>
    <row r="124" spans="1:5" ht="15.75" customHeight="1" thickBot="1" x14ac:dyDescent="0.25">
      <c r="A124" s="18"/>
      <c r="B124" s="35"/>
      <c r="C124" s="20"/>
      <c r="D124" s="20"/>
      <c r="E124" s="21">
        <f t="shared" si="1"/>
        <v>0</v>
      </c>
    </row>
    <row r="125" spans="1:5" ht="15.75" customHeight="1" thickBot="1" x14ac:dyDescent="0.25">
      <c r="A125" s="18"/>
      <c r="B125" s="35"/>
      <c r="C125" s="20"/>
      <c r="D125" s="20"/>
      <c r="E125" s="21">
        <f t="shared" si="1"/>
        <v>0</v>
      </c>
    </row>
    <row r="126" spans="1:5" ht="15.75" customHeight="1" thickBot="1" x14ac:dyDescent="0.25">
      <c r="A126" s="18"/>
      <c r="B126" s="35"/>
      <c r="C126" s="20"/>
      <c r="D126" s="20"/>
      <c r="E126" s="21">
        <f t="shared" si="1"/>
        <v>0</v>
      </c>
    </row>
    <row r="127" spans="1:5" ht="15.75" customHeight="1" thickBot="1" x14ac:dyDescent="0.25">
      <c r="A127" s="18"/>
      <c r="B127" s="35"/>
      <c r="C127" s="20"/>
      <c r="D127" s="20"/>
      <c r="E127" s="21">
        <f t="shared" si="1"/>
        <v>0</v>
      </c>
    </row>
    <row r="128" spans="1:5" ht="15.75" thickBot="1" x14ac:dyDescent="0.25">
      <c r="A128" s="251" t="s">
        <v>17</v>
      </c>
      <c r="B128" s="252"/>
      <c r="C128" s="21">
        <f>SUM(Debits_Mai)</f>
        <v>0</v>
      </c>
      <c r="D128" s="21">
        <f>SUM(Credits_Mai)</f>
        <v>0</v>
      </c>
      <c r="E128" s="21">
        <f>SUM(D128-C128)</f>
        <v>0</v>
      </c>
    </row>
    <row r="129" spans="3:5" x14ac:dyDescent="0.2">
      <c r="C129" s="182"/>
      <c r="D129" s="182"/>
      <c r="E129" s="182"/>
    </row>
  </sheetData>
  <sheetProtection sheet="1" objects="1" scenarios="1"/>
  <mergeCells count="3">
    <mergeCell ref="A2:E2"/>
    <mergeCell ref="A128:B128"/>
    <mergeCell ref="A1:E1"/>
  </mergeCells>
  <pageMargins left="0.7" right="0.7" top="0.75" bottom="0.75" header="0.3" footer="0.3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129"/>
  <sheetViews>
    <sheetView zoomScaleNormal="100" workbookViewId="0">
      <pane ySplit="3" topLeftCell="A4" activePane="bottomLeft" state="frozen"/>
      <selection activeCell="C4" sqref="C4:E129"/>
      <selection pane="bottomLeft" activeCell="A4" sqref="A4"/>
    </sheetView>
  </sheetViews>
  <sheetFormatPr baseColWidth="10" defaultRowHeight="15" x14ac:dyDescent="0.2"/>
  <cols>
    <col min="1" max="1" width="33.6640625" style="3" customWidth="1"/>
    <col min="2" max="2" width="20.21875" style="3" customWidth="1"/>
    <col min="3" max="5" width="12.77734375" style="3" customWidth="1"/>
    <col min="6" max="16384" width="11.5546875" style="3"/>
  </cols>
  <sheetData>
    <row r="1" spans="1:6" ht="19.5" customHeight="1" thickBot="1" x14ac:dyDescent="0.25">
      <c r="A1" s="245" t="s">
        <v>213</v>
      </c>
      <c r="B1" s="246"/>
      <c r="C1" s="246"/>
      <c r="D1" s="246"/>
      <c r="E1" s="247"/>
    </row>
    <row r="2" spans="1:6" ht="19.5" customHeight="1" thickBot="1" x14ac:dyDescent="0.25">
      <c r="A2" s="248" t="str">
        <f>Mois6</f>
        <v>JUIN</v>
      </c>
      <c r="B2" s="249"/>
      <c r="C2" s="249"/>
      <c r="D2" s="249"/>
      <c r="E2" s="250"/>
    </row>
    <row r="3" spans="1:6" ht="29.25" customHeight="1" thickBot="1" x14ac:dyDescent="0.25">
      <c r="A3" s="66" t="s">
        <v>270</v>
      </c>
      <c r="B3" s="67" t="s">
        <v>271</v>
      </c>
      <c r="C3" s="66" t="s">
        <v>14</v>
      </c>
      <c r="D3" s="66" t="s">
        <v>15</v>
      </c>
      <c r="E3" s="66" t="s">
        <v>16</v>
      </c>
    </row>
    <row r="4" spans="1:6" ht="15.75" customHeight="1" thickBot="1" x14ac:dyDescent="0.25">
      <c r="A4" s="180"/>
      <c r="B4" s="35"/>
      <c r="C4" s="20"/>
      <c r="D4" s="20"/>
      <c r="E4" s="21">
        <f>SUM(D4-C4)</f>
        <v>0</v>
      </c>
    </row>
    <row r="5" spans="1:6" ht="15.75" customHeight="1" thickBot="1" x14ac:dyDescent="0.25">
      <c r="A5" s="18"/>
      <c r="B5" s="35"/>
      <c r="C5" s="20"/>
      <c r="D5" s="20"/>
      <c r="E5" s="21">
        <f>SUM(E4+D5-C5)</f>
        <v>0</v>
      </c>
    </row>
    <row r="6" spans="1:6" ht="15.75" customHeight="1" thickBot="1" x14ac:dyDescent="0.25">
      <c r="A6" s="18"/>
      <c r="B6" s="35"/>
      <c r="C6" s="20"/>
      <c r="D6" s="20"/>
      <c r="E6" s="21">
        <f t="shared" ref="E6:E113" si="0">SUM(E5+D6-C6)</f>
        <v>0</v>
      </c>
      <c r="F6" s="3" t="s">
        <v>0</v>
      </c>
    </row>
    <row r="7" spans="1:6" ht="15.75" customHeight="1" thickBot="1" x14ac:dyDescent="0.25">
      <c r="A7" s="18"/>
      <c r="B7" s="35"/>
      <c r="C7" s="20"/>
      <c r="D7" s="20"/>
      <c r="E7" s="21">
        <f t="shared" si="0"/>
        <v>0</v>
      </c>
      <c r="F7" s="168" t="s">
        <v>123</v>
      </c>
    </row>
    <row r="8" spans="1:6" ht="15.75" customHeight="1" thickBot="1" x14ac:dyDescent="0.25">
      <c r="A8" s="18"/>
      <c r="B8" s="35"/>
      <c r="C8" s="20"/>
      <c r="D8" s="20"/>
      <c r="E8" s="21">
        <f t="shared" si="0"/>
        <v>0</v>
      </c>
    </row>
    <row r="9" spans="1:6" ht="15.75" customHeight="1" thickBot="1" x14ac:dyDescent="0.25">
      <c r="A9" s="18"/>
      <c r="B9" s="35"/>
      <c r="C9" s="20"/>
      <c r="D9" s="20"/>
      <c r="E9" s="21">
        <f t="shared" si="0"/>
        <v>0</v>
      </c>
    </row>
    <row r="10" spans="1:6" ht="15.75" customHeight="1" thickBot="1" x14ac:dyDescent="0.25">
      <c r="A10" s="18"/>
      <c r="B10" s="35"/>
      <c r="C10" s="20"/>
      <c r="D10" s="20"/>
      <c r="E10" s="21">
        <f t="shared" si="0"/>
        <v>0</v>
      </c>
    </row>
    <row r="11" spans="1:6" ht="15.75" customHeight="1" thickBot="1" x14ac:dyDescent="0.25">
      <c r="A11" s="18"/>
      <c r="B11" s="35"/>
      <c r="C11" s="20"/>
      <c r="D11" s="20"/>
      <c r="E11" s="21">
        <f t="shared" si="0"/>
        <v>0</v>
      </c>
      <c r="F11" s="165" t="s">
        <v>116</v>
      </c>
    </row>
    <row r="12" spans="1:6" ht="15.75" customHeight="1" thickBot="1" x14ac:dyDescent="0.25">
      <c r="A12" s="18"/>
      <c r="B12" s="35"/>
      <c r="C12" s="20"/>
      <c r="D12" s="20"/>
      <c r="E12" s="21">
        <f t="shared" si="0"/>
        <v>0</v>
      </c>
    </row>
    <row r="13" spans="1:6" ht="15.75" customHeight="1" thickBot="1" x14ac:dyDescent="0.25">
      <c r="A13" s="18"/>
      <c r="B13" s="35"/>
      <c r="C13" s="20"/>
      <c r="D13" s="20"/>
      <c r="E13" s="21">
        <f t="shared" si="0"/>
        <v>0</v>
      </c>
    </row>
    <row r="14" spans="1:6" ht="15.75" customHeight="1" thickBot="1" x14ac:dyDescent="0.25">
      <c r="A14" s="18"/>
      <c r="B14" s="35"/>
      <c r="C14" s="20"/>
      <c r="D14" s="20"/>
      <c r="E14" s="21">
        <f t="shared" si="0"/>
        <v>0</v>
      </c>
    </row>
    <row r="15" spans="1:6" ht="15.75" customHeight="1" thickBot="1" x14ac:dyDescent="0.25">
      <c r="A15" s="18"/>
      <c r="B15" s="35"/>
      <c r="C15" s="20"/>
      <c r="D15" s="20"/>
      <c r="E15" s="21">
        <f t="shared" si="0"/>
        <v>0</v>
      </c>
      <c r="F15" s="165" t="s">
        <v>18</v>
      </c>
    </row>
    <row r="16" spans="1:6" ht="15.75" customHeight="1" thickBot="1" x14ac:dyDescent="0.25">
      <c r="A16" s="18"/>
      <c r="B16" s="35"/>
      <c r="C16" s="20"/>
      <c r="D16" s="20"/>
      <c r="E16" s="21">
        <f t="shared" si="0"/>
        <v>0</v>
      </c>
    </row>
    <row r="17" spans="1:5" ht="15.75" customHeight="1" thickBot="1" x14ac:dyDescent="0.25">
      <c r="A17" s="18"/>
      <c r="B17" s="35"/>
      <c r="C17" s="20"/>
      <c r="D17" s="20"/>
      <c r="E17" s="21">
        <f t="shared" si="0"/>
        <v>0</v>
      </c>
    </row>
    <row r="18" spans="1:5" ht="15.75" customHeight="1" thickBot="1" x14ac:dyDescent="0.25">
      <c r="A18" s="18"/>
      <c r="B18" s="35"/>
      <c r="C18" s="20"/>
      <c r="D18" s="20"/>
      <c r="E18" s="21">
        <f t="shared" si="0"/>
        <v>0</v>
      </c>
    </row>
    <row r="19" spans="1:5" ht="15.75" customHeight="1" thickBot="1" x14ac:dyDescent="0.25">
      <c r="A19" s="18"/>
      <c r="B19" s="35"/>
      <c r="C19" s="20"/>
      <c r="D19" s="20"/>
      <c r="E19" s="21">
        <f t="shared" si="0"/>
        <v>0</v>
      </c>
    </row>
    <row r="20" spans="1:5" ht="15.75" customHeight="1" thickBot="1" x14ac:dyDescent="0.25">
      <c r="A20" s="18"/>
      <c r="B20" s="35"/>
      <c r="C20" s="20"/>
      <c r="D20" s="20"/>
      <c r="E20" s="21">
        <f t="shared" si="0"/>
        <v>0</v>
      </c>
    </row>
    <row r="21" spans="1:5" ht="15.75" customHeight="1" thickBot="1" x14ac:dyDescent="0.25">
      <c r="A21" s="18"/>
      <c r="B21" s="35"/>
      <c r="C21" s="20"/>
      <c r="D21" s="20"/>
      <c r="E21" s="21">
        <f t="shared" si="0"/>
        <v>0</v>
      </c>
    </row>
    <row r="22" spans="1:5" ht="15.75" customHeight="1" thickBot="1" x14ac:dyDescent="0.25">
      <c r="A22" s="18"/>
      <c r="B22" s="35"/>
      <c r="C22" s="20"/>
      <c r="D22" s="20"/>
      <c r="E22" s="21">
        <f t="shared" si="0"/>
        <v>0</v>
      </c>
    </row>
    <row r="23" spans="1:5" ht="15.75" customHeight="1" thickBot="1" x14ac:dyDescent="0.25">
      <c r="A23" s="18"/>
      <c r="B23" s="35"/>
      <c r="C23" s="20"/>
      <c r="D23" s="20"/>
      <c r="E23" s="21">
        <f t="shared" si="0"/>
        <v>0</v>
      </c>
    </row>
    <row r="24" spans="1:5" ht="15.75" customHeight="1" thickBot="1" x14ac:dyDescent="0.25">
      <c r="A24" s="18"/>
      <c r="B24" s="35"/>
      <c r="C24" s="20"/>
      <c r="D24" s="20"/>
      <c r="E24" s="21">
        <f t="shared" si="0"/>
        <v>0</v>
      </c>
    </row>
    <row r="25" spans="1:5" ht="15.75" customHeight="1" thickBot="1" x14ac:dyDescent="0.25">
      <c r="A25" s="18"/>
      <c r="B25" s="35"/>
      <c r="C25" s="20"/>
      <c r="D25" s="20"/>
      <c r="E25" s="21">
        <f t="shared" si="0"/>
        <v>0</v>
      </c>
    </row>
    <row r="26" spans="1:5" ht="15.75" customHeight="1" thickBot="1" x14ac:dyDescent="0.25">
      <c r="A26" s="18"/>
      <c r="B26" s="35"/>
      <c r="C26" s="20"/>
      <c r="D26" s="20"/>
      <c r="E26" s="21">
        <f t="shared" si="0"/>
        <v>0</v>
      </c>
    </row>
    <row r="27" spans="1:5" ht="15.75" customHeight="1" thickBot="1" x14ac:dyDescent="0.25">
      <c r="A27" s="18"/>
      <c r="B27" s="35"/>
      <c r="C27" s="20"/>
      <c r="D27" s="20"/>
      <c r="E27" s="21">
        <f t="shared" si="0"/>
        <v>0</v>
      </c>
    </row>
    <row r="28" spans="1:5" ht="15.75" customHeight="1" thickBot="1" x14ac:dyDescent="0.25">
      <c r="A28" s="18"/>
      <c r="B28" s="35"/>
      <c r="C28" s="20"/>
      <c r="D28" s="20"/>
      <c r="E28" s="21">
        <f t="shared" si="0"/>
        <v>0</v>
      </c>
    </row>
    <row r="29" spans="1:5" ht="15.75" customHeight="1" thickBot="1" x14ac:dyDescent="0.25">
      <c r="A29" s="18"/>
      <c r="B29" s="35"/>
      <c r="C29" s="20"/>
      <c r="D29" s="20"/>
      <c r="E29" s="21">
        <f t="shared" si="0"/>
        <v>0</v>
      </c>
    </row>
    <row r="30" spans="1:5" ht="15.75" customHeight="1" thickBot="1" x14ac:dyDescent="0.25">
      <c r="A30" s="18"/>
      <c r="B30" s="35"/>
      <c r="C30" s="20"/>
      <c r="D30" s="20"/>
      <c r="E30" s="21">
        <f t="shared" si="0"/>
        <v>0</v>
      </c>
    </row>
    <row r="31" spans="1:5" ht="15.75" customHeight="1" thickBot="1" x14ac:dyDescent="0.25">
      <c r="A31" s="18"/>
      <c r="B31" s="35"/>
      <c r="C31" s="20"/>
      <c r="D31" s="20"/>
      <c r="E31" s="21">
        <f t="shared" si="0"/>
        <v>0</v>
      </c>
    </row>
    <row r="32" spans="1:5" ht="15.75" customHeight="1" thickBot="1" x14ac:dyDescent="0.25">
      <c r="A32" s="18"/>
      <c r="B32" s="35"/>
      <c r="C32" s="20"/>
      <c r="D32" s="20"/>
      <c r="E32" s="21">
        <f t="shared" si="0"/>
        <v>0</v>
      </c>
    </row>
    <row r="33" spans="1:5" ht="15.75" customHeight="1" thickBot="1" x14ac:dyDescent="0.25">
      <c r="A33" s="18"/>
      <c r="B33" s="35"/>
      <c r="C33" s="20"/>
      <c r="D33" s="20"/>
      <c r="E33" s="21">
        <f t="shared" si="0"/>
        <v>0</v>
      </c>
    </row>
    <row r="34" spans="1:5" ht="15.75" customHeight="1" thickBot="1" x14ac:dyDescent="0.25">
      <c r="A34" s="18"/>
      <c r="B34" s="35"/>
      <c r="C34" s="20"/>
      <c r="D34" s="20"/>
      <c r="E34" s="21">
        <f t="shared" si="0"/>
        <v>0</v>
      </c>
    </row>
    <row r="35" spans="1:5" ht="15.75" customHeight="1" thickBot="1" x14ac:dyDescent="0.25">
      <c r="A35" s="18"/>
      <c r="B35" s="35"/>
      <c r="C35" s="20"/>
      <c r="D35" s="20"/>
      <c r="E35" s="21">
        <f t="shared" si="0"/>
        <v>0</v>
      </c>
    </row>
    <row r="36" spans="1:5" ht="15.75" customHeight="1" thickBot="1" x14ac:dyDescent="0.25">
      <c r="A36" s="18"/>
      <c r="B36" s="35"/>
      <c r="C36" s="20"/>
      <c r="D36" s="20"/>
      <c r="E36" s="21">
        <f t="shared" si="0"/>
        <v>0</v>
      </c>
    </row>
    <row r="37" spans="1:5" ht="15.75" customHeight="1" thickBot="1" x14ac:dyDescent="0.25">
      <c r="A37" s="18"/>
      <c r="B37" s="35"/>
      <c r="C37" s="20"/>
      <c r="D37" s="20"/>
      <c r="E37" s="21">
        <f t="shared" si="0"/>
        <v>0</v>
      </c>
    </row>
    <row r="38" spans="1:5" ht="15.75" customHeight="1" thickBot="1" x14ac:dyDescent="0.25">
      <c r="A38" s="18"/>
      <c r="B38" s="35"/>
      <c r="C38" s="20"/>
      <c r="D38" s="20"/>
      <c r="E38" s="21">
        <f t="shared" si="0"/>
        <v>0</v>
      </c>
    </row>
    <row r="39" spans="1:5" ht="15.75" customHeight="1" thickBot="1" x14ac:dyDescent="0.25">
      <c r="A39" s="18"/>
      <c r="B39" s="35"/>
      <c r="C39" s="20"/>
      <c r="D39" s="20"/>
      <c r="E39" s="21">
        <f t="shared" si="0"/>
        <v>0</v>
      </c>
    </row>
    <row r="40" spans="1:5" ht="15.75" customHeight="1" thickBot="1" x14ac:dyDescent="0.25">
      <c r="A40" s="18"/>
      <c r="B40" s="35"/>
      <c r="C40" s="20"/>
      <c r="D40" s="20"/>
      <c r="E40" s="21">
        <f t="shared" si="0"/>
        <v>0</v>
      </c>
    </row>
    <row r="41" spans="1:5" ht="15.75" customHeight="1" thickBot="1" x14ac:dyDescent="0.25">
      <c r="A41" s="18"/>
      <c r="B41" s="35"/>
      <c r="C41" s="20"/>
      <c r="D41" s="20"/>
      <c r="E41" s="21">
        <f t="shared" si="0"/>
        <v>0</v>
      </c>
    </row>
    <row r="42" spans="1:5" ht="15.75" customHeight="1" thickBot="1" x14ac:dyDescent="0.25">
      <c r="A42" s="18"/>
      <c r="B42" s="35"/>
      <c r="C42" s="20"/>
      <c r="D42" s="20"/>
      <c r="E42" s="21">
        <f t="shared" si="0"/>
        <v>0</v>
      </c>
    </row>
    <row r="43" spans="1:5" ht="15.75" customHeight="1" thickBot="1" x14ac:dyDescent="0.25">
      <c r="A43" s="18"/>
      <c r="B43" s="35"/>
      <c r="C43" s="20"/>
      <c r="D43" s="20"/>
      <c r="E43" s="21">
        <f t="shared" si="0"/>
        <v>0</v>
      </c>
    </row>
    <row r="44" spans="1:5" ht="15.75" customHeight="1" thickBot="1" x14ac:dyDescent="0.25">
      <c r="A44" s="18"/>
      <c r="B44" s="35"/>
      <c r="C44" s="20"/>
      <c r="D44" s="20"/>
      <c r="E44" s="21">
        <f t="shared" si="0"/>
        <v>0</v>
      </c>
    </row>
    <row r="45" spans="1:5" ht="15.75" customHeight="1" thickBot="1" x14ac:dyDescent="0.25">
      <c r="A45" s="18"/>
      <c r="B45" s="35"/>
      <c r="C45" s="20"/>
      <c r="D45" s="20"/>
      <c r="E45" s="21">
        <f t="shared" si="0"/>
        <v>0</v>
      </c>
    </row>
    <row r="46" spans="1:5" ht="15.75" customHeight="1" thickBot="1" x14ac:dyDescent="0.25">
      <c r="A46" s="18"/>
      <c r="B46" s="35"/>
      <c r="C46" s="20"/>
      <c r="D46" s="20"/>
      <c r="E46" s="21">
        <f t="shared" si="0"/>
        <v>0</v>
      </c>
    </row>
    <row r="47" spans="1:5" ht="15.75" customHeight="1" thickBot="1" x14ac:dyDescent="0.25">
      <c r="A47" s="18"/>
      <c r="B47" s="35"/>
      <c r="C47" s="20"/>
      <c r="D47" s="20"/>
      <c r="E47" s="21">
        <f t="shared" si="0"/>
        <v>0</v>
      </c>
    </row>
    <row r="48" spans="1:5" ht="15.75" customHeight="1" thickBot="1" x14ac:dyDescent="0.25">
      <c r="A48" s="18"/>
      <c r="B48" s="35"/>
      <c r="C48" s="20"/>
      <c r="D48" s="20"/>
      <c r="E48" s="21">
        <f t="shared" si="0"/>
        <v>0</v>
      </c>
    </row>
    <row r="49" spans="1:6" ht="15.75" customHeight="1" thickBot="1" x14ac:dyDescent="0.25">
      <c r="A49" s="18"/>
      <c r="B49" s="35"/>
      <c r="C49" s="20"/>
      <c r="D49" s="20"/>
      <c r="E49" s="21">
        <f t="shared" si="0"/>
        <v>0</v>
      </c>
    </row>
    <row r="50" spans="1:6" ht="15.75" customHeight="1" thickBot="1" x14ac:dyDescent="0.25">
      <c r="A50" s="18"/>
      <c r="B50" s="35"/>
      <c r="C50" s="20"/>
      <c r="D50" s="20"/>
      <c r="E50" s="21">
        <f t="shared" si="0"/>
        <v>0</v>
      </c>
    </row>
    <row r="51" spans="1:6" ht="15.75" customHeight="1" thickBot="1" x14ac:dyDescent="0.25">
      <c r="A51" s="18"/>
      <c r="B51" s="35"/>
      <c r="C51" s="20"/>
      <c r="D51" s="20"/>
      <c r="E51" s="21">
        <f t="shared" si="0"/>
        <v>0</v>
      </c>
      <c r="F51" s="3" t="s">
        <v>0</v>
      </c>
    </row>
    <row r="52" spans="1:6" ht="15.75" customHeight="1" thickBot="1" x14ac:dyDescent="0.25">
      <c r="A52" s="18"/>
      <c r="B52" s="35"/>
      <c r="C52" s="20"/>
      <c r="D52" s="20"/>
      <c r="E52" s="21">
        <f t="shared" si="0"/>
        <v>0</v>
      </c>
    </row>
    <row r="53" spans="1:6" ht="15.75" customHeight="1" thickBot="1" x14ac:dyDescent="0.25">
      <c r="A53" s="18"/>
      <c r="B53" s="35"/>
      <c r="C53" s="20"/>
      <c r="D53" s="20"/>
      <c r="E53" s="21">
        <f t="shared" si="0"/>
        <v>0</v>
      </c>
    </row>
    <row r="54" spans="1:6" ht="15.75" customHeight="1" thickBot="1" x14ac:dyDescent="0.25">
      <c r="A54" s="18"/>
      <c r="B54" s="35"/>
      <c r="C54" s="20"/>
      <c r="D54" s="20"/>
      <c r="E54" s="21">
        <f t="shared" si="0"/>
        <v>0</v>
      </c>
    </row>
    <row r="55" spans="1:6" ht="15.75" customHeight="1" thickBot="1" x14ac:dyDescent="0.25">
      <c r="A55" s="18"/>
      <c r="B55" s="35"/>
      <c r="C55" s="20"/>
      <c r="D55" s="20"/>
      <c r="E55" s="21">
        <f t="shared" si="0"/>
        <v>0</v>
      </c>
    </row>
    <row r="56" spans="1:6" ht="15.75" customHeight="1" thickBot="1" x14ac:dyDescent="0.25">
      <c r="A56" s="18"/>
      <c r="B56" s="35"/>
      <c r="C56" s="20"/>
      <c r="D56" s="20"/>
      <c r="E56" s="21">
        <f t="shared" si="0"/>
        <v>0</v>
      </c>
    </row>
    <row r="57" spans="1:6" ht="15.75" customHeight="1" thickBot="1" x14ac:dyDescent="0.25">
      <c r="A57" s="18"/>
      <c r="B57" s="35"/>
      <c r="C57" s="20"/>
      <c r="D57" s="20"/>
      <c r="E57" s="21">
        <f t="shared" si="0"/>
        <v>0</v>
      </c>
    </row>
    <row r="58" spans="1:6" ht="15.75" customHeight="1" thickBot="1" x14ac:dyDescent="0.25">
      <c r="A58" s="18"/>
      <c r="B58" s="35"/>
      <c r="C58" s="20"/>
      <c r="D58" s="20"/>
      <c r="E58" s="21">
        <f t="shared" si="0"/>
        <v>0</v>
      </c>
    </row>
    <row r="59" spans="1:6" ht="15.75" customHeight="1" thickBot="1" x14ac:dyDescent="0.25">
      <c r="A59" s="18"/>
      <c r="B59" s="35"/>
      <c r="C59" s="20"/>
      <c r="D59" s="20"/>
      <c r="E59" s="21">
        <f t="shared" si="0"/>
        <v>0</v>
      </c>
    </row>
    <row r="60" spans="1:6" ht="15.75" customHeight="1" thickBot="1" x14ac:dyDescent="0.25">
      <c r="A60" s="18"/>
      <c r="B60" s="35"/>
      <c r="C60" s="20"/>
      <c r="D60" s="20"/>
      <c r="E60" s="21">
        <f t="shared" si="0"/>
        <v>0</v>
      </c>
    </row>
    <row r="61" spans="1:6" ht="15.75" customHeight="1" thickBot="1" x14ac:dyDescent="0.25">
      <c r="A61" s="18"/>
      <c r="B61" s="35"/>
      <c r="C61" s="20"/>
      <c r="D61" s="20"/>
      <c r="E61" s="21">
        <f t="shared" si="0"/>
        <v>0</v>
      </c>
    </row>
    <row r="62" spans="1:6" ht="15.75" customHeight="1" thickBot="1" x14ac:dyDescent="0.25">
      <c r="A62" s="18"/>
      <c r="B62" s="35"/>
      <c r="C62" s="20"/>
      <c r="D62" s="20"/>
      <c r="E62" s="21">
        <f t="shared" si="0"/>
        <v>0</v>
      </c>
    </row>
    <row r="63" spans="1:6" ht="15.75" customHeight="1" thickBot="1" x14ac:dyDescent="0.25">
      <c r="A63" s="18"/>
      <c r="B63" s="35"/>
      <c r="C63" s="20"/>
      <c r="D63" s="20"/>
      <c r="E63" s="21">
        <f t="shared" si="0"/>
        <v>0</v>
      </c>
    </row>
    <row r="64" spans="1:6" ht="15.75" customHeight="1" thickBot="1" x14ac:dyDescent="0.25">
      <c r="A64" s="18"/>
      <c r="B64" s="35"/>
      <c r="C64" s="20"/>
      <c r="D64" s="20"/>
      <c r="E64" s="21">
        <f t="shared" si="0"/>
        <v>0</v>
      </c>
    </row>
    <row r="65" spans="1:5" ht="15.75" customHeight="1" thickBot="1" x14ac:dyDescent="0.25">
      <c r="A65" s="18"/>
      <c r="B65" s="35"/>
      <c r="C65" s="20"/>
      <c r="D65" s="20"/>
      <c r="E65" s="21">
        <f t="shared" si="0"/>
        <v>0</v>
      </c>
    </row>
    <row r="66" spans="1:5" ht="15.75" customHeight="1" thickBot="1" x14ac:dyDescent="0.25">
      <c r="A66" s="18"/>
      <c r="B66" s="35"/>
      <c r="C66" s="20"/>
      <c r="D66" s="20"/>
      <c r="E66" s="21">
        <f t="shared" si="0"/>
        <v>0</v>
      </c>
    </row>
    <row r="67" spans="1:5" ht="15.75" customHeight="1" thickBot="1" x14ac:dyDescent="0.25">
      <c r="A67" s="18"/>
      <c r="B67" s="35"/>
      <c r="C67" s="20"/>
      <c r="D67" s="20"/>
      <c r="E67" s="21">
        <f t="shared" si="0"/>
        <v>0</v>
      </c>
    </row>
    <row r="68" spans="1:5" ht="15.75" customHeight="1" thickBot="1" x14ac:dyDescent="0.25">
      <c r="A68" s="18"/>
      <c r="B68" s="35"/>
      <c r="C68" s="20"/>
      <c r="D68" s="20"/>
      <c r="E68" s="21">
        <f t="shared" si="0"/>
        <v>0</v>
      </c>
    </row>
    <row r="69" spans="1:5" ht="15.75" customHeight="1" thickBot="1" x14ac:dyDescent="0.25">
      <c r="A69" s="18"/>
      <c r="B69" s="35"/>
      <c r="C69" s="20"/>
      <c r="D69" s="20"/>
      <c r="E69" s="21">
        <f t="shared" si="0"/>
        <v>0</v>
      </c>
    </row>
    <row r="70" spans="1:5" ht="15.75" customHeight="1" thickBot="1" x14ac:dyDescent="0.25">
      <c r="A70" s="18"/>
      <c r="B70" s="35"/>
      <c r="C70" s="20"/>
      <c r="D70" s="20"/>
      <c r="E70" s="21">
        <f t="shared" si="0"/>
        <v>0</v>
      </c>
    </row>
    <row r="71" spans="1:5" ht="15.75" customHeight="1" thickBot="1" x14ac:dyDescent="0.25">
      <c r="A71" s="18"/>
      <c r="B71" s="35"/>
      <c r="C71" s="20"/>
      <c r="D71" s="20"/>
      <c r="E71" s="21">
        <f t="shared" si="0"/>
        <v>0</v>
      </c>
    </row>
    <row r="72" spans="1:5" ht="15.75" customHeight="1" thickBot="1" x14ac:dyDescent="0.25">
      <c r="A72" s="18"/>
      <c r="B72" s="35"/>
      <c r="C72" s="20"/>
      <c r="D72" s="20"/>
      <c r="E72" s="21">
        <f t="shared" si="0"/>
        <v>0</v>
      </c>
    </row>
    <row r="73" spans="1:5" ht="15.75" customHeight="1" thickBot="1" x14ac:dyDescent="0.25">
      <c r="A73" s="18"/>
      <c r="B73" s="35"/>
      <c r="C73" s="20"/>
      <c r="D73" s="20"/>
      <c r="E73" s="21">
        <f t="shared" si="0"/>
        <v>0</v>
      </c>
    </row>
    <row r="74" spans="1:5" ht="15.75" customHeight="1" thickBot="1" x14ac:dyDescent="0.25">
      <c r="A74" s="18"/>
      <c r="B74" s="35"/>
      <c r="C74" s="20"/>
      <c r="D74" s="20"/>
      <c r="E74" s="21">
        <f t="shared" si="0"/>
        <v>0</v>
      </c>
    </row>
    <row r="75" spans="1:5" ht="15.75" customHeight="1" thickBot="1" x14ac:dyDescent="0.25">
      <c r="A75" s="18"/>
      <c r="B75" s="35"/>
      <c r="C75" s="20"/>
      <c r="D75" s="20"/>
      <c r="E75" s="21">
        <f t="shared" si="0"/>
        <v>0</v>
      </c>
    </row>
    <row r="76" spans="1:5" ht="15.75" customHeight="1" thickBot="1" x14ac:dyDescent="0.25">
      <c r="A76" s="18"/>
      <c r="B76" s="35"/>
      <c r="C76" s="20"/>
      <c r="D76" s="20"/>
      <c r="E76" s="21">
        <f t="shared" si="0"/>
        <v>0</v>
      </c>
    </row>
    <row r="77" spans="1:5" ht="15.75" customHeight="1" thickBot="1" x14ac:dyDescent="0.25">
      <c r="A77" s="18"/>
      <c r="B77" s="35"/>
      <c r="C77" s="20"/>
      <c r="D77" s="20"/>
      <c r="E77" s="21">
        <f t="shared" si="0"/>
        <v>0</v>
      </c>
    </row>
    <row r="78" spans="1:5" ht="15.75" customHeight="1" thickBot="1" x14ac:dyDescent="0.25">
      <c r="A78" s="18"/>
      <c r="B78" s="35"/>
      <c r="C78" s="20"/>
      <c r="D78" s="20"/>
      <c r="E78" s="21">
        <f t="shared" si="0"/>
        <v>0</v>
      </c>
    </row>
    <row r="79" spans="1:5" ht="15.75" customHeight="1" thickBot="1" x14ac:dyDescent="0.25">
      <c r="A79" s="18"/>
      <c r="B79" s="35"/>
      <c r="C79" s="20"/>
      <c r="D79" s="20"/>
      <c r="E79" s="21">
        <f t="shared" si="0"/>
        <v>0</v>
      </c>
    </row>
    <row r="80" spans="1:5" ht="15.75" customHeight="1" thickBot="1" x14ac:dyDescent="0.25">
      <c r="A80" s="18"/>
      <c r="B80" s="35"/>
      <c r="C80" s="20"/>
      <c r="D80" s="20"/>
      <c r="E80" s="21">
        <f t="shared" si="0"/>
        <v>0</v>
      </c>
    </row>
    <row r="81" spans="1:5" ht="15.75" customHeight="1" thickBot="1" x14ac:dyDescent="0.25">
      <c r="A81" s="18"/>
      <c r="B81" s="35"/>
      <c r="C81" s="20"/>
      <c r="D81" s="20"/>
      <c r="E81" s="21">
        <f t="shared" si="0"/>
        <v>0</v>
      </c>
    </row>
    <row r="82" spans="1:5" ht="15.75" customHeight="1" thickBot="1" x14ac:dyDescent="0.25">
      <c r="A82" s="18"/>
      <c r="B82" s="35"/>
      <c r="C82" s="20"/>
      <c r="D82" s="20"/>
      <c r="E82" s="21">
        <f t="shared" si="0"/>
        <v>0</v>
      </c>
    </row>
    <row r="83" spans="1:5" ht="15.75" customHeight="1" thickBot="1" x14ac:dyDescent="0.25">
      <c r="A83" s="18"/>
      <c r="B83" s="35"/>
      <c r="C83" s="20"/>
      <c r="D83" s="20"/>
      <c r="E83" s="21">
        <f t="shared" si="0"/>
        <v>0</v>
      </c>
    </row>
    <row r="84" spans="1:5" ht="15.75" customHeight="1" thickBot="1" x14ac:dyDescent="0.25">
      <c r="A84" s="18"/>
      <c r="B84" s="35"/>
      <c r="C84" s="20"/>
      <c r="D84" s="20"/>
      <c r="E84" s="21">
        <f t="shared" si="0"/>
        <v>0</v>
      </c>
    </row>
    <row r="85" spans="1:5" ht="15.75" customHeight="1" thickBot="1" x14ac:dyDescent="0.25">
      <c r="A85" s="18"/>
      <c r="B85" s="35"/>
      <c r="C85" s="20"/>
      <c r="D85" s="20"/>
      <c r="E85" s="21">
        <f t="shared" si="0"/>
        <v>0</v>
      </c>
    </row>
    <row r="86" spans="1:5" ht="15.75" customHeight="1" thickBot="1" x14ac:dyDescent="0.25">
      <c r="A86" s="18"/>
      <c r="B86" s="35"/>
      <c r="C86" s="20"/>
      <c r="D86" s="20"/>
      <c r="E86" s="21">
        <f t="shared" si="0"/>
        <v>0</v>
      </c>
    </row>
    <row r="87" spans="1:5" ht="15.75" customHeight="1" thickBot="1" x14ac:dyDescent="0.25">
      <c r="A87" s="18"/>
      <c r="B87" s="35"/>
      <c r="C87" s="20"/>
      <c r="D87" s="20"/>
      <c r="E87" s="21">
        <f t="shared" si="0"/>
        <v>0</v>
      </c>
    </row>
    <row r="88" spans="1:5" ht="15.75" customHeight="1" thickBot="1" x14ac:dyDescent="0.25">
      <c r="A88" s="18"/>
      <c r="B88" s="35"/>
      <c r="C88" s="20"/>
      <c r="D88" s="20"/>
      <c r="E88" s="21">
        <f t="shared" si="0"/>
        <v>0</v>
      </c>
    </row>
    <row r="89" spans="1:5" ht="15.75" customHeight="1" thickBot="1" x14ac:dyDescent="0.25">
      <c r="A89" s="18"/>
      <c r="B89" s="35"/>
      <c r="C89" s="20"/>
      <c r="D89" s="20"/>
      <c r="E89" s="21">
        <f t="shared" si="0"/>
        <v>0</v>
      </c>
    </row>
    <row r="90" spans="1:5" ht="15.75" customHeight="1" thickBot="1" x14ac:dyDescent="0.25">
      <c r="A90" s="18"/>
      <c r="B90" s="35"/>
      <c r="C90" s="20"/>
      <c r="D90" s="20"/>
      <c r="E90" s="21">
        <f t="shared" si="0"/>
        <v>0</v>
      </c>
    </row>
    <row r="91" spans="1:5" ht="15.75" customHeight="1" thickBot="1" x14ac:dyDescent="0.25">
      <c r="A91" s="18"/>
      <c r="B91" s="35"/>
      <c r="C91" s="20"/>
      <c r="D91" s="20"/>
      <c r="E91" s="21">
        <f t="shared" si="0"/>
        <v>0</v>
      </c>
    </row>
    <row r="92" spans="1:5" ht="15.75" customHeight="1" thickBot="1" x14ac:dyDescent="0.25">
      <c r="A92" s="18"/>
      <c r="B92" s="35"/>
      <c r="C92" s="20"/>
      <c r="D92" s="20"/>
      <c r="E92" s="21">
        <f t="shared" si="0"/>
        <v>0</v>
      </c>
    </row>
    <row r="93" spans="1:5" ht="15.75" customHeight="1" thickBot="1" x14ac:dyDescent="0.25">
      <c r="A93" s="18"/>
      <c r="B93" s="35"/>
      <c r="C93" s="20"/>
      <c r="D93" s="20"/>
      <c r="E93" s="21">
        <f t="shared" si="0"/>
        <v>0</v>
      </c>
    </row>
    <row r="94" spans="1:5" ht="15.75" customHeight="1" thickBot="1" x14ac:dyDescent="0.25">
      <c r="A94" s="18"/>
      <c r="B94" s="35"/>
      <c r="C94" s="20"/>
      <c r="D94" s="20"/>
      <c r="E94" s="21">
        <f t="shared" si="0"/>
        <v>0</v>
      </c>
    </row>
    <row r="95" spans="1:5" ht="15.75" customHeight="1" thickBot="1" x14ac:dyDescent="0.25">
      <c r="A95" s="18"/>
      <c r="B95" s="35"/>
      <c r="C95" s="20"/>
      <c r="D95" s="20"/>
      <c r="E95" s="21">
        <f t="shared" si="0"/>
        <v>0</v>
      </c>
    </row>
    <row r="96" spans="1:5" ht="15.75" customHeight="1" thickBot="1" x14ac:dyDescent="0.25">
      <c r="A96" s="18"/>
      <c r="B96" s="35"/>
      <c r="C96" s="20"/>
      <c r="D96" s="20"/>
      <c r="E96" s="21">
        <f t="shared" si="0"/>
        <v>0</v>
      </c>
    </row>
    <row r="97" spans="1:5" ht="15.75" customHeight="1" thickBot="1" x14ac:dyDescent="0.25">
      <c r="A97" s="18"/>
      <c r="B97" s="35"/>
      <c r="C97" s="20"/>
      <c r="D97" s="20"/>
      <c r="E97" s="21">
        <f t="shared" si="0"/>
        <v>0</v>
      </c>
    </row>
    <row r="98" spans="1:5" ht="15.75" customHeight="1" thickBot="1" x14ac:dyDescent="0.25">
      <c r="A98" s="18"/>
      <c r="B98" s="35"/>
      <c r="C98" s="20"/>
      <c r="D98" s="20"/>
      <c r="E98" s="21">
        <f t="shared" si="0"/>
        <v>0</v>
      </c>
    </row>
    <row r="99" spans="1:5" ht="15.75" customHeight="1" thickBot="1" x14ac:dyDescent="0.25">
      <c r="A99" s="18"/>
      <c r="B99" s="35"/>
      <c r="C99" s="20"/>
      <c r="D99" s="20"/>
      <c r="E99" s="21">
        <f t="shared" si="0"/>
        <v>0</v>
      </c>
    </row>
    <row r="100" spans="1:5" ht="15.75" customHeight="1" thickBot="1" x14ac:dyDescent="0.25">
      <c r="A100" s="18"/>
      <c r="B100" s="35"/>
      <c r="C100" s="20"/>
      <c r="D100" s="20"/>
      <c r="E100" s="21">
        <f t="shared" si="0"/>
        <v>0</v>
      </c>
    </row>
    <row r="101" spans="1:5" ht="15.75" customHeight="1" thickBot="1" x14ac:dyDescent="0.25">
      <c r="A101" s="18"/>
      <c r="B101" s="35"/>
      <c r="C101" s="20"/>
      <c r="D101" s="20"/>
      <c r="E101" s="21">
        <f t="shared" si="0"/>
        <v>0</v>
      </c>
    </row>
    <row r="102" spans="1:5" ht="15.75" customHeight="1" thickBot="1" x14ac:dyDescent="0.25">
      <c r="A102" s="18"/>
      <c r="B102" s="35"/>
      <c r="C102" s="20"/>
      <c r="D102" s="20"/>
      <c r="E102" s="21">
        <f t="shared" si="0"/>
        <v>0</v>
      </c>
    </row>
    <row r="103" spans="1:5" ht="15.75" customHeight="1" thickBot="1" x14ac:dyDescent="0.25">
      <c r="A103" s="18"/>
      <c r="B103" s="35"/>
      <c r="C103" s="20"/>
      <c r="D103" s="20"/>
      <c r="E103" s="21">
        <f t="shared" si="0"/>
        <v>0</v>
      </c>
    </row>
    <row r="104" spans="1:5" ht="15.75" customHeight="1" thickBot="1" x14ac:dyDescent="0.25">
      <c r="A104" s="18"/>
      <c r="B104" s="35"/>
      <c r="C104" s="20"/>
      <c r="D104" s="20"/>
      <c r="E104" s="21">
        <f t="shared" si="0"/>
        <v>0</v>
      </c>
    </row>
    <row r="105" spans="1:5" ht="15.75" customHeight="1" thickBot="1" x14ac:dyDescent="0.25">
      <c r="A105" s="18"/>
      <c r="B105" s="35"/>
      <c r="C105" s="20"/>
      <c r="D105" s="20"/>
      <c r="E105" s="21">
        <f t="shared" si="0"/>
        <v>0</v>
      </c>
    </row>
    <row r="106" spans="1:5" ht="15.75" customHeight="1" thickBot="1" x14ac:dyDescent="0.25">
      <c r="A106" s="18"/>
      <c r="B106" s="35"/>
      <c r="C106" s="20"/>
      <c r="D106" s="20"/>
      <c r="E106" s="21">
        <f t="shared" si="0"/>
        <v>0</v>
      </c>
    </row>
    <row r="107" spans="1:5" ht="15.75" customHeight="1" thickBot="1" x14ac:dyDescent="0.25">
      <c r="A107" s="18"/>
      <c r="B107" s="35"/>
      <c r="C107" s="20"/>
      <c r="D107" s="20"/>
      <c r="E107" s="21">
        <f t="shared" si="0"/>
        <v>0</v>
      </c>
    </row>
    <row r="108" spans="1:5" ht="15.75" customHeight="1" thickBot="1" x14ac:dyDescent="0.25">
      <c r="A108" s="18"/>
      <c r="B108" s="35"/>
      <c r="C108" s="20"/>
      <c r="D108" s="20"/>
      <c r="E108" s="21">
        <f t="shared" si="0"/>
        <v>0</v>
      </c>
    </row>
    <row r="109" spans="1:5" ht="15.75" customHeight="1" thickBot="1" x14ac:dyDescent="0.25">
      <c r="A109" s="18"/>
      <c r="B109" s="35"/>
      <c r="C109" s="20"/>
      <c r="D109" s="20"/>
      <c r="E109" s="21">
        <f t="shared" si="0"/>
        <v>0</v>
      </c>
    </row>
    <row r="110" spans="1:5" ht="15.75" customHeight="1" thickBot="1" x14ac:dyDescent="0.25">
      <c r="A110" s="18"/>
      <c r="B110" s="35"/>
      <c r="C110" s="20"/>
      <c r="D110" s="20"/>
      <c r="E110" s="21">
        <f t="shared" si="0"/>
        <v>0</v>
      </c>
    </row>
    <row r="111" spans="1:5" ht="15.75" customHeight="1" thickBot="1" x14ac:dyDescent="0.25">
      <c r="A111" s="18"/>
      <c r="B111" s="35"/>
      <c r="C111" s="20"/>
      <c r="D111" s="20"/>
      <c r="E111" s="21">
        <f t="shared" si="0"/>
        <v>0</v>
      </c>
    </row>
    <row r="112" spans="1:5" ht="15.75" customHeight="1" thickBot="1" x14ac:dyDescent="0.25">
      <c r="A112" s="18"/>
      <c r="B112" s="35"/>
      <c r="C112" s="20"/>
      <c r="D112" s="20"/>
      <c r="E112" s="21">
        <f t="shared" si="0"/>
        <v>0</v>
      </c>
    </row>
    <row r="113" spans="1:5" ht="15.75" customHeight="1" thickBot="1" x14ac:dyDescent="0.25">
      <c r="A113" s="18"/>
      <c r="B113" s="35"/>
      <c r="C113" s="20"/>
      <c r="D113" s="20"/>
      <c r="E113" s="21">
        <f t="shared" si="0"/>
        <v>0</v>
      </c>
    </row>
    <row r="114" spans="1:5" ht="15.75" customHeight="1" thickBot="1" x14ac:dyDescent="0.25">
      <c r="A114" s="18"/>
      <c r="B114" s="35"/>
      <c r="C114" s="20"/>
      <c r="D114" s="20"/>
      <c r="E114" s="21">
        <f t="shared" ref="E114:E127" si="1">SUM(E113+D114-C114)</f>
        <v>0</v>
      </c>
    </row>
    <row r="115" spans="1:5" ht="15.75" customHeight="1" thickBot="1" x14ac:dyDescent="0.25">
      <c r="A115" s="18"/>
      <c r="B115" s="35"/>
      <c r="C115" s="20"/>
      <c r="D115" s="20"/>
      <c r="E115" s="21">
        <f t="shared" si="1"/>
        <v>0</v>
      </c>
    </row>
    <row r="116" spans="1:5" ht="15.75" customHeight="1" thickBot="1" x14ac:dyDescent="0.25">
      <c r="A116" s="18"/>
      <c r="B116" s="35"/>
      <c r="C116" s="20"/>
      <c r="D116" s="20"/>
      <c r="E116" s="21">
        <f t="shared" si="1"/>
        <v>0</v>
      </c>
    </row>
    <row r="117" spans="1:5" ht="15.75" customHeight="1" thickBot="1" x14ac:dyDescent="0.25">
      <c r="A117" s="18"/>
      <c r="B117" s="35"/>
      <c r="C117" s="20"/>
      <c r="D117" s="20"/>
      <c r="E117" s="21">
        <f t="shared" si="1"/>
        <v>0</v>
      </c>
    </row>
    <row r="118" spans="1:5" ht="15.75" customHeight="1" thickBot="1" x14ac:dyDescent="0.25">
      <c r="A118" s="18"/>
      <c r="B118" s="35"/>
      <c r="C118" s="20"/>
      <c r="D118" s="20"/>
      <c r="E118" s="21">
        <f t="shared" si="1"/>
        <v>0</v>
      </c>
    </row>
    <row r="119" spans="1:5" ht="15.75" customHeight="1" thickBot="1" x14ac:dyDescent="0.25">
      <c r="A119" s="18"/>
      <c r="B119" s="35"/>
      <c r="C119" s="20"/>
      <c r="D119" s="20"/>
      <c r="E119" s="21">
        <f t="shared" si="1"/>
        <v>0</v>
      </c>
    </row>
    <row r="120" spans="1:5" ht="15.75" customHeight="1" thickBot="1" x14ac:dyDescent="0.25">
      <c r="A120" s="18"/>
      <c r="B120" s="35"/>
      <c r="C120" s="20"/>
      <c r="D120" s="20"/>
      <c r="E120" s="21">
        <f t="shared" si="1"/>
        <v>0</v>
      </c>
    </row>
    <row r="121" spans="1:5" ht="15.75" customHeight="1" thickBot="1" x14ac:dyDescent="0.25">
      <c r="A121" s="18"/>
      <c r="B121" s="35"/>
      <c r="C121" s="20"/>
      <c r="D121" s="20"/>
      <c r="E121" s="21">
        <f t="shared" si="1"/>
        <v>0</v>
      </c>
    </row>
    <row r="122" spans="1:5" ht="15.75" customHeight="1" thickBot="1" x14ac:dyDescent="0.25">
      <c r="A122" s="18"/>
      <c r="B122" s="35"/>
      <c r="C122" s="20"/>
      <c r="D122" s="20"/>
      <c r="E122" s="21">
        <f t="shared" si="1"/>
        <v>0</v>
      </c>
    </row>
    <row r="123" spans="1:5" ht="15.75" customHeight="1" thickBot="1" x14ac:dyDescent="0.25">
      <c r="A123" s="18"/>
      <c r="B123" s="35"/>
      <c r="C123" s="20"/>
      <c r="D123" s="20"/>
      <c r="E123" s="21">
        <f t="shared" si="1"/>
        <v>0</v>
      </c>
    </row>
    <row r="124" spans="1:5" ht="15.75" customHeight="1" thickBot="1" x14ac:dyDescent="0.25">
      <c r="A124" s="18"/>
      <c r="B124" s="35"/>
      <c r="C124" s="20"/>
      <c r="D124" s="20"/>
      <c r="E124" s="21">
        <f t="shared" si="1"/>
        <v>0</v>
      </c>
    </row>
    <row r="125" spans="1:5" ht="15.75" customHeight="1" thickBot="1" x14ac:dyDescent="0.25">
      <c r="A125" s="18"/>
      <c r="B125" s="35"/>
      <c r="C125" s="20"/>
      <c r="D125" s="20"/>
      <c r="E125" s="21">
        <f t="shared" si="1"/>
        <v>0</v>
      </c>
    </row>
    <row r="126" spans="1:5" ht="15.75" customHeight="1" thickBot="1" x14ac:dyDescent="0.25">
      <c r="A126" s="18"/>
      <c r="B126" s="35"/>
      <c r="C126" s="20"/>
      <c r="D126" s="20"/>
      <c r="E126" s="21">
        <f t="shared" si="1"/>
        <v>0</v>
      </c>
    </row>
    <row r="127" spans="1:5" ht="15.75" customHeight="1" thickBot="1" x14ac:dyDescent="0.25">
      <c r="A127" s="18"/>
      <c r="B127" s="35"/>
      <c r="C127" s="20"/>
      <c r="D127" s="20"/>
      <c r="E127" s="21">
        <f t="shared" si="1"/>
        <v>0</v>
      </c>
    </row>
    <row r="128" spans="1:5" ht="15.75" thickBot="1" x14ac:dyDescent="0.25">
      <c r="A128" s="251" t="s">
        <v>17</v>
      </c>
      <c r="B128" s="252"/>
      <c r="C128" s="21">
        <f>SUM(Debits_Juin)</f>
        <v>0</v>
      </c>
      <c r="D128" s="21">
        <f>SUM(Credits_Juin)</f>
        <v>0</v>
      </c>
      <c r="E128" s="21">
        <f>SUM(D128-C128)</f>
        <v>0</v>
      </c>
    </row>
    <row r="129" spans="3:5" x14ac:dyDescent="0.2">
      <c r="C129" s="182"/>
      <c r="D129" s="182"/>
      <c r="E129" s="182"/>
    </row>
  </sheetData>
  <sheetProtection sheet="1" objects="1" scenarios="1"/>
  <mergeCells count="3">
    <mergeCell ref="A2:E2"/>
    <mergeCell ref="A128:B128"/>
    <mergeCell ref="A1:E1"/>
  </mergeCells>
  <pageMargins left="0.7" right="0.7" top="0.75" bottom="0.75" header="0.3" footer="0.3"/>
  <pageSetup paperSize="9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F129"/>
  <sheetViews>
    <sheetView zoomScaleNormal="100" workbookViewId="0">
      <pane ySplit="3" topLeftCell="A4" activePane="bottomLeft" state="frozen"/>
      <selection activeCell="C4" sqref="C4:E129"/>
      <selection pane="bottomLeft" activeCell="A4" sqref="A4"/>
    </sheetView>
  </sheetViews>
  <sheetFormatPr baseColWidth="10" defaultRowHeight="15" x14ac:dyDescent="0.2"/>
  <cols>
    <col min="1" max="1" width="33.6640625" style="3" customWidth="1"/>
    <col min="2" max="2" width="20.21875" style="3" customWidth="1"/>
    <col min="3" max="5" width="12.77734375" style="3" customWidth="1"/>
    <col min="6" max="16384" width="11.5546875" style="3"/>
  </cols>
  <sheetData>
    <row r="1" spans="1:6" ht="19.5" customHeight="1" thickBot="1" x14ac:dyDescent="0.25">
      <c r="A1" s="245" t="s">
        <v>213</v>
      </c>
      <c r="B1" s="246"/>
      <c r="C1" s="246"/>
      <c r="D1" s="246"/>
      <c r="E1" s="247"/>
    </row>
    <row r="2" spans="1:6" ht="19.5" customHeight="1" thickBot="1" x14ac:dyDescent="0.25">
      <c r="A2" s="248" t="str">
        <f>Mois7</f>
        <v>JUILLET</v>
      </c>
      <c r="B2" s="249"/>
      <c r="C2" s="249"/>
      <c r="D2" s="249"/>
      <c r="E2" s="250"/>
    </row>
    <row r="3" spans="1:6" ht="29.25" customHeight="1" thickBot="1" x14ac:dyDescent="0.25">
      <c r="A3" s="66" t="s">
        <v>270</v>
      </c>
      <c r="B3" s="67" t="s">
        <v>271</v>
      </c>
      <c r="C3" s="66" t="s">
        <v>14</v>
      </c>
      <c r="D3" s="66" t="s">
        <v>15</v>
      </c>
      <c r="E3" s="66" t="s">
        <v>16</v>
      </c>
    </row>
    <row r="4" spans="1:6" ht="15.75" customHeight="1" thickBot="1" x14ac:dyDescent="0.25">
      <c r="A4" s="180"/>
      <c r="B4" s="35"/>
      <c r="C4" s="20"/>
      <c r="D4" s="20"/>
      <c r="E4" s="21">
        <f>SUM(D4-C4)</f>
        <v>0</v>
      </c>
    </row>
    <row r="5" spans="1:6" ht="15.75" customHeight="1" thickBot="1" x14ac:dyDescent="0.25">
      <c r="A5" s="18"/>
      <c r="B5" s="35"/>
      <c r="C5" s="20"/>
      <c r="D5" s="20"/>
      <c r="E5" s="21">
        <f>SUM(E4+D5-C5)</f>
        <v>0</v>
      </c>
    </row>
    <row r="6" spans="1:6" ht="15.75" customHeight="1" thickBot="1" x14ac:dyDescent="0.25">
      <c r="A6" s="18"/>
      <c r="B6" s="35"/>
      <c r="C6" s="20"/>
      <c r="D6" s="20"/>
      <c r="E6" s="21">
        <f t="shared" ref="E6:E113" si="0">SUM(E5+D6-C6)</f>
        <v>0</v>
      </c>
      <c r="F6" s="3" t="s">
        <v>0</v>
      </c>
    </row>
    <row r="7" spans="1:6" ht="15.75" customHeight="1" thickBot="1" x14ac:dyDescent="0.25">
      <c r="A7" s="18"/>
      <c r="B7" s="35"/>
      <c r="C7" s="20"/>
      <c r="D7" s="20"/>
      <c r="E7" s="21">
        <f t="shared" si="0"/>
        <v>0</v>
      </c>
      <c r="F7" s="168" t="s">
        <v>123</v>
      </c>
    </row>
    <row r="8" spans="1:6" ht="15.75" customHeight="1" thickBot="1" x14ac:dyDescent="0.25">
      <c r="A8" s="18"/>
      <c r="B8" s="35"/>
      <c r="C8" s="20"/>
      <c r="D8" s="20"/>
      <c r="E8" s="21">
        <f t="shared" si="0"/>
        <v>0</v>
      </c>
    </row>
    <row r="9" spans="1:6" ht="15.75" customHeight="1" thickBot="1" x14ac:dyDescent="0.25">
      <c r="A9" s="18"/>
      <c r="B9" s="35"/>
      <c r="C9" s="20"/>
      <c r="D9" s="20"/>
      <c r="E9" s="21">
        <f t="shared" si="0"/>
        <v>0</v>
      </c>
    </row>
    <row r="10" spans="1:6" ht="15.75" customHeight="1" thickBot="1" x14ac:dyDescent="0.25">
      <c r="A10" s="18"/>
      <c r="B10" s="35"/>
      <c r="C10" s="20"/>
      <c r="D10" s="20"/>
      <c r="E10" s="21">
        <f t="shared" si="0"/>
        <v>0</v>
      </c>
    </row>
    <row r="11" spans="1:6" ht="15.75" customHeight="1" thickBot="1" x14ac:dyDescent="0.25">
      <c r="A11" s="18"/>
      <c r="B11" s="35"/>
      <c r="C11" s="20"/>
      <c r="D11" s="20"/>
      <c r="E11" s="21">
        <f t="shared" si="0"/>
        <v>0</v>
      </c>
      <c r="F11" s="165" t="s">
        <v>116</v>
      </c>
    </row>
    <row r="12" spans="1:6" ht="15.75" customHeight="1" thickBot="1" x14ac:dyDescent="0.25">
      <c r="A12" s="18"/>
      <c r="B12" s="35"/>
      <c r="C12" s="20"/>
      <c r="D12" s="20"/>
      <c r="E12" s="21">
        <f t="shared" si="0"/>
        <v>0</v>
      </c>
    </row>
    <row r="13" spans="1:6" ht="15.75" customHeight="1" thickBot="1" x14ac:dyDescent="0.25">
      <c r="A13" s="18"/>
      <c r="B13" s="35"/>
      <c r="C13" s="20"/>
      <c r="D13" s="20"/>
      <c r="E13" s="21">
        <f t="shared" si="0"/>
        <v>0</v>
      </c>
    </row>
    <row r="14" spans="1:6" ht="15.75" customHeight="1" thickBot="1" x14ac:dyDescent="0.25">
      <c r="A14" s="18"/>
      <c r="B14" s="35"/>
      <c r="C14" s="20"/>
      <c r="D14" s="20"/>
      <c r="E14" s="21">
        <f t="shared" si="0"/>
        <v>0</v>
      </c>
    </row>
    <row r="15" spans="1:6" ht="15.75" customHeight="1" thickBot="1" x14ac:dyDescent="0.25">
      <c r="A15" s="18"/>
      <c r="B15" s="35"/>
      <c r="C15" s="20"/>
      <c r="D15" s="20"/>
      <c r="E15" s="21">
        <f t="shared" si="0"/>
        <v>0</v>
      </c>
      <c r="F15" s="165" t="s">
        <v>18</v>
      </c>
    </row>
    <row r="16" spans="1:6" ht="15.75" customHeight="1" thickBot="1" x14ac:dyDescent="0.25">
      <c r="A16" s="18"/>
      <c r="B16" s="35"/>
      <c r="C16" s="20"/>
      <c r="D16" s="20"/>
      <c r="E16" s="21">
        <f t="shared" si="0"/>
        <v>0</v>
      </c>
    </row>
    <row r="17" spans="1:5" ht="15.75" customHeight="1" thickBot="1" x14ac:dyDescent="0.25">
      <c r="A17" s="18"/>
      <c r="B17" s="35"/>
      <c r="C17" s="20"/>
      <c r="D17" s="20"/>
      <c r="E17" s="21">
        <f t="shared" si="0"/>
        <v>0</v>
      </c>
    </row>
    <row r="18" spans="1:5" ht="15.75" customHeight="1" thickBot="1" x14ac:dyDescent="0.25">
      <c r="A18" s="18"/>
      <c r="B18" s="35"/>
      <c r="C18" s="20"/>
      <c r="D18" s="20"/>
      <c r="E18" s="21">
        <f t="shared" si="0"/>
        <v>0</v>
      </c>
    </row>
    <row r="19" spans="1:5" ht="15.75" customHeight="1" thickBot="1" x14ac:dyDescent="0.25">
      <c r="A19" s="18"/>
      <c r="B19" s="35"/>
      <c r="C19" s="20"/>
      <c r="D19" s="20"/>
      <c r="E19" s="21">
        <f t="shared" si="0"/>
        <v>0</v>
      </c>
    </row>
    <row r="20" spans="1:5" ht="15.75" customHeight="1" thickBot="1" x14ac:dyDescent="0.25">
      <c r="A20" s="18"/>
      <c r="B20" s="35"/>
      <c r="C20" s="20"/>
      <c r="D20" s="20"/>
      <c r="E20" s="21">
        <f t="shared" si="0"/>
        <v>0</v>
      </c>
    </row>
    <row r="21" spans="1:5" ht="15.75" customHeight="1" thickBot="1" x14ac:dyDescent="0.25">
      <c r="A21" s="18"/>
      <c r="B21" s="35"/>
      <c r="C21" s="20"/>
      <c r="D21" s="20"/>
      <c r="E21" s="21">
        <f t="shared" si="0"/>
        <v>0</v>
      </c>
    </row>
    <row r="22" spans="1:5" ht="15.75" customHeight="1" thickBot="1" x14ac:dyDescent="0.25">
      <c r="A22" s="18"/>
      <c r="B22" s="35"/>
      <c r="C22" s="20"/>
      <c r="D22" s="20"/>
      <c r="E22" s="21">
        <f t="shared" si="0"/>
        <v>0</v>
      </c>
    </row>
    <row r="23" spans="1:5" ht="15.75" customHeight="1" thickBot="1" x14ac:dyDescent="0.25">
      <c r="A23" s="18"/>
      <c r="B23" s="35"/>
      <c r="C23" s="20"/>
      <c r="D23" s="20"/>
      <c r="E23" s="21">
        <f t="shared" si="0"/>
        <v>0</v>
      </c>
    </row>
    <row r="24" spans="1:5" ht="15.75" customHeight="1" thickBot="1" x14ac:dyDescent="0.25">
      <c r="A24" s="18"/>
      <c r="B24" s="35"/>
      <c r="C24" s="20"/>
      <c r="D24" s="20"/>
      <c r="E24" s="21">
        <f t="shared" si="0"/>
        <v>0</v>
      </c>
    </row>
    <row r="25" spans="1:5" ht="15.75" customHeight="1" thickBot="1" x14ac:dyDescent="0.25">
      <c r="A25" s="18"/>
      <c r="B25" s="35"/>
      <c r="C25" s="20"/>
      <c r="D25" s="20"/>
      <c r="E25" s="21">
        <f t="shared" si="0"/>
        <v>0</v>
      </c>
    </row>
    <row r="26" spans="1:5" ht="15.75" customHeight="1" thickBot="1" x14ac:dyDescent="0.25">
      <c r="A26" s="18"/>
      <c r="B26" s="35"/>
      <c r="C26" s="20"/>
      <c r="D26" s="20"/>
      <c r="E26" s="21">
        <f t="shared" si="0"/>
        <v>0</v>
      </c>
    </row>
    <row r="27" spans="1:5" ht="15.75" customHeight="1" thickBot="1" x14ac:dyDescent="0.25">
      <c r="A27" s="18"/>
      <c r="B27" s="35"/>
      <c r="C27" s="20"/>
      <c r="D27" s="20"/>
      <c r="E27" s="21">
        <f t="shared" si="0"/>
        <v>0</v>
      </c>
    </row>
    <row r="28" spans="1:5" ht="15.75" customHeight="1" thickBot="1" x14ac:dyDescent="0.25">
      <c r="A28" s="18"/>
      <c r="B28" s="35"/>
      <c r="C28" s="20"/>
      <c r="D28" s="20"/>
      <c r="E28" s="21">
        <f t="shared" si="0"/>
        <v>0</v>
      </c>
    </row>
    <row r="29" spans="1:5" ht="15.75" customHeight="1" thickBot="1" x14ac:dyDescent="0.25">
      <c r="A29" s="18"/>
      <c r="B29" s="35"/>
      <c r="C29" s="20"/>
      <c r="D29" s="20"/>
      <c r="E29" s="21">
        <f t="shared" si="0"/>
        <v>0</v>
      </c>
    </row>
    <row r="30" spans="1:5" ht="15.75" customHeight="1" thickBot="1" x14ac:dyDescent="0.25">
      <c r="A30" s="18"/>
      <c r="B30" s="35"/>
      <c r="C30" s="20"/>
      <c r="D30" s="20"/>
      <c r="E30" s="21">
        <f t="shared" si="0"/>
        <v>0</v>
      </c>
    </row>
    <row r="31" spans="1:5" ht="15.75" customHeight="1" thickBot="1" x14ac:dyDescent="0.25">
      <c r="A31" s="18"/>
      <c r="B31" s="35"/>
      <c r="C31" s="20"/>
      <c r="D31" s="20"/>
      <c r="E31" s="21">
        <f t="shared" si="0"/>
        <v>0</v>
      </c>
    </row>
    <row r="32" spans="1:5" ht="15.75" customHeight="1" thickBot="1" x14ac:dyDescent="0.25">
      <c r="A32" s="18"/>
      <c r="B32" s="35"/>
      <c r="C32" s="20"/>
      <c r="D32" s="20"/>
      <c r="E32" s="21">
        <f t="shared" si="0"/>
        <v>0</v>
      </c>
    </row>
    <row r="33" spans="1:5" ht="15.75" customHeight="1" thickBot="1" x14ac:dyDescent="0.25">
      <c r="A33" s="18"/>
      <c r="B33" s="35"/>
      <c r="C33" s="20"/>
      <c r="D33" s="20"/>
      <c r="E33" s="21">
        <f t="shared" si="0"/>
        <v>0</v>
      </c>
    </row>
    <row r="34" spans="1:5" ht="15.75" customHeight="1" thickBot="1" x14ac:dyDescent="0.25">
      <c r="A34" s="18"/>
      <c r="B34" s="35"/>
      <c r="C34" s="20"/>
      <c r="D34" s="20"/>
      <c r="E34" s="21">
        <f t="shared" si="0"/>
        <v>0</v>
      </c>
    </row>
    <row r="35" spans="1:5" ht="15.75" customHeight="1" thickBot="1" x14ac:dyDescent="0.25">
      <c r="A35" s="18"/>
      <c r="B35" s="35"/>
      <c r="C35" s="20"/>
      <c r="D35" s="20"/>
      <c r="E35" s="21">
        <f t="shared" si="0"/>
        <v>0</v>
      </c>
    </row>
    <row r="36" spans="1:5" ht="15.75" customHeight="1" thickBot="1" x14ac:dyDescent="0.25">
      <c r="A36" s="18"/>
      <c r="B36" s="35"/>
      <c r="C36" s="20"/>
      <c r="D36" s="20"/>
      <c r="E36" s="21">
        <f t="shared" si="0"/>
        <v>0</v>
      </c>
    </row>
    <row r="37" spans="1:5" ht="15.75" customHeight="1" thickBot="1" x14ac:dyDescent="0.25">
      <c r="A37" s="18"/>
      <c r="B37" s="35"/>
      <c r="C37" s="20"/>
      <c r="D37" s="20"/>
      <c r="E37" s="21">
        <f t="shared" si="0"/>
        <v>0</v>
      </c>
    </row>
    <row r="38" spans="1:5" ht="15.75" customHeight="1" thickBot="1" x14ac:dyDescent="0.25">
      <c r="A38" s="18"/>
      <c r="B38" s="35"/>
      <c r="C38" s="20"/>
      <c r="D38" s="20"/>
      <c r="E38" s="21">
        <f t="shared" si="0"/>
        <v>0</v>
      </c>
    </row>
    <row r="39" spans="1:5" ht="15.75" customHeight="1" thickBot="1" x14ac:dyDescent="0.25">
      <c r="A39" s="18"/>
      <c r="B39" s="35"/>
      <c r="C39" s="20"/>
      <c r="D39" s="20"/>
      <c r="E39" s="21">
        <f t="shared" si="0"/>
        <v>0</v>
      </c>
    </row>
    <row r="40" spans="1:5" ht="15.75" customHeight="1" thickBot="1" x14ac:dyDescent="0.25">
      <c r="A40" s="18"/>
      <c r="B40" s="35"/>
      <c r="C40" s="20"/>
      <c r="D40" s="20"/>
      <c r="E40" s="21">
        <f t="shared" si="0"/>
        <v>0</v>
      </c>
    </row>
    <row r="41" spans="1:5" ht="15.75" customHeight="1" thickBot="1" x14ac:dyDescent="0.25">
      <c r="A41" s="18"/>
      <c r="B41" s="35"/>
      <c r="C41" s="20"/>
      <c r="D41" s="20"/>
      <c r="E41" s="21">
        <f t="shared" si="0"/>
        <v>0</v>
      </c>
    </row>
    <row r="42" spans="1:5" ht="15.75" customHeight="1" thickBot="1" x14ac:dyDescent="0.25">
      <c r="A42" s="18"/>
      <c r="B42" s="35"/>
      <c r="C42" s="20"/>
      <c r="D42" s="20"/>
      <c r="E42" s="21">
        <f t="shared" si="0"/>
        <v>0</v>
      </c>
    </row>
    <row r="43" spans="1:5" ht="15.75" customHeight="1" thickBot="1" x14ac:dyDescent="0.25">
      <c r="A43" s="18"/>
      <c r="B43" s="35"/>
      <c r="C43" s="20"/>
      <c r="D43" s="20"/>
      <c r="E43" s="21">
        <f t="shared" si="0"/>
        <v>0</v>
      </c>
    </row>
    <row r="44" spans="1:5" ht="15.75" customHeight="1" thickBot="1" x14ac:dyDescent="0.25">
      <c r="A44" s="18"/>
      <c r="B44" s="35"/>
      <c r="C44" s="20"/>
      <c r="D44" s="20"/>
      <c r="E44" s="21">
        <f t="shared" si="0"/>
        <v>0</v>
      </c>
    </row>
    <row r="45" spans="1:5" ht="15.75" customHeight="1" thickBot="1" x14ac:dyDescent="0.25">
      <c r="A45" s="18"/>
      <c r="B45" s="35"/>
      <c r="C45" s="20"/>
      <c r="D45" s="20"/>
      <c r="E45" s="21">
        <f t="shared" si="0"/>
        <v>0</v>
      </c>
    </row>
    <row r="46" spans="1:5" ht="15.75" customHeight="1" thickBot="1" x14ac:dyDescent="0.25">
      <c r="A46" s="18"/>
      <c r="B46" s="35"/>
      <c r="C46" s="20"/>
      <c r="D46" s="20"/>
      <c r="E46" s="21">
        <f t="shared" si="0"/>
        <v>0</v>
      </c>
    </row>
    <row r="47" spans="1:5" ht="15.75" customHeight="1" thickBot="1" x14ac:dyDescent="0.25">
      <c r="A47" s="18"/>
      <c r="B47" s="35"/>
      <c r="C47" s="20"/>
      <c r="D47" s="20"/>
      <c r="E47" s="21">
        <f t="shared" si="0"/>
        <v>0</v>
      </c>
    </row>
    <row r="48" spans="1:5" ht="15.75" customHeight="1" thickBot="1" x14ac:dyDescent="0.25">
      <c r="A48" s="18"/>
      <c r="B48" s="35"/>
      <c r="C48" s="20"/>
      <c r="D48" s="20"/>
      <c r="E48" s="21">
        <f t="shared" si="0"/>
        <v>0</v>
      </c>
    </row>
    <row r="49" spans="1:6" ht="15.75" customHeight="1" thickBot="1" x14ac:dyDescent="0.25">
      <c r="A49" s="18"/>
      <c r="B49" s="35"/>
      <c r="C49" s="20"/>
      <c r="D49" s="20"/>
      <c r="E49" s="21">
        <f t="shared" si="0"/>
        <v>0</v>
      </c>
    </row>
    <row r="50" spans="1:6" ht="15.75" customHeight="1" thickBot="1" x14ac:dyDescent="0.25">
      <c r="A50" s="18"/>
      <c r="B50" s="35"/>
      <c r="C50" s="20"/>
      <c r="D50" s="20"/>
      <c r="E50" s="21">
        <f t="shared" si="0"/>
        <v>0</v>
      </c>
    </row>
    <row r="51" spans="1:6" ht="15.75" customHeight="1" thickBot="1" x14ac:dyDescent="0.25">
      <c r="A51" s="18"/>
      <c r="B51" s="35"/>
      <c r="C51" s="20"/>
      <c r="D51" s="20"/>
      <c r="E51" s="21">
        <f t="shared" si="0"/>
        <v>0</v>
      </c>
      <c r="F51" s="3" t="s">
        <v>0</v>
      </c>
    </row>
    <row r="52" spans="1:6" ht="15.75" customHeight="1" thickBot="1" x14ac:dyDescent="0.25">
      <c r="A52" s="18"/>
      <c r="B52" s="35"/>
      <c r="C52" s="20"/>
      <c r="D52" s="20"/>
      <c r="E52" s="21">
        <f t="shared" si="0"/>
        <v>0</v>
      </c>
    </row>
    <row r="53" spans="1:6" ht="15.75" customHeight="1" thickBot="1" x14ac:dyDescent="0.25">
      <c r="A53" s="18"/>
      <c r="B53" s="35"/>
      <c r="C53" s="20"/>
      <c r="D53" s="20"/>
      <c r="E53" s="21">
        <f t="shared" si="0"/>
        <v>0</v>
      </c>
    </row>
    <row r="54" spans="1:6" ht="15.75" customHeight="1" thickBot="1" x14ac:dyDescent="0.25">
      <c r="A54" s="18"/>
      <c r="B54" s="35"/>
      <c r="C54" s="20"/>
      <c r="D54" s="20"/>
      <c r="E54" s="21">
        <f t="shared" si="0"/>
        <v>0</v>
      </c>
    </row>
    <row r="55" spans="1:6" ht="15.75" customHeight="1" thickBot="1" x14ac:dyDescent="0.25">
      <c r="A55" s="18"/>
      <c r="B55" s="35"/>
      <c r="C55" s="20"/>
      <c r="D55" s="20"/>
      <c r="E55" s="21">
        <f t="shared" si="0"/>
        <v>0</v>
      </c>
    </row>
    <row r="56" spans="1:6" ht="15.75" customHeight="1" thickBot="1" x14ac:dyDescent="0.25">
      <c r="A56" s="18"/>
      <c r="B56" s="35"/>
      <c r="C56" s="20"/>
      <c r="D56" s="20"/>
      <c r="E56" s="21">
        <f t="shared" si="0"/>
        <v>0</v>
      </c>
    </row>
    <row r="57" spans="1:6" ht="15.75" customHeight="1" thickBot="1" x14ac:dyDescent="0.25">
      <c r="A57" s="18"/>
      <c r="B57" s="35"/>
      <c r="C57" s="20"/>
      <c r="D57" s="20"/>
      <c r="E57" s="21">
        <f t="shared" si="0"/>
        <v>0</v>
      </c>
    </row>
    <row r="58" spans="1:6" ht="15.75" customHeight="1" thickBot="1" x14ac:dyDescent="0.25">
      <c r="A58" s="18"/>
      <c r="B58" s="35"/>
      <c r="C58" s="20"/>
      <c r="D58" s="20"/>
      <c r="E58" s="21">
        <f t="shared" si="0"/>
        <v>0</v>
      </c>
    </row>
    <row r="59" spans="1:6" ht="15.75" customHeight="1" thickBot="1" x14ac:dyDescent="0.25">
      <c r="A59" s="18"/>
      <c r="B59" s="35"/>
      <c r="C59" s="20"/>
      <c r="D59" s="20"/>
      <c r="E59" s="21">
        <f t="shared" si="0"/>
        <v>0</v>
      </c>
    </row>
    <row r="60" spans="1:6" ht="15.75" customHeight="1" thickBot="1" x14ac:dyDescent="0.25">
      <c r="A60" s="18"/>
      <c r="B60" s="35"/>
      <c r="C60" s="20"/>
      <c r="D60" s="20"/>
      <c r="E60" s="21">
        <f t="shared" si="0"/>
        <v>0</v>
      </c>
    </row>
    <row r="61" spans="1:6" ht="15.75" customHeight="1" thickBot="1" x14ac:dyDescent="0.25">
      <c r="A61" s="18"/>
      <c r="B61" s="35"/>
      <c r="C61" s="20"/>
      <c r="D61" s="20"/>
      <c r="E61" s="21">
        <f t="shared" si="0"/>
        <v>0</v>
      </c>
    </row>
    <row r="62" spans="1:6" ht="15.75" customHeight="1" thickBot="1" x14ac:dyDescent="0.25">
      <c r="A62" s="18"/>
      <c r="B62" s="35"/>
      <c r="C62" s="20"/>
      <c r="D62" s="20"/>
      <c r="E62" s="21">
        <f t="shared" si="0"/>
        <v>0</v>
      </c>
    </row>
    <row r="63" spans="1:6" ht="15.75" customHeight="1" thickBot="1" x14ac:dyDescent="0.25">
      <c r="A63" s="18"/>
      <c r="B63" s="35"/>
      <c r="C63" s="20"/>
      <c r="D63" s="20"/>
      <c r="E63" s="21">
        <f t="shared" si="0"/>
        <v>0</v>
      </c>
    </row>
    <row r="64" spans="1:6" ht="15.75" customHeight="1" thickBot="1" x14ac:dyDescent="0.25">
      <c r="A64" s="18"/>
      <c r="B64" s="35"/>
      <c r="C64" s="20"/>
      <c r="D64" s="20"/>
      <c r="E64" s="21">
        <f t="shared" si="0"/>
        <v>0</v>
      </c>
    </row>
    <row r="65" spans="1:6" ht="15.75" customHeight="1" thickBot="1" x14ac:dyDescent="0.25">
      <c r="A65" s="18"/>
      <c r="B65" s="35"/>
      <c r="C65" s="20"/>
      <c r="D65" s="20"/>
      <c r="E65" s="21">
        <f t="shared" si="0"/>
        <v>0</v>
      </c>
    </row>
    <row r="66" spans="1:6" ht="15.75" customHeight="1" thickBot="1" x14ac:dyDescent="0.25">
      <c r="A66" s="18"/>
      <c r="B66" s="35"/>
      <c r="C66" s="20"/>
      <c r="D66" s="20"/>
      <c r="E66" s="21">
        <f t="shared" si="0"/>
        <v>0</v>
      </c>
    </row>
    <row r="67" spans="1:6" ht="15.75" customHeight="1" thickBot="1" x14ac:dyDescent="0.25">
      <c r="A67" s="18"/>
      <c r="B67" s="35"/>
      <c r="C67" s="20"/>
      <c r="D67" s="20"/>
      <c r="E67" s="21">
        <f t="shared" si="0"/>
        <v>0</v>
      </c>
    </row>
    <row r="68" spans="1:6" ht="15.75" customHeight="1" thickBot="1" x14ac:dyDescent="0.25">
      <c r="A68" s="18"/>
      <c r="B68" s="35"/>
      <c r="C68" s="20"/>
      <c r="D68" s="20"/>
      <c r="E68" s="21">
        <f t="shared" si="0"/>
        <v>0</v>
      </c>
    </row>
    <row r="69" spans="1:6" ht="15.75" customHeight="1" thickBot="1" x14ac:dyDescent="0.25">
      <c r="A69" s="18"/>
      <c r="B69" s="35"/>
      <c r="C69" s="20"/>
      <c r="D69" s="20"/>
      <c r="E69" s="21">
        <f t="shared" si="0"/>
        <v>0</v>
      </c>
      <c r="F69" s="3">
        <f>4091.69-4037.74</f>
        <v>53.950000000000273</v>
      </c>
    </row>
    <row r="70" spans="1:6" ht="15.75" customHeight="1" thickBot="1" x14ac:dyDescent="0.25">
      <c r="A70" s="18"/>
      <c r="B70" s="35"/>
      <c r="C70" s="20"/>
      <c r="D70" s="20"/>
      <c r="E70" s="21">
        <f t="shared" si="0"/>
        <v>0</v>
      </c>
    </row>
    <row r="71" spans="1:6" ht="15.75" customHeight="1" thickBot="1" x14ac:dyDescent="0.25">
      <c r="A71" s="18"/>
      <c r="B71" s="35"/>
      <c r="C71" s="20"/>
      <c r="D71" s="20"/>
      <c r="E71" s="21">
        <f t="shared" si="0"/>
        <v>0</v>
      </c>
    </row>
    <row r="72" spans="1:6" ht="15.75" customHeight="1" thickBot="1" x14ac:dyDescent="0.25">
      <c r="A72" s="18"/>
      <c r="B72" s="35"/>
      <c r="C72" s="20"/>
      <c r="D72" s="20"/>
      <c r="E72" s="21">
        <f t="shared" si="0"/>
        <v>0</v>
      </c>
    </row>
    <row r="73" spans="1:6" ht="15.75" customHeight="1" thickBot="1" x14ac:dyDescent="0.25">
      <c r="A73" s="18"/>
      <c r="B73" s="35"/>
      <c r="C73" s="20"/>
      <c r="D73" s="20"/>
      <c r="E73" s="21">
        <f t="shared" si="0"/>
        <v>0</v>
      </c>
    </row>
    <row r="74" spans="1:6" ht="15.75" customHeight="1" thickBot="1" x14ac:dyDescent="0.25">
      <c r="A74" s="18"/>
      <c r="B74" s="35"/>
      <c r="C74" s="20"/>
      <c r="D74" s="20"/>
      <c r="E74" s="21">
        <f t="shared" si="0"/>
        <v>0</v>
      </c>
    </row>
    <row r="75" spans="1:6" ht="15.75" customHeight="1" thickBot="1" x14ac:dyDescent="0.25">
      <c r="A75" s="18"/>
      <c r="B75" s="35"/>
      <c r="C75" s="20"/>
      <c r="D75" s="20"/>
      <c r="E75" s="21">
        <f t="shared" si="0"/>
        <v>0</v>
      </c>
    </row>
    <row r="76" spans="1:6" ht="15.75" customHeight="1" thickBot="1" x14ac:dyDescent="0.25">
      <c r="A76" s="18"/>
      <c r="B76" s="35"/>
      <c r="C76" s="20"/>
      <c r="D76" s="20"/>
      <c r="E76" s="21">
        <f t="shared" si="0"/>
        <v>0</v>
      </c>
    </row>
    <row r="77" spans="1:6" ht="15.75" customHeight="1" thickBot="1" x14ac:dyDescent="0.25">
      <c r="A77" s="18"/>
      <c r="B77" s="35"/>
      <c r="C77" s="20"/>
      <c r="D77" s="20"/>
      <c r="E77" s="21">
        <f t="shared" si="0"/>
        <v>0</v>
      </c>
    </row>
    <row r="78" spans="1:6" ht="15.75" customHeight="1" thickBot="1" x14ac:dyDescent="0.25">
      <c r="A78" s="18"/>
      <c r="B78" s="35"/>
      <c r="C78" s="20"/>
      <c r="D78" s="20"/>
      <c r="E78" s="21">
        <f t="shared" si="0"/>
        <v>0</v>
      </c>
    </row>
    <row r="79" spans="1:6" ht="15.75" customHeight="1" thickBot="1" x14ac:dyDescent="0.25">
      <c r="A79" s="18"/>
      <c r="B79" s="35"/>
      <c r="C79" s="20"/>
      <c r="D79" s="20"/>
      <c r="E79" s="21">
        <f t="shared" si="0"/>
        <v>0</v>
      </c>
    </row>
    <row r="80" spans="1:6" ht="15.75" customHeight="1" thickBot="1" x14ac:dyDescent="0.25">
      <c r="A80" s="18"/>
      <c r="B80" s="35"/>
      <c r="C80" s="20"/>
      <c r="D80" s="20"/>
      <c r="E80" s="21">
        <f t="shared" si="0"/>
        <v>0</v>
      </c>
    </row>
    <row r="81" spans="1:5" ht="15.75" customHeight="1" thickBot="1" x14ac:dyDescent="0.25">
      <c r="A81" s="18"/>
      <c r="B81" s="35"/>
      <c r="C81" s="20"/>
      <c r="D81" s="20"/>
      <c r="E81" s="21">
        <f t="shared" si="0"/>
        <v>0</v>
      </c>
    </row>
    <row r="82" spans="1:5" ht="15.75" customHeight="1" thickBot="1" x14ac:dyDescent="0.25">
      <c r="A82" s="18"/>
      <c r="B82" s="35"/>
      <c r="C82" s="20"/>
      <c r="D82" s="20"/>
      <c r="E82" s="21">
        <f t="shared" si="0"/>
        <v>0</v>
      </c>
    </row>
    <row r="83" spans="1:5" ht="15.75" customHeight="1" thickBot="1" x14ac:dyDescent="0.25">
      <c r="A83" s="18"/>
      <c r="B83" s="35"/>
      <c r="C83" s="20"/>
      <c r="D83" s="20"/>
      <c r="E83" s="21">
        <f t="shared" si="0"/>
        <v>0</v>
      </c>
    </row>
    <row r="84" spans="1:5" ht="15.75" customHeight="1" thickBot="1" x14ac:dyDescent="0.25">
      <c r="A84" s="18"/>
      <c r="B84" s="35"/>
      <c r="C84" s="20"/>
      <c r="D84" s="20"/>
      <c r="E84" s="21">
        <f t="shared" si="0"/>
        <v>0</v>
      </c>
    </row>
    <row r="85" spans="1:5" ht="15.75" customHeight="1" thickBot="1" x14ac:dyDescent="0.25">
      <c r="A85" s="18"/>
      <c r="B85" s="35"/>
      <c r="C85" s="20"/>
      <c r="D85" s="20"/>
      <c r="E85" s="21">
        <f t="shared" si="0"/>
        <v>0</v>
      </c>
    </row>
    <row r="86" spans="1:5" ht="15.75" customHeight="1" thickBot="1" x14ac:dyDescent="0.25">
      <c r="A86" s="18"/>
      <c r="B86" s="35"/>
      <c r="C86" s="20"/>
      <c r="D86" s="20"/>
      <c r="E86" s="21">
        <f t="shared" si="0"/>
        <v>0</v>
      </c>
    </row>
    <row r="87" spans="1:5" ht="15.75" customHeight="1" thickBot="1" x14ac:dyDescent="0.25">
      <c r="A87" s="18"/>
      <c r="B87" s="35"/>
      <c r="C87" s="20"/>
      <c r="D87" s="20"/>
      <c r="E87" s="21">
        <f t="shared" si="0"/>
        <v>0</v>
      </c>
    </row>
    <row r="88" spans="1:5" ht="15.75" customHeight="1" thickBot="1" x14ac:dyDescent="0.25">
      <c r="A88" s="18"/>
      <c r="B88" s="35"/>
      <c r="C88" s="20"/>
      <c r="D88" s="20"/>
      <c r="E88" s="21">
        <f t="shared" si="0"/>
        <v>0</v>
      </c>
    </row>
    <row r="89" spans="1:5" ht="15.75" customHeight="1" thickBot="1" x14ac:dyDescent="0.25">
      <c r="A89" s="18"/>
      <c r="B89" s="35"/>
      <c r="C89" s="20"/>
      <c r="D89" s="20"/>
      <c r="E89" s="21">
        <f t="shared" si="0"/>
        <v>0</v>
      </c>
    </row>
    <row r="90" spans="1:5" ht="15.75" customHeight="1" thickBot="1" x14ac:dyDescent="0.25">
      <c r="A90" s="18"/>
      <c r="B90" s="35"/>
      <c r="C90" s="20"/>
      <c r="D90" s="20"/>
      <c r="E90" s="21">
        <f t="shared" si="0"/>
        <v>0</v>
      </c>
    </row>
    <row r="91" spans="1:5" ht="15.75" customHeight="1" thickBot="1" x14ac:dyDescent="0.25">
      <c r="A91" s="18"/>
      <c r="B91" s="35"/>
      <c r="C91" s="20"/>
      <c r="D91" s="20"/>
      <c r="E91" s="21">
        <f t="shared" si="0"/>
        <v>0</v>
      </c>
    </row>
    <row r="92" spans="1:5" ht="15.75" customHeight="1" thickBot="1" x14ac:dyDescent="0.25">
      <c r="A92" s="18"/>
      <c r="B92" s="35"/>
      <c r="C92" s="20"/>
      <c r="D92" s="20"/>
      <c r="E92" s="21">
        <f t="shared" si="0"/>
        <v>0</v>
      </c>
    </row>
    <row r="93" spans="1:5" ht="15.75" customHeight="1" thickBot="1" x14ac:dyDescent="0.25">
      <c r="A93" s="18"/>
      <c r="B93" s="35"/>
      <c r="C93" s="20"/>
      <c r="D93" s="20"/>
      <c r="E93" s="21">
        <f t="shared" si="0"/>
        <v>0</v>
      </c>
    </row>
    <row r="94" spans="1:5" ht="15.75" customHeight="1" thickBot="1" x14ac:dyDescent="0.25">
      <c r="A94" s="18"/>
      <c r="B94" s="35"/>
      <c r="C94" s="20"/>
      <c r="D94" s="20"/>
      <c r="E94" s="21">
        <f t="shared" si="0"/>
        <v>0</v>
      </c>
    </row>
    <row r="95" spans="1:5" ht="15.75" customHeight="1" thickBot="1" x14ac:dyDescent="0.25">
      <c r="A95" s="18"/>
      <c r="B95" s="35"/>
      <c r="C95" s="20"/>
      <c r="D95" s="20"/>
      <c r="E95" s="21">
        <f t="shared" si="0"/>
        <v>0</v>
      </c>
    </row>
    <row r="96" spans="1:5" ht="15.75" customHeight="1" thickBot="1" x14ac:dyDescent="0.25">
      <c r="A96" s="18"/>
      <c r="B96" s="35"/>
      <c r="C96" s="20"/>
      <c r="D96" s="20"/>
      <c r="E96" s="21">
        <f t="shared" si="0"/>
        <v>0</v>
      </c>
    </row>
    <row r="97" spans="1:5" ht="15.75" customHeight="1" thickBot="1" x14ac:dyDescent="0.25">
      <c r="A97" s="18"/>
      <c r="B97" s="35"/>
      <c r="C97" s="20"/>
      <c r="D97" s="20"/>
      <c r="E97" s="21">
        <f t="shared" si="0"/>
        <v>0</v>
      </c>
    </row>
    <row r="98" spans="1:5" ht="15.75" customHeight="1" thickBot="1" x14ac:dyDescent="0.25">
      <c r="A98" s="18"/>
      <c r="B98" s="35"/>
      <c r="C98" s="20"/>
      <c r="D98" s="20"/>
      <c r="E98" s="21">
        <f t="shared" si="0"/>
        <v>0</v>
      </c>
    </row>
    <row r="99" spans="1:5" ht="15.75" customHeight="1" thickBot="1" x14ac:dyDescent="0.25">
      <c r="A99" s="18"/>
      <c r="B99" s="35"/>
      <c r="C99" s="20"/>
      <c r="D99" s="20"/>
      <c r="E99" s="21">
        <f t="shared" si="0"/>
        <v>0</v>
      </c>
    </row>
    <row r="100" spans="1:5" ht="15.75" customHeight="1" thickBot="1" x14ac:dyDescent="0.25">
      <c r="A100" s="18"/>
      <c r="B100" s="35"/>
      <c r="C100" s="20"/>
      <c r="D100" s="20"/>
      <c r="E100" s="21">
        <f t="shared" si="0"/>
        <v>0</v>
      </c>
    </row>
    <row r="101" spans="1:5" ht="15.75" customHeight="1" thickBot="1" x14ac:dyDescent="0.25">
      <c r="A101" s="18"/>
      <c r="B101" s="35"/>
      <c r="C101" s="20"/>
      <c r="D101" s="20"/>
      <c r="E101" s="21">
        <f t="shared" si="0"/>
        <v>0</v>
      </c>
    </row>
    <row r="102" spans="1:5" ht="15.75" customHeight="1" thickBot="1" x14ac:dyDescent="0.25">
      <c r="A102" s="18"/>
      <c r="B102" s="35"/>
      <c r="C102" s="20"/>
      <c r="D102" s="20"/>
      <c r="E102" s="21">
        <f t="shared" si="0"/>
        <v>0</v>
      </c>
    </row>
    <row r="103" spans="1:5" ht="15.75" customHeight="1" thickBot="1" x14ac:dyDescent="0.25">
      <c r="A103" s="18"/>
      <c r="B103" s="35"/>
      <c r="C103" s="20"/>
      <c r="D103" s="20"/>
      <c r="E103" s="21">
        <f t="shared" si="0"/>
        <v>0</v>
      </c>
    </row>
    <row r="104" spans="1:5" ht="15.75" customHeight="1" thickBot="1" x14ac:dyDescent="0.25">
      <c r="A104" s="18"/>
      <c r="B104" s="35"/>
      <c r="C104" s="20"/>
      <c r="D104" s="20"/>
      <c r="E104" s="21">
        <f t="shared" si="0"/>
        <v>0</v>
      </c>
    </row>
    <row r="105" spans="1:5" ht="15.75" customHeight="1" thickBot="1" x14ac:dyDescent="0.25">
      <c r="A105" s="18"/>
      <c r="B105" s="35"/>
      <c r="C105" s="20"/>
      <c r="D105" s="20"/>
      <c r="E105" s="21">
        <f t="shared" si="0"/>
        <v>0</v>
      </c>
    </row>
    <row r="106" spans="1:5" ht="15.75" customHeight="1" thickBot="1" x14ac:dyDescent="0.25">
      <c r="A106" s="18"/>
      <c r="B106" s="35"/>
      <c r="C106" s="20"/>
      <c r="D106" s="20"/>
      <c r="E106" s="21">
        <f t="shared" si="0"/>
        <v>0</v>
      </c>
    </row>
    <row r="107" spans="1:5" ht="15.75" customHeight="1" thickBot="1" x14ac:dyDescent="0.25">
      <c r="A107" s="18"/>
      <c r="B107" s="35"/>
      <c r="C107" s="20"/>
      <c r="D107" s="20"/>
      <c r="E107" s="21">
        <f t="shared" si="0"/>
        <v>0</v>
      </c>
    </row>
    <row r="108" spans="1:5" ht="15.75" customHeight="1" thickBot="1" x14ac:dyDescent="0.25">
      <c r="A108" s="18"/>
      <c r="B108" s="35"/>
      <c r="C108" s="20"/>
      <c r="D108" s="20"/>
      <c r="E108" s="21">
        <f t="shared" si="0"/>
        <v>0</v>
      </c>
    </row>
    <row r="109" spans="1:5" ht="15.75" customHeight="1" thickBot="1" x14ac:dyDescent="0.25">
      <c r="A109" s="18"/>
      <c r="B109" s="35"/>
      <c r="C109" s="20"/>
      <c r="D109" s="20"/>
      <c r="E109" s="21">
        <f t="shared" si="0"/>
        <v>0</v>
      </c>
    </row>
    <row r="110" spans="1:5" ht="15.75" customHeight="1" thickBot="1" x14ac:dyDescent="0.25">
      <c r="A110" s="18"/>
      <c r="B110" s="35"/>
      <c r="C110" s="20"/>
      <c r="D110" s="20"/>
      <c r="E110" s="21">
        <f t="shared" si="0"/>
        <v>0</v>
      </c>
    </row>
    <row r="111" spans="1:5" ht="15.75" customHeight="1" thickBot="1" x14ac:dyDescent="0.25">
      <c r="A111" s="18"/>
      <c r="B111" s="35"/>
      <c r="C111" s="20"/>
      <c r="D111" s="20"/>
      <c r="E111" s="21">
        <f t="shared" si="0"/>
        <v>0</v>
      </c>
    </row>
    <row r="112" spans="1:5" ht="15.75" customHeight="1" thickBot="1" x14ac:dyDescent="0.25">
      <c r="A112" s="18"/>
      <c r="B112" s="35"/>
      <c r="C112" s="20"/>
      <c r="D112" s="20"/>
      <c r="E112" s="21">
        <f t="shared" si="0"/>
        <v>0</v>
      </c>
    </row>
    <row r="113" spans="1:5" ht="15.75" customHeight="1" thickBot="1" x14ac:dyDescent="0.25">
      <c r="A113" s="18"/>
      <c r="B113" s="35"/>
      <c r="C113" s="20"/>
      <c r="D113" s="20"/>
      <c r="E113" s="21">
        <f t="shared" si="0"/>
        <v>0</v>
      </c>
    </row>
    <row r="114" spans="1:5" ht="15.75" customHeight="1" thickBot="1" x14ac:dyDescent="0.25">
      <c r="A114" s="18"/>
      <c r="B114" s="35"/>
      <c r="C114" s="20"/>
      <c r="D114" s="20"/>
      <c r="E114" s="21">
        <f t="shared" ref="E114:E127" si="1">SUM(E113+D114-C114)</f>
        <v>0</v>
      </c>
    </row>
    <row r="115" spans="1:5" ht="15.75" customHeight="1" thickBot="1" x14ac:dyDescent="0.25">
      <c r="A115" s="18"/>
      <c r="B115" s="35"/>
      <c r="C115" s="20"/>
      <c r="D115" s="20"/>
      <c r="E115" s="21">
        <f t="shared" si="1"/>
        <v>0</v>
      </c>
    </row>
    <row r="116" spans="1:5" ht="15.75" customHeight="1" thickBot="1" x14ac:dyDescent="0.25">
      <c r="A116" s="18"/>
      <c r="B116" s="35"/>
      <c r="C116" s="20"/>
      <c r="D116" s="20"/>
      <c r="E116" s="21">
        <f t="shared" si="1"/>
        <v>0</v>
      </c>
    </row>
    <row r="117" spans="1:5" ht="15.75" customHeight="1" thickBot="1" x14ac:dyDescent="0.25">
      <c r="A117" s="18"/>
      <c r="B117" s="35"/>
      <c r="C117" s="20"/>
      <c r="D117" s="20"/>
      <c r="E117" s="21">
        <f t="shared" si="1"/>
        <v>0</v>
      </c>
    </row>
    <row r="118" spans="1:5" ht="15.75" customHeight="1" thickBot="1" x14ac:dyDescent="0.25">
      <c r="A118" s="18"/>
      <c r="B118" s="35"/>
      <c r="C118" s="20"/>
      <c r="D118" s="20"/>
      <c r="E118" s="21">
        <f t="shared" si="1"/>
        <v>0</v>
      </c>
    </row>
    <row r="119" spans="1:5" ht="15.75" customHeight="1" thickBot="1" x14ac:dyDescent="0.25">
      <c r="A119" s="18"/>
      <c r="B119" s="35"/>
      <c r="C119" s="20"/>
      <c r="D119" s="20"/>
      <c r="E119" s="21">
        <f t="shared" si="1"/>
        <v>0</v>
      </c>
    </row>
    <row r="120" spans="1:5" ht="15.75" customHeight="1" thickBot="1" x14ac:dyDescent="0.25">
      <c r="A120" s="18"/>
      <c r="B120" s="35"/>
      <c r="C120" s="20"/>
      <c r="D120" s="20"/>
      <c r="E120" s="21">
        <f t="shared" si="1"/>
        <v>0</v>
      </c>
    </row>
    <row r="121" spans="1:5" ht="15.75" customHeight="1" thickBot="1" x14ac:dyDescent="0.25">
      <c r="A121" s="18"/>
      <c r="B121" s="35"/>
      <c r="C121" s="20"/>
      <c r="D121" s="20"/>
      <c r="E121" s="21">
        <f t="shared" si="1"/>
        <v>0</v>
      </c>
    </row>
    <row r="122" spans="1:5" ht="15.75" customHeight="1" thickBot="1" x14ac:dyDescent="0.25">
      <c r="A122" s="18"/>
      <c r="B122" s="35"/>
      <c r="C122" s="20"/>
      <c r="D122" s="20"/>
      <c r="E122" s="21">
        <f t="shared" si="1"/>
        <v>0</v>
      </c>
    </row>
    <row r="123" spans="1:5" ht="15.75" customHeight="1" thickBot="1" x14ac:dyDescent="0.25">
      <c r="A123" s="18"/>
      <c r="B123" s="35"/>
      <c r="C123" s="20"/>
      <c r="D123" s="20"/>
      <c r="E123" s="21">
        <f t="shared" si="1"/>
        <v>0</v>
      </c>
    </row>
    <row r="124" spans="1:5" ht="15.75" customHeight="1" thickBot="1" x14ac:dyDescent="0.25">
      <c r="A124" s="18"/>
      <c r="B124" s="35"/>
      <c r="C124" s="20"/>
      <c r="D124" s="20"/>
      <c r="E124" s="21">
        <f t="shared" si="1"/>
        <v>0</v>
      </c>
    </row>
    <row r="125" spans="1:5" ht="15.75" customHeight="1" thickBot="1" x14ac:dyDescent="0.25">
      <c r="A125" s="18"/>
      <c r="B125" s="35"/>
      <c r="C125" s="20"/>
      <c r="D125" s="20"/>
      <c r="E125" s="21">
        <f t="shared" si="1"/>
        <v>0</v>
      </c>
    </row>
    <row r="126" spans="1:5" ht="15.75" customHeight="1" thickBot="1" x14ac:dyDescent="0.25">
      <c r="A126" s="18"/>
      <c r="B126" s="35"/>
      <c r="C126" s="20"/>
      <c r="D126" s="20"/>
      <c r="E126" s="21">
        <f t="shared" si="1"/>
        <v>0</v>
      </c>
    </row>
    <row r="127" spans="1:5" ht="15.75" customHeight="1" thickBot="1" x14ac:dyDescent="0.25">
      <c r="A127" s="18"/>
      <c r="B127" s="35"/>
      <c r="C127" s="20"/>
      <c r="D127" s="20"/>
      <c r="E127" s="21">
        <f t="shared" si="1"/>
        <v>0</v>
      </c>
    </row>
    <row r="128" spans="1:5" ht="15.75" thickBot="1" x14ac:dyDescent="0.25">
      <c r="A128" s="251" t="s">
        <v>17</v>
      </c>
      <c r="B128" s="252"/>
      <c r="C128" s="21">
        <f>SUM(Debits_Juillet)</f>
        <v>0</v>
      </c>
      <c r="D128" s="21">
        <f>SUM(Credits_Juillet)</f>
        <v>0</v>
      </c>
      <c r="E128" s="21">
        <f>SUM(D128-C128)</f>
        <v>0</v>
      </c>
    </row>
    <row r="129" spans="3:5" x14ac:dyDescent="0.2">
      <c r="C129" s="182"/>
      <c r="D129" s="182"/>
      <c r="E129" s="182"/>
    </row>
  </sheetData>
  <sheetProtection sheet="1" objects="1" scenarios="1"/>
  <mergeCells count="3">
    <mergeCell ref="A2:E2"/>
    <mergeCell ref="A128:B128"/>
    <mergeCell ref="A1:E1"/>
  </mergeCells>
  <pageMargins left="0.7" right="0.7" top="0.75" bottom="0.75" header="0.3" footer="0.3"/>
  <pageSetup paperSize="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F129"/>
  <sheetViews>
    <sheetView zoomScaleNormal="100" workbookViewId="0">
      <pane ySplit="3" topLeftCell="A4" activePane="bottomLeft" state="frozen"/>
      <selection activeCell="C4" sqref="C4:E129"/>
      <selection pane="bottomLeft" activeCell="A4" sqref="A4"/>
    </sheetView>
  </sheetViews>
  <sheetFormatPr baseColWidth="10" defaultRowHeight="15" x14ac:dyDescent="0.2"/>
  <cols>
    <col min="1" max="1" width="33.6640625" style="3" customWidth="1"/>
    <col min="2" max="2" width="20.21875" style="3" customWidth="1"/>
    <col min="3" max="5" width="12.77734375" style="3" customWidth="1"/>
    <col min="6" max="16384" width="11.5546875" style="3"/>
  </cols>
  <sheetData>
    <row r="1" spans="1:6" ht="19.5" customHeight="1" thickBot="1" x14ac:dyDescent="0.3">
      <c r="A1" s="256" t="s">
        <v>213</v>
      </c>
      <c r="B1" s="257"/>
      <c r="C1" s="257"/>
      <c r="D1" s="257"/>
      <c r="E1" s="258"/>
    </row>
    <row r="2" spans="1:6" ht="19.5" customHeight="1" thickBot="1" x14ac:dyDescent="0.3">
      <c r="A2" s="253" t="str">
        <f>Mois8</f>
        <v>AOUT</v>
      </c>
      <c r="B2" s="254"/>
      <c r="C2" s="254"/>
      <c r="D2" s="254"/>
      <c r="E2" s="255"/>
    </row>
    <row r="3" spans="1:6" ht="29.25" customHeight="1" thickBot="1" x14ac:dyDescent="0.25">
      <c r="A3" s="66" t="s">
        <v>270</v>
      </c>
      <c r="B3" s="67" t="s">
        <v>271</v>
      </c>
      <c r="C3" s="66" t="s">
        <v>14</v>
      </c>
      <c r="D3" s="66" t="s">
        <v>15</v>
      </c>
      <c r="E3" s="66" t="s">
        <v>16</v>
      </c>
    </row>
    <row r="4" spans="1:6" ht="15.75" thickBot="1" x14ac:dyDescent="0.25">
      <c r="A4" s="180"/>
      <c r="B4" s="35"/>
      <c r="C4" s="20"/>
      <c r="D4" s="20"/>
      <c r="E4" s="21">
        <f>SUM(D4-C4)</f>
        <v>0</v>
      </c>
    </row>
    <row r="5" spans="1:6" ht="15.75" thickBot="1" x14ac:dyDescent="0.25">
      <c r="A5" s="18"/>
      <c r="B5" s="35"/>
      <c r="C5" s="20"/>
      <c r="D5" s="20"/>
      <c r="E5" s="21">
        <f>SUM(E4+D5-C5)</f>
        <v>0</v>
      </c>
    </row>
    <row r="6" spans="1:6" ht="15.75" thickBot="1" x14ac:dyDescent="0.25">
      <c r="A6" s="18"/>
      <c r="B6" s="35"/>
      <c r="C6" s="20"/>
      <c r="D6" s="20"/>
      <c r="E6" s="21">
        <f t="shared" ref="E6:E113" si="0">SUM(E5+D6-C6)</f>
        <v>0</v>
      </c>
      <c r="F6" s="3" t="s">
        <v>0</v>
      </c>
    </row>
    <row r="7" spans="1:6" ht="15.75" thickBot="1" x14ac:dyDescent="0.25">
      <c r="A7" s="18"/>
      <c r="B7" s="35"/>
      <c r="C7" s="20"/>
      <c r="D7" s="20"/>
      <c r="E7" s="21">
        <f t="shared" si="0"/>
        <v>0</v>
      </c>
      <c r="F7" s="168" t="s">
        <v>123</v>
      </c>
    </row>
    <row r="8" spans="1:6" ht="15.75" thickBot="1" x14ac:dyDescent="0.25">
      <c r="A8" s="18"/>
      <c r="B8" s="35"/>
      <c r="C8" s="20"/>
      <c r="D8" s="20"/>
      <c r="E8" s="21">
        <f t="shared" si="0"/>
        <v>0</v>
      </c>
    </row>
    <row r="9" spans="1:6" ht="15.75" thickBot="1" x14ac:dyDescent="0.25">
      <c r="A9" s="18"/>
      <c r="B9" s="35"/>
      <c r="C9" s="20"/>
      <c r="D9" s="20"/>
      <c r="E9" s="21">
        <f t="shared" si="0"/>
        <v>0</v>
      </c>
    </row>
    <row r="10" spans="1:6" ht="15.75" thickBot="1" x14ac:dyDescent="0.25">
      <c r="A10" s="18"/>
      <c r="B10" s="35"/>
      <c r="C10" s="20"/>
      <c r="D10" s="20"/>
      <c r="E10" s="21">
        <f t="shared" si="0"/>
        <v>0</v>
      </c>
    </row>
    <row r="11" spans="1:6" ht="15.75" thickBot="1" x14ac:dyDescent="0.25">
      <c r="A11" s="18"/>
      <c r="B11" s="35"/>
      <c r="C11" s="20"/>
      <c r="D11" s="20"/>
      <c r="E11" s="21">
        <f t="shared" si="0"/>
        <v>0</v>
      </c>
      <c r="F11" s="165" t="s">
        <v>116</v>
      </c>
    </row>
    <row r="12" spans="1:6" ht="15.75" thickBot="1" x14ac:dyDescent="0.25">
      <c r="A12" s="18"/>
      <c r="B12" s="35"/>
      <c r="C12" s="20"/>
      <c r="D12" s="20"/>
      <c r="E12" s="21">
        <f t="shared" si="0"/>
        <v>0</v>
      </c>
    </row>
    <row r="13" spans="1:6" ht="15.75" thickBot="1" x14ac:dyDescent="0.25">
      <c r="A13" s="18"/>
      <c r="B13" s="35"/>
      <c r="C13" s="20"/>
      <c r="D13" s="20"/>
      <c r="E13" s="21">
        <f t="shared" si="0"/>
        <v>0</v>
      </c>
    </row>
    <row r="14" spans="1:6" ht="15.75" thickBot="1" x14ac:dyDescent="0.25">
      <c r="A14" s="18"/>
      <c r="B14" s="35"/>
      <c r="C14" s="20"/>
      <c r="D14" s="20"/>
      <c r="E14" s="21">
        <f t="shared" si="0"/>
        <v>0</v>
      </c>
    </row>
    <row r="15" spans="1:6" ht="15.75" thickBot="1" x14ac:dyDescent="0.25">
      <c r="A15" s="18"/>
      <c r="B15" s="35"/>
      <c r="C15" s="20"/>
      <c r="D15" s="20"/>
      <c r="E15" s="21">
        <f t="shared" si="0"/>
        <v>0</v>
      </c>
      <c r="F15" s="165" t="s">
        <v>18</v>
      </c>
    </row>
    <row r="16" spans="1:6" ht="15.75" thickBot="1" x14ac:dyDescent="0.25">
      <c r="A16" s="18"/>
      <c r="B16" s="35"/>
      <c r="C16" s="20"/>
      <c r="D16" s="20"/>
      <c r="E16" s="21">
        <f t="shared" si="0"/>
        <v>0</v>
      </c>
    </row>
    <row r="17" spans="1:5" ht="15.75" thickBot="1" x14ac:dyDescent="0.25">
      <c r="A17" s="18"/>
      <c r="B17" s="35"/>
      <c r="C17" s="20"/>
      <c r="D17" s="20"/>
      <c r="E17" s="21">
        <f t="shared" si="0"/>
        <v>0</v>
      </c>
    </row>
    <row r="18" spans="1:5" ht="15.75" thickBot="1" x14ac:dyDescent="0.25">
      <c r="A18" s="18"/>
      <c r="B18" s="35"/>
      <c r="C18" s="20"/>
      <c r="D18" s="20"/>
      <c r="E18" s="21">
        <f t="shared" si="0"/>
        <v>0</v>
      </c>
    </row>
    <row r="19" spans="1:5" ht="15.75" thickBot="1" x14ac:dyDescent="0.25">
      <c r="A19" s="18"/>
      <c r="B19" s="35"/>
      <c r="C19" s="20"/>
      <c r="D19" s="20"/>
      <c r="E19" s="21">
        <f t="shared" si="0"/>
        <v>0</v>
      </c>
    </row>
    <row r="20" spans="1:5" ht="15.75" thickBot="1" x14ac:dyDescent="0.25">
      <c r="A20" s="18"/>
      <c r="B20" s="35"/>
      <c r="C20" s="20"/>
      <c r="D20" s="20"/>
      <c r="E20" s="21">
        <f t="shared" si="0"/>
        <v>0</v>
      </c>
    </row>
    <row r="21" spans="1:5" ht="15.75" thickBot="1" x14ac:dyDescent="0.25">
      <c r="A21" s="18"/>
      <c r="B21" s="35"/>
      <c r="C21" s="20"/>
      <c r="D21" s="20"/>
      <c r="E21" s="21">
        <f t="shared" si="0"/>
        <v>0</v>
      </c>
    </row>
    <row r="22" spans="1:5" ht="15.75" thickBot="1" x14ac:dyDescent="0.25">
      <c r="A22" s="18"/>
      <c r="B22" s="35"/>
      <c r="C22" s="20"/>
      <c r="D22" s="20"/>
      <c r="E22" s="21">
        <f t="shared" si="0"/>
        <v>0</v>
      </c>
    </row>
    <row r="23" spans="1:5" ht="15.75" thickBot="1" x14ac:dyDescent="0.25">
      <c r="A23" s="18"/>
      <c r="B23" s="35"/>
      <c r="C23" s="20"/>
      <c r="D23" s="20"/>
      <c r="E23" s="21">
        <f t="shared" si="0"/>
        <v>0</v>
      </c>
    </row>
    <row r="24" spans="1:5" ht="15.75" thickBot="1" x14ac:dyDescent="0.25">
      <c r="A24" s="18"/>
      <c r="B24" s="35"/>
      <c r="C24" s="20"/>
      <c r="D24" s="20"/>
      <c r="E24" s="21">
        <f t="shared" si="0"/>
        <v>0</v>
      </c>
    </row>
    <row r="25" spans="1:5" ht="15.75" thickBot="1" x14ac:dyDescent="0.25">
      <c r="A25" s="18"/>
      <c r="B25" s="35"/>
      <c r="C25" s="20"/>
      <c r="D25" s="20"/>
      <c r="E25" s="21">
        <f t="shared" si="0"/>
        <v>0</v>
      </c>
    </row>
    <row r="26" spans="1:5" ht="15.75" thickBot="1" x14ac:dyDescent="0.25">
      <c r="A26" s="18"/>
      <c r="B26" s="35"/>
      <c r="C26" s="20"/>
      <c r="D26" s="20"/>
      <c r="E26" s="21">
        <f t="shared" si="0"/>
        <v>0</v>
      </c>
    </row>
    <row r="27" spans="1:5" ht="15.75" thickBot="1" x14ac:dyDescent="0.25">
      <c r="A27" s="18"/>
      <c r="B27" s="35"/>
      <c r="C27" s="20"/>
      <c r="D27" s="20"/>
      <c r="E27" s="21">
        <f t="shared" si="0"/>
        <v>0</v>
      </c>
    </row>
    <row r="28" spans="1:5" ht="15.75" thickBot="1" x14ac:dyDescent="0.25">
      <c r="A28" s="18"/>
      <c r="B28" s="35"/>
      <c r="C28" s="20"/>
      <c r="D28" s="20"/>
      <c r="E28" s="21">
        <f t="shared" si="0"/>
        <v>0</v>
      </c>
    </row>
    <row r="29" spans="1:5" ht="15.75" thickBot="1" x14ac:dyDescent="0.25">
      <c r="A29" s="18"/>
      <c r="B29" s="35"/>
      <c r="C29" s="20"/>
      <c r="D29" s="20"/>
      <c r="E29" s="21">
        <f t="shared" si="0"/>
        <v>0</v>
      </c>
    </row>
    <row r="30" spans="1:5" ht="15.75" thickBot="1" x14ac:dyDescent="0.25">
      <c r="A30" s="18"/>
      <c r="B30" s="35"/>
      <c r="C30" s="20"/>
      <c r="D30" s="20"/>
      <c r="E30" s="21">
        <f t="shared" si="0"/>
        <v>0</v>
      </c>
    </row>
    <row r="31" spans="1:5" ht="15.75" thickBot="1" x14ac:dyDescent="0.25">
      <c r="A31" s="18"/>
      <c r="B31" s="35"/>
      <c r="C31" s="20"/>
      <c r="D31" s="20"/>
      <c r="E31" s="21">
        <f t="shared" si="0"/>
        <v>0</v>
      </c>
    </row>
    <row r="32" spans="1:5" ht="15.75" thickBot="1" x14ac:dyDescent="0.25">
      <c r="A32" s="18"/>
      <c r="B32" s="35"/>
      <c r="C32" s="20"/>
      <c r="D32" s="20"/>
      <c r="E32" s="21">
        <f t="shared" si="0"/>
        <v>0</v>
      </c>
    </row>
    <row r="33" spans="1:5" ht="15.75" thickBot="1" x14ac:dyDescent="0.25">
      <c r="A33" s="18"/>
      <c r="B33" s="35"/>
      <c r="C33" s="20"/>
      <c r="D33" s="20"/>
      <c r="E33" s="21">
        <f t="shared" si="0"/>
        <v>0</v>
      </c>
    </row>
    <row r="34" spans="1:5" ht="15.75" thickBot="1" x14ac:dyDescent="0.25">
      <c r="A34" s="18"/>
      <c r="B34" s="35"/>
      <c r="C34" s="20"/>
      <c r="D34" s="20"/>
      <c r="E34" s="21">
        <f t="shared" si="0"/>
        <v>0</v>
      </c>
    </row>
    <row r="35" spans="1:5" ht="15.75" thickBot="1" x14ac:dyDescent="0.25">
      <c r="A35" s="18"/>
      <c r="B35" s="35"/>
      <c r="C35" s="20"/>
      <c r="D35" s="20"/>
      <c r="E35" s="21">
        <f t="shared" si="0"/>
        <v>0</v>
      </c>
    </row>
    <row r="36" spans="1:5" ht="15.75" thickBot="1" x14ac:dyDescent="0.25">
      <c r="A36" s="18"/>
      <c r="B36" s="35"/>
      <c r="C36" s="20"/>
      <c r="D36" s="20"/>
      <c r="E36" s="21">
        <f t="shared" si="0"/>
        <v>0</v>
      </c>
    </row>
    <row r="37" spans="1:5" ht="15.75" thickBot="1" x14ac:dyDescent="0.25">
      <c r="A37" s="18"/>
      <c r="B37" s="35"/>
      <c r="C37" s="20"/>
      <c r="D37" s="20"/>
      <c r="E37" s="21">
        <f t="shared" si="0"/>
        <v>0</v>
      </c>
    </row>
    <row r="38" spans="1:5" ht="15.75" thickBot="1" x14ac:dyDescent="0.25">
      <c r="A38" s="18"/>
      <c r="B38" s="35"/>
      <c r="C38" s="20"/>
      <c r="D38" s="20"/>
      <c r="E38" s="21">
        <f t="shared" si="0"/>
        <v>0</v>
      </c>
    </row>
    <row r="39" spans="1:5" ht="15.75" thickBot="1" x14ac:dyDescent="0.25">
      <c r="A39" s="18"/>
      <c r="B39" s="35"/>
      <c r="C39" s="20"/>
      <c r="D39" s="20"/>
      <c r="E39" s="21">
        <f t="shared" si="0"/>
        <v>0</v>
      </c>
    </row>
    <row r="40" spans="1:5" ht="15.75" thickBot="1" x14ac:dyDescent="0.25">
      <c r="A40" s="18"/>
      <c r="B40" s="35"/>
      <c r="C40" s="20"/>
      <c r="D40" s="20"/>
      <c r="E40" s="21">
        <f t="shared" si="0"/>
        <v>0</v>
      </c>
    </row>
    <row r="41" spans="1:5" ht="15.75" thickBot="1" x14ac:dyDescent="0.25">
      <c r="A41" s="18"/>
      <c r="B41" s="35"/>
      <c r="C41" s="20"/>
      <c r="D41" s="20"/>
      <c r="E41" s="21">
        <f t="shared" si="0"/>
        <v>0</v>
      </c>
    </row>
    <row r="42" spans="1:5" ht="15.75" thickBot="1" x14ac:dyDescent="0.25">
      <c r="A42" s="18"/>
      <c r="B42" s="35"/>
      <c r="C42" s="20"/>
      <c r="D42" s="20"/>
      <c r="E42" s="21">
        <f t="shared" si="0"/>
        <v>0</v>
      </c>
    </row>
    <row r="43" spans="1:5" ht="15.75" thickBot="1" x14ac:dyDescent="0.25">
      <c r="A43" s="18"/>
      <c r="B43" s="35"/>
      <c r="C43" s="20"/>
      <c r="D43" s="20"/>
      <c r="E43" s="21">
        <f t="shared" si="0"/>
        <v>0</v>
      </c>
    </row>
    <row r="44" spans="1:5" ht="15.75" thickBot="1" x14ac:dyDescent="0.25">
      <c r="A44" s="18"/>
      <c r="B44" s="35"/>
      <c r="C44" s="20"/>
      <c r="D44" s="20"/>
      <c r="E44" s="21">
        <f t="shared" si="0"/>
        <v>0</v>
      </c>
    </row>
    <row r="45" spans="1:5" ht="15.75" thickBot="1" x14ac:dyDescent="0.25">
      <c r="A45" s="18"/>
      <c r="B45" s="35"/>
      <c r="C45" s="20"/>
      <c r="D45" s="20"/>
      <c r="E45" s="21">
        <f t="shared" si="0"/>
        <v>0</v>
      </c>
    </row>
    <row r="46" spans="1:5" ht="15.75" thickBot="1" x14ac:dyDescent="0.25">
      <c r="A46" s="18"/>
      <c r="B46" s="35"/>
      <c r="C46" s="20"/>
      <c r="D46" s="20"/>
      <c r="E46" s="21">
        <f t="shared" si="0"/>
        <v>0</v>
      </c>
    </row>
    <row r="47" spans="1:5" ht="15.75" thickBot="1" x14ac:dyDescent="0.25">
      <c r="A47" s="18"/>
      <c r="B47" s="35"/>
      <c r="C47" s="20"/>
      <c r="D47" s="20"/>
      <c r="E47" s="21">
        <f t="shared" si="0"/>
        <v>0</v>
      </c>
    </row>
    <row r="48" spans="1:5" ht="15.75" thickBot="1" x14ac:dyDescent="0.25">
      <c r="A48" s="18"/>
      <c r="B48" s="35"/>
      <c r="C48" s="20"/>
      <c r="D48" s="20"/>
      <c r="E48" s="21">
        <f t="shared" si="0"/>
        <v>0</v>
      </c>
    </row>
    <row r="49" spans="1:6" ht="15.75" thickBot="1" x14ac:dyDescent="0.25">
      <c r="A49" s="18"/>
      <c r="B49" s="35"/>
      <c r="C49" s="20"/>
      <c r="D49" s="20"/>
      <c r="E49" s="21">
        <f t="shared" si="0"/>
        <v>0</v>
      </c>
    </row>
    <row r="50" spans="1:6" ht="15.75" thickBot="1" x14ac:dyDescent="0.25">
      <c r="A50" s="18"/>
      <c r="B50" s="35"/>
      <c r="C50" s="20"/>
      <c r="D50" s="20"/>
      <c r="E50" s="21">
        <f t="shared" si="0"/>
        <v>0</v>
      </c>
    </row>
    <row r="51" spans="1:6" ht="15.75" thickBot="1" x14ac:dyDescent="0.25">
      <c r="A51" s="18"/>
      <c r="B51" s="35"/>
      <c r="C51" s="20"/>
      <c r="D51" s="20"/>
      <c r="E51" s="21">
        <f t="shared" si="0"/>
        <v>0</v>
      </c>
      <c r="F51" s="3" t="s">
        <v>0</v>
      </c>
    </row>
    <row r="52" spans="1:6" ht="15.75" thickBot="1" x14ac:dyDescent="0.25">
      <c r="A52" s="18"/>
      <c r="B52" s="35"/>
      <c r="C52" s="20"/>
      <c r="D52" s="20"/>
      <c r="E52" s="21">
        <f t="shared" si="0"/>
        <v>0</v>
      </c>
    </row>
    <row r="53" spans="1:6" ht="15.75" thickBot="1" x14ac:dyDescent="0.25">
      <c r="A53" s="18"/>
      <c r="B53" s="35"/>
      <c r="C53" s="20"/>
      <c r="D53" s="20"/>
      <c r="E53" s="21">
        <f t="shared" si="0"/>
        <v>0</v>
      </c>
    </row>
    <row r="54" spans="1:6" ht="15.75" thickBot="1" x14ac:dyDescent="0.25">
      <c r="A54" s="18"/>
      <c r="B54" s="35"/>
      <c r="C54" s="20"/>
      <c r="D54" s="20"/>
      <c r="E54" s="21">
        <f t="shared" si="0"/>
        <v>0</v>
      </c>
    </row>
    <row r="55" spans="1:6" ht="15.75" thickBot="1" x14ac:dyDescent="0.25">
      <c r="A55" s="18"/>
      <c r="B55" s="35"/>
      <c r="C55" s="20"/>
      <c r="D55" s="20"/>
      <c r="E55" s="21">
        <f t="shared" si="0"/>
        <v>0</v>
      </c>
    </row>
    <row r="56" spans="1:6" ht="15.75" thickBot="1" x14ac:dyDescent="0.25">
      <c r="A56" s="18"/>
      <c r="B56" s="35"/>
      <c r="C56" s="20"/>
      <c r="D56" s="20"/>
      <c r="E56" s="21">
        <f t="shared" si="0"/>
        <v>0</v>
      </c>
    </row>
    <row r="57" spans="1:6" ht="15.75" thickBot="1" x14ac:dyDescent="0.25">
      <c r="A57" s="18"/>
      <c r="B57" s="35"/>
      <c r="C57" s="20"/>
      <c r="D57" s="20"/>
      <c r="E57" s="21">
        <f t="shared" si="0"/>
        <v>0</v>
      </c>
    </row>
    <row r="58" spans="1:6" ht="15.75" thickBot="1" x14ac:dyDescent="0.25">
      <c r="A58" s="18"/>
      <c r="B58" s="35"/>
      <c r="C58" s="20"/>
      <c r="D58" s="20"/>
      <c r="E58" s="21">
        <f t="shared" si="0"/>
        <v>0</v>
      </c>
    </row>
    <row r="59" spans="1:6" ht="15.75" thickBot="1" x14ac:dyDescent="0.25">
      <c r="A59" s="18"/>
      <c r="B59" s="35"/>
      <c r="C59" s="20"/>
      <c r="D59" s="20"/>
      <c r="E59" s="21">
        <f t="shared" si="0"/>
        <v>0</v>
      </c>
    </row>
    <row r="60" spans="1:6" ht="15.75" thickBot="1" x14ac:dyDescent="0.25">
      <c r="A60" s="18"/>
      <c r="B60" s="35"/>
      <c r="C60" s="20"/>
      <c r="D60" s="20"/>
      <c r="E60" s="21">
        <f t="shared" si="0"/>
        <v>0</v>
      </c>
    </row>
    <row r="61" spans="1:6" ht="15.75" thickBot="1" x14ac:dyDescent="0.25">
      <c r="A61" s="18"/>
      <c r="B61" s="35"/>
      <c r="C61" s="20"/>
      <c r="D61" s="20"/>
      <c r="E61" s="21">
        <f t="shared" si="0"/>
        <v>0</v>
      </c>
    </row>
    <row r="62" spans="1:6" ht="15.75" thickBot="1" x14ac:dyDescent="0.25">
      <c r="A62" s="18"/>
      <c r="B62" s="35"/>
      <c r="C62" s="20"/>
      <c r="D62" s="20"/>
      <c r="E62" s="21">
        <f t="shared" si="0"/>
        <v>0</v>
      </c>
    </row>
    <row r="63" spans="1:6" ht="15.75" thickBot="1" x14ac:dyDescent="0.25">
      <c r="A63" s="18"/>
      <c r="B63" s="35"/>
      <c r="C63" s="20"/>
      <c r="D63" s="20"/>
      <c r="E63" s="21">
        <f t="shared" si="0"/>
        <v>0</v>
      </c>
    </row>
    <row r="64" spans="1:6" ht="15.75" thickBot="1" x14ac:dyDescent="0.25">
      <c r="A64" s="18"/>
      <c r="B64" s="35"/>
      <c r="C64" s="20"/>
      <c r="D64" s="20"/>
      <c r="E64" s="21">
        <f t="shared" si="0"/>
        <v>0</v>
      </c>
    </row>
    <row r="65" spans="1:5" ht="15.75" thickBot="1" x14ac:dyDescent="0.25">
      <c r="A65" s="18"/>
      <c r="B65" s="35"/>
      <c r="C65" s="20"/>
      <c r="D65" s="20"/>
      <c r="E65" s="21">
        <f t="shared" si="0"/>
        <v>0</v>
      </c>
    </row>
    <row r="66" spans="1:5" ht="15.75" thickBot="1" x14ac:dyDescent="0.25">
      <c r="A66" s="18"/>
      <c r="B66" s="35"/>
      <c r="C66" s="20"/>
      <c r="D66" s="20"/>
      <c r="E66" s="21">
        <f t="shared" si="0"/>
        <v>0</v>
      </c>
    </row>
    <row r="67" spans="1:5" ht="15.75" thickBot="1" x14ac:dyDescent="0.25">
      <c r="A67" s="18"/>
      <c r="B67" s="35"/>
      <c r="C67" s="20"/>
      <c r="D67" s="20"/>
      <c r="E67" s="21">
        <f t="shared" si="0"/>
        <v>0</v>
      </c>
    </row>
    <row r="68" spans="1:5" ht="15.75" thickBot="1" x14ac:dyDescent="0.25">
      <c r="A68" s="18"/>
      <c r="B68" s="35"/>
      <c r="C68" s="20"/>
      <c r="D68" s="20"/>
      <c r="E68" s="21">
        <f t="shared" si="0"/>
        <v>0</v>
      </c>
    </row>
    <row r="69" spans="1:5" ht="15.75" thickBot="1" x14ac:dyDescent="0.25">
      <c r="A69" s="18"/>
      <c r="B69" s="35"/>
      <c r="C69" s="20"/>
      <c r="D69" s="20"/>
      <c r="E69" s="21">
        <f t="shared" si="0"/>
        <v>0</v>
      </c>
    </row>
    <row r="70" spans="1:5" ht="15.75" thickBot="1" x14ac:dyDescent="0.25">
      <c r="A70" s="18"/>
      <c r="B70" s="35"/>
      <c r="C70" s="20"/>
      <c r="D70" s="20"/>
      <c r="E70" s="21">
        <f t="shared" si="0"/>
        <v>0</v>
      </c>
    </row>
    <row r="71" spans="1:5" ht="15.75" thickBot="1" x14ac:dyDescent="0.25">
      <c r="A71" s="18"/>
      <c r="B71" s="35"/>
      <c r="C71" s="20"/>
      <c r="D71" s="20"/>
      <c r="E71" s="21">
        <f t="shared" si="0"/>
        <v>0</v>
      </c>
    </row>
    <row r="72" spans="1:5" ht="15.75" thickBot="1" x14ac:dyDescent="0.25">
      <c r="A72" s="18"/>
      <c r="B72" s="35"/>
      <c r="C72" s="20"/>
      <c r="D72" s="20"/>
      <c r="E72" s="21">
        <f t="shared" si="0"/>
        <v>0</v>
      </c>
    </row>
    <row r="73" spans="1:5" ht="15.75" thickBot="1" x14ac:dyDescent="0.25">
      <c r="A73" s="18"/>
      <c r="B73" s="35"/>
      <c r="C73" s="20"/>
      <c r="D73" s="20"/>
      <c r="E73" s="21">
        <f t="shared" si="0"/>
        <v>0</v>
      </c>
    </row>
    <row r="74" spans="1:5" ht="15.75" thickBot="1" x14ac:dyDescent="0.25">
      <c r="A74" s="18"/>
      <c r="B74" s="35"/>
      <c r="C74" s="20"/>
      <c r="D74" s="20"/>
      <c r="E74" s="21">
        <f t="shared" si="0"/>
        <v>0</v>
      </c>
    </row>
    <row r="75" spans="1:5" ht="15.75" thickBot="1" x14ac:dyDescent="0.25">
      <c r="A75" s="18"/>
      <c r="B75" s="35"/>
      <c r="C75" s="20"/>
      <c r="D75" s="20"/>
      <c r="E75" s="21">
        <f t="shared" si="0"/>
        <v>0</v>
      </c>
    </row>
    <row r="76" spans="1:5" ht="15.75" thickBot="1" x14ac:dyDescent="0.25">
      <c r="A76" s="18"/>
      <c r="B76" s="35"/>
      <c r="C76" s="20"/>
      <c r="D76" s="20"/>
      <c r="E76" s="21">
        <f t="shared" si="0"/>
        <v>0</v>
      </c>
    </row>
    <row r="77" spans="1:5" ht="15.75" thickBot="1" x14ac:dyDescent="0.25">
      <c r="A77" s="18"/>
      <c r="B77" s="35"/>
      <c r="C77" s="20"/>
      <c r="D77" s="20"/>
      <c r="E77" s="21">
        <f t="shared" si="0"/>
        <v>0</v>
      </c>
    </row>
    <row r="78" spans="1:5" ht="15.75" thickBot="1" x14ac:dyDescent="0.25">
      <c r="A78" s="18"/>
      <c r="B78" s="35"/>
      <c r="C78" s="20"/>
      <c r="D78" s="20"/>
      <c r="E78" s="21">
        <f t="shared" si="0"/>
        <v>0</v>
      </c>
    </row>
    <row r="79" spans="1:5" ht="15.75" thickBot="1" x14ac:dyDescent="0.25">
      <c r="A79" s="18"/>
      <c r="B79" s="35"/>
      <c r="C79" s="20"/>
      <c r="D79" s="20"/>
      <c r="E79" s="21">
        <f t="shared" si="0"/>
        <v>0</v>
      </c>
    </row>
    <row r="80" spans="1:5" ht="15.75" thickBot="1" x14ac:dyDescent="0.25">
      <c r="A80" s="18"/>
      <c r="B80" s="35"/>
      <c r="C80" s="20"/>
      <c r="D80" s="20"/>
      <c r="E80" s="21">
        <f t="shared" si="0"/>
        <v>0</v>
      </c>
    </row>
    <row r="81" spans="1:5" ht="15.75" thickBot="1" x14ac:dyDescent="0.25">
      <c r="A81" s="18"/>
      <c r="B81" s="35"/>
      <c r="C81" s="20"/>
      <c r="D81" s="20"/>
      <c r="E81" s="21">
        <f t="shared" si="0"/>
        <v>0</v>
      </c>
    </row>
    <row r="82" spans="1:5" ht="15.75" thickBot="1" x14ac:dyDescent="0.25">
      <c r="A82" s="18"/>
      <c r="B82" s="35"/>
      <c r="C82" s="20"/>
      <c r="D82" s="20"/>
      <c r="E82" s="21">
        <f t="shared" si="0"/>
        <v>0</v>
      </c>
    </row>
    <row r="83" spans="1:5" ht="15.75" thickBot="1" x14ac:dyDescent="0.25">
      <c r="A83" s="18"/>
      <c r="B83" s="35"/>
      <c r="C83" s="20"/>
      <c r="D83" s="20"/>
      <c r="E83" s="21">
        <f t="shared" si="0"/>
        <v>0</v>
      </c>
    </row>
    <row r="84" spans="1:5" ht="15.75" thickBot="1" x14ac:dyDescent="0.25">
      <c r="A84" s="18"/>
      <c r="B84" s="35"/>
      <c r="C84" s="20"/>
      <c r="D84" s="20"/>
      <c r="E84" s="21">
        <f t="shared" si="0"/>
        <v>0</v>
      </c>
    </row>
    <row r="85" spans="1:5" ht="15.75" thickBot="1" x14ac:dyDescent="0.25">
      <c r="A85" s="18"/>
      <c r="B85" s="35"/>
      <c r="C85" s="20"/>
      <c r="D85" s="20"/>
      <c r="E85" s="21">
        <f t="shared" si="0"/>
        <v>0</v>
      </c>
    </row>
    <row r="86" spans="1:5" ht="15.75" thickBot="1" x14ac:dyDescent="0.25">
      <c r="A86" s="18"/>
      <c r="B86" s="35"/>
      <c r="C86" s="20"/>
      <c r="D86" s="20"/>
      <c r="E86" s="21">
        <f t="shared" si="0"/>
        <v>0</v>
      </c>
    </row>
    <row r="87" spans="1:5" ht="15.75" thickBot="1" x14ac:dyDescent="0.25">
      <c r="A87" s="18"/>
      <c r="B87" s="35"/>
      <c r="C87" s="20"/>
      <c r="D87" s="20"/>
      <c r="E87" s="21">
        <f t="shared" si="0"/>
        <v>0</v>
      </c>
    </row>
    <row r="88" spans="1:5" ht="15.75" thickBot="1" x14ac:dyDescent="0.25">
      <c r="A88" s="18"/>
      <c r="B88" s="35"/>
      <c r="C88" s="20"/>
      <c r="D88" s="20"/>
      <c r="E88" s="21">
        <f t="shared" si="0"/>
        <v>0</v>
      </c>
    </row>
    <row r="89" spans="1:5" ht="15.75" thickBot="1" x14ac:dyDescent="0.25">
      <c r="A89" s="18"/>
      <c r="B89" s="35"/>
      <c r="C89" s="20"/>
      <c r="D89" s="20"/>
      <c r="E89" s="21">
        <f t="shared" si="0"/>
        <v>0</v>
      </c>
    </row>
    <row r="90" spans="1:5" ht="15.75" thickBot="1" x14ac:dyDescent="0.25">
      <c r="A90" s="18"/>
      <c r="B90" s="35"/>
      <c r="C90" s="20"/>
      <c r="D90" s="20"/>
      <c r="E90" s="21">
        <f t="shared" si="0"/>
        <v>0</v>
      </c>
    </row>
    <row r="91" spans="1:5" ht="15.75" thickBot="1" x14ac:dyDescent="0.25">
      <c r="A91" s="18"/>
      <c r="B91" s="35"/>
      <c r="C91" s="20"/>
      <c r="D91" s="20"/>
      <c r="E91" s="21">
        <f t="shared" si="0"/>
        <v>0</v>
      </c>
    </row>
    <row r="92" spans="1:5" ht="15.75" thickBot="1" x14ac:dyDescent="0.25">
      <c r="A92" s="18"/>
      <c r="B92" s="35"/>
      <c r="C92" s="20"/>
      <c r="D92" s="20"/>
      <c r="E92" s="21">
        <f t="shared" si="0"/>
        <v>0</v>
      </c>
    </row>
    <row r="93" spans="1:5" ht="15.75" thickBot="1" x14ac:dyDescent="0.25">
      <c r="A93" s="18"/>
      <c r="B93" s="35"/>
      <c r="C93" s="20"/>
      <c r="D93" s="20"/>
      <c r="E93" s="21">
        <f t="shared" si="0"/>
        <v>0</v>
      </c>
    </row>
    <row r="94" spans="1:5" ht="15.75" thickBot="1" x14ac:dyDescent="0.25">
      <c r="A94" s="18"/>
      <c r="B94" s="35"/>
      <c r="C94" s="20"/>
      <c r="D94" s="20"/>
      <c r="E94" s="21">
        <f t="shared" si="0"/>
        <v>0</v>
      </c>
    </row>
    <row r="95" spans="1:5" ht="15.75" thickBot="1" x14ac:dyDescent="0.25">
      <c r="A95" s="18"/>
      <c r="B95" s="35"/>
      <c r="C95" s="20"/>
      <c r="D95" s="20"/>
      <c r="E95" s="21">
        <f t="shared" si="0"/>
        <v>0</v>
      </c>
    </row>
    <row r="96" spans="1:5" ht="15.75" thickBot="1" x14ac:dyDescent="0.25">
      <c r="A96" s="18"/>
      <c r="B96" s="35"/>
      <c r="C96" s="20"/>
      <c r="D96" s="20"/>
      <c r="E96" s="21">
        <f t="shared" si="0"/>
        <v>0</v>
      </c>
    </row>
    <row r="97" spans="1:5" ht="15.75" thickBot="1" x14ac:dyDescent="0.25">
      <c r="A97" s="18"/>
      <c r="B97" s="35"/>
      <c r="C97" s="20"/>
      <c r="D97" s="20"/>
      <c r="E97" s="21">
        <f t="shared" si="0"/>
        <v>0</v>
      </c>
    </row>
    <row r="98" spans="1:5" ht="15.75" thickBot="1" x14ac:dyDescent="0.25">
      <c r="A98" s="18"/>
      <c r="B98" s="35"/>
      <c r="C98" s="20"/>
      <c r="D98" s="20"/>
      <c r="E98" s="21">
        <f t="shared" si="0"/>
        <v>0</v>
      </c>
    </row>
    <row r="99" spans="1:5" ht="15.75" thickBot="1" x14ac:dyDescent="0.25">
      <c r="A99" s="18"/>
      <c r="B99" s="35"/>
      <c r="C99" s="20"/>
      <c r="D99" s="20"/>
      <c r="E99" s="21">
        <f t="shared" si="0"/>
        <v>0</v>
      </c>
    </row>
    <row r="100" spans="1:5" ht="15.75" thickBot="1" x14ac:dyDescent="0.25">
      <c r="A100" s="18"/>
      <c r="B100" s="35"/>
      <c r="C100" s="20"/>
      <c r="D100" s="20"/>
      <c r="E100" s="21">
        <f t="shared" si="0"/>
        <v>0</v>
      </c>
    </row>
    <row r="101" spans="1:5" ht="15.75" thickBot="1" x14ac:dyDescent="0.25">
      <c r="A101" s="18"/>
      <c r="B101" s="35"/>
      <c r="C101" s="20"/>
      <c r="D101" s="20"/>
      <c r="E101" s="21">
        <f t="shared" si="0"/>
        <v>0</v>
      </c>
    </row>
    <row r="102" spans="1:5" ht="15.75" thickBot="1" x14ac:dyDescent="0.25">
      <c r="A102" s="18"/>
      <c r="B102" s="35"/>
      <c r="C102" s="20"/>
      <c r="D102" s="20"/>
      <c r="E102" s="21">
        <f t="shared" si="0"/>
        <v>0</v>
      </c>
    </row>
    <row r="103" spans="1:5" ht="15.75" thickBot="1" x14ac:dyDescent="0.25">
      <c r="A103" s="18"/>
      <c r="B103" s="35"/>
      <c r="C103" s="20"/>
      <c r="D103" s="20"/>
      <c r="E103" s="21">
        <f t="shared" si="0"/>
        <v>0</v>
      </c>
    </row>
    <row r="104" spans="1:5" ht="15.75" thickBot="1" x14ac:dyDescent="0.25">
      <c r="A104" s="18"/>
      <c r="B104" s="35"/>
      <c r="C104" s="20"/>
      <c r="D104" s="20"/>
      <c r="E104" s="21">
        <f t="shared" si="0"/>
        <v>0</v>
      </c>
    </row>
    <row r="105" spans="1:5" ht="15.75" thickBot="1" x14ac:dyDescent="0.25">
      <c r="A105" s="18"/>
      <c r="B105" s="35"/>
      <c r="C105" s="20"/>
      <c r="D105" s="20"/>
      <c r="E105" s="21">
        <f t="shared" si="0"/>
        <v>0</v>
      </c>
    </row>
    <row r="106" spans="1:5" ht="15.75" thickBot="1" x14ac:dyDescent="0.25">
      <c r="A106" s="18"/>
      <c r="B106" s="35"/>
      <c r="C106" s="20"/>
      <c r="D106" s="20"/>
      <c r="E106" s="21">
        <f t="shared" si="0"/>
        <v>0</v>
      </c>
    </row>
    <row r="107" spans="1:5" ht="15.75" thickBot="1" x14ac:dyDescent="0.25">
      <c r="A107" s="18"/>
      <c r="B107" s="35"/>
      <c r="C107" s="20"/>
      <c r="D107" s="20"/>
      <c r="E107" s="21">
        <f t="shared" si="0"/>
        <v>0</v>
      </c>
    </row>
    <row r="108" spans="1:5" ht="15.75" thickBot="1" x14ac:dyDescent="0.25">
      <c r="A108" s="18"/>
      <c r="B108" s="35"/>
      <c r="C108" s="20"/>
      <c r="D108" s="20"/>
      <c r="E108" s="21">
        <f t="shared" si="0"/>
        <v>0</v>
      </c>
    </row>
    <row r="109" spans="1:5" ht="15.75" thickBot="1" x14ac:dyDescent="0.25">
      <c r="A109" s="18"/>
      <c r="B109" s="35"/>
      <c r="C109" s="20"/>
      <c r="D109" s="20"/>
      <c r="E109" s="21">
        <f t="shared" si="0"/>
        <v>0</v>
      </c>
    </row>
    <row r="110" spans="1:5" ht="15.75" thickBot="1" x14ac:dyDescent="0.25">
      <c r="A110" s="18"/>
      <c r="B110" s="35"/>
      <c r="C110" s="20"/>
      <c r="D110" s="20"/>
      <c r="E110" s="21">
        <f t="shared" si="0"/>
        <v>0</v>
      </c>
    </row>
    <row r="111" spans="1:5" ht="15.75" thickBot="1" x14ac:dyDescent="0.25">
      <c r="A111" s="18"/>
      <c r="B111" s="35"/>
      <c r="C111" s="20"/>
      <c r="D111" s="20"/>
      <c r="E111" s="21">
        <f t="shared" si="0"/>
        <v>0</v>
      </c>
    </row>
    <row r="112" spans="1:5" ht="15.75" thickBot="1" x14ac:dyDescent="0.25">
      <c r="A112" s="18"/>
      <c r="B112" s="35"/>
      <c r="C112" s="20"/>
      <c r="D112" s="20"/>
      <c r="E112" s="21">
        <f t="shared" si="0"/>
        <v>0</v>
      </c>
    </row>
    <row r="113" spans="1:5" ht="15.75" thickBot="1" x14ac:dyDescent="0.25">
      <c r="A113" s="18"/>
      <c r="B113" s="35"/>
      <c r="C113" s="20"/>
      <c r="D113" s="20"/>
      <c r="E113" s="21">
        <f t="shared" si="0"/>
        <v>0</v>
      </c>
    </row>
    <row r="114" spans="1:5" ht="15.75" thickBot="1" x14ac:dyDescent="0.25">
      <c r="A114" s="18"/>
      <c r="B114" s="35"/>
      <c r="C114" s="20"/>
      <c r="D114" s="20"/>
      <c r="E114" s="21">
        <f t="shared" ref="E114:E127" si="1">SUM(E113+D114-C114)</f>
        <v>0</v>
      </c>
    </row>
    <row r="115" spans="1:5" ht="15.75" thickBot="1" x14ac:dyDescent="0.25">
      <c r="A115" s="18"/>
      <c r="B115" s="35"/>
      <c r="C115" s="20"/>
      <c r="D115" s="20"/>
      <c r="E115" s="21">
        <f t="shared" si="1"/>
        <v>0</v>
      </c>
    </row>
    <row r="116" spans="1:5" ht="15.75" thickBot="1" x14ac:dyDescent="0.25">
      <c r="A116" s="18"/>
      <c r="B116" s="35"/>
      <c r="C116" s="20"/>
      <c r="D116" s="20"/>
      <c r="E116" s="21">
        <f t="shared" si="1"/>
        <v>0</v>
      </c>
    </row>
    <row r="117" spans="1:5" ht="15.75" thickBot="1" x14ac:dyDescent="0.25">
      <c r="A117" s="18"/>
      <c r="B117" s="35"/>
      <c r="C117" s="20"/>
      <c r="D117" s="20"/>
      <c r="E117" s="21">
        <f t="shared" si="1"/>
        <v>0</v>
      </c>
    </row>
    <row r="118" spans="1:5" ht="15.75" thickBot="1" x14ac:dyDescent="0.25">
      <c r="A118" s="18"/>
      <c r="B118" s="35"/>
      <c r="C118" s="20"/>
      <c r="D118" s="20"/>
      <c r="E118" s="21">
        <f t="shared" si="1"/>
        <v>0</v>
      </c>
    </row>
    <row r="119" spans="1:5" ht="15.75" thickBot="1" x14ac:dyDescent="0.25">
      <c r="A119" s="18"/>
      <c r="B119" s="35"/>
      <c r="C119" s="20"/>
      <c r="D119" s="20"/>
      <c r="E119" s="21">
        <f t="shared" si="1"/>
        <v>0</v>
      </c>
    </row>
    <row r="120" spans="1:5" ht="15.75" thickBot="1" x14ac:dyDescent="0.25">
      <c r="A120" s="18"/>
      <c r="B120" s="35"/>
      <c r="C120" s="20"/>
      <c r="D120" s="20"/>
      <c r="E120" s="21">
        <f t="shared" si="1"/>
        <v>0</v>
      </c>
    </row>
    <row r="121" spans="1:5" ht="15.75" thickBot="1" x14ac:dyDescent="0.25">
      <c r="A121" s="18"/>
      <c r="B121" s="35"/>
      <c r="C121" s="20"/>
      <c r="D121" s="20"/>
      <c r="E121" s="21">
        <f t="shared" si="1"/>
        <v>0</v>
      </c>
    </row>
    <row r="122" spans="1:5" ht="15.75" thickBot="1" x14ac:dyDescent="0.25">
      <c r="A122" s="18"/>
      <c r="B122" s="35"/>
      <c r="C122" s="20"/>
      <c r="D122" s="20"/>
      <c r="E122" s="21">
        <f t="shared" si="1"/>
        <v>0</v>
      </c>
    </row>
    <row r="123" spans="1:5" ht="15.75" thickBot="1" x14ac:dyDescent="0.25">
      <c r="A123" s="18"/>
      <c r="B123" s="35"/>
      <c r="C123" s="20"/>
      <c r="D123" s="20"/>
      <c r="E123" s="21">
        <f t="shared" si="1"/>
        <v>0</v>
      </c>
    </row>
    <row r="124" spans="1:5" ht="15.75" thickBot="1" x14ac:dyDescent="0.25">
      <c r="A124" s="18"/>
      <c r="B124" s="35"/>
      <c r="C124" s="20"/>
      <c r="D124" s="20"/>
      <c r="E124" s="21">
        <f t="shared" si="1"/>
        <v>0</v>
      </c>
    </row>
    <row r="125" spans="1:5" ht="15.75" thickBot="1" x14ac:dyDescent="0.25">
      <c r="A125" s="18"/>
      <c r="B125" s="35"/>
      <c r="C125" s="20"/>
      <c r="D125" s="20"/>
      <c r="E125" s="21">
        <f t="shared" si="1"/>
        <v>0</v>
      </c>
    </row>
    <row r="126" spans="1:5" ht="15.75" thickBot="1" x14ac:dyDescent="0.25">
      <c r="A126" s="18"/>
      <c r="B126" s="35"/>
      <c r="C126" s="20"/>
      <c r="D126" s="20"/>
      <c r="E126" s="21">
        <f t="shared" si="1"/>
        <v>0</v>
      </c>
    </row>
    <row r="127" spans="1:5" ht="15.75" thickBot="1" x14ac:dyDescent="0.25">
      <c r="A127" s="18"/>
      <c r="B127" s="35"/>
      <c r="C127" s="20"/>
      <c r="D127" s="20"/>
      <c r="E127" s="21">
        <f t="shared" si="1"/>
        <v>0</v>
      </c>
    </row>
    <row r="128" spans="1:5" ht="15.75" thickBot="1" x14ac:dyDescent="0.25">
      <c r="A128" s="251" t="s">
        <v>17</v>
      </c>
      <c r="B128" s="252"/>
      <c r="C128" s="21">
        <f>SUM(Debits_Aout)</f>
        <v>0</v>
      </c>
      <c r="D128" s="21">
        <f>SUM(Credits_Aout)</f>
        <v>0</v>
      </c>
      <c r="E128" s="21">
        <f>SUM(D128-C128)</f>
        <v>0</v>
      </c>
    </row>
    <row r="129" spans="3:5" x14ac:dyDescent="0.2">
      <c r="C129" s="182"/>
      <c r="D129" s="182"/>
      <c r="E129" s="182"/>
    </row>
  </sheetData>
  <sheetProtection sheet="1" objects="1" scenarios="1"/>
  <mergeCells count="3">
    <mergeCell ref="A2:E2"/>
    <mergeCell ref="A128:B128"/>
    <mergeCell ref="A1:E1"/>
  </mergeCells>
  <printOptions headings="1"/>
  <pageMargins left="0.70866141732283472" right="0.70866141732283472" top="0.74803149606299213" bottom="0.74803149606299213" header="0.31496062992125984" footer="0.31496062992125984"/>
  <pageSetup paperSize="9" scale="67" fitToHeight="0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F129"/>
  <sheetViews>
    <sheetView zoomScaleNormal="100" workbookViewId="0">
      <pane ySplit="3" topLeftCell="A4" activePane="bottomLeft" state="frozen"/>
      <selection activeCell="C4" sqref="C4:E129"/>
      <selection pane="bottomLeft" activeCell="A4" sqref="A4"/>
    </sheetView>
  </sheetViews>
  <sheetFormatPr baseColWidth="10" defaultRowHeight="15" x14ac:dyDescent="0.2"/>
  <cols>
    <col min="1" max="1" width="33.6640625" style="3" customWidth="1"/>
    <col min="2" max="2" width="20.21875" style="3" customWidth="1"/>
    <col min="3" max="5" width="12.77734375" style="3" customWidth="1"/>
    <col min="6" max="16384" width="11.5546875" style="3"/>
  </cols>
  <sheetData>
    <row r="1" spans="1:6" ht="19.5" customHeight="1" thickBot="1" x14ac:dyDescent="0.25">
      <c r="A1" s="245" t="s">
        <v>213</v>
      </c>
      <c r="B1" s="246"/>
      <c r="C1" s="246"/>
      <c r="D1" s="246"/>
      <c r="E1" s="247"/>
    </row>
    <row r="2" spans="1:6" ht="19.5" customHeight="1" thickBot="1" x14ac:dyDescent="0.25">
      <c r="A2" s="248" t="str">
        <f>Mois9</f>
        <v>SEPTEMBRE</v>
      </c>
      <c r="B2" s="249"/>
      <c r="C2" s="249"/>
      <c r="D2" s="249"/>
      <c r="E2" s="250"/>
    </row>
    <row r="3" spans="1:6" ht="29.25" customHeight="1" thickBot="1" x14ac:dyDescent="0.25">
      <c r="A3" s="66" t="s">
        <v>270</v>
      </c>
      <c r="B3" s="67" t="s">
        <v>271</v>
      </c>
      <c r="C3" s="66" t="s">
        <v>14</v>
      </c>
      <c r="D3" s="66" t="s">
        <v>15</v>
      </c>
      <c r="E3" s="66" t="s">
        <v>16</v>
      </c>
    </row>
    <row r="4" spans="1:6" ht="15.75" customHeight="1" thickBot="1" x14ac:dyDescent="0.25">
      <c r="A4" s="180"/>
      <c r="B4" s="35"/>
      <c r="C4" s="20"/>
      <c r="D4" s="20"/>
      <c r="E4" s="21">
        <f>SUM(D4-C4)</f>
        <v>0</v>
      </c>
    </row>
    <row r="5" spans="1:6" ht="15.75" customHeight="1" thickBot="1" x14ac:dyDescent="0.25">
      <c r="A5" s="18"/>
      <c r="B5" s="35"/>
      <c r="C5" s="20"/>
      <c r="D5" s="20"/>
      <c r="E5" s="21">
        <f>SUM(E4+D5-C5)</f>
        <v>0</v>
      </c>
    </row>
    <row r="6" spans="1:6" ht="15.75" customHeight="1" thickBot="1" x14ac:dyDescent="0.25">
      <c r="A6" s="18"/>
      <c r="B6" s="35"/>
      <c r="C6" s="20"/>
      <c r="D6" s="20"/>
      <c r="E6" s="21">
        <f t="shared" ref="E6:E113" si="0">SUM(E5+D6-C6)</f>
        <v>0</v>
      </c>
      <c r="F6" s="3" t="s">
        <v>0</v>
      </c>
    </row>
    <row r="7" spans="1:6" ht="15.75" customHeight="1" thickBot="1" x14ac:dyDescent="0.25">
      <c r="A7" s="18"/>
      <c r="B7" s="35"/>
      <c r="C7" s="20"/>
      <c r="D7" s="20"/>
      <c r="E7" s="21">
        <f t="shared" si="0"/>
        <v>0</v>
      </c>
      <c r="F7" s="168" t="s">
        <v>123</v>
      </c>
    </row>
    <row r="8" spans="1:6" ht="15.75" customHeight="1" thickBot="1" x14ac:dyDescent="0.25">
      <c r="A8" s="18"/>
      <c r="B8" s="35"/>
      <c r="C8" s="20"/>
      <c r="D8" s="20"/>
      <c r="E8" s="21">
        <f t="shared" si="0"/>
        <v>0</v>
      </c>
    </row>
    <row r="9" spans="1:6" ht="15.75" customHeight="1" thickBot="1" x14ac:dyDescent="0.25">
      <c r="A9" s="18"/>
      <c r="B9" s="35"/>
      <c r="C9" s="20"/>
      <c r="D9" s="20"/>
      <c r="E9" s="21">
        <f t="shared" si="0"/>
        <v>0</v>
      </c>
    </row>
    <row r="10" spans="1:6" ht="15.75" customHeight="1" thickBot="1" x14ac:dyDescent="0.25">
      <c r="A10" s="18"/>
      <c r="B10" s="35"/>
      <c r="C10" s="20"/>
      <c r="D10" s="20"/>
      <c r="E10" s="21">
        <f t="shared" si="0"/>
        <v>0</v>
      </c>
    </row>
    <row r="11" spans="1:6" ht="15.75" customHeight="1" thickBot="1" x14ac:dyDescent="0.25">
      <c r="A11" s="18"/>
      <c r="B11" s="35"/>
      <c r="C11" s="20"/>
      <c r="D11" s="20"/>
      <c r="E11" s="21">
        <f t="shared" si="0"/>
        <v>0</v>
      </c>
      <c r="F11" s="165" t="s">
        <v>116</v>
      </c>
    </row>
    <row r="12" spans="1:6" ht="15.75" customHeight="1" thickBot="1" x14ac:dyDescent="0.25">
      <c r="A12" s="18"/>
      <c r="B12" s="35"/>
      <c r="C12" s="20"/>
      <c r="D12" s="20"/>
      <c r="E12" s="21">
        <f t="shared" si="0"/>
        <v>0</v>
      </c>
    </row>
    <row r="13" spans="1:6" ht="15.75" customHeight="1" thickBot="1" x14ac:dyDescent="0.25">
      <c r="A13" s="18"/>
      <c r="B13" s="35"/>
      <c r="C13" s="20"/>
      <c r="D13" s="20"/>
      <c r="E13" s="21">
        <f t="shared" si="0"/>
        <v>0</v>
      </c>
    </row>
    <row r="14" spans="1:6" ht="15.75" customHeight="1" thickBot="1" x14ac:dyDescent="0.25">
      <c r="A14" s="18"/>
      <c r="B14" s="35"/>
      <c r="C14" s="20"/>
      <c r="D14" s="20"/>
      <c r="E14" s="21">
        <f t="shared" si="0"/>
        <v>0</v>
      </c>
    </row>
    <row r="15" spans="1:6" ht="15.75" customHeight="1" thickBot="1" x14ac:dyDescent="0.25">
      <c r="A15" s="18"/>
      <c r="B15" s="35"/>
      <c r="C15" s="20"/>
      <c r="D15" s="20"/>
      <c r="E15" s="21">
        <f t="shared" si="0"/>
        <v>0</v>
      </c>
      <c r="F15" s="165" t="s">
        <v>18</v>
      </c>
    </row>
    <row r="16" spans="1:6" ht="15.75" customHeight="1" thickBot="1" x14ac:dyDescent="0.25">
      <c r="A16" s="18"/>
      <c r="B16" s="35"/>
      <c r="C16" s="20"/>
      <c r="D16" s="20"/>
      <c r="E16" s="21">
        <f t="shared" si="0"/>
        <v>0</v>
      </c>
    </row>
    <row r="17" spans="1:5" ht="15.75" customHeight="1" thickBot="1" x14ac:dyDescent="0.25">
      <c r="A17" s="18"/>
      <c r="B17" s="35"/>
      <c r="C17" s="20"/>
      <c r="D17" s="20"/>
      <c r="E17" s="21">
        <f t="shared" si="0"/>
        <v>0</v>
      </c>
    </row>
    <row r="18" spans="1:5" ht="15.75" customHeight="1" thickBot="1" x14ac:dyDescent="0.25">
      <c r="A18" s="18"/>
      <c r="B18" s="35"/>
      <c r="C18" s="20"/>
      <c r="D18" s="20"/>
      <c r="E18" s="21">
        <f t="shared" si="0"/>
        <v>0</v>
      </c>
    </row>
    <row r="19" spans="1:5" ht="15.75" customHeight="1" thickBot="1" x14ac:dyDescent="0.25">
      <c r="A19" s="18"/>
      <c r="B19" s="35"/>
      <c r="C19" s="20"/>
      <c r="D19" s="20"/>
      <c r="E19" s="21">
        <f t="shared" si="0"/>
        <v>0</v>
      </c>
    </row>
    <row r="20" spans="1:5" ht="15.75" customHeight="1" thickBot="1" x14ac:dyDescent="0.25">
      <c r="A20" s="18"/>
      <c r="B20" s="35"/>
      <c r="C20" s="20"/>
      <c r="D20" s="20"/>
      <c r="E20" s="21">
        <f t="shared" si="0"/>
        <v>0</v>
      </c>
    </row>
    <row r="21" spans="1:5" ht="15.75" customHeight="1" thickBot="1" x14ac:dyDescent="0.25">
      <c r="A21" s="18"/>
      <c r="B21" s="35"/>
      <c r="C21" s="20"/>
      <c r="D21" s="20"/>
      <c r="E21" s="21">
        <f t="shared" si="0"/>
        <v>0</v>
      </c>
    </row>
    <row r="22" spans="1:5" ht="15.75" customHeight="1" thickBot="1" x14ac:dyDescent="0.25">
      <c r="A22" s="18"/>
      <c r="B22" s="35"/>
      <c r="C22" s="20"/>
      <c r="D22" s="20"/>
      <c r="E22" s="21">
        <f t="shared" si="0"/>
        <v>0</v>
      </c>
    </row>
    <row r="23" spans="1:5" ht="15.75" customHeight="1" thickBot="1" x14ac:dyDescent="0.25">
      <c r="A23" s="18"/>
      <c r="B23" s="35"/>
      <c r="C23" s="20"/>
      <c r="D23" s="20"/>
      <c r="E23" s="21">
        <f t="shared" si="0"/>
        <v>0</v>
      </c>
    </row>
    <row r="24" spans="1:5" ht="15.75" customHeight="1" thickBot="1" x14ac:dyDescent="0.25">
      <c r="A24" s="18"/>
      <c r="B24" s="35"/>
      <c r="C24" s="20"/>
      <c r="D24" s="20"/>
      <c r="E24" s="21">
        <f t="shared" si="0"/>
        <v>0</v>
      </c>
    </row>
    <row r="25" spans="1:5" ht="15.75" customHeight="1" thickBot="1" x14ac:dyDescent="0.25">
      <c r="A25" s="18"/>
      <c r="B25" s="35"/>
      <c r="C25" s="20"/>
      <c r="D25" s="20"/>
      <c r="E25" s="21">
        <f t="shared" si="0"/>
        <v>0</v>
      </c>
    </row>
    <row r="26" spans="1:5" ht="15.75" customHeight="1" thickBot="1" x14ac:dyDescent="0.25">
      <c r="A26" s="18"/>
      <c r="B26" s="35"/>
      <c r="C26" s="20"/>
      <c r="D26" s="20"/>
      <c r="E26" s="21">
        <f t="shared" si="0"/>
        <v>0</v>
      </c>
    </row>
    <row r="27" spans="1:5" ht="15.75" customHeight="1" thickBot="1" x14ac:dyDescent="0.25">
      <c r="A27" s="18"/>
      <c r="B27" s="35"/>
      <c r="C27" s="20"/>
      <c r="D27" s="20"/>
      <c r="E27" s="21">
        <f t="shared" si="0"/>
        <v>0</v>
      </c>
    </row>
    <row r="28" spans="1:5" ht="15.75" customHeight="1" thickBot="1" x14ac:dyDescent="0.25">
      <c r="A28" s="18"/>
      <c r="B28" s="35"/>
      <c r="C28" s="20"/>
      <c r="D28" s="20"/>
      <c r="E28" s="21">
        <f t="shared" si="0"/>
        <v>0</v>
      </c>
    </row>
    <row r="29" spans="1:5" ht="15.75" customHeight="1" thickBot="1" x14ac:dyDescent="0.25">
      <c r="A29" s="18"/>
      <c r="B29" s="35"/>
      <c r="C29" s="20"/>
      <c r="D29" s="20"/>
      <c r="E29" s="21">
        <f t="shared" si="0"/>
        <v>0</v>
      </c>
    </row>
    <row r="30" spans="1:5" ht="15.75" customHeight="1" thickBot="1" x14ac:dyDescent="0.25">
      <c r="A30" s="18"/>
      <c r="B30" s="35"/>
      <c r="C30" s="20"/>
      <c r="D30" s="20"/>
      <c r="E30" s="21">
        <f t="shared" si="0"/>
        <v>0</v>
      </c>
    </row>
    <row r="31" spans="1:5" ht="15.75" customHeight="1" thickBot="1" x14ac:dyDescent="0.25">
      <c r="A31" s="18"/>
      <c r="B31" s="35"/>
      <c r="C31" s="20"/>
      <c r="D31" s="20"/>
      <c r="E31" s="21">
        <f t="shared" si="0"/>
        <v>0</v>
      </c>
    </row>
    <row r="32" spans="1:5" ht="15.75" customHeight="1" thickBot="1" x14ac:dyDescent="0.25">
      <c r="A32" s="18"/>
      <c r="B32" s="35"/>
      <c r="C32" s="20"/>
      <c r="D32" s="20"/>
      <c r="E32" s="21">
        <f t="shared" si="0"/>
        <v>0</v>
      </c>
    </row>
    <row r="33" spans="1:5" ht="15.75" customHeight="1" thickBot="1" x14ac:dyDescent="0.25">
      <c r="A33" s="18"/>
      <c r="B33" s="35"/>
      <c r="C33" s="20"/>
      <c r="D33" s="20"/>
      <c r="E33" s="21">
        <f t="shared" si="0"/>
        <v>0</v>
      </c>
    </row>
    <row r="34" spans="1:5" ht="15.75" customHeight="1" thickBot="1" x14ac:dyDescent="0.25">
      <c r="A34" s="18"/>
      <c r="B34" s="35"/>
      <c r="C34" s="20"/>
      <c r="D34" s="20"/>
      <c r="E34" s="21">
        <f t="shared" si="0"/>
        <v>0</v>
      </c>
    </row>
    <row r="35" spans="1:5" ht="15.75" customHeight="1" thickBot="1" x14ac:dyDescent="0.25">
      <c r="A35" s="18"/>
      <c r="B35" s="35"/>
      <c r="C35" s="20"/>
      <c r="D35" s="20"/>
      <c r="E35" s="21">
        <f t="shared" si="0"/>
        <v>0</v>
      </c>
    </row>
    <row r="36" spans="1:5" ht="15.75" customHeight="1" thickBot="1" x14ac:dyDescent="0.25">
      <c r="A36" s="18"/>
      <c r="B36" s="35"/>
      <c r="C36" s="20"/>
      <c r="D36" s="20"/>
      <c r="E36" s="21">
        <f t="shared" si="0"/>
        <v>0</v>
      </c>
    </row>
    <row r="37" spans="1:5" ht="15.75" customHeight="1" thickBot="1" x14ac:dyDescent="0.25">
      <c r="A37" s="18"/>
      <c r="B37" s="35"/>
      <c r="C37" s="20"/>
      <c r="D37" s="20"/>
      <c r="E37" s="21">
        <f t="shared" si="0"/>
        <v>0</v>
      </c>
    </row>
    <row r="38" spans="1:5" ht="15.75" customHeight="1" thickBot="1" x14ac:dyDescent="0.25">
      <c r="A38" s="18"/>
      <c r="B38" s="35"/>
      <c r="C38" s="20"/>
      <c r="D38" s="20"/>
      <c r="E38" s="21">
        <f t="shared" si="0"/>
        <v>0</v>
      </c>
    </row>
    <row r="39" spans="1:5" ht="15.75" customHeight="1" thickBot="1" x14ac:dyDescent="0.25">
      <c r="A39" s="18"/>
      <c r="B39" s="35"/>
      <c r="C39" s="20"/>
      <c r="D39" s="20"/>
      <c r="E39" s="21">
        <f t="shared" si="0"/>
        <v>0</v>
      </c>
    </row>
    <row r="40" spans="1:5" ht="15.75" customHeight="1" thickBot="1" x14ac:dyDescent="0.25">
      <c r="A40" s="18"/>
      <c r="B40" s="35"/>
      <c r="C40" s="20"/>
      <c r="D40" s="20"/>
      <c r="E40" s="21">
        <f t="shared" si="0"/>
        <v>0</v>
      </c>
    </row>
    <row r="41" spans="1:5" ht="15.75" customHeight="1" thickBot="1" x14ac:dyDescent="0.25">
      <c r="A41" s="18"/>
      <c r="B41" s="35"/>
      <c r="C41" s="20"/>
      <c r="D41" s="20"/>
      <c r="E41" s="21">
        <f t="shared" si="0"/>
        <v>0</v>
      </c>
    </row>
    <row r="42" spans="1:5" ht="15.75" customHeight="1" thickBot="1" x14ac:dyDescent="0.25">
      <c r="A42" s="18"/>
      <c r="B42" s="35"/>
      <c r="C42" s="20"/>
      <c r="D42" s="20"/>
      <c r="E42" s="21">
        <f t="shared" si="0"/>
        <v>0</v>
      </c>
    </row>
    <row r="43" spans="1:5" ht="15.75" customHeight="1" thickBot="1" x14ac:dyDescent="0.25">
      <c r="A43" s="18"/>
      <c r="B43" s="35"/>
      <c r="C43" s="20"/>
      <c r="D43" s="20"/>
      <c r="E43" s="21">
        <f t="shared" si="0"/>
        <v>0</v>
      </c>
    </row>
    <row r="44" spans="1:5" ht="15.75" customHeight="1" thickBot="1" x14ac:dyDescent="0.25">
      <c r="A44" s="18"/>
      <c r="B44" s="35"/>
      <c r="C44" s="20"/>
      <c r="D44" s="20"/>
      <c r="E44" s="21">
        <f t="shared" si="0"/>
        <v>0</v>
      </c>
    </row>
    <row r="45" spans="1:5" ht="15.75" customHeight="1" thickBot="1" x14ac:dyDescent="0.25">
      <c r="A45" s="18"/>
      <c r="B45" s="35"/>
      <c r="C45" s="20"/>
      <c r="D45" s="20"/>
      <c r="E45" s="21">
        <f t="shared" si="0"/>
        <v>0</v>
      </c>
    </row>
    <row r="46" spans="1:5" ht="15.75" customHeight="1" thickBot="1" x14ac:dyDescent="0.25">
      <c r="A46" s="18"/>
      <c r="B46" s="35"/>
      <c r="C46" s="20"/>
      <c r="D46" s="20"/>
      <c r="E46" s="21">
        <f t="shared" si="0"/>
        <v>0</v>
      </c>
    </row>
    <row r="47" spans="1:5" ht="15.75" customHeight="1" thickBot="1" x14ac:dyDescent="0.25">
      <c r="A47" s="18"/>
      <c r="B47" s="35"/>
      <c r="C47" s="20"/>
      <c r="D47" s="20"/>
      <c r="E47" s="21">
        <f t="shared" si="0"/>
        <v>0</v>
      </c>
    </row>
    <row r="48" spans="1:5" ht="15.75" customHeight="1" thickBot="1" x14ac:dyDescent="0.25">
      <c r="A48" s="18"/>
      <c r="B48" s="35"/>
      <c r="C48" s="20"/>
      <c r="D48" s="20"/>
      <c r="E48" s="21">
        <f t="shared" si="0"/>
        <v>0</v>
      </c>
    </row>
    <row r="49" spans="1:6" ht="15.75" customHeight="1" thickBot="1" x14ac:dyDescent="0.25">
      <c r="A49" s="18"/>
      <c r="B49" s="35"/>
      <c r="C49" s="20"/>
      <c r="D49" s="20"/>
      <c r="E49" s="21">
        <f t="shared" si="0"/>
        <v>0</v>
      </c>
    </row>
    <row r="50" spans="1:6" ht="15.75" customHeight="1" thickBot="1" x14ac:dyDescent="0.25">
      <c r="A50" s="18"/>
      <c r="B50" s="35"/>
      <c r="C50" s="20"/>
      <c r="D50" s="20"/>
      <c r="E50" s="21">
        <f t="shared" si="0"/>
        <v>0</v>
      </c>
    </row>
    <row r="51" spans="1:6" ht="15.75" customHeight="1" thickBot="1" x14ac:dyDescent="0.25">
      <c r="A51" s="18"/>
      <c r="B51" s="35"/>
      <c r="C51" s="20"/>
      <c r="D51" s="20"/>
      <c r="E51" s="21">
        <f t="shared" si="0"/>
        <v>0</v>
      </c>
      <c r="F51" s="3" t="s">
        <v>0</v>
      </c>
    </row>
    <row r="52" spans="1:6" ht="15.75" customHeight="1" thickBot="1" x14ac:dyDescent="0.25">
      <c r="A52" s="18"/>
      <c r="B52" s="35"/>
      <c r="C52" s="20"/>
      <c r="D52" s="20"/>
      <c r="E52" s="21">
        <f t="shared" si="0"/>
        <v>0</v>
      </c>
    </row>
    <row r="53" spans="1:6" ht="15.75" customHeight="1" thickBot="1" x14ac:dyDescent="0.25">
      <c r="A53" s="18"/>
      <c r="B53" s="35"/>
      <c r="C53" s="20"/>
      <c r="D53" s="20"/>
      <c r="E53" s="21">
        <f t="shared" si="0"/>
        <v>0</v>
      </c>
    </row>
    <row r="54" spans="1:6" ht="15.75" customHeight="1" thickBot="1" x14ac:dyDescent="0.25">
      <c r="A54" s="18"/>
      <c r="B54" s="35"/>
      <c r="C54" s="20"/>
      <c r="D54" s="20"/>
      <c r="E54" s="21">
        <f t="shared" si="0"/>
        <v>0</v>
      </c>
    </row>
    <row r="55" spans="1:6" ht="15.75" customHeight="1" thickBot="1" x14ac:dyDescent="0.25">
      <c r="A55" s="18"/>
      <c r="B55" s="35"/>
      <c r="C55" s="20"/>
      <c r="D55" s="20"/>
      <c r="E55" s="21">
        <f t="shared" si="0"/>
        <v>0</v>
      </c>
    </row>
    <row r="56" spans="1:6" ht="15.75" customHeight="1" thickBot="1" x14ac:dyDescent="0.25">
      <c r="A56" s="18"/>
      <c r="B56" s="35"/>
      <c r="C56" s="20"/>
      <c r="D56" s="20"/>
      <c r="E56" s="21">
        <f t="shared" si="0"/>
        <v>0</v>
      </c>
    </row>
    <row r="57" spans="1:6" ht="15.75" customHeight="1" thickBot="1" x14ac:dyDescent="0.25">
      <c r="A57" s="18"/>
      <c r="B57" s="35"/>
      <c r="C57" s="20"/>
      <c r="D57" s="20"/>
      <c r="E57" s="21">
        <f t="shared" si="0"/>
        <v>0</v>
      </c>
    </row>
    <row r="58" spans="1:6" ht="15.75" customHeight="1" thickBot="1" x14ac:dyDescent="0.25">
      <c r="A58" s="18"/>
      <c r="B58" s="35"/>
      <c r="C58" s="20"/>
      <c r="D58" s="20"/>
      <c r="E58" s="21">
        <f t="shared" si="0"/>
        <v>0</v>
      </c>
    </row>
    <row r="59" spans="1:6" ht="15.75" customHeight="1" thickBot="1" x14ac:dyDescent="0.25">
      <c r="A59" s="18"/>
      <c r="B59" s="35"/>
      <c r="C59" s="20"/>
      <c r="D59" s="20"/>
      <c r="E59" s="21">
        <f t="shared" si="0"/>
        <v>0</v>
      </c>
    </row>
    <row r="60" spans="1:6" ht="15.75" customHeight="1" thickBot="1" x14ac:dyDescent="0.25">
      <c r="A60" s="18"/>
      <c r="B60" s="35"/>
      <c r="C60" s="20"/>
      <c r="D60" s="20"/>
      <c r="E60" s="21">
        <f t="shared" si="0"/>
        <v>0</v>
      </c>
    </row>
    <row r="61" spans="1:6" ht="15.75" customHeight="1" thickBot="1" x14ac:dyDescent="0.25">
      <c r="A61" s="18"/>
      <c r="B61" s="35"/>
      <c r="C61" s="20"/>
      <c r="D61" s="20"/>
      <c r="E61" s="21">
        <f t="shared" si="0"/>
        <v>0</v>
      </c>
    </row>
    <row r="62" spans="1:6" ht="15.75" customHeight="1" thickBot="1" x14ac:dyDescent="0.25">
      <c r="A62" s="18"/>
      <c r="B62" s="35"/>
      <c r="C62" s="20"/>
      <c r="D62" s="20"/>
      <c r="E62" s="21">
        <f t="shared" si="0"/>
        <v>0</v>
      </c>
    </row>
    <row r="63" spans="1:6" ht="15.75" customHeight="1" thickBot="1" x14ac:dyDescent="0.25">
      <c r="A63" s="18"/>
      <c r="B63" s="35"/>
      <c r="C63" s="20"/>
      <c r="D63" s="20"/>
      <c r="E63" s="21">
        <f t="shared" si="0"/>
        <v>0</v>
      </c>
    </row>
    <row r="64" spans="1:6" ht="15.75" customHeight="1" thickBot="1" x14ac:dyDescent="0.25">
      <c r="A64" s="18"/>
      <c r="B64" s="35"/>
      <c r="C64" s="20"/>
      <c r="D64" s="20"/>
      <c r="E64" s="21">
        <f t="shared" si="0"/>
        <v>0</v>
      </c>
    </row>
    <row r="65" spans="1:5" ht="15.75" customHeight="1" thickBot="1" x14ac:dyDescent="0.25">
      <c r="A65" s="18"/>
      <c r="B65" s="35"/>
      <c r="C65" s="20"/>
      <c r="D65" s="20"/>
      <c r="E65" s="21">
        <f t="shared" si="0"/>
        <v>0</v>
      </c>
    </row>
    <row r="66" spans="1:5" ht="15.75" customHeight="1" thickBot="1" x14ac:dyDescent="0.25">
      <c r="A66" s="18"/>
      <c r="B66" s="35"/>
      <c r="C66" s="20"/>
      <c r="D66" s="20"/>
      <c r="E66" s="21">
        <f t="shared" si="0"/>
        <v>0</v>
      </c>
    </row>
    <row r="67" spans="1:5" ht="15.75" customHeight="1" thickBot="1" x14ac:dyDescent="0.25">
      <c r="A67" s="18"/>
      <c r="B67" s="35"/>
      <c r="C67" s="20"/>
      <c r="D67" s="20"/>
      <c r="E67" s="21">
        <f t="shared" si="0"/>
        <v>0</v>
      </c>
    </row>
    <row r="68" spans="1:5" ht="15.75" customHeight="1" thickBot="1" x14ac:dyDescent="0.25">
      <c r="A68" s="18"/>
      <c r="B68" s="35"/>
      <c r="C68" s="20"/>
      <c r="D68" s="20"/>
      <c r="E68" s="21">
        <f t="shared" si="0"/>
        <v>0</v>
      </c>
    </row>
    <row r="69" spans="1:5" ht="15.75" customHeight="1" thickBot="1" x14ac:dyDescent="0.25">
      <c r="A69" s="18"/>
      <c r="B69" s="35"/>
      <c r="C69" s="20"/>
      <c r="D69" s="20"/>
      <c r="E69" s="21">
        <f t="shared" si="0"/>
        <v>0</v>
      </c>
    </row>
    <row r="70" spans="1:5" ht="15.75" customHeight="1" thickBot="1" x14ac:dyDescent="0.25">
      <c r="A70" s="18"/>
      <c r="B70" s="35"/>
      <c r="C70" s="20"/>
      <c r="D70" s="20"/>
      <c r="E70" s="21">
        <f t="shared" si="0"/>
        <v>0</v>
      </c>
    </row>
    <row r="71" spans="1:5" ht="15.75" customHeight="1" thickBot="1" x14ac:dyDescent="0.25">
      <c r="A71" s="18"/>
      <c r="B71" s="35"/>
      <c r="C71" s="20"/>
      <c r="D71" s="20"/>
      <c r="E71" s="21">
        <f t="shared" si="0"/>
        <v>0</v>
      </c>
    </row>
    <row r="72" spans="1:5" ht="15.75" customHeight="1" thickBot="1" x14ac:dyDescent="0.25">
      <c r="A72" s="18"/>
      <c r="B72" s="35"/>
      <c r="C72" s="20"/>
      <c r="D72" s="20"/>
      <c r="E72" s="21">
        <f t="shared" si="0"/>
        <v>0</v>
      </c>
    </row>
    <row r="73" spans="1:5" ht="15.75" customHeight="1" thickBot="1" x14ac:dyDescent="0.25">
      <c r="A73" s="18"/>
      <c r="B73" s="35"/>
      <c r="C73" s="20"/>
      <c r="D73" s="20"/>
      <c r="E73" s="21">
        <f t="shared" si="0"/>
        <v>0</v>
      </c>
    </row>
    <row r="74" spans="1:5" ht="15.75" customHeight="1" thickBot="1" x14ac:dyDescent="0.25">
      <c r="A74" s="18"/>
      <c r="B74" s="35"/>
      <c r="C74" s="20"/>
      <c r="D74" s="20"/>
      <c r="E74" s="21">
        <f t="shared" si="0"/>
        <v>0</v>
      </c>
    </row>
    <row r="75" spans="1:5" ht="15.75" customHeight="1" thickBot="1" x14ac:dyDescent="0.25">
      <c r="A75" s="18"/>
      <c r="B75" s="35"/>
      <c r="C75" s="20"/>
      <c r="D75" s="20"/>
      <c r="E75" s="21">
        <f t="shared" si="0"/>
        <v>0</v>
      </c>
    </row>
    <row r="76" spans="1:5" ht="15.75" customHeight="1" thickBot="1" x14ac:dyDescent="0.25">
      <c r="A76" s="18"/>
      <c r="B76" s="35"/>
      <c r="C76" s="20"/>
      <c r="D76" s="20"/>
      <c r="E76" s="21">
        <f t="shared" si="0"/>
        <v>0</v>
      </c>
    </row>
    <row r="77" spans="1:5" ht="15.75" customHeight="1" thickBot="1" x14ac:dyDescent="0.25">
      <c r="A77" s="18"/>
      <c r="B77" s="35"/>
      <c r="C77" s="20"/>
      <c r="D77" s="20"/>
      <c r="E77" s="21">
        <f t="shared" si="0"/>
        <v>0</v>
      </c>
    </row>
    <row r="78" spans="1:5" ht="15.75" customHeight="1" thickBot="1" x14ac:dyDescent="0.25">
      <c r="A78" s="18"/>
      <c r="B78" s="35"/>
      <c r="C78" s="20"/>
      <c r="D78" s="20"/>
      <c r="E78" s="21">
        <f t="shared" si="0"/>
        <v>0</v>
      </c>
    </row>
    <row r="79" spans="1:5" ht="15.75" customHeight="1" thickBot="1" x14ac:dyDescent="0.25">
      <c r="A79" s="18"/>
      <c r="B79" s="35"/>
      <c r="C79" s="20"/>
      <c r="D79" s="20"/>
      <c r="E79" s="21">
        <f t="shared" si="0"/>
        <v>0</v>
      </c>
    </row>
    <row r="80" spans="1:5" ht="15.75" customHeight="1" thickBot="1" x14ac:dyDescent="0.25">
      <c r="A80" s="18"/>
      <c r="B80" s="35"/>
      <c r="C80" s="20"/>
      <c r="D80" s="20"/>
      <c r="E80" s="21">
        <f t="shared" si="0"/>
        <v>0</v>
      </c>
    </row>
    <row r="81" spans="1:5" ht="15.75" customHeight="1" thickBot="1" x14ac:dyDescent="0.25">
      <c r="A81" s="18"/>
      <c r="B81" s="35"/>
      <c r="C81" s="20"/>
      <c r="D81" s="20"/>
      <c r="E81" s="21">
        <f t="shared" si="0"/>
        <v>0</v>
      </c>
    </row>
    <row r="82" spans="1:5" ht="15.75" customHeight="1" thickBot="1" x14ac:dyDescent="0.25">
      <c r="A82" s="18"/>
      <c r="B82" s="35"/>
      <c r="C82" s="20"/>
      <c r="D82" s="20"/>
      <c r="E82" s="21">
        <f t="shared" si="0"/>
        <v>0</v>
      </c>
    </row>
    <row r="83" spans="1:5" ht="15.75" customHeight="1" thickBot="1" x14ac:dyDescent="0.25">
      <c r="A83" s="18"/>
      <c r="B83" s="35"/>
      <c r="C83" s="20"/>
      <c r="D83" s="20"/>
      <c r="E83" s="21">
        <f t="shared" si="0"/>
        <v>0</v>
      </c>
    </row>
    <row r="84" spans="1:5" ht="15.75" customHeight="1" thickBot="1" x14ac:dyDescent="0.25">
      <c r="A84" s="18"/>
      <c r="B84" s="35"/>
      <c r="C84" s="20"/>
      <c r="D84" s="20"/>
      <c r="E84" s="21">
        <f t="shared" si="0"/>
        <v>0</v>
      </c>
    </row>
    <row r="85" spans="1:5" ht="15.75" customHeight="1" thickBot="1" x14ac:dyDescent="0.25">
      <c r="A85" s="18"/>
      <c r="B85" s="35"/>
      <c r="C85" s="20"/>
      <c r="D85" s="20"/>
      <c r="E85" s="21">
        <f t="shared" si="0"/>
        <v>0</v>
      </c>
    </row>
    <row r="86" spans="1:5" ht="15.75" customHeight="1" thickBot="1" x14ac:dyDescent="0.25">
      <c r="A86" s="18"/>
      <c r="B86" s="35"/>
      <c r="C86" s="20"/>
      <c r="D86" s="20"/>
      <c r="E86" s="21">
        <f t="shared" si="0"/>
        <v>0</v>
      </c>
    </row>
    <row r="87" spans="1:5" ht="15.75" customHeight="1" thickBot="1" x14ac:dyDescent="0.25">
      <c r="A87" s="18"/>
      <c r="B87" s="35"/>
      <c r="C87" s="20"/>
      <c r="D87" s="20"/>
      <c r="E87" s="21">
        <f t="shared" si="0"/>
        <v>0</v>
      </c>
    </row>
    <row r="88" spans="1:5" ht="15.75" customHeight="1" thickBot="1" x14ac:dyDescent="0.25">
      <c r="A88" s="18"/>
      <c r="B88" s="35"/>
      <c r="C88" s="20"/>
      <c r="D88" s="20"/>
      <c r="E88" s="21">
        <f t="shared" si="0"/>
        <v>0</v>
      </c>
    </row>
    <row r="89" spans="1:5" ht="15.75" customHeight="1" thickBot="1" x14ac:dyDescent="0.25">
      <c r="A89" s="18"/>
      <c r="B89" s="35"/>
      <c r="C89" s="20"/>
      <c r="D89" s="20"/>
      <c r="E89" s="21">
        <f t="shared" si="0"/>
        <v>0</v>
      </c>
    </row>
    <row r="90" spans="1:5" ht="15.75" customHeight="1" thickBot="1" x14ac:dyDescent="0.25">
      <c r="A90" s="18"/>
      <c r="B90" s="35"/>
      <c r="C90" s="20"/>
      <c r="D90" s="20"/>
      <c r="E90" s="21">
        <f t="shared" si="0"/>
        <v>0</v>
      </c>
    </row>
    <row r="91" spans="1:5" ht="15.75" customHeight="1" thickBot="1" x14ac:dyDescent="0.25">
      <c r="A91" s="18"/>
      <c r="B91" s="35"/>
      <c r="C91" s="20"/>
      <c r="D91" s="20"/>
      <c r="E91" s="21">
        <f t="shared" si="0"/>
        <v>0</v>
      </c>
    </row>
    <row r="92" spans="1:5" ht="15.75" customHeight="1" thickBot="1" x14ac:dyDescent="0.25">
      <c r="A92" s="18"/>
      <c r="B92" s="35"/>
      <c r="C92" s="20"/>
      <c r="D92" s="20"/>
      <c r="E92" s="21">
        <f t="shared" si="0"/>
        <v>0</v>
      </c>
    </row>
    <row r="93" spans="1:5" ht="15.75" customHeight="1" thickBot="1" x14ac:dyDescent="0.25">
      <c r="A93" s="18"/>
      <c r="B93" s="35"/>
      <c r="C93" s="20"/>
      <c r="D93" s="20"/>
      <c r="E93" s="21">
        <f t="shared" si="0"/>
        <v>0</v>
      </c>
    </row>
    <row r="94" spans="1:5" ht="15.75" customHeight="1" thickBot="1" x14ac:dyDescent="0.25">
      <c r="A94" s="18"/>
      <c r="B94" s="35"/>
      <c r="C94" s="20"/>
      <c r="D94" s="20"/>
      <c r="E94" s="21">
        <f t="shared" si="0"/>
        <v>0</v>
      </c>
    </row>
    <row r="95" spans="1:5" ht="15.75" customHeight="1" thickBot="1" x14ac:dyDescent="0.25">
      <c r="A95" s="18"/>
      <c r="B95" s="35"/>
      <c r="C95" s="20"/>
      <c r="D95" s="20"/>
      <c r="E95" s="21">
        <f t="shared" si="0"/>
        <v>0</v>
      </c>
    </row>
    <row r="96" spans="1:5" ht="15.75" customHeight="1" thickBot="1" x14ac:dyDescent="0.25">
      <c r="A96" s="18"/>
      <c r="B96" s="35"/>
      <c r="C96" s="20"/>
      <c r="D96" s="20"/>
      <c r="E96" s="21">
        <f t="shared" si="0"/>
        <v>0</v>
      </c>
    </row>
    <row r="97" spans="1:5" ht="15.75" customHeight="1" thickBot="1" x14ac:dyDescent="0.25">
      <c r="A97" s="18"/>
      <c r="B97" s="35"/>
      <c r="C97" s="20"/>
      <c r="D97" s="20"/>
      <c r="E97" s="21">
        <f t="shared" si="0"/>
        <v>0</v>
      </c>
    </row>
    <row r="98" spans="1:5" ht="15.75" customHeight="1" thickBot="1" x14ac:dyDescent="0.25">
      <c r="A98" s="18"/>
      <c r="B98" s="35"/>
      <c r="C98" s="20"/>
      <c r="D98" s="20"/>
      <c r="E98" s="21">
        <f t="shared" si="0"/>
        <v>0</v>
      </c>
    </row>
    <row r="99" spans="1:5" ht="15.75" customHeight="1" thickBot="1" x14ac:dyDescent="0.25">
      <c r="A99" s="18"/>
      <c r="B99" s="35"/>
      <c r="C99" s="20"/>
      <c r="D99" s="20"/>
      <c r="E99" s="21">
        <f t="shared" si="0"/>
        <v>0</v>
      </c>
    </row>
    <row r="100" spans="1:5" ht="15.75" customHeight="1" thickBot="1" x14ac:dyDescent="0.25">
      <c r="A100" s="18"/>
      <c r="B100" s="35"/>
      <c r="C100" s="20"/>
      <c r="D100" s="20"/>
      <c r="E100" s="21">
        <f t="shared" si="0"/>
        <v>0</v>
      </c>
    </row>
    <row r="101" spans="1:5" ht="15.75" customHeight="1" thickBot="1" x14ac:dyDescent="0.25">
      <c r="A101" s="18"/>
      <c r="B101" s="35"/>
      <c r="C101" s="20"/>
      <c r="D101" s="20"/>
      <c r="E101" s="21">
        <f t="shared" si="0"/>
        <v>0</v>
      </c>
    </row>
    <row r="102" spans="1:5" ht="15.75" customHeight="1" thickBot="1" x14ac:dyDescent="0.25">
      <c r="A102" s="18"/>
      <c r="B102" s="35"/>
      <c r="C102" s="20"/>
      <c r="D102" s="20"/>
      <c r="E102" s="21">
        <f t="shared" si="0"/>
        <v>0</v>
      </c>
    </row>
    <row r="103" spans="1:5" ht="15.75" customHeight="1" thickBot="1" x14ac:dyDescent="0.25">
      <c r="A103" s="18"/>
      <c r="B103" s="35"/>
      <c r="C103" s="20"/>
      <c r="D103" s="20"/>
      <c r="E103" s="21">
        <f t="shared" si="0"/>
        <v>0</v>
      </c>
    </row>
    <row r="104" spans="1:5" ht="15.75" customHeight="1" thickBot="1" x14ac:dyDescent="0.25">
      <c r="A104" s="18"/>
      <c r="B104" s="35"/>
      <c r="C104" s="20"/>
      <c r="D104" s="20"/>
      <c r="E104" s="21">
        <f t="shared" si="0"/>
        <v>0</v>
      </c>
    </row>
    <row r="105" spans="1:5" ht="15.75" customHeight="1" thickBot="1" x14ac:dyDescent="0.25">
      <c r="A105" s="18"/>
      <c r="B105" s="35"/>
      <c r="C105" s="20"/>
      <c r="D105" s="20"/>
      <c r="E105" s="21">
        <f t="shared" si="0"/>
        <v>0</v>
      </c>
    </row>
    <row r="106" spans="1:5" ht="15.75" customHeight="1" thickBot="1" x14ac:dyDescent="0.25">
      <c r="A106" s="18"/>
      <c r="B106" s="35"/>
      <c r="C106" s="20"/>
      <c r="D106" s="20"/>
      <c r="E106" s="21">
        <f t="shared" si="0"/>
        <v>0</v>
      </c>
    </row>
    <row r="107" spans="1:5" ht="15.75" customHeight="1" thickBot="1" x14ac:dyDescent="0.25">
      <c r="A107" s="18"/>
      <c r="B107" s="35"/>
      <c r="C107" s="20"/>
      <c r="D107" s="20"/>
      <c r="E107" s="21">
        <f t="shared" si="0"/>
        <v>0</v>
      </c>
    </row>
    <row r="108" spans="1:5" ht="15.75" customHeight="1" thickBot="1" x14ac:dyDescent="0.25">
      <c r="A108" s="18"/>
      <c r="B108" s="35"/>
      <c r="C108" s="20"/>
      <c r="D108" s="20"/>
      <c r="E108" s="21">
        <f t="shared" si="0"/>
        <v>0</v>
      </c>
    </row>
    <row r="109" spans="1:5" ht="15.75" customHeight="1" thickBot="1" x14ac:dyDescent="0.25">
      <c r="A109" s="18"/>
      <c r="B109" s="35"/>
      <c r="C109" s="20"/>
      <c r="D109" s="20"/>
      <c r="E109" s="21">
        <f t="shared" si="0"/>
        <v>0</v>
      </c>
    </row>
    <row r="110" spans="1:5" ht="15.75" customHeight="1" thickBot="1" x14ac:dyDescent="0.25">
      <c r="A110" s="18"/>
      <c r="B110" s="35"/>
      <c r="C110" s="20"/>
      <c r="D110" s="20"/>
      <c r="E110" s="21">
        <f t="shared" si="0"/>
        <v>0</v>
      </c>
    </row>
    <row r="111" spans="1:5" ht="15.75" customHeight="1" thickBot="1" x14ac:dyDescent="0.25">
      <c r="A111" s="18"/>
      <c r="B111" s="35"/>
      <c r="C111" s="20"/>
      <c r="D111" s="20"/>
      <c r="E111" s="21">
        <f t="shared" si="0"/>
        <v>0</v>
      </c>
    </row>
    <row r="112" spans="1:5" ht="15.75" customHeight="1" thickBot="1" x14ac:dyDescent="0.25">
      <c r="A112" s="18"/>
      <c r="B112" s="35"/>
      <c r="C112" s="20"/>
      <c r="D112" s="20"/>
      <c r="E112" s="21">
        <f t="shared" si="0"/>
        <v>0</v>
      </c>
    </row>
    <row r="113" spans="1:5" ht="15.75" customHeight="1" thickBot="1" x14ac:dyDescent="0.25">
      <c r="A113" s="18"/>
      <c r="B113" s="35"/>
      <c r="C113" s="20"/>
      <c r="D113" s="20"/>
      <c r="E113" s="21">
        <f t="shared" si="0"/>
        <v>0</v>
      </c>
    </row>
    <row r="114" spans="1:5" ht="15.75" customHeight="1" thickBot="1" x14ac:dyDescent="0.25">
      <c r="A114" s="18"/>
      <c r="B114" s="35"/>
      <c r="C114" s="20"/>
      <c r="D114" s="20"/>
      <c r="E114" s="21">
        <f t="shared" ref="E114:E127" si="1">SUM(E113+D114-C114)</f>
        <v>0</v>
      </c>
    </row>
    <row r="115" spans="1:5" ht="15.75" customHeight="1" thickBot="1" x14ac:dyDescent="0.25">
      <c r="A115" s="18"/>
      <c r="B115" s="35"/>
      <c r="C115" s="20"/>
      <c r="D115" s="20"/>
      <c r="E115" s="21">
        <f t="shared" si="1"/>
        <v>0</v>
      </c>
    </row>
    <row r="116" spans="1:5" ht="15.75" customHeight="1" thickBot="1" x14ac:dyDescent="0.25">
      <c r="A116" s="18"/>
      <c r="B116" s="35"/>
      <c r="C116" s="20"/>
      <c r="D116" s="20"/>
      <c r="E116" s="21">
        <f t="shared" si="1"/>
        <v>0</v>
      </c>
    </row>
    <row r="117" spans="1:5" ht="15.75" customHeight="1" thickBot="1" x14ac:dyDescent="0.25">
      <c r="A117" s="18"/>
      <c r="B117" s="35"/>
      <c r="C117" s="20"/>
      <c r="D117" s="20"/>
      <c r="E117" s="21">
        <f t="shared" si="1"/>
        <v>0</v>
      </c>
    </row>
    <row r="118" spans="1:5" ht="15.75" customHeight="1" thickBot="1" x14ac:dyDescent="0.25">
      <c r="A118" s="18"/>
      <c r="B118" s="35"/>
      <c r="C118" s="20"/>
      <c r="D118" s="20"/>
      <c r="E118" s="21">
        <f t="shared" si="1"/>
        <v>0</v>
      </c>
    </row>
    <row r="119" spans="1:5" ht="15.75" customHeight="1" thickBot="1" x14ac:dyDescent="0.25">
      <c r="A119" s="18"/>
      <c r="B119" s="35"/>
      <c r="C119" s="20"/>
      <c r="D119" s="20"/>
      <c r="E119" s="21">
        <f t="shared" si="1"/>
        <v>0</v>
      </c>
    </row>
    <row r="120" spans="1:5" ht="15.75" customHeight="1" thickBot="1" x14ac:dyDescent="0.25">
      <c r="A120" s="18"/>
      <c r="B120" s="35"/>
      <c r="C120" s="20"/>
      <c r="D120" s="20"/>
      <c r="E120" s="21">
        <f t="shared" si="1"/>
        <v>0</v>
      </c>
    </row>
    <row r="121" spans="1:5" ht="15.75" customHeight="1" thickBot="1" x14ac:dyDescent="0.25">
      <c r="A121" s="18"/>
      <c r="B121" s="35"/>
      <c r="C121" s="20"/>
      <c r="D121" s="20"/>
      <c r="E121" s="21">
        <f t="shared" si="1"/>
        <v>0</v>
      </c>
    </row>
    <row r="122" spans="1:5" ht="15.75" customHeight="1" thickBot="1" x14ac:dyDescent="0.25">
      <c r="A122" s="18"/>
      <c r="B122" s="35"/>
      <c r="C122" s="20"/>
      <c r="D122" s="20"/>
      <c r="E122" s="21">
        <f t="shared" si="1"/>
        <v>0</v>
      </c>
    </row>
    <row r="123" spans="1:5" ht="15.75" customHeight="1" thickBot="1" x14ac:dyDescent="0.25">
      <c r="A123" s="18"/>
      <c r="B123" s="35"/>
      <c r="C123" s="20"/>
      <c r="D123" s="20"/>
      <c r="E123" s="21">
        <f t="shared" si="1"/>
        <v>0</v>
      </c>
    </row>
    <row r="124" spans="1:5" ht="15.75" customHeight="1" thickBot="1" x14ac:dyDescent="0.25">
      <c r="A124" s="18"/>
      <c r="B124" s="35"/>
      <c r="C124" s="20"/>
      <c r="D124" s="20"/>
      <c r="E124" s="21">
        <f t="shared" si="1"/>
        <v>0</v>
      </c>
    </row>
    <row r="125" spans="1:5" ht="15.75" customHeight="1" thickBot="1" x14ac:dyDescent="0.25">
      <c r="A125" s="18"/>
      <c r="B125" s="35"/>
      <c r="C125" s="20"/>
      <c r="D125" s="20"/>
      <c r="E125" s="21">
        <f t="shared" si="1"/>
        <v>0</v>
      </c>
    </row>
    <row r="126" spans="1:5" ht="15.75" customHeight="1" thickBot="1" x14ac:dyDescent="0.25">
      <c r="A126" s="18"/>
      <c r="B126" s="35"/>
      <c r="C126" s="20"/>
      <c r="D126" s="20"/>
      <c r="E126" s="21">
        <f t="shared" si="1"/>
        <v>0</v>
      </c>
    </row>
    <row r="127" spans="1:5" ht="15.75" customHeight="1" thickBot="1" x14ac:dyDescent="0.25">
      <c r="A127" s="18"/>
      <c r="B127" s="35"/>
      <c r="C127" s="20"/>
      <c r="D127" s="20"/>
      <c r="E127" s="21">
        <f t="shared" si="1"/>
        <v>0</v>
      </c>
    </row>
    <row r="128" spans="1:5" ht="15.75" thickBot="1" x14ac:dyDescent="0.25">
      <c r="A128" s="251" t="s">
        <v>17</v>
      </c>
      <c r="B128" s="252"/>
      <c r="C128" s="21">
        <f>SUM(Debits_Septembre)</f>
        <v>0</v>
      </c>
      <c r="D128" s="21">
        <f>SUM(Credits_Septembre)</f>
        <v>0</v>
      </c>
      <c r="E128" s="21">
        <f>SUM(D128-C128)</f>
        <v>0</v>
      </c>
    </row>
    <row r="129" spans="3:5" x14ac:dyDescent="0.2">
      <c r="C129" s="182"/>
      <c r="D129" s="182"/>
      <c r="E129" s="182"/>
    </row>
  </sheetData>
  <sheetProtection sheet="1" objects="1" scenarios="1"/>
  <mergeCells count="3">
    <mergeCell ref="A2:E2"/>
    <mergeCell ref="A128:B128"/>
    <mergeCell ref="A1:E1"/>
  </mergeCells>
  <pageMargins left="0.7" right="0.7" top="0.75" bottom="0.75" header="0.3" footer="0.3"/>
  <pageSetup paperSize="9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F129"/>
  <sheetViews>
    <sheetView zoomScaleNormal="100" workbookViewId="0">
      <pane ySplit="3" topLeftCell="A4" activePane="bottomLeft" state="frozen"/>
      <selection activeCell="C4" sqref="C4:E129"/>
      <selection pane="bottomLeft" activeCell="A4" sqref="A4"/>
    </sheetView>
  </sheetViews>
  <sheetFormatPr baseColWidth="10" defaultRowHeight="15" x14ac:dyDescent="0.2"/>
  <cols>
    <col min="1" max="1" width="33.6640625" style="3" customWidth="1"/>
    <col min="2" max="2" width="20.21875" style="3" customWidth="1"/>
    <col min="3" max="5" width="12.77734375" style="3" customWidth="1"/>
    <col min="6" max="16384" width="11.5546875" style="3"/>
  </cols>
  <sheetData>
    <row r="1" spans="1:6" ht="19.5" customHeight="1" thickBot="1" x14ac:dyDescent="0.25">
      <c r="A1" s="245" t="s">
        <v>213</v>
      </c>
      <c r="B1" s="246"/>
      <c r="C1" s="246"/>
      <c r="D1" s="246"/>
      <c r="E1" s="247"/>
    </row>
    <row r="2" spans="1:6" ht="19.5" customHeight="1" thickBot="1" x14ac:dyDescent="0.25">
      <c r="A2" s="248" t="str">
        <f>Mois10</f>
        <v>OCTOBRE</v>
      </c>
      <c r="B2" s="249"/>
      <c r="C2" s="249"/>
      <c r="D2" s="249"/>
      <c r="E2" s="250"/>
    </row>
    <row r="3" spans="1:6" ht="29.25" customHeight="1" thickBot="1" x14ac:dyDescent="0.25">
      <c r="A3" s="66" t="s">
        <v>270</v>
      </c>
      <c r="B3" s="67" t="s">
        <v>271</v>
      </c>
      <c r="C3" s="66" t="s">
        <v>14</v>
      </c>
      <c r="D3" s="66" t="s">
        <v>15</v>
      </c>
      <c r="E3" s="66" t="s">
        <v>16</v>
      </c>
    </row>
    <row r="4" spans="1:6" ht="15.75" customHeight="1" thickBot="1" x14ac:dyDescent="0.25">
      <c r="A4" s="180"/>
      <c r="B4" s="35"/>
      <c r="C4" s="20"/>
      <c r="D4" s="20"/>
      <c r="E4" s="21">
        <f>SUM(D4-C4)</f>
        <v>0</v>
      </c>
    </row>
    <row r="5" spans="1:6" ht="15.75" customHeight="1" thickBot="1" x14ac:dyDescent="0.25">
      <c r="A5" s="18"/>
      <c r="B5" s="35"/>
      <c r="C5" s="20"/>
      <c r="D5" s="20"/>
      <c r="E5" s="21">
        <f>SUM(E4+D5-C5)</f>
        <v>0</v>
      </c>
    </row>
    <row r="6" spans="1:6" ht="15.75" customHeight="1" thickBot="1" x14ac:dyDescent="0.25">
      <c r="A6" s="18"/>
      <c r="B6" s="35"/>
      <c r="C6" s="20"/>
      <c r="D6" s="20"/>
      <c r="E6" s="21">
        <f t="shared" ref="E6:E113" si="0">SUM(E5+D6-C6)</f>
        <v>0</v>
      </c>
      <c r="F6" s="3" t="s">
        <v>0</v>
      </c>
    </row>
    <row r="7" spans="1:6" ht="15.75" customHeight="1" thickBot="1" x14ac:dyDescent="0.25">
      <c r="A7" s="18"/>
      <c r="B7" s="35"/>
      <c r="C7" s="20"/>
      <c r="D7" s="20"/>
      <c r="E7" s="21">
        <f t="shared" si="0"/>
        <v>0</v>
      </c>
      <c r="F7" s="168" t="s">
        <v>123</v>
      </c>
    </row>
    <row r="8" spans="1:6" ht="15.75" customHeight="1" thickBot="1" x14ac:dyDescent="0.25">
      <c r="A8" s="18"/>
      <c r="B8" s="35"/>
      <c r="C8" s="20"/>
      <c r="D8" s="20"/>
      <c r="E8" s="21">
        <f t="shared" si="0"/>
        <v>0</v>
      </c>
    </row>
    <row r="9" spans="1:6" ht="15.75" customHeight="1" thickBot="1" x14ac:dyDescent="0.25">
      <c r="A9" s="18"/>
      <c r="B9" s="35"/>
      <c r="C9" s="20"/>
      <c r="D9" s="20"/>
      <c r="E9" s="21">
        <f t="shared" si="0"/>
        <v>0</v>
      </c>
    </row>
    <row r="10" spans="1:6" ht="15.75" customHeight="1" thickBot="1" x14ac:dyDescent="0.25">
      <c r="A10" s="18"/>
      <c r="B10" s="35"/>
      <c r="C10" s="20"/>
      <c r="D10" s="20"/>
      <c r="E10" s="21">
        <f t="shared" si="0"/>
        <v>0</v>
      </c>
    </row>
    <row r="11" spans="1:6" ht="15.75" customHeight="1" thickBot="1" x14ac:dyDescent="0.25">
      <c r="A11" s="18"/>
      <c r="B11" s="35"/>
      <c r="C11" s="20"/>
      <c r="D11" s="20"/>
      <c r="E11" s="21">
        <f t="shared" si="0"/>
        <v>0</v>
      </c>
      <c r="F11" s="165" t="s">
        <v>116</v>
      </c>
    </row>
    <row r="12" spans="1:6" ht="15.75" customHeight="1" thickBot="1" x14ac:dyDescent="0.25">
      <c r="A12" s="18"/>
      <c r="B12" s="35"/>
      <c r="C12" s="20"/>
      <c r="D12" s="20"/>
      <c r="E12" s="21">
        <f t="shared" si="0"/>
        <v>0</v>
      </c>
    </row>
    <row r="13" spans="1:6" ht="15.75" customHeight="1" thickBot="1" x14ac:dyDescent="0.25">
      <c r="A13" s="18"/>
      <c r="B13" s="35"/>
      <c r="C13" s="20"/>
      <c r="D13" s="20"/>
      <c r="E13" s="21">
        <f t="shared" si="0"/>
        <v>0</v>
      </c>
    </row>
    <row r="14" spans="1:6" ht="15.75" customHeight="1" thickBot="1" x14ac:dyDescent="0.25">
      <c r="A14" s="18"/>
      <c r="B14" s="35"/>
      <c r="C14" s="20"/>
      <c r="D14" s="20"/>
      <c r="E14" s="21">
        <f t="shared" si="0"/>
        <v>0</v>
      </c>
    </row>
    <row r="15" spans="1:6" ht="15.75" customHeight="1" thickBot="1" x14ac:dyDescent="0.25">
      <c r="A15" s="18"/>
      <c r="B15" s="35"/>
      <c r="C15" s="20"/>
      <c r="D15" s="20"/>
      <c r="E15" s="21">
        <f t="shared" si="0"/>
        <v>0</v>
      </c>
      <c r="F15" s="165" t="s">
        <v>18</v>
      </c>
    </row>
    <row r="16" spans="1:6" ht="15.75" customHeight="1" thickBot="1" x14ac:dyDescent="0.25">
      <c r="A16" s="18"/>
      <c r="B16" s="35"/>
      <c r="C16" s="20"/>
      <c r="D16" s="20"/>
      <c r="E16" s="21">
        <f t="shared" si="0"/>
        <v>0</v>
      </c>
    </row>
    <row r="17" spans="1:5" ht="15.75" customHeight="1" thickBot="1" x14ac:dyDescent="0.25">
      <c r="A17" s="18"/>
      <c r="B17" s="35"/>
      <c r="C17" s="20"/>
      <c r="D17" s="20"/>
      <c r="E17" s="21">
        <f t="shared" si="0"/>
        <v>0</v>
      </c>
    </row>
    <row r="18" spans="1:5" ht="15.75" customHeight="1" thickBot="1" x14ac:dyDescent="0.25">
      <c r="A18" s="18"/>
      <c r="B18" s="35"/>
      <c r="C18" s="20"/>
      <c r="D18" s="20"/>
      <c r="E18" s="21">
        <f t="shared" si="0"/>
        <v>0</v>
      </c>
    </row>
    <row r="19" spans="1:5" ht="15.75" customHeight="1" thickBot="1" x14ac:dyDescent="0.25">
      <c r="A19" s="18"/>
      <c r="B19" s="35"/>
      <c r="C19" s="20"/>
      <c r="D19" s="20"/>
      <c r="E19" s="21">
        <f t="shared" si="0"/>
        <v>0</v>
      </c>
    </row>
    <row r="20" spans="1:5" ht="15.75" customHeight="1" thickBot="1" x14ac:dyDescent="0.25">
      <c r="A20" s="18"/>
      <c r="B20" s="35"/>
      <c r="C20" s="20"/>
      <c r="D20" s="20"/>
      <c r="E20" s="21">
        <f t="shared" si="0"/>
        <v>0</v>
      </c>
    </row>
    <row r="21" spans="1:5" ht="15.75" customHeight="1" thickBot="1" x14ac:dyDescent="0.25">
      <c r="A21" s="18"/>
      <c r="B21" s="35"/>
      <c r="C21" s="20"/>
      <c r="D21" s="20"/>
      <c r="E21" s="21">
        <f t="shared" si="0"/>
        <v>0</v>
      </c>
    </row>
    <row r="22" spans="1:5" ht="15.75" customHeight="1" thickBot="1" x14ac:dyDescent="0.25">
      <c r="A22" s="18"/>
      <c r="B22" s="35"/>
      <c r="C22" s="20"/>
      <c r="D22" s="20"/>
      <c r="E22" s="21">
        <f t="shared" si="0"/>
        <v>0</v>
      </c>
    </row>
    <row r="23" spans="1:5" ht="15.75" customHeight="1" thickBot="1" x14ac:dyDescent="0.25">
      <c r="A23" s="18"/>
      <c r="B23" s="35"/>
      <c r="C23" s="20"/>
      <c r="D23" s="20"/>
      <c r="E23" s="21">
        <f t="shared" si="0"/>
        <v>0</v>
      </c>
    </row>
    <row r="24" spans="1:5" ht="15.75" customHeight="1" thickBot="1" x14ac:dyDescent="0.25">
      <c r="A24" s="18"/>
      <c r="B24" s="35"/>
      <c r="C24" s="20"/>
      <c r="D24" s="20"/>
      <c r="E24" s="21">
        <f t="shared" si="0"/>
        <v>0</v>
      </c>
    </row>
    <row r="25" spans="1:5" ht="15.75" customHeight="1" thickBot="1" x14ac:dyDescent="0.25">
      <c r="A25" s="18"/>
      <c r="B25" s="35"/>
      <c r="C25" s="20"/>
      <c r="D25" s="20"/>
      <c r="E25" s="21">
        <f t="shared" si="0"/>
        <v>0</v>
      </c>
    </row>
    <row r="26" spans="1:5" ht="15.75" customHeight="1" thickBot="1" x14ac:dyDescent="0.25">
      <c r="A26" s="18"/>
      <c r="B26" s="35"/>
      <c r="C26" s="20"/>
      <c r="D26" s="20"/>
      <c r="E26" s="21">
        <f t="shared" si="0"/>
        <v>0</v>
      </c>
    </row>
    <row r="27" spans="1:5" ht="15.75" customHeight="1" thickBot="1" x14ac:dyDescent="0.25">
      <c r="A27" s="18"/>
      <c r="B27" s="35"/>
      <c r="C27" s="20"/>
      <c r="D27" s="20"/>
      <c r="E27" s="21">
        <f t="shared" si="0"/>
        <v>0</v>
      </c>
    </row>
    <row r="28" spans="1:5" ht="15.75" customHeight="1" thickBot="1" x14ac:dyDescent="0.25">
      <c r="A28" s="18"/>
      <c r="B28" s="35"/>
      <c r="C28" s="20"/>
      <c r="D28" s="20"/>
      <c r="E28" s="21">
        <f t="shared" si="0"/>
        <v>0</v>
      </c>
    </row>
    <row r="29" spans="1:5" ht="15.75" customHeight="1" thickBot="1" x14ac:dyDescent="0.25">
      <c r="A29" s="18"/>
      <c r="B29" s="35"/>
      <c r="C29" s="20"/>
      <c r="D29" s="20"/>
      <c r="E29" s="21">
        <f t="shared" si="0"/>
        <v>0</v>
      </c>
    </row>
    <row r="30" spans="1:5" ht="15.75" customHeight="1" thickBot="1" x14ac:dyDescent="0.25">
      <c r="A30" s="18"/>
      <c r="B30" s="35"/>
      <c r="C30" s="20"/>
      <c r="D30" s="20"/>
      <c r="E30" s="21">
        <f t="shared" si="0"/>
        <v>0</v>
      </c>
    </row>
    <row r="31" spans="1:5" ht="15.75" customHeight="1" thickBot="1" x14ac:dyDescent="0.25">
      <c r="A31" s="18"/>
      <c r="B31" s="35"/>
      <c r="C31" s="20"/>
      <c r="D31" s="20"/>
      <c r="E31" s="21">
        <f t="shared" si="0"/>
        <v>0</v>
      </c>
    </row>
    <row r="32" spans="1:5" ht="15.75" customHeight="1" thickBot="1" x14ac:dyDescent="0.25">
      <c r="A32" s="18"/>
      <c r="B32" s="35"/>
      <c r="C32" s="20"/>
      <c r="D32" s="20"/>
      <c r="E32" s="21">
        <f t="shared" si="0"/>
        <v>0</v>
      </c>
    </row>
    <row r="33" spans="1:5" ht="15.75" customHeight="1" thickBot="1" x14ac:dyDescent="0.25">
      <c r="A33" s="18"/>
      <c r="B33" s="35"/>
      <c r="C33" s="20"/>
      <c r="D33" s="20"/>
      <c r="E33" s="21">
        <f t="shared" si="0"/>
        <v>0</v>
      </c>
    </row>
    <row r="34" spans="1:5" ht="15.75" customHeight="1" thickBot="1" x14ac:dyDescent="0.25">
      <c r="A34" s="18"/>
      <c r="B34" s="35"/>
      <c r="C34" s="20"/>
      <c r="D34" s="20"/>
      <c r="E34" s="21">
        <f t="shared" si="0"/>
        <v>0</v>
      </c>
    </row>
    <row r="35" spans="1:5" ht="15.75" customHeight="1" thickBot="1" x14ac:dyDescent="0.25">
      <c r="A35" s="18"/>
      <c r="B35" s="35"/>
      <c r="C35" s="20"/>
      <c r="D35" s="20"/>
      <c r="E35" s="21">
        <f t="shared" si="0"/>
        <v>0</v>
      </c>
    </row>
    <row r="36" spans="1:5" ht="15.75" customHeight="1" thickBot="1" x14ac:dyDescent="0.25">
      <c r="A36" s="18"/>
      <c r="B36" s="35"/>
      <c r="C36" s="20"/>
      <c r="D36" s="20"/>
      <c r="E36" s="21">
        <f t="shared" si="0"/>
        <v>0</v>
      </c>
    </row>
    <row r="37" spans="1:5" ht="15.75" customHeight="1" thickBot="1" x14ac:dyDescent="0.25">
      <c r="A37" s="18"/>
      <c r="B37" s="35"/>
      <c r="C37" s="20"/>
      <c r="D37" s="20"/>
      <c r="E37" s="21">
        <f t="shared" si="0"/>
        <v>0</v>
      </c>
    </row>
    <row r="38" spans="1:5" ht="15.75" customHeight="1" thickBot="1" x14ac:dyDescent="0.25">
      <c r="A38" s="18"/>
      <c r="B38" s="35"/>
      <c r="C38" s="20"/>
      <c r="D38" s="20"/>
      <c r="E38" s="21">
        <f t="shared" si="0"/>
        <v>0</v>
      </c>
    </row>
    <row r="39" spans="1:5" ht="15.75" customHeight="1" thickBot="1" x14ac:dyDescent="0.25">
      <c r="A39" s="18"/>
      <c r="B39" s="35"/>
      <c r="C39" s="20"/>
      <c r="D39" s="20"/>
      <c r="E39" s="21">
        <f t="shared" si="0"/>
        <v>0</v>
      </c>
    </row>
    <row r="40" spans="1:5" ht="15.75" customHeight="1" thickBot="1" x14ac:dyDescent="0.25">
      <c r="A40" s="18"/>
      <c r="B40" s="35"/>
      <c r="C40" s="20"/>
      <c r="D40" s="20"/>
      <c r="E40" s="21">
        <f t="shared" si="0"/>
        <v>0</v>
      </c>
    </row>
    <row r="41" spans="1:5" ht="15.75" customHeight="1" thickBot="1" x14ac:dyDescent="0.25">
      <c r="A41" s="18"/>
      <c r="B41" s="35"/>
      <c r="C41" s="20"/>
      <c r="D41" s="20"/>
      <c r="E41" s="21">
        <f t="shared" si="0"/>
        <v>0</v>
      </c>
    </row>
    <row r="42" spans="1:5" ht="15.75" customHeight="1" thickBot="1" x14ac:dyDescent="0.25">
      <c r="A42" s="18"/>
      <c r="B42" s="35"/>
      <c r="C42" s="20"/>
      <c r="D42" s="20"/>
      <c r="E42" s="21">
        <f t="shared" si="0"/>
        <v>0</v>
      </c>
    </row>
    <row r="43" spans="1:5" ht="15.75" customHeight="1" thickBot="1" x14ac:dyDescent="0.25">
      <c r="A43" s="18"/>
      <c r="B43" s="35"/>
      <c r="C43" s="20"/>
      <c r="D43" s="20"/>
      <c r="E43" s="21">
        <f t="shared" si="0"/>
        <v>0</v>
      </c>
    </row>
    <row r="44" spans="1:5" ht="15.75" customHeight="1" thickBot="1" x14ac:dyDescent="0.25">
      <c r="A44" s="18"/>
      <c r="B44" s="35"/>
      <c r="C44" s="20"/>
      <c r="D44" s="20"/>
      <c r="E44" s="21">
        <f t="shared" si="0"/>
        <v>0</v>
      </c>
    </row>
    <row r="45" spans="1:5" ht="15.75" customHeight="1" thickBot="1" x14ac:dyDescent="0.25">
      <c r="A45" s="18"/>
      <c r="B45" s="35"/>
      <c r="C45" s="20"/>
      <c r="D45" s="20"/>
      <c r="E45" s="21">
        <f t="shared" si="0"/>
        <v>0</v>
      </c>
    </row>
    <row r="46" spans="1:5" ht="15.75" customHeight="1" thickBot="1" x14ac:dyDescent="0.25">
      <c r="A46" s="18"/>
      <c r="B46" s="35"/>
      <c r="C46" s="20"/>
      <c r="D46" s="20"/>
      <c r="E46" s="21">
        <f t="shared" si="0"/>
        <v>0</v>
      </c>
    </row>
    <row r="47" spans="1:5" ht="15.75" customHeight="1" thickBot="1" x14ac:dyDescent="0.25">
      <c r="A47" s="18"/>
      <c r="B47" s="35"/>
      <c r="C47" s="20"/>
      <c r="D47" s="20"/>
      <c r="E47" s="21">
        <f t="shared" si="0"/>
        <v>0</v>
      </c>
    </row>
    <row r="48" spans="1:5" ht="15.75" customHeight="1" thickBot="1" x14ac:dyDescent="0.25">
      <c r="A48" s="18"/>
      <c r="B48" s="35"/>
      <c r="C48" s="20"/>
      <c r="D48" s="20"/>
      <c r="E48" s="21">
        <f t="shared" si="0"/>
        <v>0</v>
      </c>
    </row>
    <row r="49" spans="1:6" ht="15.75" customHeight="1" thickBot="1" x14ac:dyDescent="0.25">
      <c r="A49" s="18"/>
      <c r="B49" s="35"/>
      <c r="C49" s="20"/>
      <c r="D49" s="20"/>
      <c r="E49" s="21">
        <f t="shared" si="0"/>
        <v>0</v>
      </c>
    </row>
    <row r="50" spans="1:6" ht="15.75" customHeight="1" thickBot="1" x14ac:dyDescent="0.25">
      <c r="A50" s="18"/>
      <c r="B50" s="35"/>
      <c r="C50" s="20"/>
      <c r="D50" s="20"/>
      <c r="E50" s="21">
        <f t="shared" si="0"/>
        <v>0</v>
      </c>
    </row>
    <row r="51" spans="1:6" ht="15.75" customHeight="1" thickBot="1" x14ac:dyDescent="0.25">
      <c r="A51" s="18"/>
      <c r="B51" s="35"/>
      <c r="C51" s="20"/>
      <c r="D51" s="20"/>
      <c r="E51" s="21">
        <f t="shared" si="0"/>
        <v>0</v>
      </c>
      <c r="F51" s="3" t="s">
        <v>0</v>
      </c>
    </row>
    <row r="52" spans="1:6" ht="15.75" customHeight="1" thickBot="1" x14ac:dyDescent="0.25">
      <c r="A52" s="18"/>
      <c r="B52" s="35"/>
      <c r="C52" s="20"/>
      <c r="D52" s="20"/>
      <c r="E52" s="21">
        <f t="shared" si="0"/>
        <v>0</v>
      </c>
    </row>
    <row r="53" spans="1:6" ht="15.75" customHeight="1" thickBot="1" x14ac:dyDescent="0.25">
      <c r="A53" s="18"/>
      <c r="B53" s="35"/>
      <c r="C53" s="20"/>
      <c r="D53" s="20"/>
      <c r="E53" s="21">
        <f t="shared" si="0"/>
        <v>0</v>
      </c>
    </row>
    <row r="54" spans="1:6" ht="15.75" customHeight="1" thickBot="1" x14ac:dyDescent="0.25">
      <c r="A54" s="18"/>
      <c r="B54" s="35"/>
      <c r="C54" s="20"/>
      <c r="D54" s="20"/>
      <c r="E54" s="21">
        <f t="shared" si="0"/>
        <v>0</v>
      </c>
    </row>
    <row r="55" spans="1:6" ht="15.75" customHeight="1" thickBot="1" x14ac:dyDescent="0.25">
      <c r="A55" s="18"/>
      <c r="B55" s="35"/>
      <c r="C55" s="20"/>
      <c r="D55" s="20"/>
      <c r="E55" s="21">
        <f t="shared" si="0"/>
        <v>0</v>
      </c>
    </row>
    <row r="56" spans="1:6" ht="15.75" customHeight="1" thickBot="1" x14ac:dyDescent="0.25">
      <c r="A56" s="18"/>
      <c r="B56" s="35"/>
      <c r="C56" s="20"/>
      <c r="D56" s="20"/>
      <c r="E56" s="21">
        <f t="shared" si="0"/>
        <v>0</v>
      </c>
    </row>
    <row r="57" spans="1:6" ht="15.75" customHeight="1" thickBot="1" x14ac:dyDescent="0.25">
      <c r="A57" s="18"/>
      <c r="B57" s="35"/>
      <c r="C57" s="20"/>
      <c r="D57" s="20"/>
      <c r="E57" s="21">
        <f t="shared" si="0"/>
        <v>0</v>
      </c>
    </row>
    <row r="58" spans="1:6" ht="15.75" customHeight="1" thickBot="1" x14ac:dyDescent="0.25">
      <c r="A58" s="18"/>
      <c r="B58" s="35"/>
      <c r="C58" s="20"/>
      <c r="D58" s="20"/>
      <c r="E58" s="21">
        <f t="shared" si="0"/>
        <v>0</v>
      </c>
    </row>
    <row r="59" spans="1:6" ht="15.75" customHeight="1" thickBot="1" x14ac:dyDescent="0.25">
      <c r="A59" s="18"/>
      <c r="B59" s="35"/>
      <c r="C59" s="20"/>
      <c r="D59" s="20"/>
      <c r="E59" s="21">
        <f t="shared" si="0"/>
        <v>0</v>
      </c>
    </row>
    <row r="60" spans="1:6" ht="15.75" customHeight="1" thickBot="1" x14ac:dyDescent="0.25">
      <c r="A60" s="18"/>
      <c r="B60" s="35"/>
      <c r="C60" s="20"/>
      <c r="D60" s="20"/>
      <c r="E60" s="21">
        <f t="shared" si="0"/>
        <v>0</v>
      </c>
    </row>
    <row r="61" spans="1:6" ht="15.75" customHeight="1" thickBot="1" x14ac:dyDescent="0.25">
      <c r="A61" s="18"/>
      <c r="B61" s="35"/>
      <c r="C61" s="20"/>
      <c r="D61" s="20"/>
      <c r="E61" s="21">
        <f t="shared" si="0"/>
        <v>0</v>
      </c>
    </row>
    <row r="62" spans="1:6" ht="15.75" customHeight="1" thickBot="1" x14ac:dyDescent="0.25">
      <c r="A62" s="18"/>
      <c r="B62" s="35"/>
      <c r="C62" s="20"/>
      <c r="D62" s="20"/>
      <c r="E62" s="21">
        <f t="shared" si="0"/>
        <v>0</v>
      </c>
    </row>
    <row r="63" spans="1:6" ht="15.75" customHeight="1" thickBot="1" x14ac:dyDescent="0.25">
      <c r="A63" s="18"/>
      <c r="B63" s="35"/>
      <c r="C63" s="20"/>
      <c r="D63" s="20"/>
      <c r="E63" s="21">
        <f t="shared" si="0"/>
        <v>0</v>
      </c>
    </row>
    <row r="64" spans="1:6" ht="15.75" customHeight="1" thickBot="1" x14ac:dyDescent="0.25">
      <c r="A64" s="18"/>
      <c r="B64" s="35"/>
      <c r="C64" s="20"/>
      <c r="D64" s="20"/>
      <c r="E64" s="21">
        <f t="shared" si="0"/>
        <v>0</v>
      </c>
    </row>
    <row r="65" spans="1:5" ht="15.75" customHeight="1" thickBot="1" x14ac:dyDescent="0.25">
      <c r="A65" s="18"/>
      <c r="B65" s="35"/>
      <c r="C65" s="20"/>
      <c r="D65" s="20"/>
      <c r="E65" s="21">
        <f t="shared" si="0"/>
        <v>0</v>
      </c>
    </row>
    <row r="66" spans="1:5" ht="15.75" customHeight="1" thickBot="1" x14ac:dyDescent="0.25">
      <c r="A66" s="18"/>
      <c r="B66" s="35"/>
      <c r="C66" s="20"/>
      <c r="D66" s="20"/>
      <c r="E66" s="21">
        <f t="shared" si="0"/>
        <v>0</v>
      </c>
    </row>
    <row r="67" spans="1:5" ht="15.75" customHeight="1" thickBot="1" x14ac:dyDescent="0.25">
      <c r="A67" s="18"/>
      <c r="B67" s="35"/>
      <c r="C67" s="20"/>
      <c r="D67" s="20"/>
      <c r="E67" s="21">
        <f t="shared" si="0"/>
        <v>0</v>
      </c>
    </row>
    <row r="68" spans="1:5" ht="15.75" customHeight="1" thickBot="1" x14ac:dyDescent="0.25">
      <c r="A68" s="18"/>
      <c r="B68" s="35"/>
      <c r="C68" s="20"/>
      <c r="D68" s="20"/>
      <c r="E68" s="21">
        <f t="shared" si="0"/>
        <v>0</v>
      </c>
    </row>
    <row r="69" spans="1:5" ht="15.75" customHeight="1" thickBot="1" x14ac:dyDescent="0.25">
      <c r="A69" s="18"/>
      <c r="B69" s="35"/>
      <c r="C69" s="20"/>
      <c r="D69" s="20"/>
      <c r="E69" s="21">
        <f t="shared" si="0"/>
        <v>0</v>
      </c>
    </row>
    <row r="70" spans="1:5" ht="15.75" customHeight="1" thickBot="1" x14ac:dyDescent="0.25">
      <c r="A70" s="18"/>
      <c r="B70" s="35"/>
      <c r="C70" s="20"/>
      <c r="D70" s="20"/>
      <c r="E70" s="21">
        <f t="shared" si="0"/>
        <v>0</v>
      </c>
    </row>
    <row r="71" spans="1:5" ht="15.75" customHeight="1" thickBot="1" x14ac:dyDescent="0.25">
      <c r="A71" s="18"/>
      <c r="B71" s="35"/>
      <c r="C71" s="20"/>
      <c r="D71" s="20"/>
      <c r="E71" s="21">
        <f t="shared" si="0"/>
        <v>0</v>
      </c>
    </row>
    <row r="72" spans="1:5" ht="15.75" customHeight="1" thickBot="1" x14ac:dyDescent="0.25">
      <c r="A72" s="18"/>
      <c r="B72" s="35"/>
      <c r="C72" s="20"/>
      <c r="D72" s="20"/>
      <c r="E72" s="21">
        <f t="shared" si="0"/>
        <v>0</v>
      </c>
    </row>
    <row r="73" spans="1:5" ht="15.75" customHeight="1" thickBot="1" x14ac:dyDescent="0.25">
      <c r="A73" s="18"/>
      <c r="B73" s="35"/>
      <c r="C73" s="20"/>
      <c r="D73" s="20"/>
      <c r="E73" s="21">
        <f t="shared" si="0"/>
        <v>0</v>
      </c>
    </row>
    <row r="74" spans="1:5" ht="15.75" customHeight="1" thickBot="1" x14ac:dyDescent="0.25">
      <c r="A74" s="18"/>
      <c r="B74" s="35"/>
      <c r="C74" s="20"/>
      <c r="D74" s="20"/>
      <c r="E74" s="21">
        <f t="shared" si="0"/>
        <v>0</v>
      </c>
    </row>
    <row r="75" spans="1:5" ht="15.75" customHeight="1" thickBot="1" x14ac:dyDescent="0.25">
      <c r="A75" s="18"/>
      <c r="B75" s="35"/>
      <c r="C75" s="20"/>
      <c r="D75" s="20"/>
      <c r="E75" s="21">
        <f t="shared" si="0"/>
        <v>0</v>
      </c>
    </row>
    <row r="76" spans="1:5" ht="15.75" customHeight="1" thickBot="1" x14ac:dyDescent="0.25">
      <c r="A76" s="18"/>
      <c r="B76" s="35"/>
      <c r="C76" s="20"/>
      <c r="D76" s="20"/>
      <c r="E76" s="21">
        <f t="shared" si="0"/>
        <v>0</v>
      </c>
    </row>
    <row r="77" spans="1:5" ht="15.75" customHeight="1" thickBot="1" x14ac:dyDescent="0.25">
      <c r="A77" s="18"/>
      <c r="B77" s="35"/>
      <c r="C77" s="20"/>
      <c r="D77" s="20"/>
      <c r="E77" s="21">
        <f t="shared" si="0"/>
        <v>0</v>
      </c>
    </row>
    <row r="78" spans="1:5" ht="15.75" customHeight="1" thickBot="1" x14ac:dyDescent="0.25">
      <c r="A78" s="18"/>
      <c r="B78" s="35"/>
      <c r="C78" s="20"/>
      <c r="D78" s="20"/>
      <c r="E78" s="21">
        <f t="shared" si="0"/>
        <v>0</v>
      </c>
    </row>
    <row r="79" spans="1:5" ht="15.75" customHeight="1" thickBot="1" x14ac:dyDescent="0.25">
      <c r="A79" s="18"/>
      <c r="B79" s="35"/>
      <c r="C79" s="20"/>
      <c r="D79" s="20"/>
      <c r="E79" s="21">
        <f t="shared" si="0"/>
        <v>0</v>
      </c>
    </row>
    <row r="80" spans="1:5" ht="15.75" customHeight="1" thickBot="1" x14ac:dyDescent="0.25">
      <c r="A80" s="18"/>
      <c r="B80" s="35"/>
      <c r="C80" s="20"/>
      <c r="D80" s="20"/>
      <c r="E80" s="21">
        <f t="shared" si="0"/>
        <v>0</v>
      </c>
    </row>
    <row r="81" spans="1:5" ht="15.75" customHeight="1" thickBot="1" x14ac:dyDescent="0.25">
      <c r="A81" s="18"/>
      <c r="B81" s="35"/>
      <c r="C81" s="20"/>
      <c r="D81" s="20"/>
      <c r="E81" s="21">
        <f t="shared" si="0"/>
        <v>0</v>
      </c>
    </row>
    <row r="82" spans="1:5" ht="15.75" customHeight="1" thickBot="1" x14ac:dyDescent="0.25">
      <c r="A82" s="18"/>
      <c r="B82" s="35"/>
      <c r="C82" s="20"/>
      <c r="D82" s="20"/>
      <c r="E82" s="21">
        <f t="shared" si="0"/>
        <v>0</v>
      </c>
    </row>
    <row r="83" spans="1:5" ht="15.75" customHeight="1" thickBot="1" x14ac:dyDescent="0.25">
      <c r="A83" s="18"/>
      <c r="B83" s="35"/>
      <c r="C83" s="20"/>
      <c r="D83" s="20"/>
      <c r="E83" s="21">
        <f t="shared" si="0"/>
        <v>0</v>
      </c>
    </row>
    <row r="84" spans="1:5" ht="15.75" customHeight="1" thickBot="1" x14ac:dyDescent="0.25">
      <c r="A84" s="18"/>
      <c r="B84" s="35"/>
      <c r="C84" s="20"/>
      <c r="D84" s="20"/>
      <c r="E84" s="21">
        <f t="shared" si="0"/>
        <v>0</v>
      </c>
    </row>
    <row r="85" spans="1:5" ht="15.75" customHeight="1" thickBot="1" x14ac:dyDescent="0.25">
      <c r="A85" s="18"/>
      <c r="B85" s="35"/>
      <c r="C85" s="20"/>
      <c r="D85" s="20"/>
      <c r="E85" s="21">
        <f t="shared" si="0"/>
        <v>0</v>
      </c>
    </row>
    <row r="86" spans="1:5" ht="15.75" customHeight="1" thickBot="1" x14ac:dyDescent="0.25">
      <c r="A86" s="18"/>
      <c r="B86" s="35"/>
      <c r="C86" s="20"/>
      <c r="D86" s="20"/>
      <c r="E86" s="21">
        <f t="shared" si="0"/>
        <v>0</v>
      </c>
    </row>
    <row r="87" spans="1:5" ht="15.75" customHeight="1" thickBot="1" x14ac:dyDescent="0.25">
      <c r="A87" s="18"/>
      <c r="B87" s="35"/>
      <c r="C87" s="20"/>
      <c r="D87" s="20"/>
      <c r="E87" s="21">
        <f t="shared" si="0"/>
        <v>0</v>
      </c>
    </row>
    <row r="88" spans="1:5" ht="15.75" customHeight="1" thickBot="1" x14ac:dyDescent="0.25">
      <c r="A88" s="18"/>
      <c r="B88" s="35"/>
      <c r="C88" s="20"/>
      <c r="D88" s="20"/>
      <c r="E88" s="21">
        <f t="shared" si="0"/>
        <v>0</v>
      </c>
    </row>
    <row r="89" spans="1:5" ht="15.75" customHeight="1" thickBot="1" x14ac:dyDescent="0.25">
      <c r="A89" s="18"/>
      <c r="B89" s="35"/>
      <c r="C89" s="20"/>
      <c r="D89" s="20"/>
      <c r="E89" s="21">
        <f t="shared" si="0"/>
        <v>0</v>
      </c>
    </row>
    <row r="90" spans="1:5" ht="15.75" customHeight="1" thickBot="1" x14ac:dyDescent="0.25">
      <c r="A90" s="18"/>
      <c r="B90" s="35"/>
      <c r="C90" s="20"/>
      <c r="D90" s="20"/>
      <c r="E90" s="21">
        <f t="shared" si="0"/>
        <v>0</v>
      </c>
    </row>
    <row r="91" spans="1:5" ht="15.75" customHeight="1" thickBot="1" x14ac:dyDescent="0.25">
      <c r="A91" s="18"/>
      <c r="B91" s="35"/>
      <c r="C91" s="20"/>
      <c r="D91" s="20"/>
      <c r="E91" s="21">
        <f t="shared" si="0"/>
        <v>0</v>
      </c>
    </row>
    <row r="92" spans="1:5" ht="15.75" customHeight="1" thickBot="1" x14ac:dyDescent="0.25">
      <c r="A92" s="18"/>
      <c r="B92" s="35"/>
      <c r="C92" s="20"/>
      <c r="D92" s="20"/>
      <c r="E92" s="21">
        <f t="shared" si="0"/>
        <v>0</v>
      </c>
    </row>
    <row r="93" spans="1:5" ht="15.75" customHeight="1" thickBot="1" x14ac:dyDescent="0.25">
      <c r="A93" s="18"/>
      <c r="B93" s="35"/>
      <c r="C93" s="20"/>
      <c r="D93" s="20"/>
      <c r="E93" s="21">
        <f t="shared" si="0"/>
        <v>0</v>
      </c>
    </row>
    <row r="94" spans="1:5" ht="15.75" customHeight="1" thickBot="1" x14ac:dyDescent="0.25">
      <c r="A94" s="18"/>
      <c r="B94" s="35"/>
      <c r="C94" s="20"/>
      <c r="D94" s="20"/>
      <c r="E94" s="21">
        <f t="shared" si="0"/>
        <v>0</v>
      </c>
    </row>
    <row r="95" spans="1:5" ht="15.75" customHeight="1" thickBot="1" x14ac:dyDescent="0.25">
      <c r="A95" s="18"/>
      <c r="B95" s="35"/>
      <c r="C95" s="20"/>
      <c r="D95" s="20"/>
      <c r="E95" s="21">
        <f t="shared" si="0"/>
        <v>0</v>
      </c>
    </row>
    <row r="96" spans="1:5" ht="15.75" customHeight="1" thickBot="1" x14ac:dyDescent="0.25">
      <c r="A96" s="18"/>
      <c r="B96" s="35"/>
      <c r="C96" s="20"/>
      <c r="D96" s="20"/>
      <c r="E96" s="21">
        <f t="shared" si="0"/>
        <v>0</v>
      </c>
    </row>
    <row r="97" spans="1:5" ht="15.75" customHeight="1" thickBot="1" x14ac:dyDescent="0.25">
      <c r="A97" s="18"/>
      <c r="B97" s="35"/>
      <c r="C97" s="20"/>
      <c r="D97" s="20"/>
      <c r="E97" s="21">
        <f t="shared" si="0"/>
        <v>0</v>
      </c>
    </row>
    <row r="98" spans="1:5" ht="15.75" customHeight="1" thickBot="1" x14ac:dyDescent="0.25">
      <c r="A98" s="18"/>
      <c r="B98" s="35"/>
      <c r="C98" s="20"/>
      <c r="D98" s="20"/>
      <c r="E98" s="21">
        <f t="shared" si="0"/>
        <v>0</v>
      </c>
    </row>
    <row r="99" spans="1:5" ht="15.75" customHeight="1" thickBot="1" x14ac:dyDescent="0.25">
      <c r="A99" s="18"/>
      <c r="B99" s="35"/>
      <c r="C99" s="20"/>
      <c r="D99" s="20"/>
      <c r="E99" s="21">
        <f t="shared" si="0"/>
        <v>0</v>
      </c>
    </row>
    <row r="100" spans="1:5" ht="15.75" customHeight="1" thickBot="1" x14ac:dyDescent="0.25">
      <c r="A100" s="18"/>
      <c r="B100" s="35"/>
      <c r="C100" s="20"/>
      <c r="D100" s="20"/>
      <c r="E100" s="21">
        <f t="shared" si="0"/>
        <v>0</v>
      </c>
    </row>
    <row r="101" spans="1:5" ht="15.75" customHeight="1" thickBot="1" x14ac:dyDescent="0.25">
      <c r="A101" s="18"/>
      <c r="B101" s="35"/>
      <c r="C101" s="20"/>
      <c r="D101" s="20"/>
      <c r="E101" s="21">
        <f t="shared" si="0"/>
        <v>0</v>
      </c>
    </row>
    <row r="102" spans="1:5" ht="15.75" customHeight="1" thickBot="1" x14ac:dyDescent="0.25">
      <c r="A102" s="18"/>
      <c r="B102" s="35"/>
      <c r="C102" s="20"/>
      <c r="D102" s="20"/>
      <c r="E102" s="21">
        <f t="shared" si="0"/>
        <v>0</v>
      </c>
    </row>
    <row r="103" spans="1:5" ht="15.75" customHeight="1" thickBot="1" x14ac:dyDescent="0.25">
      <c r="A103" s="18"/>
      <c r="B103" s="35"/>
      <c r="C103" s="20"/>
      <c r="D103" s="20"/>
      <c r="E103" s="21">
        <f t="shared" si="0"/>
        <v>0</v>
      </c>
    </row>
    <row r="104" spans="1:5" ht="15.75" customHeight="1" thickBot="1" x14ac:dyDescent="0.25">
      <c r="A104" s="18"/>
      <c r="B104" s="35"/>
      <c r="C104" s="20"/>
      <c r="D104" s="20"/>
      <c r="E104" s="21">
        <f t="shared" si="0"/>
        <v>0</v>
      </c>
    </row>
    <row r="105" spans="1:5" ht="15.75" customHeight="1" thickBot="1" x14ac:dyDescent="0.25">
      <c r="A105" s="18"/>
      <c r="B105" s="35"/>
      <c r="C105" s="20"/>
      <c r="D105" s="20"/>
      <c r="E105" s="21">
        <f t="shared" si="0"/>
        <v>0</v>
      </c>
    </row>
    <row r="106" spans="1:5" ht="15.75" customHeight="1" thickBot="1" x14ac:dyDescent="0.25">
      <c r="A106" s="18"/>
      <c r="B106" s="35"/>
      <c r="C106" s="20"/>
      <c r="D106" s="20"/>
      <c r="E106" s="21">
        <f t="shared" si="0"/>
        <v>0</v>
      </c>
    </row>
    <row r="107" spans="1:5" ht="15.75" customHeight="1" thickBot="1" x14ac:dyDescent="0.25">
      <c r="A107" s="18"/>
      <c r="B107" s="35"/>
      <c r="C107" s="20"/>
      <c r="D107" s="20"/>
      <c r="E107" s="21">
        <f t="shared" si="0"/>
        <v>0</v>
      </c>
    </row>
    <row r="108" spans="1:5" ht="15.75" customHeight="1" thickBot="1" x14ac:dyDescent="0.25">
      <c r="A108" s="18"/>
      <c r="B108" s="35"/>
      <c r="C108" s="20"/>
      <c r="D108" s="20"/>
      <c r="E108" s="21">
        <f t="shared" si="0"/>
        <v>0</v>
      </c>
    </row>
    <row r="109" spans="1:5" ht="15.75" customHeight="1" thickBot="1" x14ac:dyDescent="0.25">
      <c r="A109" s="18"/>
      <c r="B109" s="35"/>
      <c r="C109" s="20"/>
      <c r="D109" s="20"/>
      <c r="E109" s="21">
        <f t="shared" si="0"/>
        <v>0</v>
      </c>
    </row>
    <row r="110" spans="1:5" ht="15.75" customHeight="1" thickBot="1" x14ac:dyDescent="0.25">
      <c r="A110" s="18"/>
      <c r="B110" s="35"/>
      <c r="C110" s="20"/>
      <c r="D110" s="20"/>
      <c r="E110" s="21">
        <f t="shared" si="0"/>
        <v>0</v>
      </c>
    </row>
    <row r="111" spans="1:5" ht="15.75" customHeight="1" thickBot="1" x14ac:dyDescent="0.25">
      <c r="A111" s="18"/>
      <c r="B111" s="35"/>
      <c r="C111" s="20"/>
      <c r="D111" s="20"/>
      <c r="E111" s="21">
        <f t="shared" si="0"/>
        <v>0</v>
      </c>
    </row>
    <row r="112" spans="1:5" ht="15.75" customHeight="1" thickBot="1" x14ac:dyDescent="0.25">
      <c r="A112" s="18"/>
      <c r="B112" s="35"/>
      <c r="C112" s="20"/>
      <c r="D112" s="20"/>
      <c r="E112" s="21">
        <f t="shared" si="0"/>
        <v>0</v>
      </c>
    </row>
    <row r="113" spans="1:5" ht="15.75" customHeight="1" thickBot="1" x14ac:dyDescent="0.25">
      <c r="A113" s="18"/>
      <c r="B113" s="35"/>
      <c r="C113" s="20"/>
      <c r="D113" s="20"/>
      <c r="E113" s="21">
        <f t="shared" si="0"/>
        <v>0</v>
      </c>
    </row>
    <row r="114" spans="1:5" ht="15.75" customHeight="1" thickBot="1" x14ac:dyDescent="0.25">
      <c r="A114" s="18"/>
      <c r="B114" s="35"/>
      <c r="C114" s="20"/>
      <c r="D114" s="20"/>
      <c r="E114" s="21">
        <f t="shared" ref="E114:E127" si="1">SUM(E113+D114-C114)</f>
        <v>0</v>
      </c>
    </row>
    <row r="115" spans="1:5" ht="15.75" customHeight="1" thickBot="1" x14ac:dyDescent="0.25">
      <c r="A115" s="18"/>
      <c r="B115" s="35"/>
      <c r="C115" s="20"/>
      <c r="D115" s="20"/>
      <c r="E115" s="21">
        <f t="shared" si="1"/>
        <v>0</v>
      </c>
    </row>
    <row r="116" spans="1:5" ht="15.75" customHeight="1" thickBot="1" x14ac:dyDescent="0.25">
      <c r="A116" s="18"/>
      <c r="B116" s="35"/>
      <c r="C116" s="20"/>
      <c r="D116" s="20"/>
      <c r="E116" s="21">
        <f t="shared" si="1"/>
        <v>0</v>
      </c>
    </row>
    <row r="117" spans="1:5" ht="15.75" customHeight="1" thickBot="1" x14ac:dyDescent="0.25">
      <c r="A117" s="18"/>
      <c r="B117" s="35"/>
      <c r="C117" s="20"/>
      <c r="D117" s="20"/>
      <c r="E117" s="21">
        <f t="shared" si="1"/>
        <v>0</v>
      </c>
    </row>
    <row r="118" spans="1:5" ht="15.75" customHeight="1" thickBot="1" x14ac:dyDescent="0.25">
      <c r="A118" s="18"/>
      <c r="B118" s="35"/>
      <c r="C118" s="20"/>
      <c r="D118" s="20"/>
      <c r="E118" s="21">
        <f t="shared" si="1"/>
        <v>0</v>
      </c>
    </row>
    <row r="119" spans="1:5" ht="15.75" customHeight="1" thickBot="1" x14ac:dyDescent="0.25">
      <c r="A119" s="18"/>
      <c r="B119" s="35"/>
      <c r="C119" s="20"/>
      <c r="D119" s="20"/>
      <c r="E119" s="21">
        <f t="shared" si="1"/>
        <v>0</v>
      </c>
    </row>
    <row r="120" spans="1:5" ht="15.75" customHeight="1" thickBot="1" x14ac:dyDescent="0.25">
      <c r="A120" s="18"/>
      <c r="B120" s="35"/>
      <c r="C120" s="20"/>
      <c r="D120" s="20"/>
      <c r="E120" s="21">
        <f t="shared" si="1"/>
        <v>0</v>
      </c>
    </row>
    <row r="121" spans="1:5" ht="15.75" customHeight="1" thickBot="1" x14ac:dyDescent="0.25">
      <c r="A121" s="18"/>
      <c r="B121" s="35"/>
      <c r="C121" s="20"/>
      <c r="D121" s="20"/>
      <c r="E121" s="21">
        <f t="shared" si="1"/>
        <v>0</v>
      </c>
    </row>
    <row r="122" spans="1:5" ht="15.75" customHeight="1" thickBot="1" x14ac:dyDescent="0.25">
      <c r="A122" s="18"/>
      <c r="B122" s="35"/>
      <c r="C122" s="20"/>
      <c r="D122" s="20"/>
      <c r="E122" s="21">
        <f t="shared" si="1"/>
        <v>0</v>
      </c>
    </row>
    <row r="123" spans="1:5" ht="15.75" customHeight="1" thickBot="1" x14ac:dyDescent="0.25">
      <c r="A123" s="18"/>
      <c r="B123" s="35"/>
      <c r="C123" s="20"/>
      <c r="D123" s="20"/>
      <c r="E123" s="21">
        <f t="shared" si="1"/>
        <v>0</v>
      </c>
    </row>
    <row r="124" spans="1:5" ht="15.75" customHeight="1" thickBot="1" x14ac:dyDescent="0.25">
      <c r="A124" s="18"/>
      <c r="B124" s="35"/>
      <c r="C124" s="20"/>
      <c r="D124" s="20"/>
      <c r="E124" s="21">
        <f t="shared" si="1"/>
        <v>0</v>
      </c>
    </row>
    <row r="125" spans="1:5" ht="15.75" customHeight="1" thickBot="1" x14ac:dyDescent="0.25">
      <c r="A125" s="18"/>
      <c r="B125" s="35"/>
      <c r="C125" s="20"/>
      <c r="D125" s="20"/>
      <c r="E125" s="21">
        <f t="shared" si="1"/>
        <v>0</v>
      </c>
    </row>
    <row r="126" spans="1:5" ht="15.75" customHeight="1" thickBot="1" x14ac:dyDescent="0.25">
      <c r="A126" s="18"/>
      <c r="B126" s="35"/>
      <c r="C126" s="20"/>
      <c r="D126" s="20"/>
      <c r="E126" s="21">
        <f t="shared" si="1"/>
        <v>0</v>
      </c>
    </row>
    <row r="127" spans="1:5" ht="15.75" customHeight="1" thickBot="1" x14ac:dyDescent="0.25">
      <c r="A127" s="18"/>
      <c r="B127" s="35"/>
      <c r="C127" s="20"/>
      <c r="D127" s="20"/>
      <c r="E127" s="21">
        <f t="shared" si="1"/>
        <v>0</v>
      </c>
    </row>
    <row r="128" spans="1:5" ht="15.75" thickBot="1" x14ac:dyDescent="0.25">
      <c r="A128" s="251" t="s">
        <v>17</v>
      </c>
      <c r="B128" s="252"/>
      <c r="C128" s="21">
        <f>SUM(Debits_Octobre)</f>
        <v>0</v>
      </c>
      <c r="D128" s="21">
        <f>SUM(Credits_Octobre)</f>
        <v>0</v>
      </c>
      <c r="E128" s="21">
        <f>SUM(D128-C128)</f>
        <v>0</v>
      </c>
    </row>
    <row r="129" spans="3:5" x14ac:dyDescent="0.2">
      <c r="C129" s="182"/>
      <c r="D129" s="182"/>
      <c r="E129" s="182"/>
    </row>
  </sheetData>
  <sheetProtection sheet="1" objects="1" scenarios="1"/>
  <mergeCells count="3">
    <mergeCell ref="A2:E2"/>
    <mergeCell ref="A128:B128"/>
    <mergeCell ref="A1:E1"/>
  </mergeCells>
  <pageMargins left="0.7" right="0.7" top="0.75" bottom="0.75" header="0.3" footer="0.3"/>
  <pageSetup paperSize="9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F129"/>
  <sheetViews>
    <sheetView zoomScaleNormal="100" workbookViewId="0">
      <pane ySplit="3" topLeftCell="A4" activePane="bottomLeft" state="frozen"/>
      <selection activeCell="C4" sqref="C4:E129"/>
      <selection pane="bottomLeft" activeCell="A4" sqref="A4"/>
    </sheetView>
  </sheetViews>
  <sheetFormatPr baseColWidth="10" defaultRowHeight="15" x14ac:dyDescent="0.2"/>
  <cols>
    <col min="1" max="1" width="33.6640625" style="3" customWidth="1"/>
    <col min="2" max="2" width="20.21875" style="3" customWidth="1"/>
    <col min="3" max="5" width="12.77734375" style="3" customWidth="1"/>
    <col min="6" max="16384" width="11.5546875" style="3"/>
  </cols>
  <sheetData>
    <row r="1" spans="1:6" ht="19.5" customHeight="1" thickBot="1" x14ac:dyDescent="0.25">
      <c r="A1" s="245" t="s">
        <v>213</v>
      </c>
      <c r="B1" s="246"/>
      <c r="C1" s="246"/>
      <c r="D1" s="246"/>
      <c r="E1" s="247"/>
    </row>
    <row r="2" spans="1:6" ht="19.5" customHeight="1" thickBot="1" x14ac:dyDescent="0.25">
      <c r="A2" s="248" t="str">
        <f>Mois11</f>
        <v>NOVEMBRE</v>
      </c>
      <c r="B2" s="249"/>
      <c r="C2" s="249"/>
      <c r="D2" s="249"/>
      <c r="E2" s="250"/>
    </row>
    <row r="3" spans="1:6" ht="29.25" customHeight="1" thickBot="1" x14ac:dyDescent="0.25">
      <c r="A3" s="66" t="s">
        <v>270</v>
      </c>
      <c r="B3" s="67" t="s">
        <v>271</v>
      </c>
      <c r="C3" s="66" t="s">
        <v>14</v>
      </c>
      <c r="D3" s="66" t="s">
        <v>15</v>
      </c>
      <c r="E3" s="66" t="s">
        <v>16</v>
      </c>
    </row>
    <row r="4" spans="1:6" ht="15.75" customHeight="1" thickBot="1" x14ac:dyDescent="0.25">
      <c r="A4" s="180"/>
      <c r="B4" s="35"/>
      <c r="C4" s="20"/>
      <c r="D4" s="20"/>
      <c r="E4" s="21">
        <f>SUM(D4-C4)</f>
        <v>0</v>
      </c>
    </row>
    <row r="5" spans="1:6" ht="15.75" customHeight="1" thickBot="1" x14ac:dyDescent="0.25">
      <c r="A5" s="18"/>
      <c r="B5" s="35"/>
      <c r="C5" s="20"/>
      <c r="D5" s="20"/>
      <c r="E5" s="21">
        <f>SUM(E4+D5-C5)</f>
        <v>0</v>
      </c>
    </row>
    <row r="6" spans="1:6" ht="15.75" customHeight="1" thickBot="1" x14ac:dyDescent="0.25">
      <c r="A6" s="18"/>
      <c r="B6" s="35"/>
      <c r="C6" s="20"/>
      <c r="D6" s="20"/>
      <c r="E6" s="21">
        <f t="shared" ref="E6:E55" si="0">SUM(E5+D6-C6)</f>
        <v>0</v>
      </c>
      <c r="F6" s="3" t="s">
        <v>0</v>
      </c>
    </row>
    <row r="7" spans="1:6" ht="15.75" customHeight="1" thickBot="1" x14ac:dyDescent="0.25">
      <c r="A7" s="18"/>
      <c r="B7" s="35"/>
      <c r="C7" s="20"/>
      <c r="D7" s="20"/>
      <c r="E7" s="21">
        <f t="shared" si="0"/>
        <v>0</v>
      </c>
      <c r="F7" s="168" t="s">
        <v>123</v>
      </c>
    </row>
    <row r="8" spans="1:6" ht="15.75" customHeight="1" thickBot="1" x14ac:dyDescent="0.25">
      <c r="A8" s="18"/>
      <c r="B8" s="35"/>
      <c r="C8" s="20"/>
      <c r="D8" s="20"/>
      <c r="E8" s="21">
        <f t="shared" si="0"/>
        <v>0</v>
      </c>
    </row>
    <row r="9" spans="1:6" ht="15.75" customHeight="1" thickBot="1" x14ac:dyDescent="0.25">
      <c r="A9" s="18"/>
      <c r="B9" s="35"/>
      <c r="C9" s="20"/>
      <c r="D9" s="20"/>
      <c r="E9" s="21">
        <f t="shared" si="0"/>
        <v>0</v>
      </c>
    </row>
    <row r="10" spans="1:6" ht="15.75" customHeight="1" thickBot="1" x14ac:dyDescent="0.25">
      <c r="A10" s="18"/>
      <c r="B10" s="35"/>
      <c r="C10" s="20"/>
      <c r="D10" s="20"/>
      <c r="E10" s="21">
        <f t="shared" si="0"/>
        <v>0</v>
      </c>
    </row>
    <row r="11" spans="1:6" ht="15.75" customHeight="1" thickBot="1" x14ac:dyDescent="0.25">
      <c r="A11" s="18"/>
      <c r="B11" s="35"/>
      <c r="C11" s="20"/>
      <c r="D11" s="20"/>
      <c r="E11" s="21">
        <f t="shared" si="0"/>
        <v>0</v>
      </c>
      <c r="F11" s="165" t="s">
        <v>116</v>
      </c>
    </row>
    <row r="12" spans="1:6" ht="15.75" customHeight="1" thickBot="1" x14ac:dyDescent="0.25">
      <c r="A12" s="18"/>
      <c r="B12" s="35"/>
      <c r="C12" s="20"/>
      <c r="D12" s="20"/>
      <c r="E12" s="21">
        <f t="shared" si="0"/>
        <v>0</v>
      </c>
    </row>
    <row r="13" spans="1:6" ht="15.75" customHeight="1" thickBot="1" x14ac:dyDescent="0.25">
      <c r="A13" s="18"/>
      <c r="B13" s="35"/>
      <c r="C13" s="20"/>
      <c r="D13" s="20"/>
      <c r="E13" s="21">
        <f t="shared" si="0"/>
        <v>0</v>
      </c>
    </row>
    <row r="14" spans="1:6" ht="15.75" customHeight="1" thickBot="1" x14ac:dyDescent="0.25">
      <c r="A14" s="18"/>
      <c r="B14" s="35"/>
      <c r="C14" s="20"/>
      <c r="D14" s="20"/>
      <c r="E14" s="21">
        <f t="shared" si="0"/>
        <v>0</v>
      </c>
    </row>
    <row r="15" spans="1:6" ht="15.75" customHeight="1" thickBot="1" x14ac:dyDescent="0.25">
      <c r="A15" s="18"/>
      <c r="B15" s="35"/>
      <c r="C15" s="20"/>
      <c r="D15" s="20"/>
      <c r="E15" s="21">
        <f t="shared" si="0"/>
        <v>0</v>
      </c>
      <c r="F15" s="165" t="s">
        <v>18</v>
      </c>
    </row>
    <row r="16" spans="1:6" ht="15.75" customHeight="1" thickBot="1" x14ac:dyDescent="0.25">
      <c r="A16" s="18"/>
      <c r="B16" s="35"/>
      <c r="C16" s="20"/>
      <c r="D16" s="20"/>
      <c r="E16" s="21">
        <f t="shared" si="0"/>
        <v>0</v>
      </c>
    </row>
    <row r="17" spans="1:5" ht="15.75" customHeight="1" thickBot="1" x14ac:dyDescent="0.25">
      <c r="A17" s="18"/>
      <c r="B17" s="35"/>
      <c r="C17" s="20"/>
      <c r="D17" s="20"/>
      <c r="E17" s="21">
        <f t="shared" si="0"/>
        <v>0</v>
      </c>
    </row>
    <row r="18" spans="1:5" ht="15.75" customHeight="1" thickBot="1" x14ac:dyDescent="0.25">
      <c r="A18" s="18"/>
      <c r="B18" s="35"/>
      <c r="C18" s="20"/>
      <c r="D18" s="20"/>
      <c r="E18" s="21">
        <f t="shared" si="0"/>
        <v>0</v>
      </c>
    </row>
    <row r="19" spans="1:5" ht="15.75" customHeight="1" thickBot="1" x14ac:dyDescent="0.25">
      <c r="A19" s="18"/>
      <c r="B19" s="35"/>
      <c r="C19" s="20"/>
      <c r="D19" s="20"/>
      <c r="E19" s="21">
        <f t="shared" si="0"/>
        <v>0</v>
      </c>
    </row>
    <row r="20" spans="1:5" ht="15.75" customHeight="1" thickBot="1" x14ac:dyDescent="0.25">
      <c r="A20" s="18"/>
      <c r="B20" s="35"/>
      <c r="C20" s="20"/>
      <c r="D20" s="20"/>
      <c r="E20" s="21">
        <f t="shared" si="0"/>
        <v>0</v>
      </c>
    </row>
    <row r="21" spans="1:5" ht="15.75" customHeight="1" thickBot="1" x14ac:dyDescent="0.25">
      <c r="A21" s="18"/>
      <c r="B21" s="35"/>
      <c r="C21" s="20"/>
      <c r="D21" s="20"/>
      <c r="E21" s="21">
        <f t="shared" si="0"/>
        <v>0</v>
      </c>
    </row>
    <row r="22" spans="1:5" ht="15.75" customHeight="1" thickBot="1" x14ac:dyDescent="0.25">
      <c r="A22" s="18"/>
      <c r="B22" s="35"/>
      <c r="C22" s="20"/>
      <c r="D22" s="20"/>
      <c r="E22" s="21">
        <f t="shared" si="0"/>
        <v>0</v>
      </c>
    </row>
    <row r="23" spans="1:5" ht="15.75" customHeight="1" thickBot="1" x14ac:dyDescent="0.25">
      <c r="A23" s="18"/>
      <c r="B23" s="35"/>
      <c r="C23" s="20"/>
      <c r="D23" s="20"/>
      <c r="E23" s="21">
        <f t="shared" si="0"/>
        <v>0</v>
      </c>
    </row>
    <row r="24" spans="1:5" ht="15.75" customHeight="1" thickBot="1" x14ac:dyDescent="0.25">
      <c r="A24" s="18"/>
      <c r="B24" s="35"/>
      <c r="C24" s="20"/>
      <c r="D24" s="20"/>
      <c r="E24" s="21">
        <f t="shared" si="0"/>
        <v>0</v>
      </c>
    </row>
    <row r="25" spans="1:5" ht="15.75" customHeight="1" thickBot="1" x14ac:dyDescent="0.25">
      <c r="A25" s="18"/>
      <c r="B25" s="35"/>
      <c r="C25" s="20"/>
      <c r="D25" s="20"/>
      <c r="E25" s="21">
        <f t="shared" si="0"/>
        <v>0</v>
      </c>
    </row>
    <row r="26" spans="1:5" ht="15.75" customHeight="1" thickBot="1" x14ac:dyDescent="0.25">
      <c r="A26" s="18"/>
      <c r="B26" s="35"/>
      <c r="C26" s="20"/>
      <c r="D26" s="20"/>
      <c r="E26" s="21">
        <f t="shared" si="0"/>
        <v>0</v>
      </c>
    </row>
    <row r="27" spans="1:5" ht="15.75" customHeight="1" thickBot="1" x14ac:dyDescent="0.25">
      <c r="A27" s="18"/>
      <c r="B27" s="35"/>
      <c r="C27" s="20"/>
      <c r="D27" s="20"/>
      <c r="E27" s="21">
        <f t="shared" si="0"/>
        <v>0</v>
      </c>
    </row>
    <row r="28" spans="1:5" ht="15.75" customHeight="1" thickBot="1" x14ac:dyDescent="0.25">
      <c r="A28" s="18"/>
      <c r="B28" s="35"/>
      <c r="C28" s="20"/>
      <c r="D28" s="20"/>
      <c r="E28" s="21">
        <f t="shared" si="0"/>
        <v>0</v>
      </c>
    </row>
    <row r="29" spans="1:5" ht="15.75" customHeight="1" thickBot="1" x14ac:dyDescent="0.25">
      <c r="A29" s="18"/>
      <c r="B29" s="35"/>
      <c r="C29" s="20"/>
      <c r="D29" s="20"/>
      <c r="E29" s="21">
        <f t="shared" si="0"/>
        <v>0</v>
      </c>
    </row>
    <row r="30" spans="1:5" ht="15.75" customHeight="1" thickBot="1" x14ac:dyDescent="0.25">
      <c r="A30" s="18"/>
      <c r="B30" s="35"/>
      <c r="C30" s="20"/>
      <c r="D30" s="20"/>
      <c r="E30" s="21">
        <f t="shared" si="0"/>
        <v>0</v>
      </c>
    </row>
    <row r="31" spans="1:5" ht="15.75" customHeight="1" thickBot="1" x14ac:dyDescent="0.25">
      <c r="A31" s="18"/>
      <c r="B31" s="35"/>
      <c r="C31" s="20"/>
      <c r="D31" s="20"/>
      <c r="E31" s="21">
        <f t="shared" si="0"/>
        <v>0</v>
      </c>
    </row>
    <row r="32" spans="1:5" ht="15.75" customHeight="1" thickBot="1" x14ac:dyDescent="0.25">
      <c r="A32" s="18"/>
      <c r="B32" s="35"/>
      <c r="C32" s="20"/>
      <c r="D32" s="20"/>
      <c r="E32" s="21">
        <f t="shared" si="0"/>
        <v>0</v>
      </c>
    </row>
    <row r="33" spans="1:5" ht="15.75" customHeight="1" thickBot="1" x14ac:dyDescent="0.25">
      <c r="A33" s="18"/>
      <c r="B33" s="35"/>
      <c r="C33" s="20"/>
      <c r="D33" s="20"/>
      <c r="E33" s="21">
        <f t="shared" si="0"/>
        <v>0</v>
      </c>
    </row>
    <row r="34" spans="1:5" ht="15.75" customHeight="1" thickBot="1" x14ac:dyDescent="0.25">
      <c r="A34" s="18"/>
      <c r="B34" s="35"/>
      <c r="C34" s="20"/>
      <c r="D34" s="20"/>
      <c r="E34" s="21">
        <f t="shared" si="0"/>
        <v>0</v>
      </c>
    </row>
    <row r="35" spans="1:5" ht="15.75" customHeight="1" thickBot="1" x14ac:dyDescent="0.25">
      <c r="A35" s="18"/>
      <c r="B35" s="35"/>
      <c r="C35" s="20"/>
      <c r="D35" s="20"/>
      <c r="E35" s="21">
        <f t="shared" si="0"/>
        <v>0</v>
      </c>
    </row>
    <row r="36" spans="1:5" ht="15.75" customHeight="1" thickBot="1" x14ac:dyDescent="0.25">
      <c r="A36" s="18"/>
      <c r="B36" s="35"/>
      <c r="C36" s="20"/>
      <c r="D36" s="20"/>
      <c r="E36" s="21">
        <f t="shared" si="0"/>
        <v>0</v>
      </c>
    </row>
    <row r="37" spans="1:5" ht="15.75" customHeight="1" thickBot="1" x14ac:dyDescent="0.25">
      <c r="A37" s="18"/>
      <c r="B37" s="35"/>
      <c r="C37" s="20"/>
      <c r="D37" s="20"/>
      <c r="E37" s="21">
        <f t="shared" si="0"/>
        <v>0</v>
      </c>
    </row>
    <row r="38" spans="1:5" ht="15.75" customHeight="1" thickBot="1" x14ac:dyDescent="0.25">
      <c r="A38" s="18"/>
      <c r="B38" s="35"/>
      <c r="C38" s="20"/>
      <c r="D38" s="20"/>
      <c r="E38" s="21">
        <f t="shared" si="0"/>
        <v>0</v>
      </c>
    </row>
    <row r="39" spans="1:5" ht="15.75" customHeight="1" thickBot="1" x14ac:dyDescent="0.25">
      <c r="A39" s="18"/>
      <c r="B39" s="35"/>
      <c r="C39" s="20"/>
      <c r="D39" s="20"/>
      <c r="E39" s="21">
        <f t="shared" si="0"/>
        <v>0</v>
      </c>
    </row>
    <row r="40" spans="1:5" ht="15.75" customHeight="1" thickBot="1" x14ac:dyDescent="0.25">
      <c r="A40" s="18"/>
      <c r="B40" s="35"/>
      <c r="C40" s="20"/>
      <c r="D40" s="20"/>
      <c r="E40" s="21">
        <f t="shared" si="0"/>
        <v>0</v>
      </c>
    </row>
    <row r="41" spans="1:5" ht="15.75" customHeight="1" thickBot="1" x14ac:dyDescent="0.25">
      <c r="A41" s="18"/>
      <c r="B41" s="35"/>
      <c r="C41" s="20"/>
      <c r="D41" s="20"/>
      <c r="E41" s="21">
        <f t="shared" si="0"/>
        <v>0</v>
      </c>
    </row>
    <row r="42" spans="1:5" ht="15.75" customHeight="1" thickBot="1" x14ac:dyDescent="0.25">
      <c r="A42" s="18"/>
      <c r="B42" s="35"/>
      <c r="C42" s="20"/>
      <c r="D42" s="20"/>
      <c r="E42" s="21">
        <f t="shared" si="0"/>
        <v>0</v>
      </c>
    </row>
    <row r="43" spans="1:5" ht="15.75" customHeight="1" thickBot="1" x14ac:dyDescent="0.25">
      <c r="A43" s="18"/>
      <c r="B43" s="35"/>
      <c r="C43" s="20"/>
      <c r="D43" s="20"/>
      <c r="E43" s="21">
        <f t="shared" si="0"/>
        <v>0</v>
      </c>
    </row>
    <row r="44" spans="1:5" ht="15.75" customHeight="1" thickBot="1" x14ac:dyDescent="0.25">
      <c r="A44" s="18"/>
      <c r="B44" s="35"/>
      <c r="C44" s="20"/>
      <c r="D44" s="20"/>
      <c r="E44" s="21">
        <f t="shared" si="0"/>
        <v>0</v>
      </c>
    </row>
    <row r="45" spans="1:5" ht="15.75" customHeight="1" thickBot="1" x14ac:dyDescent="0.25">
      <c r="A45" s="18"/>
      <c r="B45" s="35"/>
      <c r="C45" s="20"/>
      <c r="D45" s="20"/>
      <c r="E45" s="21">
        <f t="shared" si="0"/>
        <v>0</v>
      </c>
    </row>
    <row r="46" spans="1:5" ht="15.75" customHeight="1" thickBot="1" x14ac:dyDescent="0.25">
      <c r="A46" s="18"/>
      <c r="B46" s="35"/>
      <c r="C46" s="20"/>
      <c r="D46" s="20"/>
      <c r="E46" s="21">
        <f t="shared" si="0"/>
        <v>0</v>
      </c>
    </row>
    <row r="47" spans="1:5" ht="15.75" customHeight="1" thickBot="1" x14ac:dyDescent="0.25">
      <c r="A47" s="18"/>
      <c r="B47" s="35"/>
      <c r="C47" s="20"/>
      <c r="D47" s="20"/>
      <c r="E47" s="21">
        <f t="shared" si="0"/>
        <v>0</v>
      </c>
    </row>
    <row r="48" spans="1:5" ht="15.75" customHeight="1" thickBot="1" x14ac:dyDescent="0.25">
      <c r="A48" s="18"/>
      <c r="B48" s="35"/>
      <c r="C48" s="20"/>
      <c r="D48" s="20"/>
      <c r="E48" s="21">
        <f t="shared" si="0"/>
        <v>0</v>
      </c>
    </row>
    <row r="49" spans="1:6" ht="15.75" customHeight="1" thickBot="1" x14ac:dyDescent="0.25">
      <c r="A49" s="18"/>
      <c r="B49" s="35"/>
      <c r="C49" s="20"/>
      <c r="D49" s="20"/>
      <c r="E49" s="21">
        <f t="shared" si="0"/>
        <v>0</v>
      </c>
    </row>
    <row r="50" spans="1:6" ht="15.75" customHeight="1" thickBot="1" x14ac:dyDescent="0.25">
      <c r="A50" s="18"/>
      <c r="B50" s="35"/>
      <c r="C50" s="20"/>
      <c r="D50" s="20"/>
      <c r="E50" s="21">
        <f t="shared" si="0"/>
        <v>0</v>
      </c>
    </row>
    <row r="51" spans="1:6" ht="15.75" customHeight="1" thickBot="1" x14ac:dyDescent="0.25">
      <c r="A51" s="18"/>
      <c r="B51" s="35"/>
      <c r="C51" s="20"/>
      <c r="D51" s="20"/>
      <c r="E51" s="21">
        <f t="shared" si="0"/>
        <v>0</v>
      </c>
      <c r="F51" s="3" t="s">
        <v>0</v>
      </c>
    </row>
    <row r="52" spans="1:6" ht="15.75" customHeight="1" thickBot="1" x14ac:dyDescent="0.25">
      <c r="A52" s="18"/>
      <c r="B52" s="35"/>
      <c r="C52" s="20"/>
      <c r="D52" s="20"/>
      <c r="E52" s="21">
        <f t="shared" si="0"/>
        <v>0</v>
      </c>
    </row>
    <row r="53" spans="1:6" ht="15.75" customHeight="1" thickBot="1" x14ac:dyDescent="0.25">
      <c r="A53" s="18"/>
      <c r="B53" s="35"/>
      <c r="C53" s="20"/>
      <c r="D53" s="20"/>
      <c r="E53" s="21">
        <f t="shared" si="0"/>
        <v>0</v>
      </c>
    </row>
    <row r="54" spans="1:6" ht="15.75" customHeight="1" thickBot="1" x14ac:dyDescent="0.25">
      <c r="A54" s="18"/>
      <c r="B54" s="35"/>
      <c r="C54" s="20"/>
      <c r="D54" s="20"/>
      <c r="E54" s="21">
        <f t="shared" si="0"/>
        <v>0</v>
      </c>
    </row>
    <row r="55" spans="1:6" ht="15.75" customHeight="1" thickBot="1" x14ac:dyDescent="0.25">
      <c r="A55" s="18"/>
      <c r="B55" s="35"/>
      <c r="C55" s="20"/>
      <c r="D55" s="20"/>
      <c r="E55" s="21">
        <f t="shared" si="0"/>
        <v>0</v>
      </c>
    </row>
    <row r="56" spans="1:6" ht="15.75" customHeight="1" thickBot="1" x14ac:dyDescent="0.25">
      <c r="A56" s="18"/>
      <c r="B56" s="35"/>
      <c r="C56" s="20"/>
      <c r="D56" s="20"/>
      <c r="E56" s="21">
        <f>SUM(E55+D57-C57)</f>
        <v>0</v>
      </c>
    </row>
    <row r="57" spans="1:6" ht="15.75" customHeight="1" thickBot="1" x14ac:dyDescent="0.25">
      <c r="A57" s="18"/>
      <c r="B57" s="35"/>
      <c r="C57" s="20"/>
      <c r="D57" s="20"/>
      <c r="E57" s="21">
        <f t="shared" ref="E57:E120" si="1">SUM(E56+D58-C58)</f>
        <v>0</v>
      </c>
    </row>
    <row r="58" spans="1:6" ht="15.75" customHeight="1" thickBot="1" x14ac:dyDescent="0.25">
      <c r="A58" s="18"/>
      <c r="B58" s="35"/>
      <c r="C58" s="20"/>
      <c r="D58" s="20"/>
      <c r="E58" s="21">
        <f t="shared" si="1"/>
        <v>0</v>
      </c>
    </row>
    <row r="59" spans="1:6" ht="15.75" customHeight="1" thickBot="1" x14ac:dyDescent="0.25">
      <c r="A59" s="18"/>
      <c r="B59" s="35"/>
      <c r="C59" s="20"/>
      <c r="D59" s="20"/>
      <c r="E59" s="21">
        <f t="shared" si="1"/>
        <v>0</v>
      </c>
    </row>
    <row r="60" spans="1:6" ht="15.75" customHeight="1" thickBot="1" x14ac:dyDescent="0.25">
      <c r="A60" s="18"/>
      <c r="B60" s="35"/>
      <c r="C60" s="20"/>
      <c r="D60" s="20"/>
      <c r="E60" s="21">
        <f t="shared" si="1"/>
        <v>0</v>
      </c>
    </row>
    <row r="61" spans="1:6" ht="15.75" customHeight="1" thickBot="1" x14ac:dyDescent="0.25">
      <c r="A61" s="18"/>
      <c r="B61" s="35"/>
      <c r="C61" s="20"/>
      <c r="D61" s="20"/>
      <c r="E61" s="21">
        <f t="shared" si="1"/>
        <v>0</v>
      </c>
    </row>
    <row r="62" spans="1:6" ht="15.75" customHeight="1" thickBot="1" x14ac:dyDescent="0.25">
      <c r="A62" s="18"/>
      <c r="B62" s="35"/>
      <c r="C62" s="20"/>
      <c r="D62" s="20"/>
      <c r="E62" s="21">
        <f t="shared" si="1"/>
        <v>0</v>
      </c>
    </row>
    <row r="63" spans="1:6" ht="15.75" customHeight="1" thickBot="1" x14ac:dyDescent="0.25">
      <c r="A63" s="18"/>
      <c r="B63" s="35"/>
      <c r="C63" s="20"/>
      <c r="D63" s="20"/>
      <c r="E63" s="21">
        <f t="shared" si="1"/>
        <v>0</v>
      </c>
    </row>
    <row r="64" spans="1:6" ht="15.75" customHeight="1" thickBot="1" x14ac:dyDescent="0.25">
      <c r="A64" s="18"/>
      <c r="B64" s="35"/>
      <c r="C64" s="20"/>
      <c r="D64" s="20"/>
      <c r="E64" s="21">
        <f t="shared" si="1"/>
        <v>0</v>
      </c>
    </row>
    <row r="65" spans="1:5" ht="15.75" customHeight="1" thickBot="1" x14ac:dyDescent="0.25">
      <c r="A65" s="18"/>
      <c r="B65" s="35"/>
      <c r="C65" s="20"/>
      <c r="D65" s="20"/>
      <c r="E65" s="21">
        <f t="shared" si="1"/>
        <v>0</v>
      </c>
    </row>
    <row r="66" spans="1:5" ht="15.75" customHeight="1" thickBot="1" x14ac:dyDescent="0.25">
      <c r="A66" s="18"/>
      <c r="B66" s="35"/>
      <c r="C66" s="20"/>
      <c r="D66" s="20"/>
      <c r="E66" s="21">
        <f t="shared" si="1"/>
        <v>0</v>
      </c>
    </row>
    <row r="67" spans="1:5" ht="15.75" customHeight="1" thickBot="1" x14ac:dyDescent="0.25">
      <c r="A67" s="18"/>
      <c r="B67" s="35"/>
      <c r="C67" s="20"/>
      <c r="D67" s="20"/>
      <c r="E67" s="21">
        <f t="shared" si="1"/>
        <v>0</v>
      </c>
    </row>
    <row r="68" spans="1:5" ht="15.75" customHeight="1" thickBot="1" x14ac:dyDescent="0.25">
      <c r="A68" s="18"/>
      <c r="B68" s="35"/>
      <c r="C68" s="20"/>
      <c r="D68" s="20"/>
      <c r="E68" s="21">
        <f t="shared" si="1"/>
        <v>0</v>
      </c>
    </row>
    <row r="69" spans="1:5" ht="15.75" customHeight="1" thickBot="1" x14ac:dyDescent="0.25">
      <c r="A69" s="18"/>
      <c r="B69" s="35"/>
      <c r="C69" s="20"/>
      <c r="D69" s="20"/>
      <c r="E69" s="21">
        <f t="shared" si="1"/>
        <v>0</v>
      </c>
    </row>
    <row r="70" spans="1:5" ht="15.75" customHeight="1" thickBot="1" x14ac:dyDescent="0.25">
      <c r="A70" s="18"/>
      <c r="B70" s="35"/>
      <c r="C70" s="20"/>
      <c r="D70" s="20"/>
      <c r="E70" s="21">
        <f t="shared" si="1"/>
        <v>0</v>
      </c>
    </row>
    <row r="71" spans="1:5" ht="15.75" customHeight="1" thickBot="1" x14ac:dyDescent="0.25">
      <c r="A71" s="18"/>
      <c r="B71" s="35"/>
      <c r="C71" s="20"/>
      <c r="D71" s="20"/>
      <c r="E71" s="21">
        <f t="shared" si="1"/>
        <v>0</v>
      </c>
    </row>
    <row r="72" spans="1:5" ht="15.75" customHeight="1" thickBot="1" x14ac:dyDescent="0.25">
      <c r="A72" s="18"/>
      <c r="B72" s="35"/>
      <c r="C72" s="20"/>
      <c r="D72" s="20"/>
      <c r="E72" s="21">
        <f t="shared" si="1"/>
        <v>0</v>
      </c>
    </row>
    <row r="73" spans="1:5" ht="15.75" customHeight="1" thickBot="1" x14ac:dyDescent="0.25">
      <c r="A73" s="18"/>
      <c r="B73" s="35"/>
      <c r="C73" s="20"/>
      <c r="D73" s="20"/>
      <c r="E73" s="21">
        <f t="shared" si="1"/>
        <v>0</v>
      </c>
    </row>
    <row r="74" spans="1:5" ht="15.75" customHeight="1" thickBot="1" x14ac:dyDescent="0.25">
      <c r="A74" s="18"/>
      <c r="B74" s="35"/>
      <c r="C74" s="20"/>
      <c r="D74" s="20"/>
      <c r="E74" s="21">
        <f t="shared" si="1"/>
        <v>0</v>
      </c>
    </row>
    <row r="75" spans="1:5" ht="15.75" customHeight="1" thickBot="1" x14ac:dyDescent="0.25">
      <c r="A75" s="18"/>
      <c r="B75" s="35"/>
      <c r="C75" s="20"/>
      <c r="D75" s="20"/>
      <c r="E75" s="21">
        <f t="shared" si="1"/>
        <v>0</v>
      </c>
    </row>
    <row r="76" spans="1:5" ht="15.75" customHeight="1" thickBot="1" x14ac:dyDescent="0.25">
      <c r="A76" s="18"/>
      <c r="B76" s="35"/>
      <c r="C76" s="20"/>
      <c r="D76" s="20"/>
      <c r="E76" s="21">
        <f t="shared" si="1"/>
        <v>0</v>
      </c>
    </row>
    <row r="77" spans="1:5" ht="15.75" customHeight="1" thickBot="1" x14ac:dyDescent="0.25">
      <c r="A77" s="18"/>
      <c r="B77" s="35"/>
      <c r="C77" s="20"/>
      <c r="D77" s="20"/>
      <c r="E77" s="21">
        <f t="shared" si="1"/>
        <v>0</v>
      </c>
    </row>
    <row r="78" spans="1:5" ht="15.75" customHeight="1" thickBot="1" x14ac:dyDescent="0.25">
      <c r="A78" s="18"/>
      <c r="B78" s="35"/>
      <c r="C78" s="20"/>
      <c r="D78" s="20"/>
      <c r="E78" s="21">
        <f t="shared" si="1"/>
        <v>0</v>
      </c>
    </row>
    <row r="79" spans="1:5" ht="15.75" customHeight="1" thickBot="1" x14ac:dyDescent="0.25">
      <c r="A79" s="18"/>
      <c r="B79" s="35"/>
      <c r="C79" s="20"/>
      <c r="D79" s="20"/>
      <c r="E79" s="21">
        <f t="shared" si="1"/>
        <v>0</v>
      </c>
    </row>
    <row r="80" spans="1:5" ht="15.75" customHeight="1" thickBot="1" x14ac:dyDescent="0.25">
      <c r="A80" s="18"/>
      <c r="B80" s="35"/>
      <c r="C80" s="20"/>
      <c r="D80" s="20"/>
      <c r="E80" s="21">
        <f t="shared" si="1"/>
        <v>0</v>
      </c>
    </row>
    <row r="81" spans="1:5" ht="15.75" customHeight="1" thickBot="1" x14ac:dyDescent="0.25">
      <c r="A81" s="18"/>
      <c r="B81" s="35"/>
      <c r="C81" s="20"/>
      <c r="D81" s="20"/>
      <c r="E81" s="21">
        <f t="shared" si="1"/>
        <v>0</v>
      </c>
    </row>
    <row r="82" spans="1:5" ht="15.75" customHeight="1" thickBot="1" x14ac:dyDescent="0.25">
      <c r="A82" s="18"/>
      <c r="B82" s="35"/>
      <c r="C82" s="20"/>
      <c r="D82" s="20"/>
      <c r="E82" s="21">
        <f t="shared" si="1"/>
        <v>0</v>
      </c>
    </row>
    <row r="83" spans="1:5" ht="15.75" customHeight="1" thickBot="1" x14ac:dyDescent="0.25">
      <c r="A83" s="18"/>
      <c r="B83" s="35"/>
      <c r="C83" s="20"/>
      <c r="D83" s="20"/>
      <c r="E83" s="21">
        <f t="shared" si="1"/>
        <v>0</v>
      </c>
    </row>
    <row r="84" spans="1:5" ht="15.75" customHeight="1" thickBot="1" x14ac:dyDescent="0.25">
      <c r="A84" s="18"/>
      <c r="B84" s="35"/>
      <c r="C84" s="20"/>
      <c r="D84" s="20"/>
      <c r="E84" s="21">
        <f t="shared" si="1"/>
        <v>0</v>
      </c>
    </row>
    <row r="85" spans="1:5" ht="15.75" customHeight="1" thickBot="1" x14ac:dyDescent="0.25">
      <c r="A85" s="18"/>
      <c r="B85" s="35"/>
      <c r="C85" s="20"/>
      <c r="D85" s="20"/>
      <c r="E85" s="21">
        <f t="shared" si="1"/>
        <v>0</v>
      </c>
    </row>
    <row r="86" spans="1:5" ht="15.75" customHeight="1" thickBot="1" x14ac:dyDescent="0.25">
      <c r="A86" s="18"/>
      <c r="B86" s="35"/>
      <c r="C86" s="20"/>
      <c r="D86" s="20"/>
      <c r="E86" s="21">
        <f t="shared" si="1"/>
        <v>0</v>
      </c>
    </row>
    <row r="87" spans="1:5" ht="15.75" customHeight="1" thickBot="1" x14ac:dyDescent="0.25">
      <c r="A87" s="18"/>
      <c r="B87" s="35"/>
      <c r="C87" s="20"/>
      <c r="D87" s="20"/>
      <c r="E87" s="21">
        <f t="shared" si="1"/>
        <v>0</v>
      </c>
    </row>
    <row r="88" spans="1:5" ht="15.75" customHeight="1" thickBot="1" x14ac:dyDescent="0.25">
      <c r="A88" s="18"/>
      <c r="B88" s="35"/>
      <c r="C88" s="20"/>
      <c r="D88" s="20"/>
      <c r="E88" s="21">
        <f t="shared" si="1"/>
        <v>0</v>
      </c>
    </row>
    <row r="89" spans="1:5" ht="15.75" customHeight="1" thickBot="1" x14ac:dyDescent="0.25">
      <c r="A89" s="18"/>
      <c r="B89" s="35"/>
      <c r="C89" s="20"/>
      <c r="D89" s="20"/>
      <c r="E89" s="21">
        <f t="shared" si="1"/>
        <v>0</v>
      </c>
    </row>
    <row r="90" spans="1:5" ht="15.75" customHeight="1" thickBot="1" x14ac:dyDescent="0.25">
      <c r="A90" s="18"/>
      <c r="B90" s="35"/>
      <c r="C90" s="20"/>
      <c r="D90" s="20"/>
      <c r="E90" s="21">
        <f t="shared" si="1"/>
        <v>0</v>
      </c>
    </row>
    <row r="91" spans="1:5" ht="15.75" customHeight="1" thickBot="1" x14ac:dyDescent="0.25">
      <c r="A91" s="18"/>
      <c r="B91" s="35"/>
      <c r="C91" s="20"/>
      <c r="D91" s="20"/>
      <c r="E91" s="21">
        <f t="shared" si="1"/>
        <v>0</v>
      </c>
    </row>
    <row r="92" spans="1:5" ht="15.75" customHeight="1" thickBot="1" x14ac:dyDescent="0.25">
      <c r="A92" s="18"/>
      <c r="B92" s="35"/>
      <c r="C92" s="20"/>
      <c r="D92" s="20"/>
      <c r="E92" s="21">
        <f t="shared" si="1"/>
        <v>0</v>
      </c>
    </row>
    <row r="93" spans="1:5" ht="15.75" customHeight="1" thickBot="1" x14ac:dyDescent="0.25">
      <c r="A93" s="18"/>
      <c r="B93" s="35"/>
      <c r="C93" s="20"/>
      <c r="D93" s="20"/>
      <c r="E93" s="21">
        <f t="shared" si="1"/>
        <v>0</v>
      </c>
    </row>
    <row r="94" spans="1:5" ht="15.75" customHeight="1" thickBot="1" x14ac:dyDescent="0.25">
      <c r="A94" s="18"/>
      <c r="B94" s="35"/>
      <c r="C94" s="20"/>
      <c r="D94" s="20"/>
      <c r="E94" s="21">
        <f t="shared" si="1"/>
        <v>0</v>
      </c>
    </row>
    <row r="95" spans="1:5" ht="15.75" customHeight="1" thickBot="1" x14ac:dyDescent="0.25">
      <c r="A95" s="18"/>
      <c r="B95" s="35"/>
      <c r="C95" s="20"/>
      <c r="D95" s="20"/>
      <c r="E95" s="21">
        <f t="shared" si="1"/>
        <v>0</v>
      </c>
    </row>
    <row r="96" spans="1:5" ht="15.75" customHeight="1" thickBot="1" x14ac:dyDescent="0.25">
      <c r="A96" s="18"/>
      <c r="B96" s="35"/>
      <c r="C96" s="20"/>
      <c r="D96" s="20"/>
      <c r="E96" s="21">
        <f t="shared" si="1"/>
        <v>0</v>
      </c>
    </row>
    <row r="97" spans="1:5" ht="15.75" customHeight="1" thickBot="1" x14ac:dyDescent="0.25">
      <c r="A97" s="18"/>
      <c r="B97" s="35"/>
      <c r="C97" s="20"/>
      <c r="D97" s="20"/>
      <c r="E97" s="21">
        <f t="shared" si="1"/>
        <v>0</v>
      </c>
    </row>
    <row r="98" spans="1:5" ht="15.75" customHeight="1" thickBot="1" x14ac:dyDescent="0.25">
      <c r="A98" s="18"/>
      <c r="B98" s="35"/>
      <c r="C98" s="20"/>
      <c r="D98" s="20"/>
      <c r="E98" s="21">
        <f t="shared" si="1"/>
        <v>0</v>
      </c>
    </row>
    <row r="99" spans="1:5" ht="15.75" customHeight="1" thickBot="1" x14ac:dyDescent="0.25">
      <c r="A99" s="18"/>
      <c r="B99" s="35"/>
      <c r="C99" s="20"/>
      <c r="D99" s="20"/>
      <c r="E99" s="21">
        <f t="shared" si="1"/>
        <v>0</v>
      </c>
    </row>
    <row r="100" spans="1:5" ht="15.75" customHeight="1" thickBot="1" x14ac:dyDescent="0.25">
      <c r="A100" s="18"/>
      <c r="B100" s="35"/>
      <c r="C100" s="20"/>
      <c r="D100" s="20"/>
      <c r="E100" s="21">
        <f t="shared" si="1"/>
        <v>0</v>
      </c>
    </row>
    <row r="101" spans="1:5" ht="15.75" customHeight="1" thickBot="1" x14ac:dyDescent="0.25">
      <c r="A101" s="18"/>
      <c r="B101" s="35"/>
      <c r="C101" s="20"/>
      <c r="D101" s="20"/>
      <c r="E101" s="21">
        <f t="shared" si="1"/>
        <v>0</v>
      </c>
    </row>
    <row r="102" spans="1:5" ht="15.75" customHeight="1" thickBot="1" x14ac:dyDescent="0.25">
      <c r="A102" s="18"/>
      <c r="B102" s="35"/>
      <c r="C102" s="20"/>
      <c r="D102" s="20"/>
      <c r="E102" s="21">
        <f t="shared" si="1"/>
        <v>0</v>
      </c>
    </row>
    <row r="103" spans="1:5" ht="15.75" customHeight="1" thickBot="1" x14ac:dyDescent="0.25">
      <c r="A103" s="18"/>
      <c r="B103" s="35"/>
      <c r="C103" s="20"/>
      <c r="D103" s="20"/>
      <c r="E103" s="21">
        <f t="shared" si="1"/>
        <v>0</v>
      </c>
    </row>
    <row r="104" spans="1:5" ht="15.75" customHeight="1" thickBot="1" x14ac:dyDescent="0.25">
      <c r="A104" s="18"/>
      <c r="B104" s="35"/>
      <c r="C104" s="20"/>
      <c r="D104" s="20"/>
      <c r="E104" s="21">
        <f t="shared" si="1"/>
        <v>0</v>
      </c>
    </row>
    <row r="105" spans="1:5" ht="15.75" customHeight="1" thickBot="1" x14ac:dyDescent="0.25">
      <c r="A105" s="18"/>
      <c r="B105" s="35"/>
      <c r="C105" s="20"/>
      <c r="D105" s="20"/>
      <c r="E105" s="21">
        <f t="shared" si="1"/>
        <v>0</v>
      </c>
    </row>
    <row r="106" spans="1:5" ht="15.75" customHeight="1" thickBot="1" x14ac:dyDescent="0.25">
      <c r="A106" s="18"/>
      <c r="B106" s="35"/>
      <c r="C106" s="20"/>
      <c r="D106" s="20"/>
      <c r="E106" s="21">
        <f t="shared" si="1"/>
        <v>0</v>
      </c>
    </row>
    <row r="107" spans="1:5" ht="15.75" customHeight="1" thickBot="1" x14ac:dyDescent="0.25">
      <c r="A107" s="18"/>
      <c r="B107" s="35"/>
      <c r="C107" s="20"/>
      <c r="D107" s="20"/>
      <c r="E107" s="21">
        <f t="shared" si="1"/>
        <v>0</v>
      </c>
    </row>
    <row r="108" spans="1:5" ht="15.75" customHeight="1" thickBot="1" x14ac:dyDescent="0.25">
      <c r="A108" s="18"/>
      <c r="B108" s="35"/>
      <c r="C108" s="20"/>
      <c r="D108" s="20"/>
      <c r="E108" s="21">
        <f t="shared" si="1"/>
        <v>0</v>
      </c>
    </row>
    <row r="109" spans="1:5" ht="15.75" customHeight="1" thickBot="1" x14ac:dyDescent="0.25">
      <c r="A109" s="18"/>
      <c r="B109" s="35"/>
      <c r="C109" s="20"/>
      <c r="D109" s="20"/>
      <c r="E109" s="21">
        <f t="shared" si="1"/>
        <v>0</v>
      </c>
    </row>
    <row r="110" spans="1:5" ht="15.75" customHeight="1" thickBot="1" x14ac:dyDescent="0.25">
      <c r="A110" s="18"/>
      <c r="B110" s="35"/>
      <c r="C110" s="20"/>
      <c r="D110" s="20"/>
      <c r="E110" s="21">
        <f t="shared" si="1"/>
        <v>0</v>
      </c>
    </row>
    <row r="111" spans="1:5" ht="15.75" customHeight="1" thickBot="1" x14ac:dyDescent="0.25">
      <c r="A111" s="18"/>
      <c r="B111" s="35"/>
      <c r="C111" s="20"/>
      <c r="D111" s="20"/>
      <c r="E111" s="21">
        <f t="shared" si="1"/>
        <v>0</v>
      </c>
    </row>
    <row r="112" spans="1:5" ht="15.75" customHeight="1" thickBot="1" x14ac:dyDescent="0.25">
      <c r="A112" s="18"/>
      <c r="B112" s="35"/>
      <c r="C112" s="20"/>
      <c r="D112" s="20"/>
      <c r="E112" s="21">
        <f t="shared" si="1"/>
        <v>0</v>
      </c>
    </row>
    <row r="113" spans="1:5" ht="15.75" customHeight="1" thickBot="1" x14ac:dyDescent="0.25">
      <c r="A113" s="18"/>
      <c r="B113" s="35"/>
      <c r="C113" s="20"/>
      <c r="D113" s="20"/>
      <c r="E113" s="21">
        <f t="shared" si="1"/>
        <v>0</v>
      </c>
    </row>
    <row r="114" spans="1:5" ht="15.75" customHeight="1" thickBot="1" x14ac:dyDescent="0.25">
      <c r="A114" s="18"/>
      <c r="B114" s="35"/>
      <c r="C114" s="20"/>
      <c r="D114" s="20"/>
      <c r="E114" s="21">
        <f t="shared" si="1"/>
        <v>0</v>
      </c>
    </row>
    <row r="115" spans="1:5" ht="15.75" customHeight="1" thickBot="1" x14ac:dyDescent="0.25">
      <c r="A115" s="18"/>
      <c r="B115" s="35"/>
      <c r="C115" s="20"/>
      <c r="D115" s="20"/>
      <c r="E115" s="21">
        <f t="shared" si="1"/>
        <v>0</v>
      </c>
    </row>
    <row r="116" spans="1:5" ht="15.75" customHeight="1" thickBot="1" x14ac:dyDescent="0.25">
      <c r="A116" s="18"/>
      <c r="B116" s="35"/>
      <c r="C116" s="20"/>
      <c r="D116" s="20"/>
      <c r="E116" s="21">
        <f t="shared" si="1"/>
        <v>0</v>
      </c>
    </row>
    <row r="117" spans="1:5" ht="15.75" customHeight="1" thickBot="1" x14ac:dyDescent="0.25">
      <c r="A117" s="18"/>
      <c r="B117" s="35"/>
      <c r="C117" s="20"/>
      <c r="D117" s="20"/>
      <c r="E117" s="21">
        <f t="shared" si="1"/>
        <v>0</v>
      </c>
    </row>
    <row r="118" spans="1:5" ht="15.75" customHeight="1" thickBot="1" x14ac:dyDescent="0.25">
      <c r="A118" s="18"/>
      <c r="B118" s="35"/>
      <c r="C118" s="20"/>
      <c r="D118" s="20"/>
      <c r="E118" s="21">
        <f t="shared" si="1"/>
        <v>0</v>
      </c>
    </row>
    <row r="119" spans="1:5" ht="15.75" customHeight="1" thickBot="1" x14ac:dyDescent="0.25">
      <c r="A119" s="18"/>
      <c r="B119" s="35"/>
      <c r="C119" s="20"/>
      <c r="D119" s="20"/>
      <c r="E119" s="21">
        <f t="shared" si="1"/>
        <v>0</v>
      </c>
    </row>
    <row r="120" spans="1:5" ht="15.75" customHeight="1" thickBot="1" x14ac:dyDescent="0.25">
      <c r="A120" s="18"/>
      <c r="B120" s="35"/>
      <c r="C120" s="20"/>
      <c r="D120" s="20"/>
      <c r="E120" s="21">
        <f t="shared" si="1"/>
        <v>0</v>
      </c>
    </row>
    <row r="121" spans="1:5" ht="15.75" customHeight="1" thickBot="1" x14ac:dyDescent="0.25">
      <c r="A121" s="18"/>
      <c r="B121" s="35"/>
      <c r="C121" s="20"/>
      <c r="D121" s="20"/>
      <c r="E121" s="21">
        <f t="shared" ref="E121:E126" si="2">SUM(E120+D122-C122)</f>
        <v>0</v>
      </c>
    </row>
    <row r="122" spans="1:5" ht="15.75" customHeight="1" thickBot="1" x14ac:dyDescent="0.25">
      <c r="A122" s="18"/>
      <c r="B122" s="35"/>
      <c r="C122" s="20"/>
      <c r="D122" s="20"/>
      <c r="E122" s="21">
        <f t="shared" si="2"/>
        <v>0</v>
      </c>
    </row>
    <row r="123" spans="1:5" ht="15.75" customHeight="1" thickBot="1" x14ac:dyDescent="0.25">
      <c r="A123" s="18"/>
      <c r="B123" s="35"/>
      <c r="C123" s="20"/>
      <c r="D123" s="20"/>
      <c r="E123" s="21">
        <f t="shared" si="2"/>
        <v>0</v>
      </c>
    </row>
    <row r="124" spans="1:5" ht="15.75" customHeight="1" thickBot="1" x14ac:dyDescent="0.25">
      <c r="A124" s="18"/>
      <c r="B124" s="35"/>
      <c r="C124" s="20"/>
      <c r="D124" s="20"/>
      <c r="E124" s="21">
        <f t="shared" si="2"/>
        <v>0</v>
      </c>
    </row>
    <row r="125" spans="1:5" ht="15.75" customHeight="1" thickBot="1" x14ac:dyDescent="0.25">
      <c r="A125" s="18"/>
      <c r="B125" s="35"/>
      <c r="C125" s="20"/>
      <c r="D125" s="20"/>
      <c r="E125" s="21">
        <f t="shared" si="2"/>
        <v>0</v>
      </c>
    </row>
    <row r="126" spans="1:5" ht="15.75" customHeight="1" thickBot="1" x14ac:dyDescent="0.25">
      <c r="A126" s="18"/>
      <c r="B126" s="35"/>
      <c r="C126" s="20"/>
      <c r="D126" s="20"/>
      <c r="E126" s="21">
        <f t="shared" si="2"/>
        <v>0</v>
      </c>
    </row>
    <row r="127" spans="1:5" ht="15.75" customHeight="1" thickBot="1" x14ac:dyDescent="0.25">
      <c r="A127" s="251"/>
      <c r="B127" s="252"/>
      <c r="C127" s="21"/>
      <c r="D127" s="21"/>
      <c r="E127" s="21">
        <f>SUM(D127-C127)</f>
        <v>0</v>
      </c>
    </row>
    <row r="128" spans="1:5" x14ac:dyDescent="0.2">
      <c r="C128" s="182"/>
      <c r="D128" s="182"/>
      <c r="E128" s="182"/>
    </row>
    <row r="129" spans="3:5" x14ac:dyDescent="0.2">
      <c r="C129" s="182"/>
      <c r="D129" s="182"/>
      <c r="E129" s="182"/>
    </row>
  </sheetData>
  <sheetProtection sheet="1" objects="1" scenarios="1"/>
  <mergeCells count="3">
    <mergeCell ref="A2:E2"/>
    <mergeCell ref="A127:B127"/>
    <mergeCell ref="A1:E1"/>
  </mergeCells>
  <pageMargins left="0.7" right="0.7" top="0.75" bottom="0.75" header="0.3" footer="0.3"/>
  <pageSetup paperSize="9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29"/>
  <sheetViews>
    <sheetView zoomScaleNormal="100" workbookViewId="0">
      <pane ySplit="3" topLeftCell="A4" activePane="bottomLeft" state="frozen"/>
      <selection activeCell="C4" sqref="C4:E129"/>
      <selection pane="bottomLeft" activeCell="A4" sqref="A4"/>
    </sheetView>
  </sheetViews>
  <sheetFormatPr baseColWidth="10" defaultRowHeight="15" x14ac:dyDescent="0.2"/>
  <cols>
    <col min="1" max="1" width="33.6640625" customWidth="1"/>
    <col min="2" max="2" width="20.21875" customWidth="1"/>
    <col min="3" max="5" width="12.77734375" customWidth="1"/>
  </cols>
  <sheetData>
    <row r="1" spans="1:6" ht="19.5" customHeight="1" thickBot="1" x14ac:dyDescent="0.25">
      <c r="A1" s="245" t="s">
        <v>213</v>
      </c>
      <c r="B1" s="246"/>
      <c r="C1" s="246"/>
      <c r="D1" s="246"/>
      <c r="E1" s="247"/>
    </row>
    <row r="2" spans="1:6" ht="19.5" customHeight="1" thickBot="1" x14ac:dyDescent="0.25">
      <c r="A2" s="248" t="str">
        <f>Mois12</f>
        <v>DECEMBRE</v>
      </c>
      <c r="B2" s="249"/>
      <c r="C2" s="249"/>
      <c r="D2" s="249"/>
      <c r="E2" s="250"/>
      <c r="F2" s="3"/>
    </row>
    <row r="3" spans="1:6" ht="29.25" customHeight="1" thickBot="1" x14ac:dyDescent="0.25">
      <c r="A3" s="66" t="s">
        <v>270</v>
      </c>
      <c r="B3" s="67" t="s">
        <v>271</v>
      </c>
      <c r="C3" s="66" t="s">
        <v>14</v>
      </c>
      <c r="D3" s="66" t="s">
        <v>15</v>
      </c>
      <c r="E3" s="66" t="s">
        <v>16</v>
      </c>
      <c r="F3" s="3"/>
    </row>
    <row r="4" spans="1:6" ht="15.75" customHeight="1" thickBot="1" x14ac:dyDescent="0.25">
      <c r="A4" s="180"/>
      <c r="B4" s="35"/>
      <c r="C4" s="20"/>
      <c r="D4" s="20"/>
      <c r="E4" s="21">
        <f>SUM(D4-C4)</f>
        <v>0</v>
      </c>
      <c r="F4" s="3"/>
    </row>
    <row r="5" spans="1:6" ht="15.75" customHeight="1" thickBot="1" x14ac:dyDescent="0.25">
      <c r="A5" s="18"/>
      <c r="B5" s="35"/>
      <c r="C5" s="20"/>
      <c r="D5" s="20"/>
      <c r="E5" s="21">
        <f>SUM(E4+D5-C5)</f>
        <v>0</v>
      </c>
      <c r="F5" s="3"/>
    </row>
    <row r="6" spans="1:6" ht="15.75" customHeight="1" thickBot="1" x14ac:dyDescent="0.25">
      <c r="A6" s="18"/>
      <c r="B6" s="35"/>
      <c r="C6" s="20"/>
      <c r="D6" s="20"/>
      <c r="E6" s="21">
        <f t="shared" ref="E6:E69" si="0">SUM(E5+D6-C6)</f>
        <v>0</v>
      </c>
      <c r="F6" s="3" t="s">
        <v>0</v>
      </c>
    </row>
    <row r="7" spans="1:6" ht="15.75" customHeight="1" thickBot="1" x14ac:dyDescent="0.25">
      <c r="A7" s="18"/>
      <c r="B7" s="35"/>
      <c r="C7" s="20"/>
      <c r="D7" s="20"/>
      <c r="E7" s="21">
        <f t="shared" si="0"/>
        <v>0</v>
      </c>
      <c r="F7" s="168" t="s">
        <v>123</v>
      </c>
    </row>
    <row r="8" spans="1:6" ht="15.75" customHeight="1" thickBot="1" x14ac:dyDescent="0.25">
      <c r="A8" s="18"/>
      <c r="B8" s="35"/>
      <c r="C8" s="20"/>
      <c r="D8" s="20"/>
      <c r="E8" s="21">
        <f t="shared" si="0"/>
        <v>0</v>
      </c>
      <c r="F8" s="3"/>
    </row>
    <row r="9" spans="1:6" ht="15.75" customHeight="1" thickBot="1" x14ac:dyDescent="0.25">
      <c r="A9" s="18"/>
      <c r="B9" s="35"/>
      <c r="C9" s="20"/>
      <c r="D9" s="20"/>
      <c r="E9" s="21">
        <f t="shared" si="0"/>
        <v>0</v>
      </c>
      <c r="F9" s="3"/>
    </row>
    <row r="10" spans="1:6" ht="15.75" customHeight="1" thickBot="1" x14ac:dyDescent="0.25">
      <c r="A10" s="18"/>
      <c r="B10" s="35"/>
      <c r="C10" s="20"/>
      <c r="D10" s="20"/>
      <c r="E10" s="21">
        <f t="shared" si="0"/>
        <v>0</v>
      </c>
      <c r="F10" s="3"/>
    </row>
    <row r="11" spans="1:6" ht="15.75" customHeight="1" thickBot="1" x14ac:dyDescent="0.25">
      <c r="A11" s="18"/>
      <c r="B11" s="35"/>
      <c r="C11" s="20"/>
      <c r="D11" s="20"/>
      <c r="E11" s="21">
        <f t="shared" si="0"/>
        <v>0</v>
      </c>
      <c r="F11" s="165" t="s">
        <v>116</v>
      </c>
    </row>
    <row r="12" spans="1:6" ht="15.75" customHeight="1" thickBot="1" x14ac:dyDescent="0.25">
      <c r="A12" s="18"/>
      <c r="B12" s="35"/>
      <c r="C12" s="20"/>
      <c r="D12" s="20"/>
      <c r="E12" s="21">
        <f t="shared" si="0"/>
        <v>0</v>
      </c>
      <c r="F12" s="3"/>
    </row>
    <row r="13" spans="1:6" ht="15.75" customHeight="1" thickBot="1" x14ac:dyDescent="0.25">
      <c r="A13" s="18"/>
      <c r="B13" s="35"/>
      <c r="C13" s="20"/>
      <c r="D13" s="20"/>
      <c r="E13" s="21">
        <f t="shared" si="0"/>
        <v>0</v>
      </c>
      <c r="F13" s="3"/>
    </row>
    <row r="14" spans="1:6" ht="15.75" customHeight="1" thickBot="1" x14ac:dyDescent="0.25">
      <c r="A14" s="18"/>
      <c r="B14" s="35"/>
      <c r="C14" s="20"/>
      <c r="D14" s="20"/>
      <c r="E14" s="21">
        <f t="shared" si="0"/>
        <v>0</v>
      </c>
      <c r="F14" s="3"/>
    </row>
    <row r="15" spans="1:6" ht="15.75" customHeight="1" thickBot="1" x14ac:dyDescent="0.25">
      <c r="A15" s="18"/>
      <c r="B15" s="35"/>
      <c r="C15" s="20"/>
      <c r="D15" s="20"/>
      <c r="E15" s="21">
        <f t="shared" si="0"/>
        <v>0</v>
      </c>
      <c r="F15" s="165" t="s">
        <v>18</v>
      </c>
    </row>
    <row r="16" spans="1:6" ht="15.75" customHeight="1" thickBot="1" x14ac:dyDescent="0.25">
      <c r="A16" s="18"/>
      <c r="B16" s="35"/>
      <c r="C16" s="20"/>
      <c r="D16" s="20"/>
      <c r="E16" s="21">
        <f t="shared" si="0"/>
        <v>0</v>
      </c>
      <c r="F16" s="3"/>
    </row>
    <row r="17" spans="1:6" ht="15.75" customHeight="1" thickBot="1" x14ac:dyDescent="0.25">
      <c r="A17" s="18"/>
      <c r="B17" s="35"/>
      <c r="C17" s="20"/>
      <c r="D17" s="20"/>
      <c r="E17" s="21">
        <f t="shared" si="0"/>
        <v>0</v>
      </c>
      <c r="F17" s="3"/>
    </row>
    <row r="18" spans="1:6" ht="15.75" customHeight="1" thickBot="1" x14ac:dyDescent="0.25">
      <c r="A18" s="18"/>
      <c r="B18" s="35"/>
      <c r="C18" s="20"/>
      <c r="D18" s="20"/>
      <c r="E18" s="21">
        <f t="shared" si="0"/>
        <v>0</v>
      </c>
      <c r="F18" s="3"/>
    </row>
    <row r="19" spans="1:6" ht="15.75" customHeight="1" thickBot="1" x14ac:dyDescent="0.25">
      <c r="A19" s="18"/>
      <c r="B19" s="35"/>
      <c r="C19" s="20"/>
      <c r="D19" s="20"/>
      <c r="E19" s="21">
        <f t="shared" si="0"/>
        <v>0</v>
      </c>
      <c r="F19" s="3"/>
    </row>
    <row r="20" spans="1:6" ht="15.75" customHeight="1" thickBot="1" x14ac:dyDescent="0.25">
      <c r="A20" s="18"/>
      <c r="B20" s="35"/>
      <c r="C20" s="20"/>
      <c r="D20" s="20"/>
      <c r="E20" s="21">
        <f t="shared" si="0"/>
        <v>0</v>
      </c>
      <c r="F20" s="3"/>
    </row>
    <row r="21" spans="1:6" ht="15.75" customHeight="1" thickBot="1" x14ac:dyDescent="0.25">
      <c r="A21" s="18"/>
      <c r="B21" s="35"/>
      <c r="C21" s="20"/>
      <c r="D21" s="20"/>
      <c r="E21" s="21">
        <f t="shared" si="0"/>
        <v>0</v>
      </c>
      <c r="F21" s="3"/>
    </row>
    <row r="22" spans="1:6" ht="15.75" customHeight="1" thickBot="1" x14ac:dyDescent="0.25">
      <c r="A22" s="18"/>
      <c r="B22" s="35"/>
      <c r="C22" s="20"/>
      <c r="D22" s="20"/>
      <c r="E22" s="21">
        <f t="shared" si="0"/>
        <v>0</v>
      </c>
      <c r="F22" s="3"/>
    </row>
    <row r="23" spans="1:6" ht="15.75" customHeight="1" thickBot="1" x14ac:dyDescent="0.25">
      <c r="A23" s="18"/>
      <c r="B23" s="35"/>
      <c r="C23" s="20"/>
      <c r="D23" s="20"/>
      <c r="E23" s="21">
        <f t="shared" si="0"/>
        <v>0</v>
      </c>
      <c r="F23" s="3"/>
    </row>
    <row r="24" spans="1:6" ht="15.75" customHeight="1" thickBot="1" x14ac:dyDescent="0.25">
      <c r="A24" s="18"/>
      <c r="B24" s="35"/>
      <c r="C24" s="20"/>
      <c r="D24" s="20"/>
      <c r="E24" s="21">
        <f t="shared" si="0"/>
        <v>0</v>
      </c>
      <c r="F24" s="3"/>
    </row>
    <row r="25" spans="1:6" ht="15.75" customHeight="1" thickBot="1" x14ac:dyDescent="0.25">
      <c r="A25" s="18"/>
      <c r="B25" s="35"/>
      <c r="C25" s="20"/>
      <c r="D25" s="20"/>
      <c r="E25" s="21">
        <f t="shared" si="0"/>
        <v>0</v>
      </c>
      <c r="F25" s="3"/>
    </row>
    <row r="26" spans="1:6" ht="15.75" customHeight="1" thickBot="1" x14ac:dyDescent="0.25">
      <c r="A26" s="18"/>
      <c r="B26" s="35"/>
      <c r="C26" s="20"/>
      <c r="D26" s="20"/>
      <c r="E26" s="21">
        <f t="shared" si="0"/>
        <v>0</v>
      </c>
      <c r="F26" s="3"/>
    </row>
    <row r="27" spans="1:6" ht="15.75" customHeight="1" thickBot="1" x14ac:dyDescent="0.25">
      <c r="A27" s="18"/>
      <c r="B27" s="35"/>
      <c r="C27" s="20"/>
      <c r="D27" s="20"/>
      <c r="E27" s="21">
        <f t="shared" si="0"/>
        <v>0</v>
      </c>
      <c r="F27" s="3"/>
    </row>
    <row r="28" spans="1:6" ht="15.75" customHeight="1" thickBot="1" x14ac:dyDescent="0.25">
      <c r="A28" s="18"/>
      <c r="B28" s="35"/>
      <c r="C28" s="20"/>
      <c r="D28" s="20"/>
      <c r="E28" s="21">
        <f t="shared" si="0"/>
        <v>0</v>
      </c>
      <c r="F28" s="3"/>
    </row>
    <row r="29" spans="1:6" ht="15.75" customHeight="1" thickBot="1" x14ac:dyDescent="0.25">
      <c r="A29" s="18"/>
      <c r="B29" s="35"/>
      <c r="C29" s="20"/>
      <c r="D29" s="20"/>
      <c r="E29" s="21">
        <f t="shared" si="0"/>
        <v>0</v>
      </c>
      <c r="F29" s="3"/>
    </row>
    <row r="30" spans="1:6" ht="15.75" customHeight="1" thickBot="1" x14ac:dyDescent="0.25">
      <c r="A30" s="18"/>
      <c r="B30" s="35"/>
      <c r="C30" s="20"/>
      <c r="D30" s="20"/>
      <c r="E30" s="21">
        <f t="shared" si="0"/>
        <v>0</v>
      </c>
      <c r="F30" s="3"/>
    </row>
    <row r="31" spans="1:6" ht="15.75" customHeight="1" thickBot="1" x14ac:dyDescent="0.25">
      <c r="A31" s="18"/>
      <c r="B31" s="35"/>
      <c r="C31" s="20"/>
      <c r="D31" s="20"/>
      <c r="E31" s="21">
        <f t="shared" si="0"/>
        <v>0</v>
      </c>
      <c r="F31" s="3"/>
    </row>
    <row r="32" spans="1:6" ht="15.75" customHeight="1" thickBot="1" x14ac:dyDescent="0.25">
      <c r="A32" s="18"/>
      <c r="B32" s="35"/>
      <c r="C32" s="20"/>
      <c r="D32" s="20"/>
      <c r="E32" s="21">
        <f t="shared" si="0"/>
        <v>0</v>
      </c>
      <c r="F32" s="3"/>
    </row>
    <row r="33" spans="1:6" ht="15.75" customHeight="1" thickBot="1" x14ac:dyDescent="0.25">
      <c r="A33" s="18"/>
      <c r="B33" s="35"/>
      <c r="C33" s="20"/>
      <c r="D33" s="20"/>
      <c r="E33" s="21">
        <f t="shared" si="0"/>
        <v>0</v>
      </c>
      <c r="F33" s="3"/>
    </row>
    <row r="34" spans="1:6" ht="15.75" customHeight="1" thickBot="1" x14ac:dyDescent="0.25">
      <c r="A34" s="18"/>
      <c r="B34" s="35"/>
      <c r="C34" s="20"/>
      <c r="D34" s="20"/>
      <c r="E34" s="21">
        <f t="shared" si="0"/>
        <v>0</v>
      </c>
      <c r="F34" s="3"/>
    </row>
    <row r="35" spans="1:6" ht="15.75" customHeight="1" thickBot="1" x14ac:dyDescent="0.25">
      <c r="A35" s="18"/>
      <c r="B35" s="35"/>
      <c r="C35" s="20"/>
      <c r="D35" s="20"/>
      <c r="E35" s="21">
        <f t="shared" si="0"/>
        <v>0</v>
      </c>
      <c r="F35" s="3"/>
    </row>
    <row r="36" spans="1:6" ht="15.75" customHeight="1" thickBot="1" x14ac:dyDescent="0.25">
      <c r="A36" s="18"/>
      <c r="B36" s="35"/>
      <c r="C36" s="20"/>
      <c r="D36" s="20"/>
      <c r="E36" s="21">
        <f t="shared" si="0"/>
        <v>0</v>
      </c>
      <c r="F36" s="3"/>
    </row>
    <row r="37" spans="1:6" ht="15.75" customHeight="1" thickBot="1" x14ac:dyDescent="0.25">
      <c r="A37" s="18"/>
      <c r="B37" s="35"/>
      <c r="C37" s="20"/>
      <c r="D37" s="20"/>
      <c r="E37" s="21">
        <f t="shared" si="0"/>
        <v>0</v>
      </c>
      <c r="F37" s="3"/>
    </row>
    <row r="38" spans="1:6" ht="15.75" customHeight="1" thickBot="1" x14ac:dyDescent="0.25">
      <c r="A38" s="18"/>
      <c r="B38" s="35"/>
      <c r="C38" s="20"/>
      <c r="D38" s="20"/>
      <c r="E38" s="21">
        <f t="shared" si="0"/>
        <v>0</v>
      </c>
      <c r="F38" s="3"/>
    </row>
    <row r="39" spans="1:6" ht="15.75" customHeight="1" thickBot="1" x14ac:dyDescent="0.25">
      <c r="A39" s="18"/>
      <c r="B39" s="35"/>
      <c r="C39" s="20"/>
      <c r="D39" s="20"/>
      <c r="E39" s="21">
        <f t="shared" si="0"/>
        <v>0</v>
      </c>
      <c r="F39" s="3"/>
    </row>
    <row r="40" spans="1:6" ht="15.75" customHeight="1" thickBot="1" x14ac:dyDescent="0.25">
      <c r="A40" s="18"/>
      <c r="B40" s="35"/>
      <c r="C40" s="20"/>
      <c r="D40" s="20"/>
      <c r="E40" s="21">
        <f t="shared" si="0"/>
        <v>0</v>
      </c>
      <c r="F40" s="3"/>
    </row>
    <row r="41" spans="1:6" ht="15.75" customHeight="1" thickBot="1" x14ac:dyDescent="0.25">
      <c r="A41" s="18"/>
      <c r="B41" s="35"/>
      <c r="C41" s="20"/>
      <c r="D41" s="20"/>
      <c r="E41" s="21">
        <f t="shared" si="0"/>
        <v>0</v>
      </c>
      <c r="F41" s="3"/>
    </row>
    <row r="42" spans="1:6" ht="15.75" customHeight="1" thickBot="1" x14ac:dyDescent="0.25">
      <c r="A42" s="18"/>
      <c r="B42" s="35"/>
      <c r="C42" s="20"/>
      <c r="D42" s="20"/>
      <c r="E42" s="21">
        <f t="shared" si="0"/>
        <v>0</v>
      </c>
      <c r="F42" s="3"/>
    </row>
    <row r="43" spans="1:6" ht="15.75" customHeight="1" thickBot="1" x14ac:dyDescent="0.25">
      <c r="A43" s="18"/>
      <c r="B43" s="35"/>
      <c r="C43" s="20"/>
      <c r="D43" s="20"/>
      <c r="E43" s="21">
        <f t="shared" si="0"/>
        <v>0</v>
      </c>
      <c r="F43" s="3"/>
    </row>
    <row r="44" spans="1:6" ht="15.75" customHeight="1" thickBot="1" x14ac:dyDescent="0.25">
      <c r="A44" s="18"/>
      <c r="B44" s="35"/>
      <c r="C44" s="20"/>
      <c r="D44" s="20"/>
      <c r="E44" s="21">
        <f t="shared" si="0"/>
        <v>0</v>
      </c>
      <c r="F44" s="3"/>
    </row>
    <row r="45" spans="1:6" ht="15.75" customHeight="1" thickBot="1" x14ac:dyDescent="0.25">
      <c r="A45" s="18"/>
      <c r="B45" s="35"/>
      <c r="C45" s="20"/>
      <c r="D45" s="20"/>
      <c r="E45" s="21">
        <f t="shared" si="0"/>
        <v>0</v>
      </c>
      <c r="F45" s="3"/>
    </row>
    <row r="46" spans="1:6" ht="15.75" customHeight="1" thickBot="1" x14ac:dyDescent="0.25">
      <c r="A46" s="18"/>
      <c r="B46" s="35"/>
      <c r="C46" s="20"/>
      <c r="D46" s="20"/>
      <c r="E46" s="21">
        <f t="shared" si="0"/>
        <v>0</v>
      </c>
      <c r="F46" s="3"/>
    </row>
    <row r="47" spans="1:6" ht="15.75" customHeight="1" thickBot="1" x14ac:dyDescent="0.25">
      <c r="A47" s="18"/>
      <c r="B47" s="35"/>
      <c r="C47" s="20"/>
      <c r="D47" s="20"/>
      <c r="E47" s="21">
        <f t="shared" si="0"/>
        <v>0</v>
      </c>
      <c r="F47" s="3"/>
    </row>
    <row r="48" spans="1:6" ht="15.75" customHeight="1" thickBot="1" x14ac:dyDescent="0.25">
      <c r="A48" s="18"/>
      <c r="B48" s="35"/>
      <c r="C48" s="20"/>
      <c r="D48" s="20"/>
      <c r="E48" s="21">
        <f t="shared" si="0"/>
        <v>0</v>
      </c>
      <c r="F48" s="3"/>
    </row>
    <row r="49" spans="1:6" ht="15.75" customHeight="1" thickBot="1" x14ac:dyDescent="0.25">
      <c r="A49" s="18"/>
      <c r="B49" s="35"/>
      <c r="C49" s="20"/>
      <c r="D49" s="20"/>
      <c r="E49" s="21">
        <f t="shared" si="0"/>
        <v>0</v>
      </c>
      <c r="F49" s="3"/>
    </row>
    <row r="50" spans="1:6" ht="15.75" customHeight="1" thickBot="1" x14ac:dyDescent="0.25">
      <c r="A50" s="18"/>
      <c r="B50" s="35"/>
      <c r="C50" s="20"/>
      <c r="D50" s="20"/>
      <c r="E50" s="21">
        <f t="shared" si="0"/>
        <v>0</v>
      </c>
      <c r="F50" s="3"/>
    </row>
    <row r="51" spans="1:6" ht="15.75" customHeight="1" thickBot="1" x14ac:dyDescent="0.25">
      <c r="A51" s="18"/>
      <c r="B51" s="35"/>
      <c r="C51" s="20"/>
      <c r="D51" s="20"/>
      <c r="E51" s="21">
        <f t="shared" si="0"/>
        <v>0</v>
      </c>
      <c r="F51" s="3" t="s">
        <v>0</v>
      </c>
    </row>
    <row r="52" spans="1:6" ht="15.75" customHeight="1" thickBot="1" x14ac:dyDescent="0.25">
      <c r="A52" s="18"/>
      <c r="B52" s="35"/>
      <c r="C52" s="20"/>
      <c r="D52" s="20"/>
      <c r="E52" s="21">
        <f t="shared" si="0"/>
        <v>0</v>
      </c>
      <c r="F52" s="3"/>
    </row>
    <row r="53" spans="1:6" ht="15.75" customHeight="1" thickBot="1" x14ac:dyDescent="0.25">
      <c r="A53" s="18"/>
      <c r="B53" s="35"/>
      <c r="C53" s="20"/>
      <c r="D53" s="20"/>
      <c r="E53" s="21">
        <f t="shared" si="0"/>
        <v>0</v>
      </c>
      <c r="F53" s="3"/>
    </row>
    <row r="54" spans="1:6" ht="15.75" customHeight="1" thickBot="1" x14ac:dyDescent="0.25">
      <c r="A54" s="18"/>
      <c r="B54" s="35"/>
      <c r="C54" s="20"/>
      <c r="D54" s="20"/>
      <c r="E54" s="21">
        <f t="shared" si="0"/>
        <v>0</v>
      </c>
      <c r="F54" s="3"/>
    </row>
    <row r="55" spans="1:6" ht="15.75" customHeight="1" thickBot="1" x14ac:dyDescent="0.25">
      <c r="A55" s="18"/>
      <c r="B55" s="35"/>
      <c r="C55" s="20"/>
      <c r="D55" s="20"/>
      <c r="E55" s="21">
        <f t="shared" si="0"/>
        <v>0</v>
      </c>
      <c r="F55" s="3"/>
    </row>
    <row r="56" spans="1:6" ht="15.75" customHeight="1" thickBot="1" x14ac:dyDescent="0.25">
      <c r="A56" s="18"/>
      <c r="B56" s="35"/>
      <c r="C56" s="20"/>
      <c r="D56" s="20"/>
      <c r="E56" s="21">
        <f t="shared" si="0"/>
        <v>0</v>
      </c>
      <c r="F56" s="3"/>
    </row>
    <row r="57" spans="1:6" ht="15.75" customHeight="1" thickBot="1" x14ac:dyDescent="0.25">
      <c r="A57" s="18"/>
      <c r="B57" s="35"/>
      <c r="C57" s="20"/>
      <c r="D57" s="20"/>
      <c r="E57" s="21">
        <f t="shared" si="0"/>
        <v>0</v>
      </c>
      <c r="F57" s="3"/>
    </row>
    <row r="58" spans="1:6" ht="15.75" customHeight="1" thickBot="1" x14ac:dyDescent="0.25">
      <c r="A58" s="18"/>
      <c r="B58" s="35"/>
      <c r="C58" s="20"/>
      <c r="D58" s="20"/>
      <c r="E58" s="21">
        <f t="shared" si="0"/>
        <v>0</v>
      </c>
      <c r="F58" s="3"/>
    </row>
    <row r="59" spans="1:6" ht="15.75" customHeight="1" thickBot="1" x14ac:dyDescent="0.25">
      <c r="A59" s="18"/>
      <c r="B59" s="35"/>
      <c r="C59" s="20"/>
      <c r="D59" s="20"/>
      <c r="E59" s="21">
        <f t="shared" si="0"/>
        <v>0</v>
      </c>
      <c r="F59" s="3"/>
    </row>
    <row r="60" spans="1:6" ht="15.75" customHeight="1" thickBot="1" x14ac:dyDescent="0.25">
      <c r="A60" s="18"/>
      <c r="B60" s="35"/>
      <c r="C60" s="20"/>
      <c r="D60" s="20"/>
      <c r="E60" s="21">
        <f t="shared" si="0"/>
        <v>0</v>
      </c>
      <c r="F60" s="3"/>
    </row>
    <row r="61" spans="1:6" ht="15.75" customHeight="1" thickBot="1" x14ac:dyDescent="0.25">
      <c r="A61" s="18"/>
      <c r="B61" s="35"/>
      <c r="C61" s="20"/>
      <c r="D61" s="20"/>
      <c r="E61" s="21">
        <f t="shared" si="0"/>
        <v>0</v>
      </c>
      <c r="F61" s="3"/>
    </row>
    <row r="62" spans="1:6" ht="15.75" customHeight="1" thickBot="1" x14ac:dyDescent="0.25">
      <c r="A62" s="18"/>
      <c r="B62" s="35"/>
      <c r="C62" s="20"/>
      <c r="D62" s="20"/>
      <c r="E62" s="21">
        <f t="shared" si="0"/>
        <v>0</v>
      </c>
      <c r="F62" s="3"/>
    </row>
    <row r="63" spans="1:6" ht="15.75" customHeight="1" thickBot="1" x14ac:dyDescent="0.25">
      <c r="A63" s="18"/>
      <c r="B63" s="35"/>
      <c r="C63" s="20"/>
      <c r="D63" s="20"/>
      <c r="E63" s="21">
        <f t="shared" si="0"/>
        <v>0</v>
      </c>
      <c r="F63" s="3"/>
    </row>
    <row r="64" spans="1:6" ht="15.75" customHeight="1" thickBot="1" x14ac:dyDescent="0.25">
      <c r="A64" s="18"/>
      <c r="B64" s="35"/>
      <c r="C64" s="20"/>
      <c r="D64" s="20"/>
      <c r="E64" s="21">
        <f t="shared" si="0"/>
        <v>0</v>
      </c>
      <c r="F64" s="3"/>
    </row>
    <row r="65" spans="1:6" ht="15.75" customHeight="1" thickBot="1" x14ac:dyDescent="0.25">
      <c r="A65" s="18"/>
      <c r="B65" s="35"/>
      <c r="C65" s="20"/>
      <c r="D65" s="20"/>
      <c r="E65" s="21">
        <f t="shared" si="0"/>
        <v>0</v>
      </c>
      <c r="F65" s="3"/>
    </row>
    <row r="66" spans="1:6" ht="15.75" customHeight="1" thickBot="1" x14ac:dyDescent="0.25">
      <c r="A66" s="18"/>
      <c r="B66" s="35"/>
      <c r="C66" s="20"/>
      <c r="D66" s="20"/>
      <c r="E66" s="21">
        <f t="shared" si="0"/>
        <v>0</v>
      </c>
      <c r="F66" s="3"/>
    </row>
    <row r="67" spans="1:6" ht="15.75" customHeight="1" thickBot="1" x14ac:dyDescent="0.25">
      <c r="A67" s="18"/>
      <c r="B67" s="35"/>
      <c r="C67" s="20"/>
      <c r="D67" s="20"/>
      <c r="E67" s="21">
        <f t="shared" si="0"/>
        <v>0</v>
      </c>
      <c r="F67" s="3"/>
    </row>
    <row r="68" spans="1:6" ht="15.75" customHeight="1" thickBot="1" x14ac:dyDescent="0.25">
      <c r="A68" s="18"/>
      <c r="B68" s="35"/>
      <c r="C68" s="20"/>
      <c r="D68" s="20"/>
      <c r="E68" s="21">
        <f t="shared" si="0"/>
        <v>0</v>
      </c>
      <c r="F68" s="3"/>
    </row>
    <row r="69" spans="1:6" ht="15.75" customHeight="1" thickBot="1" x14ac:dyDescent="0.25">
      <c r="A69" s="18"/>
      <c r="B69" s="35"/>
      <c r="C69" s="20"/>
      <c r="D69" s="20"/>
      <c r="E69" s="21">
        <f t="shared" si="0"/>
        <v>0</v>
      </c>
      <c r="F69" s="3"/>
    </row>
    <row r="70" spans="1:6" ht="15.75" customHeight="1" thickBot="1" x14ac:dyDescent="0.25">
      <c r="A70" s="18"/>
      <c r="B70" s="35"/>
      <c r="C70" s="20"/>
      <c r="D70" s="20"/>
      <c r="E70" s="21">
        <f t="shared" ref="E70:E127" si="1">SUM(E69+D70-C70)</f>
        <v>0</v>
      </c>
      <c r="F70" s="3"/>
    </row>
    <row r="71" spans="1:6" ht="15.75" customHeight="1" thickBot="1" x14ac:dyDescent="0.25">
      <c r="A71" s="18"/>
      <c r="B71" s="35"/>
      <c r="C71" s="20"/>
      <c r="D71" s="20"/>
      <c r="E71" s="21">
        <f t="shared" si="1"/>
        <v>0</v>
      </c>
      <c r="F71" s="3"/>
    </row>
    <row r="72" spans="1:6" ht="15.75" customHeight="1" thickBot="1" x14ac:dyDescent="0.25">
      <c r="A72" s="18"/>
      <c r="B72" s="35"/>
      <c r="C72" s="20"/>
      <c r="D72" s="20"/>
      <c r="E72" s="21">
        <f t="shared" si="1"/>
        <v>0</v>
      </c>
      <c r="F72" s="3"/>
    </row>
    <row r="73" spans="1:6" ht="15.75" customHeight="1" thickBot="1" x14ac:dyDescent="0.25">
      <c r="A73" s="18"/>
      <c r="B73" s="35"/>
      <c r="C73" s="20"/>
      <c r="D73" s="20"/>
      <c r="E73" s="21">
        <f t="shared" si="1"/>
        <v>0</v>
      </c>
      <c r="F73" s="3"/>
    </row>
    <row r="74" spans="1:6" ht="15.75" customHeight="1" thickBot="1" x14ac:dyDescent="0.25">
      <c r="A74" s="18"/>
      <c r="B74" s="35"/>
      <c r="C74" s="20"/>
      <c r="D74" s="20"/>
      <c r="E74" s="21">
        <f t="shared" si="1"/>
        <v>0</v>
      </c>
      <c r="F74" s="3"/>
    </row>
    <row r="75" spans="1:6" ht="15.75" customHeight="1" thickBot="1" x14ac:dyDescent="0.25">
      <c r="A75" s="18"/>
      <c r="B75" s="35"/>
      <c r="C75" s="20"/>
      <c r="D75" s="20"/>
      <c r="E75" s="21">
        <f t="shared" si="1"/>
        <v>0</v>
      </c>
      <c r="F75" s="3"/>
    </row>
    <row r="76" spans="1:6" ht="15.75" customHeight="1" thickBot="1" x14ac:dyDescent="0.25">
      <c r="A76" s="18"/>
      <c r="B76" s="35"/>
      <c r="C76" s="20"/>
      <c r="D76" s="20"/>
      <c r="E76" s="21">
        <f t="shared" si="1"/>
        <v>0</v>
      </c>
      <c r="F76" s="3"/>
    </row>
    <row r="77" spans="1:6" ht="15.75" customHeight="1" thickBot="1" x14ac:dyDescent="0.25">
      <c r="A77" s="18"/>
      <c r="B77" s="35"/>
      <c r="C77" s="20"/>
      <c r="D77" s="20"/>
      <c r="E77" s="21">
        <f t="shared" si="1"/>
        <v>0</v>
      </c>
      <c r="F77" s="3"/>
    </row>
    <row r="78" spans="1:6" ht="15.75" customHeight="1" thickBot="1" x14ac:dyDescent="0.25">
      <c r="A78" s="18"/>
      <c r="B78" s="35"/>
      <c r="C78" s="20"/>
      <c r="D78" s="20"/>
      <c r="E78" s="21">
        <f t="shared" si="1"/>
        <v>0</v>
      </c>
      <c r="F78" s="3"/>
    </row>
    <row r="79" spans="1:6" ht="15.75" customHeight="1" thickBot="1" x14ac:dyDescent="0.25">
      <c r="A79" s="18"/>
      <c r="B79" s="35"/>
      <c r="C79" s="20"/>
      <c r="D79" s="20"/>
      <c r="E79" s="21">
        <f t="shared" si="1"/>
        <v>0</v>
      </c>
      <c r="F79" s="3"/>
    </row>
    <row r="80" spans="1:6" ht="15.75" customHeight="1" thickBot="1" x14ac:dyDescent="0.25">
      <c r="A80" s="18"/>
      <c r="B80" s="35"/>
      <c r="C80" s="20"/>
      <c r="D80" s="20"/>
      <c r="E80" s="21">
        <f t="shared" si="1"/>
        <v>0</v>
      </c>
      <c r="F80" s="3"/>
    </row>
    <row r="81" spans="1:6" ht="15.75" customHeight="1" thickBot="1" x14ac:dyDescent="0.25">
      <c r="A81" s="18"/>
      <c r="B81" s="35"/>
      <c r="C81" s="20"/>
      <c r="D81" s="20"/>
      <c r="E81" s="21">
        <f t="shared" si="1"/>
        <v>0</v>
      </c>
      <c r="F81" s="3"/>
    </row>
    <row r="82" spans="1:6" ht="15.75" customHeight="1" thickBot="1" x14ac:dyDescent="0.25">
      <c r="A82" s="18"/>
      <c r="B82" s="35"/>
      <c r="C82" s="20"/>
      <c r="D82" s="20"/>
      <c r="E82" s="21">
        <f t="shared" si="1"/>
        <v>0</v>
      </c>
      <c r="F82" s="3"/>
    </row>
    <row r="83" spans="1:6" ht="15.75" customHeight="1" thickBot="1" x14ac:dyDescent="0.25">
      <c r="A83" s="18"/>
      <c r="B83" s="35"/>
      <c r="C83" s="20"/>
      <c r="D83" s="20"/>
      <c r="E83" s="21">
        <f t="shared" si="1"/>
        <v>0</v>
      </c>
      <c r="F83" s="3"/>
    </row>
    <row r="84" spans="1:6" ht="15.75" customHeight="1" thickBot="1" x14ac:dyDescent="0.25">
      <c r="A84" s="18"/>
      <c r="B84" s="35"/>
      <c r="C84" s="20"/>
      <c r="D84" s="20"/>
      <c r="E84" s="21">
        <f t="shared" si="1"/>
        <v>0</v>
      </c>
      <c r="F84" s="3"/>
    </row>
    <row r="85" spans="1:6" ht="15.75" customHeight="1" thickBot="1" x14ac:dyDescent="0.25">
      <c r="A85" s="18"/>
      <c r="B85" s="35"/>
      <c r="C85" s="20"/>
      <c r="D85" s="20"/>
      <c r="E85" s="21">
        <f t="shared" si="1"/>
        <v>0</v>
      </c>
      <c r="F85" s="3"/>
    </row>
    <row r="86" spans="1:6" ht="15.75" customHeight="1" thickBot="1" x14ac:dyDescent="0.25">
      <c r="A86" s="18"/>
      <c r="B86" s="35"/>
      <c r="C86" s="20"/>
      <c r="D86" s="20"/>
      <c r="E86" s="21">
        <f t="shared" si="1"/>
        <v>0</v>
      </c>
      <c r="F86" s="3"/>
    </row>
    <row r="87" spans="1:6" ht="15.75" customHeight="1" thickBot="1" x14ac:dyDescent="0.25">
      <c r="A87" s="18"/>
      <c r="B87" s="35"/>
      <c r="C87" s="20"/>
      <c r="D87" s="20"/>
      <c r="E87" s="21">
        <f t="shared" si="1"/>
        <v>0</v>
      </c>
      <c r="F87" s="3"/>
    </row>
    <row r="88" spans="1:6" ht="15.75" customHeight="1" thickBot="1" x14ac:dyDescent="0.25">
      <c r="A88" s="18"/>
      <c r="B88" s="35"/>
      <c r="C88" s="20"/>
      <c r="D88" s="20"/>
      <c r="E88" s="21">
        <f t="shared" si="1"/>
        <v>0</v>
      </c>
      <c r="F88" s="3"/>
    </row>
    <row r="89" spans="1:6" ht="15.75" customHeight="1" thickBot="1" x14ac:dyDescent="0.25">
      <c r="A89" s="18"/>
      <c r="B89" s="35"/>
      <c r="C89" s="20"/>
      <c r="D89" s="20"/>
      <c r="E89" s="21">
        <f t="shared" si="1"/>
        <v>0</v>
      </c>
      <c r="F89" s="3"/>
    </row>
    <row r="90" spans="1:6" ht="15.75" customHeight="1" thickBot="1" x14ac:dyDescent="0.25">
      <c r="A90" s="18"/>
      <c r="B90" s="35"/>
      <c r="C90" s="20"/>
      <c r="D90" s="20"/>
      <c r="E90" s="21">
        <f t="shared" si="1"/>
        <v>0</v>
      </c>
      <c r="F90" s="3"/>
    </row>
    <row r="91" spans="1:6" ht="15.75" customHeight="1" thickBot="1" x14ac:dyDescent="0.25">
      <c r="A91" s="18"/>
      <c r="B91" s="35"/>
      <c r="C91" s="20"/>
      <c r="D91" s="20"/>
      <c r="E91" s="21">
        <f t="shared" si="1"/>
        <v>0</v>
      </c>
      <c r="F91" s="3"/>
    </row>
    <row r="92" spans="1:6" ht="15.75" customHeight="1" thickBot="1" x14ac:dyDescent="0.25">
      <c r="A92" s="18"/>
      <c r="B92" s="35"/>
      <c r="C92" s="20"/>
      <c r="D92" s="20"/>
      <c r="E92" s="21">
        <f t="shared" si="1"/>
        <v>0</v>
      </c>
      <c r="F92" s="3"/>
    </row>
    <row r="93" spans="1:6" ht="15.75" customHeight="1" thickBot="1" x14ac:dyDescent="0.25">
      <c r="A93" s="18"/>
      <c r="B93" s="35"/>
      <c r="C93" s="20"/>
      <c r="D93" s="20"/>
      <c r="E93" s="21">
        <f t="shared" si="1"/>
        <v>0</v>
      </c>
      <c r="F93" s="3"/>
    </row>
    <row r="94" spans="1:6" ht="15.75" customHeight="1" thickBot="1" x14ac:dyDescent="0.25">
      <c r="A94" s="18"/>
      <c r="B94" s="35"/>
      <c r="C94" s="20"/>
      <c r="D94" s="20"/>
      <c r="E94" s="21">
        <f t="shared" si="1"/>
        <v>0</v>
      </c>
      <c r="F94" s="3"/>
    </row>
    <row r="95" spans="1:6" ht="15.75" customHeight="1" thickBot="1" x14ac:dyDescent="0.25">
      <c r="A95" s="18"/>
      <c r="B95" s="35"/>
      <c r="C95" s="20"/>
      <c r="D95" s="20"/>
      <c r="E95" s="21">
        <f t="shared" si="1"/>
        <v>0</v>
      </c>
      <c r="F95" s="3"/>
    </row>
    <row r="96" spans="1:6" ht="15.75" customHeight="1" thickBot="1" x14ac:dyDescent="0.25">
      <c r="A96" s="18"/>
      <c r="B96" s="35"/>
      <c r="C96" s="20"/>
      <c r="D96" s="20"/>
      <c r="E96" s="21">
        <f t="shared" si="1"/>
        <v>0</v>
      </c>
      <c r="F96" s="3"/>
    </row>
    <row r="97" spans="1:6" ht="15.75" customHeight="1" thickBot="1" x14ac:dyDescent="0.25">
      <c r="A97" s="18"/>
      <c r="B97" s="35"/>
      <c r="C97" s="20"/>
      <c r="D97" s="20"/>
      <c r="E97" s="21">
        <f t="shared" si="1"/>
        <v>0</v>
      </c>
      <c r="F97" s="3"/>
    </row>
    <row r="98" spans="1:6" ht="15.75" customHeight="1" thickBot="1" x14ac:dyDescent="0.25">
      <c r="A98" s="18"/>
      <c r="B98" s="35"/>
      <c r="C98" s="20"/>
      <c r="D98" s="20"/>
      <c r="E98" s="21">
        <f t="shared" si="1"/>
        <v>0</v>
      </c>
      <c r="F98" s="3"/>
    </row>
    <row r="99" spans="1:6" ht="15.75" customHeight="1" thickBot="1" x14ac:dyDescent="0.25">
      <c r="A99" s="18"/>
      <c r="B99" s="35"/>
      <c r="C99" s="20"/>
      <c r="D99" s="20"/>
      <c r="E99" s="21">
        <f t="shared" si="1"/>
        <v>0</v>
      </c>
      <c r="F99" s="3"/>
    </row>
    <row r="100" spans="1:6" ht="15.75" customHeight="1" thickBot="1" x14ac:dyDescent="0.25">
      <c r="A100" s="18"/>
      <c r="B100" s="35"/>
      <c r="C100" s="20"/>
      <c r="D100" s="20"/>
      <c r="E100" s="21">
        <f t="shared" si="1"/>
        <v>0</v>
      </c>
      <c r="F100" s="3"/>
    </row>
    <row r="101" spans="1:6" ht="15.75" customHeight="1" thickBot="1" x14ac:dyDescent="0.25">
      <c r="A101" s="18"/>
      <c r="B101" s="35"/>
      <c r="C101" s="20"/>
      <c r="D101" s="20"/>
      <c r="E101" s="21">
        <f t="shared" si="1"/>
        <v>0</v>
      </c>
      <c r="F101" s="3"/>
    </row>
    <row r="102" spans="1:6" ht="15.75" customHeight="1" thickBot="1" x14ac:dyDescent="0.25">
      <c r="A102" s="18"/>
      <c r="B102" s="35"/>
      <c r="C102" s="20"/>
      <c r="D102" s="20"/>
      <c r="E102" s="21">
        <f t="shared" si="1"/>
        <v>0</v>
      </c>
      <c r="F102" s="3"/>
    </row>
    <row r="103" spans="1:6" ht="15.75" customHeight="1" thickBot="1" x14ac:dyDescent="0.25">
      <c r="A103" s="18"/>
      <c r="B103" s="35"/>
      <c r="C103" s="20"/>
      <c r="D103" s="20"/>
      <c r="E103" s="21">
        <f t="shared" si="1"/>
        <v>0</v>
      </c>
      <c r="F103" s="3"/>
    </row>
    <row r="104" spans="1:6" ht="15.75" customHeight="1" thickBot="1" x14ac:dyDescent="0.25">
      <c r="A104" s="18"/>
      <c r="B104" s="35"/>
      <c r="C104" s="20"/>
      <c r="D104" s="20"/>
      <c r="E104" s="21">
        <f t="shared" si="1"/>
        <v>0</v>
      </c>
      <c r="F104" s="3"/>
    </row>
    <row r="105" spans="1:6" ht="15.75" customHeight="1" thickBot="1" x14ac:dyDescent="0.25">
      <c r="A105" s="18"/>
      <c r="B105" s="35"/>
      <c r="C105" s="20"/>
      <c r="D105" s="20"/>
      <c r="E105" s="21">
        <f t="shared" si="1"/>
        <v>0</v>
      </c>
      <c r="F105" s="3"/>
    </row>
    <row r="106" spans="1:6" ht="15.75" customHeight="1" thickBot="1" x14ac:dyDescent="0.25">
      <c r="A106" s="18"/>
      <c r="B106" s="35"/>
      <c r="C106" s="20"/>
      <c r="D106" s="20"/>
      <c r="E106" s="21">
        <f t="shared" si="1"/>
        <v>0</v>
      </c>
      <c r="F106" s="3"/>
    </row>
    <row r="107" spans="1:6" ht="15.75" customHeight="1" thickBot="1" x14ac:dyDescent="0.25">
      <c r="A107" s="18"/>
      <c r="B107" s="35"/>
      <c r="C107" s="20"/>
      <c r="D107" s="20"/>
      <c r="E107" s="21">
        <f t="shared" si="1"/>
        <v>0</v>
      </c>
      <c r="F107" s="3"/>
    </row>
    <row r="108" spans="1:6" ht="15.75" customHeight="1" thickBot="1" x14ac:dyDescent="0.25">
      <c r="A108" s="18"/>
      <c r="B108" s="35"/>
      <c r="C108" s="20"/>
      <c r="D108" s="20"/>
      <c r="E108" s="21">
        <f t="shared" si="1"/>
        <v>0</v>
      </c>
      <c r="F108" s="3"/>
    </row>
    <row r="109" spans="1:6" ht="15.75" customHeight="1" thickBot="1" x14ac:dyDescent="0.25">
      <c r="A109" s="18"/>
      <c r="B109" s="35"/>
      <c r="C109" s="20"/>
      <c r="D109" s="20"/>
      <c r="E109" s="21">
        <f t="shared" si="1"/>
        <v>0</v>
      </c>
      <c r="F109" s="3"/>
    </row>
    <row r="110" spans="1:6" ht="15.75" customHeight="1" thickBot="1" x14ac:dyDescent="0.25">
      <c r="A110" s="18"/>
      <c r="B110" s="35"/>
      <c r="C110" s="20"/>
      <c r="D110" s="20"/>
      <c r="E110" s="21">
        <f t="shared" si="1"/>
        <v>0</v>
      </c>
      <c r="F110" s="3"/>
    </row>
    <row r="111" spans="1:6" ht="15.75" customHeight="1" thickBot="1" x14ac:dyDescent="0.25">
      <c r="A111" s="18"/>
      <c r="B111" s="35"/>
      <c r="C111" s="20"/>
      <c r="D111" s="20"/>
      <c r="E111" s="21">
        <f t="shared" si="1"/>
        <v>0</v>
      </c>
      <c r="F111" s="3"/>
    </row>
    <row r="112" spans="1:6" ht="15.75" customHeight="1" thickBot="1" x14ac:dyDescent="0.25">
      <c r="A112" s="18"/>
      <c r="B112" s="35"/>
      <c r="C112" s="20"/>
      <c r="D112" s="20"/>
      <c r="E112" s="21">
        <f t="shared" si="1"/>
        <v>0</v>
      </c>
      <c r="F112" s="3"/>
    </row>
    <row r="113" spans="1:6" ht="15.75" customHeight="1" thickBot="1" x14ac:dyDescent="0.25">
      <c r="A113" s="18"/>
      <c r="B113" s="35"/>
      <c r="C113" s="20"/>
      <c r="D113" s="20"/>
      <c r="E113" s="21">
        <f t="shared" si="1"/>
        <v>0</v>
      </c>
      <c r="F113" s="3"/>
    </row>
    <row r="114" spans="1:6" ht="15.75" customHeight="1" thickBot="1" x14ac:dyDescent="0.25">
      <c r="A114" s="18"/>
      <c r="B114" s="35"/>
      <c r="C114" s="20"/>
      <c r="D114" s="20"/>
      <c r="E114" s="21">
        <f t="shared" si="1"/>
        <v>0</v>
      </c>
      <c r="F114" s="3"/>
    </row>
    <row r="115" spans="1:6" ht="15.75" customHeight="1" thickBot="1" x14ac:dyDescent="0.25">
      <c r="A115" s="18"/>
      <c r="B115" s="35"/>
      <c r="C115" s="20"/>
      <c r="D115" s="20"/>
      <c r="E115" s="21">
        <f t="shared" si="1"/>
        <v>0</v>
      </c>
      <c r="F115" s="3"/>
    </row>
    <row r="116" spans="1:6" ht="15.75" customHeight="1" thickBot="1" x14ac:dyDescent="0.25">
      <c r="A116" s="18"/>
      <c r="B116" s="35"/>
      <c r="C116" s="20"/>
      <c r="D116" s="20"/>
      <c r="E116" s="21">
        <f t="shared" si="1"/>
        <v>0</v>
      </c>
      <c r="F116" s="3"/>
    </row>
    <row r="117" spans="1:6" ht="15.75" customHeight="1" thickBot="1" x14ac:dyDescent="0.25">
      <c r="A117" s="18"/>
      <c r="B117" s="35"/>
      <c r="C117" s="20"/>
      <c r="D117" s="20"/>
      <c r="E117" s="21">
        <f t="shared" si="1"/>
        <v>0</v>
      </c>
      <c r="F117" s="3"/>
    </row>
    <row r="118" spans="1:6" ht="15.75" customHeight="1" thickBot="1" x14ac:dyDescent="0.25">
      <c r="A118" s="18"/>
      <c r="B118" s="35"/>
      <c r="C118" s="20"/>
      <c r="D118" s="20"/>
      <c r="E118" s="21">
        <f t="shared" si="1"/>
        <v>0</v>
      </c>
      <c r="F118" s="3"/>
    </row>
    <row r="119" spans="1:6" ht="15.75" customHeight="1" thickBot="1" x14ac:dyDescent="0.25">
      <c r="A119" s="18"/>
      <c r="B119" s="35"/>
      <c r="C119" s="20"/>
      <c r="D119" s="20"/>
      <c r="E119" s="21">
        <f t="shared" si="1"/>
        <v>0</v>
      </c>
      <c r="F119" s="3"/>
    </row>
    <row r="120" spans="1:6" ht="15.75" customHeight="1" thickBot="1" x14ac:dyDescent="0.25">
      <c r="A120" s="18"/>
      <c r="B120" s="35"/>
      <c r="C120" s="20"/>
      <c r="D120" s="20"/>
      <c r="E120" s="21">
        <f t="shared" si="1"/>
        <v>0</v>
      </c>
      <c r="F120" s="3"/>
    </row>
    <row r="121" spans="1:6" ht="15.75" customHeight="1" thickBot="1" x14ac:dyDescent="0.25">
      <c r="A121" s="18"/>
      <c r="B121" s="35"/>
      <c r="C121" s="20"/>
      <c r="D121" s="20"/>
      <c r="E121" s="21">
        <f t="shared" si="1"/>
        <v>0</v>
      </c>
      <c r="F121" s="3"/>
    </row>
    <row r="122" spans="1:6" ht="15.75" customHeight="1" thickBot="1" x14ac:dyDescent="0.25">
      <c r="A122" s="18"/>
      <c r="B122" s="35"/>
      <c r="C122" s="20"/>
      <c r="D122" s="20"/>
      <c r="E122" s="21">
        <f t="shared" si="1"/>
        <v>0</v>
      </c>
      <c r="F122" s="3"/>
    </row>
    <row r="123" spans="1:6" ht="15.75" customHeight="1" thickBot="1" x14ac:dyDescent="0.25">
      <c r="A123" s="18"/>
      <c r="B123" s="35"/>
      <c r="C123" s="20"/>
      <c r="D123" s="20"/>
      <c r="E123" s="21">
        <f t="shared" si="1"/>
        <v>0</v>
      </c>
      <c r="F123" s="3"/>
    </row>
    <row r="124" spans="1:6" ht="15.75" customHeight="1" thickBot="1" x14ac:dyDescent="0.25">
      <c r="A124" s="18"/>
      <c r="B124" s="35"/>
      <c r="C124" s="20"/>
      <c r="D124" s="20"/>
      <c r="E124" s="21">
        <f t="shared" si="1"/>
        <v>0</v>
      </c>
      <c r="F124" s="3"/>
    </row>
    <row r="125" spans="1:6" ht="15.75" customHeight="1" thickBot="1" x14ac:dyDescent="0.25">
      <c r="A125" s="18"/>
      <c r="B125" s="35"/>
      <c r="C125" s="20"/>
      <c r="D125" s="20"/>
      <c r="E125" s="21">
        <f t="shared" si="1"/>
        <v>0</v>
      </c>
      <c r="F125" s="3"/>
    </row>
    <row r="126" spans="1:6" ht="15.75" customHeight="1" thickBot="1" x14ac:dyDescent="0.25">
      <c r="A126" s="18"/>
      <c r="B126" s="35"/>
      <c r="C126" s="20"/>
      <c r="D126" s="20"/>
      <c r="E126" s="21">
        <f t="shared" si="1"/>
        <v>0</v>
      </c>
      <c r="F126" s="3"/>
    </row>
    <row r="127" spans="1:6" ht="15.75" customHeight="1" thickBot="1" x14ac:dyDescent="0.25">
      <c r="A127" s="18"/>
      <c r="B127" s="35"/>
      <c r="C127" s="20"/>
      <c r="D127" s="20"/>
      <c r="E127" s="21">
        <f t="shared" si="1"/>
        <v>0</v>
      </c>
      <c r="F127" s="3"/>
    </row>
    <row r="128" spans="1:6" ht="15.75" thickBot="1" x14ac:dyDescent="0.25">
      <c r="A128" s="251" t="s">
        <v>17</v>
      </c>
      <c r="B128" s="252"/>
      <c r="C128" s="21">
        <f>SUM(Debits_Decembre)</f>
        <v>0</v>
      </c>
      <c r="D128" s="21">
        <f>SUM(Credits_Decembre)</f>
        <v>0</v>
      </c>
      <c r="E128" s="21">
        <f>SUM(D128-C128)</f>
        <v>0</v>
      </c>
      <c r="F128" s="3"/>
    </row>
    <row r="129" spans="3:5" x14ac:dyDescent="0.2">
      <c r="C129" s="181"/>
      <c r="D129" s="181"/>
      <c r="E129" s="181"/>
    </row>
  </sheetData>
  <sheetProtection sheet="1" objects="1" scenarios="1"/>
  <mergeCells count="3">
    <mergeCell ref="A128:B128"/>
    <mergeCell ref="A2:E2"/>
    <mergeCell ref="A1:E1"/>
  </mergeCells>
  <pageMargins left="0.7" right="0.7" top="0.75" bottom="0.75" header="0.3" footer="0.3"/>
  <pageSetup paperSize="9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2">
    <pageSetUpPr fitToPage="1"/>
  </sheetPr>
  <dimension ref="A1:H71"/>
  <sheetViews>
    <sheetView workbookViewId="0">
      <selection sqref="A1:G1"/>
    </sheetView>
  </sheetViews>
  <sheetFormatPr baseColWidth="10" defaultRowHeight="15" x14ac:dyDescent="0.2"/>
  <cols>
    <col min="1" max="1" width="11.88671875" bestFit="1" customWidth="1"/>
  </cols>
  <sheetData>
    <row r="1" spans="1:8" ht="23.25" x14ac:dyDescent="0.2">
      <c r="A1" s="274" t="s">
        <v>250</v>
      </c>
      <c r="B1" s="274"/>
      <c r="C1" s="274"/>
      <c r="D1" s="274"/>
      <c r="E1" s="274"/>
      <c r="F1" s="274"/>
      <c r="G1" s="274"/>
      <c r="H1" s="60"/>
    </row>
    <row r="2" spans="1:8" ht="15.75" thickBot="1" x14ac:dyDescent="0.25">
      <c r="A2" s="61"/>
      <c r="B2" s="61"/>
      <c r="C2" s="61"/>
      <c r="D2" s="61"/>
      <c r="E2" s="61"/>
      <c r="F2" s="61"/>
      <c r="G2" s="61"/>
    </row>
    <row r="3" spans="1:8" ht="15.75" thickBot="1" x14ac:dyDescent="0.25">
      <c r="A3" s="275" t="s">
        <v>218</v>
      </c>
      <c r="B3" s="276"/>
      <c r="C3" s="276"/>
      <c r="D3" s="277"/>
      <c r="E3" s="275" t="s">
        <v>219</v>
      </c>
      <c r="F3" s="276"/>
      <c r="G3" s="277"/>
      <c r="H3" s="3"/>
    </row>
    <row r="4" spans="1:8" ht="15.75" thickBot="1" x14ac:dyDescent="0.25">
      <c r="A4" s="97"/>
      <c r="B4" s="98"/>
      <c r="C4" s="99" t="s">
        <v>0</v>
      </c>
      <c r="D4" s="100"/>
      <c r="E4" s="101"/>
      <c r="F4" s="102"/>
      <c r="G4" s="103"/>
      <c r="H4" s="3"/>
    </row>
    <row r="5" spans="1:8" ht="15.75" thickBot="1" x14ac:dyDescent="0.25">
      <c r="A5" s="263" t="s">
        <v>220</v>
      </c>
      <c r="B5" s="264"/>
      <c r="C5" s="126" t="s">
        <v>184</v>
      </c>
      <c r="D5" s="104"/>
      <c r="E5" s="105"/>
      <c r="F5" s="106"/>
      <c r="G5" s="104"/>
      <c r="H5" s="3" t="s">
        <v>0</v>
      </c>
    </row>
    <row r="6" spans="1:8" ht="15.75" thickBot="1" x14ac:dyDescent="0.25">
      <c r="A6" s="263" t="s">
        <v>221</v>
      </c>
      <c r="B6" s="264"/>
      <c r="C6" s="127" t="s">
        <v>184</v>
      </c>
      <c r="D6" s="130" t="s">
        <v>281</v>
      </c>
      <c r="E6" s="278" t="s">
        <v>252</v>
      </c>
      <c r="F6" s="278"/>
      <c r="G6" s="63" t="e">
        <f>ROUND(MtEmprunt*TxPer*((1+TxPer)^NbEch)/(((1+TxPer)^NbEch)-1),NbDeci)</f>
        <v>#DIV/0!</v>
      </c>
      <c r="H6" s="168" t="s">
        <v>123</v>
      </c>
    </row>
    <row r="7" spans="1:8" ht="15.75" thickBot="1" x14ac:dyDescent="0.25">
      <c r="A7" s="263" t="s">
        <v>222</v>
      </c>
      <c r="B7" s="264"/>
      <c r="C7" s="128" t="s">
        <v>184</v>
      </c>
      <c r="D7" s="104"/>
      <c r="E7" s="108"/>
      <c r="F7" s="109"/>
      <c r="G7" s="104"/>
      <c r="H7" s="3"/>
    </row>
    <row r="8" spans="1:8" ht="15.75" thickBot="1" x14ac:dyDescent="0.25">
      <c r="A8" s="263" t="s">
        <v>223</v>
      </c>
      <c r="B8" s="264"/>
      <c r="C8" s="128" t="s">
        <v>184</v>
      </c>
      <c r="D8" s="104"/>
      <c r="E8" s="269" t="s">
        <v>224</v>
      </c>
      <c r="F8" s="270"/>
      <c r="G8" s="110" t="e">
        <f>IF(LEFT(D6,1)="A",((C6+1)^(1/NbEchAn))-1,C6/NbEchAn)</f>
        <v>#DIV/0!</v>
      </c>
      <c r="H8" s="3"/>
    </row>
    <row r="9" spans="1:8" ht="15.75" thickBot="1" x14ac:dyDescent="0.25">
      <c r="A9" s="263" t="s">
        <v>225</v>
      </c>
      <c r="B9" s="264"/>
      <c r="C9" s="107" t="s">
        <v>277</v>
      </c>
      <c r="D9" s="111" t="s">
        <v>0</v>
      </c>
      <c r="E9" s="108"/>
      <c r="F9" s="109"/>
      <c r="G9" s="104"/>
      <c r="H9" s="3"/>
    </row>
    <row r="10" spans="1:8" ht="15.75" thickBot="1" x14ac:dyDescent="0.25">
      <c r="A10" s="263" t="s">
        <v>251</v>
      </c>
      <c r="B10" s="264"/>
      <c r="C10" s="129" t="s">
        <v>184</v>
      </c>
      <c r="D10" s="104"/>
      <c r="E10" s="269" t="s">
        <v>226</v>
      </c>
      <c r="F10" s="270"/>
      <c r="G10" s="112" t="s">
        <v>184</v>
      </c>
    </row>
    <row r="11" spans="1:8" ht="15.75" thickBot="1" x14ac:dyDescent="0.25">
      <c r="A11" s="263" t="s">
        <v>227</v>
      </c>
      <c r="B11" s="264"/>
      <c r="C11" s="128" t="s">
        <v>184</v>
      </c>
      <c r="D11" s="104"/>
      <c r="E11" s="269" t="s">
        <v>228</v>
      </c>
      <c r="F11" s="270"/>
      <c r="G11" s="112">
        <f>G12*NbEchAn/12</f>
        <v>0</v>
      </c>
      <c r="H11" s="165" t="s">
        <v>116</v>
      </c>
    </row>
    <row r="12" spans="1:8" ht="15.75" thickBot="1" x14ac:dyDescent="0.25">
      <c r="A12" s="263" t="s">
        <v>249</v>
      </c>
      <c r="B12" s="264"/>
      <c r="C12" s="126" t="s">
        <v>184</v>
      </c>
      <c r="D12" s="104"/>
      <c r="E12" s="269" t="s">
        <v>229</v>
      </c>
      <c r="F12" s="270"/>
      <c r="G12" s="113">
        <f>C7*12+C8</f>
        <v>0</v>
      </c>
      <c r="H12" s="3"/>
    </row>
    <row r="13" spans="1:8" ht="15.75" thickBot="1" x14ac:dyDescent="0.25">
      <c r="A13" s="263" t="s">
        <v>247</v>
      </c>
      <c r="B13" s="264"/>
      <c r="C13" s="127" t="s">
        <v>184</v>
      </c>
      <c r="D13" s="104"/>
      <c r="E13" s="269" t="s">
        <v>230</v>
      </c>
      <c r="F13" s="270"/>
      <c r="G13" s="112">
        <f>C11*NbEchAn/12</f>
        <v>0</v>
      </c>
      <c r="H13" s="3"/>
    </row>
    <row r="14" spans="1:8" ht="15.75" thickBot="1" x14ac:dyDescent="0.25">
      <c r="A14" s="114"/>
      <c r="B14" s="115"/>
      <c r="C14" s="116"/>
      <c r="D14" s="117"/>
      <c r="E14" s="118"/>
      <c r="F14" s="119"/>
      <c r="G14" s="117"/>
    </row>
    <row r="15" spans="1:8" ht="15.75" thickBot="1" x14ac:dyDescent="0.25">
      <c r="A15" s="265"/>
      <c r="B15" s="265"/>
      <c r="C15" s="120"/>
      <c r="D15" s="120"/>
      <c r="E15" s="120"/>
      <c r="F15" s="120"/>
      <c r="G15" s="120"/>
      <c r="H15" s="165" t="s">
        <v>18</v>
      </c>
    </row>
    <row r="16" spans="1:8" ht="15.75" customHeight="1" thickBot="1" x14ac:dyDescent="0.25">
      <c r="A16" s="266" t="s">
        <v>231</v>
      </c>
      <c r="B16" s="267"/>
      <c r="C16" s="267"/>
      <c r="D16" s="267"/>
      <c r="E16" s="267"/>
      <c r="F16" s="267"/>
      <c r="G16" s="268"/>
      <c r="H16" s="61"/>
    </row>
    <row r="17" spans="1:8" ht="15" customHeight="1" thickBot="1" x14ac:dyDescent="0.25">
      <c r="A17" s="271" t="s">
        <v>232</v>
      </c>
      <c r="B17" s="271" t="s">
        <v>233</v>
      </c>
      <c r="C17" s="271" t="s">
        <v>234</v>
      </c>
      <c r="D17" s="271" t="s">
        <v>235</v>
      </c>
      <c r="E17" s="271" t="s">
        <v>236</v>
      </c>
      <c r="F17" s="271" t="s">
        <v>237</v>
      </c>
      <c r="G17" s="271" t="s">
        <v>238</v>
      </c>
      <c r="H17" s="61"/>
    </row>
    <row r="18" spans="1:8" ht="15.75" thickBot="1" x14ac:dyDescent="0.25">
      <c r="A18" s="272"/>
      <c r="B18" s="272"/>
      <c r="C18" s="271"/>
      <c r="D18" s="271"/>
      <c r="E18" s="271"/>
      <c r="F18" s="271"/>
      <c r="G18" s="271"/>
      <c r="H18" s="61"/>
    </row>
    <row r="19" spans="1:8" ht="15.75" thickBot="1" x14ac:dyDescent="0.25">
      <c r="A19" s="121">
        <f>MAX(A24:A297)</f>
        <v>1</v>
      </c>
      <c r="B19" s="122">
        <f>MAX(B24:B297)</f>
        <v>1</v>
      </c>
      <c r="C19" s="123" t="str">
        <f>MtEmprunt</f>
        <v>0,00</v>
      </c>
      <c r="D19" s="123" t="e">
        <f>SUM(D24:D297)</f>
        <v>#DIV/0!</v>
      </c>
      <c r="E19" s="124">
        <f>SUM(E24:E297)</f>
        <v>0</v>
      </c>
      <c r="F19" s="124">
        <f>SUM(F24:F297)</f>
        <v>0</v>
      </c>
      <c r="G19" s="124" t="e">
        <f>SUM(G24:G297)</f>
        <v>#DIV/0!</v>
      </c>
      <c r="H19" s="61"/>
    </row>
    <row r="20" spans="1:8" ht="15.75" thickBot="1" x14ac:dyDescent="0.25">
      <c r="A20" s="125"/>
      <c r="B20" s="125"/>
      <c r="C20" s="120"/>
      <c r="D20" s="120"/>
      <c r="E20" s="120"/>
      <c r="F20" s="120"/>
      <c r="G20" s="120"/>
      <c r="H20" s="61"/>
    </row>
    <row r="21" spans="1:8" ht="15" customHeight="1" thickBot="1" x14ac:dyDescent="0.25">
      <c r="A21" s="260" t="s">
        <v>239</v>
      </c>
      <c r="B21" s="261"/>
      <c r="C21" s="261"/>
      <c r="D21" s="261"/>
      <c r="E21" s="261"/>
      <c r="F21" s="261"/>
      <c r="G21" s="262"/>
      <c r="H21" s="61"/>
    </row>
    <row r="22" spans="1:8" ht="18" customHeight="1" thickBot="1" x14ac:dyDescent="0.25">
      <c r="A22" s="273" t="s">
        <v>240</v>
      </c>
      <c r="B22" s="273" t="s">
        <v>241</v>
      </c>
      <c r="C22" s="259" t="s">
        <v>242</v>
      </c>
      <c r="D22" s="259" t="s">
        <v>243</v>
      </c>
      <c r="E22" s="259" t="s">
        <v>244</v>
      </c>
      <c r="F22" s="259" t="s">
        <v>245</v>
      </c>
      <c r="G22" s="259" t="s">
        <v>246</v>
      </c>
      <c r="H22" s="61"/>
    </row>
    <row r="23" spans="1:8" ht="18" customHeight="1" thickBot="1" x14ac:dyDescent="0.25">
      <c r="A23" s="273"/>
      <c r="B23" s="273"/>
      <c r="C23" s="259"/>
      <c r="D23" s="259"/>
      <c r="E23" s="259"/>
      <c r="F23" s="259"/>
      <c r="G23" s="259"/>
      <c r="H23" s="61"/>
    </row>
    <row r="24" spans="1:8" ht="18" customHeight="1" thickBot="1" x14ac:dyDescent="0.25">
      <c r="A24" s="121">
        <v>1</v>
      </c>
      <c r="B24" s="122">
        <f>DATE(YEAR(C10),MONTH(C10),1)</f>
        <v>1</v>
      </c>
      <c r="C24" s="123" t="str">
        <f>MtEmprunt</f>
        <v>0,00</v>
      </c>
      <c r="D24" s="124" t="e">
        <f t="shared" ref="D24:D71" si="0">ROUND(C24*TxPer,NbDeci)</f>
        <v>#DIV/0!</v>
      </c>
      <c r="E24" s="123" t="str">
        <f t="shared" ref="E24:E71" si="1">IF(A24&lt;=Différé,0,IF(A24&gt;=NbEch+Différé,C24,MtEch-D24))</f>
        <v>0,00</v>
      </c>
      <c r="F24" s="124">
        <f t="shared" ref="F24:F71" si="2">IF(C24=0,0,ROUND(FraisF+FraisV*C24,NbDeci))</f>
        <v>0</v>
      </c>
      <c r="G24" s="124" t="e">
        <f>SUM(D24:F24)</f>
        <v>#DIV/0!</v>
      </c>
      <c r="H24" s="61"/>
    </row>
    <row r="25" spans="1:8" ht="18" customHeight="1" thickBot="1" x14ac:dyDescent="0.25">
      <c r="A25" s="121" t="str">
        <f>IF(C25=0,"",A24+1)</f>
        <v/>
      </c>
      <c r="B25" s="122" t="str">
        <f>IF(C25=0,"",DATE(YEAR(B24),MONTH(B24)+12/NbEchAn,1))</f>
        <v/>
      </c>
      <c r="C25" s="124">
        <f>C24-E24</f>
        <v>0</v>
      </c>
      <c r="D25" s="124" t="e">
        <f t="shared" si="0"/>
        <v>#DIV/0!</v>
      </c>
      <c r="E25" s="124">
        <f t="shared" si="1"/>
        <v>0</v>
      </c>
      <c r="F25" s="124">
        <f t="shared" si="2"/>
        <v>0</v>
      </c>
      <c r="G25" s="124" t="e">
        <f>SUM(D25:F25)</f>
        <v>#DIV/0!</v>
      </c>
      <c r="H25" s="61"/>
    </row>
    <row r="26" spans="1:8" ht="18" customHeight="1" thickBot="1" x14ac:dyDescent="0.25">
      <c r="A26" s="121" t="str">
        <f>IF(C26=0,"",A25+1)</f>
        <v/>
      </c>
      <c r="B26" s="122" t="str">
        <f>IF(C26=0,"",DATE(YEAR(B25),MONTH(B25)+12/NbEchAn,1))</f>
        <v/>
      </c>
      <c r="C26" s="124">
        <f>C25-E25</f>
        <v>0</v>
      </c>
      <c r="D26" s="124" t="e">
        <f t="shared" si="0"/>
        <v>#DIV/0!</v>
      </c>
      <c r="E26" s="124">
        <f t="shared" si="1"/>
        <v>0</v>
      </c>
      <c r="F26" s="124">
        <f t="shared" si="2"/>
        <v>0</v>
      </c>
      <c r="G26" s="124" t="e">
        <f t="shared" ref="G26:G71" si="3">SUM(D26:F26)</f>
        <v>#DIV/0!</v>
      </c>
      <c r="H26" s="61"/>
    </row>
    <row r="27" spans="1:8" ht="18" customHeight="1" thickBot="1" x14ac:dyDescent="0.25">
      <c r="A27" s="121" t="str">
        <f>IF(C27=0,"",A26+1)</f>
        <v/>
      </c>
      <c r="B27" s="122" t="str">
        <f>IF(C27=0,"",DATE(YEAR(B26),MONTH(B26)+12/NbEchAn,1))</f>
        <v/>
      </c>
      <c r="C27" s="124">
        <f>C26-E26</f>
        <v>0</v>
      </c>
      <c r="D27" s="124" t="e">
        <f t="shared" si="0"/>
        <v>#DIV/0!</v>
      </c>
      <c r="E27" s="124">
        <f t="shared" si="1"/>
        <v>0</v>
      </c>
      <c r="F27" s="124">
        <f t="shared" si="2"/>
        <v>0</v>
      </c>
      <c r="G27" s="124" t="e">
        <f t="shared" si="3"/>
        <v>#DIV/0!</v>
      </c>
      <c r="H27" s="61"/>
    </row>
    <row r="28" spans="1:8" ht="18" customHeight="1" thickBot="1" x14ac:dyDescent="0.25">
      <c r="A28" s="121" t="str">
        <f>IF(C28=0,"",A27+1)</f>
        <v/>
      </c>
      <c r="B28" s="122" t="str">
        <f>IF(C28=0,"",DATE(YEAR(B27),MONTH(B27)+12/NbEchAn,1))</f>
        <v/>
      </c>
      <c r="C28" s="124">
        <f>C27-E27</f>
        <v>0</v>
      </c>
      <c r="D28" s="124" t="e">
        <f t="shared" si="0"/>
        <v>#DIV/0!</v>
      </c>
      <c r="E28" s="124">
        <f t="shared" si="1"/>
        <v>0</v>
      </c>
      <c r="F28" s="124">
        <f t="shared" si="2"/>
        <v>0</v>
      </c>
      <c r="G28" s="124" t="e">
        <f t="shared" si="3"/>
        <v>#DIV/0!</v>
      </c>
      <c r="H28" s="61"/>
    </row>
    <row r="29" spans="1:8" ht="18" customHeight="1" thickBot="1" x14ac:dyDescent="0.25">
      <c r="A29" s="121" t="str">
        <f>IF(C29=0,"",A28+1)</f>
        <v/>
      </c>
      <c r="B29" s="122" t="str">
        <f>IF(C29=0,"",DATE(YEAR(B28),MONTH(B28)+12/NbEchAn,1))</f>
        <v/>
      </c>
      <c r="C29" s="124">
        <f>C28-E28</f>
        <v>0</v>
      </c>
      <c r="D29" s="124" t="e">
        <f t="shared" si="0"/>
        <v>#DIV/0!</v>
      </c>
      <c r="E29" s="124">
        <f t="shared" si="1"/>
        <v>0</v>
      </c>
      <c r="F29" s="124">
        <f t="shared" si="2"/>
        <v>0</v>
      </c>
      <c r="G29" s="124" t="e">
        <f t="shared" si="3"/>
        <v>#DIV/0!</v>
      </c>
      <c r="H29" s="61"/>
    </row>
    <row r="30" spans="1:8" ht="18" customHeight="1" thickBot="1" x14ac:dyDescent="0.25">
      <c r="A30" s="121" t="str">
        <f t="shared" ref="A30:A71" si="4">IF(C30=0,"",A29+1)</f>
        <v/>
      </c>
      <c r="B30" s="122" t="str">
        <f t="shared" ref="B30:B71" si="5">IF(C30=0,"",DATE(YEAR(B29),MONTH(B29)+12/NbEchAn,1))</f>
        <v/>
      </c>
      <c r="C30" s="124">
        <f t="shared" ref="C30:C71" si="6">C29-E29</f>
        <v>0</v>
      </c>
      <c r="D30" s="124" t="e">
        <f t="shared" si="0"/>
        <v>#DIV/0!</v>
      </c>
      <c r="E30" s="124">
        <f t="shared" si="1"/>
        <v>0</v>
      </c>
      <c r="F30" s="124">
        <f t="shared" si="2"/>
        <v>0</v>
      </c>
      <c r="G30" s="124" t="e">
        <f t="shared" si="3"/>
        <v>#DIV/0!</v>
      </c>
      <c r="H30" s="61"/>
    </row>
    <row r="31" spans="1:8" ht="18" customHeight="1" thickBot="1" x14ac:dyDescent="0.25">
      <c r="A31" s="121" t="str">
        <f t="shared" si="4"/>
        <v/>
      </c>
      <c r="B31" s="122" t="str">
        <f t="shared" si="5"/>
        <v/>
      </c>
      <c r="C31" s="124">
        <f t="shared" si="6"/>
        <v>0</v>
      </c>
      <c r="D31" s="124" t="e">
        <f t="shared" si="0"/>
        <v>#DIV/0!</v>
      </c>
      <c r="E31" s="124">
        <f t="shared" si="1"/>
        <v>0</v>
      </c>
      <c r="F31" s="124">
        <f t="shared" si="2"/>
        <v>0</v>
      </c>
      <c r="G31" s="124" t="e">
        <f t="shared" si="3"/>
        <v>#DIV/0!</v>
      </c>
      <c r="H31" s="61"/>
    </row>
    <row r="32" spans="1:8" ht="18" customHeight="1" thickBot="1" x14ac:dyDescent="0.25">
      <c r="A32" s="121" t="str">
        <f t="shared" si="4"/>
        <v/>
      </c>
      <c r="B32" s="122" t="str">
        <f t="shared" si="5"/>
        <v/>
      </c>
      <c r="C32" s="124">
        <f t="shared" si="6"/>
        <v>0</v>
      </c>
      <c r="D32" s="124" t="e">
        <f t="shared" si="0"/>
        <v>#DIV/0!</v>
      </c>
      <c r="E32" s="124">
        <f t="shared" si="1"/>
        <v>0</v>
      </c>
      <c r="F32" s="124">
        <f t="shared" si="2"/>
        <v>0</v>
      </c>
      <c r="G32" s="124" t="e">
        <f t="shared" si="3"/>
        <v>#DIV/0!</v>
      </c>
      <c r="H32" s="61"/>
    </row>
    <row r="33" spans="1:8" ht="18" customHeight="1" thickBot="1" x14ac:dyDescent="0.25">
      <c r="A33" s="121" t="str">
        <f t="shared" si="4"/>
        <v/>
      </c>
      <c r="B33" s="122" t="str">
        <f t="shared" si="5"/>
        <v/>
      </c>
      <c r="C33" s="124">
        <f t="shared" si="6"/>
        <v>0</v>
      </c>
      <c r="D33" s="124" t="e">
        <f t="shared" si="0"/>
        <v>#DIV/0!</v>
      </c>
      <c r="E33" s="124">
        <f t="shared" si="1"/>
        <v>0</v>
      </c>
      <c r="F33" s="124">
        <f t="shared" si="2"/>
        <v>0</v>
      </c>
      <c r="G33" s="124" t="e">
        <f t="shared" si="3"/>
        <v>#DIV/0!</v>
      </c>
      <c r="H33" s="61"/>
    </row>
    <row r="34" spans="1:8" ht="18" customHeight="1" thickBot="1" x14ac:dyDescent="0.25">
      <c r="A34" s="121" t="str">
        <f t="shared" si="4"/>
        <v/>
      </c>
      <c r="B34" s="122" t="str">
        <f t="shared" si="5"/>
        <v/>
      </c>
      <c r="C34" s="124">
        <f t="shared" si="6"/>
        <v>0</v>
      </c>
      <c r="D34" s="124" t="e">
        <f t="shared" si="0"/>
        <v>#DIV/0!</v>
      </c>
      <c r="E34" s="124">
        <f t="shared" si="1"/>
        <v>0</v>
      </c>
      <c r="F34" s="124">
        <f t="shared" si="2"/>
        <v>0</v>
      </c>
      <c r="G34" s="124" t="e">
        <f t="shared" si="3"/>
        <v>#DIV/0!</v>
      </c>
      <c r="H34" s="61"/>
    </row>
    <row r="35" spans="1:8" ht="18" customHeight="1" thickBot="1" x14ac:dyDescent="0.25">
      <c r="A35" s="121" t="str">
        <f t="shared" si="4"/>
        <v/>
      </c>
      <c r="B35" s="122" t="str">
        <f t="shared" si="5"/>
        <v/>
      </c>
      <c r="C35" s="124">
        <f t="shared" si="6"/>
        <v>0</v>
      </c>
      <c r="D35" s="124" t="e">
        <f t="shared" si="0"/>
        <v>#DIV/0!</v>
      </c>
      <c r="E35" s="124">
        <f t="shared" si="1"/>
        <v>0</v>
      </c>
      <c r="F35" s="124">
        <f t="shared" si="2"/>
        <v>0</v>
      </c>
      <c r="G35" s="124" t="e">
        <f t="shared" si="3"/>
        <v>#DIV/0!</v>
      </c>
      <c r="H35" s="61"/>
    </row>
    <row r="36" spans="1:8" ht="18" customHeight="1" thickBot="1" x14ac:dyDescent="0.25">
      <c r="A36" s="121" t="str">
        <f t="shared" si="4"/>
        <v/>
      </c>
      <c r="B36" s="122" t="str">
        <f t="shared" si="5"/>
        <v/>
      </c>
      <c r="C36" s="124">
        <f t="shared" si="6"/>
        <v>0</v>
      </c>
      <c r="D36" s="124" t="e">
        <f t="shared" si="0"/>
        <v>#DIV/0!</v>
      </c>
      <c r="E36" s="124">
        <f t="shared" si="1"/>
        <v>0</v>
      </c>
      <c r="F36" s="124">
        <f t="shared" si="2"/>
        <v>0</v>
      </c>
      <c r="G36" s="124" t="e">
        <f t="shared" si="3"/>
        <v>#DIV/0!</v>
      </c>
      <c r="H36" s="61"/>
    </row>
    <row r="37" spans="1:8" ht="18" customHeight="1" thickBot="1" x14ac:dyDescent="0.25">
      <c r="A37" s="121" t="str">
        <f t="shared" si="4"/>
        <v/>
      </c>
      <c r="B37" s="122" t="str">
        <f t="shared" si="5"/>
        <v/>
      </c>
      <c r="C37" s="124">
        <f t="shared" si="6"/>
        <v>0</v>
      </c>
      <c r="D37" s="124" t="e">
        <f t="shared" si="0"/>
        <v>#DIV/0!</v>
      </c>
      <c r="E37" s="124">
        <f t="shared" si="1"/>
        <v>0</v>
      </c>
      <c r="F37" s="124">
        <f t="shared" si="2"/>
        <v>0</v>
      </c>
      <c r="G37" s="124" t="e">
        <f t="shared" si="3"/>
        <v>#DIV/0!</v>
      </c>
      <c r="H37" s="61"/>
    </row>
    <row r="38" spans="1:8" ht="18" customHeight="1" thickBot="1" x14ac:dyDescent="0.25">
      <c r="A38" s="121" t="str">
        <f t="shared" si="4"/>
        <v/>
      </c>
      <c r="B38" s="122" t="str">
        <f t="shared" si="5"/>
        <v/>
      </c>
      <c r="C38" s="124">
        <f t="shared" si="6"/>
        <v>0</v>
      </c>
      <c r="D38" s="124" t="e">
        <f t="shared" si="0"/>
        <v>#DIV/0!</v>
      </c>
      <c r="E38" s="124">
        <f t="shared" si="1"/>
        <v>0</v>
      </c>
      <c r="F38" s="124">
        <f t="shared" si="2"/>
        <v>0</v>
      </c>
      <c r="G38" s="124" t="e">
        <f t="shared" si="3"/>
        <v>#DIV/0!</v>
      </c>
      <c r="H38" s="61"/>
    </row>
    <row r="39" spans="1:8" ht="18" customHeight="1" thickBot="1" x14ac:dyDescent="0.25">
      <c r="A39" s="121" t="str">
        <f t="shared" si="4"/>
        <v/>
      </c>
      <c r="B39" s="122" t="str">
        <f t="shared" si="5"/>
        <v/>
      </c>
      <c r="C39" s="124">
        <f t="shared" si="6"/>
        <v>0</v>
      </c>
      <c r="D39" s="124" t="e">
        <f t="shared" si="0"/>
        <v>#DIV/0!</v>
      </c>
      <c r="E39" s="124">
        <f t="shared" si="1"/>
        <v>0</v>
      </c>
      <c r="F39" s="124">
        <f t="shared" si="2"/>
        <v>0</v>
      </c>
      <c r="G39" s="124" t="e">
        <f t="shared" si="3"/>
        <v>#DIV/0!</v>
      </c>
      <c r="H39" s="61"/>
    </row>
    <row r="40" spans="1:8" ht="18" customHeight="1" thickBot="1" x14ac:dyDescent="0.25">
      <c r="A40" s="121" t="str">
        <f t="shared" si="4"/>
        <v/>
      </c>
      <c r="B40" s="122" t="str">
        <f t="shared" si="5"/>
        <v/>
      </c>
      <c r="C40" s="124">
        <f t="shared" si="6"/>
        <v>0</v>
      </c>
      <c r="D40" s="124" t="e">
        <f t="shared" si="0"/>
        <v>#DIV/0!</v>
      </c>
      <c r="E40" s="124">
        <f t="shared" si="1"/>
        <v>0</v>
      </c>
      <c r="F40" s="124">
        <f t="shared" si="2"/>
        <v>0</v>
      </c>
      <c r="G40" s="124" t="e">
        <f t="shared" si="3"/>
        <v>#DIV/0!</v>
      </c>
      <c r="H40" s="61"/>
    </row>
    <row r="41" spans="1:8" ht="18" customHeight="1" thickBot="1" x14ac:dyDescent="0.25">
      <c r="A41" s="121" t="str">
        <f t="shared" si="4"/>
        <v/>
      </c>
      <c r="B41" s="122" t="str">
        <f t="shared" si="5"/>
        <v/>
      </c>
      <c r="C41" s="124">
        <f t="shared" si="6"/>
        <v>0</v>
      </c>
      <c r="D41" s="124" t="e">
        <f t="shared" si="0"/>
        <v>#DIV/0!</v>
      </c>
      <c r="E41" s="124">
        <f t="shared" si="1"/>
        <v>0</v>
      </c>
      <c r="F41" s="124">
        <f t="shared" si="2"/>
        <v>0</v>
      </c>
      <c r="G41" s="124" t="e">
        <f t="shared" si="3"/>
        <v>#DIV/0!</v>
      </c>
      <c r="H41" s="61"/>
    </row>
    <row r="42" spans="1:8" ht="18" customHeight="1" thickBot="1" x14ac:dyDescent="0.25">
      <c r="A42" s="121" t="str">
        <f t="shared" si="4"/>
        <v/>
      </c>
      <c r="B42" s="122" t="str">
        <f t="shared" si="5"/>
        <v/>
      </c>
      <c r="C42" s="124">
        <f t="shared" si="6"/>
        <v>0</v>
      </c>
      <c r="D42" s="124" t="e">
        <f t="shared" si="0"/>
        <v>#DIV/0!</v>
      </c>
      <c r="E42" s="124">
        <f t="shared" si="1"/>
        <v>0</v>
      </c>
      <c r="F42" s="124">
        <f t="shared" si="2"/>
        <v>0</v>
      </c>
      <c r="G42" s="124" t="e">
        <f t="shared" si="3"/>
        <v>#DIV/0!</v>
      </c>
      <c r="H42" s="61"/>
    </row>
    <row r="43" spans="1:8" ht="18" customHeight="1" thickBot="1" x14ac:dyDescent="0.25">
      <c r="A43" s="121" t="str">
        <f t="shared" si="4"/>
        <v/>
      </c>
      <c r="B43" s="122" t="str">
        <f t="shared" si="5"/>
        <v/>
      </c>
      <c r="C43" s="124">
        <f t="shared" si="6"/>
        <v>0</v>
      </c>
      <c r="D43" s="124" t="e">
        <f t="shared" si="0"/>
        <v>#DIV/0!</v>
      </c>
      <c r="E43" s="124">
        <f t="shared" si="1"/>
        <v>0</v>
      </c>
      <c r="F43" s="124">
        <f t="shared" si="2"/>
        <v>0</v>
      </c>
      <c r="G43" s="124" t="e">
        <f t="shared" si="3"/>
        <v>#DIV/0!</v>
      </c>
      <c r="H43" s="61"/>
    </row>
    <row r="44" spans="1:8" ht="18" customHeight="1" thickBot="1" x14ac:dyDescent="0.25">
      <c r="A44" s="121" t="str">
        <f t="shared" si="4"/>
        <v/>
      </c>
      <c r="B44" s="122" t="str">
        <f t="shared" si="5"/>
        <v/>
      </c>
      <c r="C44" s="124">
        <f t="shared" si="6"/>
        <v>0</v>
      </c>
      <c r="D44" s="124" t="e">
        <f t="shared" si="0"/>
        <v>#DIV/0!</v>
      </c>
      <c r="E44" s="124">
        <f t="shared" si="1"/>
        <v>0</v>
      </c>
      <c r="F44" s="124">
        <f t="shared" si="2"/>
        <v>0</v>
      </c>
      <c r="G44" s="124" t="e">
        <f t="shared" si="3"/>
        <v>#DIV/0!</v>
      </c>
      <c r="H44" s="61"/>
    </row>
    <row r="45" spans="1:8" ht="18" customHeight="1" thickBot="1" x14ac:dyDescent="0.25">
      <c r="A45" s="121" t="str">
        <f t="shared" si="4"/>
        <v/>
      </c>
      <c r="B45" s="122" t="str">
        <f t="shared" si="5"/>
        <v/>
      </c>
      <c r="C45" s="124">
        <f t="shared" si="6"/>
        <v>0</v>
      </c>
      <c r="D45" s="124" t="e">
        <f t="shared" si="0"/>
        <v>#DIV/0!</v>
      </c>
      <c r="E45" s="124">
        <f t="shared" si="1"/>
        <v>0</v>
      </c>
      <c r="F45" s="124">
        <f t="shared" si="2"/>
        <v>0</v>
      </c>
      <c r="G45" s="124" t="e">
        <f t="shared" si="3"/>
        <v>#DIV/0!</v>
      </c>
      <c r="H45" s="61"/>
    </row>
    <row r="46" spans="1:8" ht="15.75" thickBot="1" x14ac:dyDescent="0.25">
      <c r="A46" s="121" t="str">
        <f t="shared" si="4"/>
        <v/>
      </c>
      <c r="B46" s="122" t="str">
        <f t="shared" si="5"/>
        <v/>
      </c>
      <c r="C46" s="124">
        <f t="shared" si="6"/>
        <v>0</v>
      </c>
      <c r="D46" s="124" t="e">
        <f t="shared" si="0"/>
        <v>#DIV/0!</v>
      </c>
      <c r="E46" s="124">
        <f t="shared" si="1"/>
        <v>0</v>
      </c>
      <c r="F46" s="124">
        <f t="shared" si="2"/>
        <v>0</v>
      </c>
      <c r="G46" s="124" t="e">
        <f t="shared" si="3"/>
        <v>#DIV/0!</v>
      </c>
      <c r="H46" s="61"/>
    </row>
    <row r="47" spans="1:8" ht="15.75" thickBot="1" x14ac:dyDescent="0.25">
      <c r="A47" s="121" t="str">
        <f t="shared" si="4"/>
        <v/>
      </c>
      <c r="B47" s="122" t="str">
        <f t="shared" si="5"/>
        <v/>
      </c>
      <c r="C47" s="124">
        <f t="shared" si="6"/>
        <v>0</v>
      </c>
      <c r="D47" s="124" t="e">
        <f t="shared" si="0"/>
        <v>#DIV/0!</v>
      </c>
      <c r="E47" s="124">
        <f t="shared" si="1"/>
        <v>0</v>
      </c>
      <c r="F47" s="124">
        <f t="shared" si="2"/>
        <v>0</v>
      </c>
      <c r="G47" s="124" t="e">
        <f t="shared" si="3"/>
        <v>#DIV/0!</v>
      </c>
      <c r="H47" s="61"/>
    </row>
    <row r="48" spans="1:8" ht="15.75" thickBot="1" x14ac:dyDescent="0.25">
      <c r="A48" s="121" t="str">
        <f t="shared" si="4"/>
        <v/>
      </c>
      <c r="B48" s="122" t="str">
        <f t="shared" si="5"/>
        <v/>
      </c>
      <c r="C48" s="124">
        <f t="shared" si="6"/>
        <v>0</v>
      </c>
      <c r="D48" s="124" t="e">
        <f t="shared" si="0"/>
        <v>#DIV/0!</v>
      </c>
      <c r="E48" s="124">
        <f t="shared" si="1"/>
        <v>0</v>
      </c>
      <c r="F48" s="124">
        <f t="shared" si="2"/>
        <v>0</v>
      </c>
      <c r="G48" s="124" t="e">
        <f t="shared" si="3"/>
        <v>#DIV/0!</v>
      </c>
      <c r="H48" s="61"/>
    </row>
    <row r="49" spans="1:8" ht="15.75" thickBot="1" x14ac:dyDescent="0.25">
      <c r="A49" s="121" t="str">
        <f t="shared" si="4"/>
        <v/>
      </c>
      <c r="B49" s="122" t="str">
        <f t="shared" si="5"/>
        <v/>
      </c>
      <c r="C49" s="124">
        <f t="shared" si="6"/>
        <v>0</v>
      </c>
      <c r="D49" s="124" t="e">
        <f t="shared" si="0"/>
        <v>#DIV/0!</v>
      </c>
      <c r="E49" s="124">
        <f t="shared" si="1"/>
        <v>0</v>
      </c>
      <c r="F49" s="124">
        <f t="shared" si="2"/>
        <v>0</v>
      </c>
      <c r="G49" s="124" t="e">
        <f t="shared" si="3"/>
        <v>#DIV/0!</v>
      </c>
      <c r="H49" s="61"/>
    </row>
    <row r="50" spans="1:8" ht="15.75" thickBot="1" x14ac:dyDescent="0.25">
      <c r="A50" s="121" t="str">
        <f t="shared" si="4"/>
        <v/>
      </c>
      <c r="B50" s="122" t="str">
        <f t="shared" si="5"/>
        <v/>
      </c>
      <c r="C50" s="124">
        <f t="shared" si="6"/>
        <v>0</v>
      </c>
      <c r="D50" s="124" t="e">
        <f t="shared" si="0"/>
        <v>#DIV/0!</v>
      </c>
      <c r="E50" s="124">
        <f t="shared" si="1"/>
        <v>0</v>
      </c>
      <c r="F50" s="124">
        <f t="shared" si="2"/>
        <v>0</v>
      </c>
      <c r="G50" s="124" t="e">
        <f t="shared" si="3"/>
        <v>#DIV/0!</v>
      </c>
      <c r="H50" s="61"/>
    </row>
    <row r="51" spans="1:8" ht="15.75" thickBot="1" x14ac:dyDescent="0.25">
      <c r="A51" s="121" t="str">
        <f t="shared" si="4"/>
        <v/>
      </c>
      <c r="B51" s="122" t="str">
        <f t="shared" si="5"/>
        <v/>
      </c>
      <c r="C51" s="124">
        <f t="shared" si="6"/>
        <v>0</v>
      </c>
      <c r="D51" s="124" t="e">
        <f t="shared" si="0"/>
        <v>#DIV/0!</v>
      </c>
      <c r="E51" s="124">
        <f t="shared" si="1"/>
        <v>0</v>
      </c>
      <c r="F51" s="124">
        <f t="shared" si="2"/>
        <v>0</v>
      </c>
      <c r="G51" s="124" t="e">
        <f t="shared" si="3"/>
        <v>#DIV/0!</v>
      </c>
      <c r="H51" s="61"/>
    </row>
    <row r="52" spans="1:8" ht="15.75" thickBot="1" x14ac:dyDescent="0.25">
      <c r="A52" s="121" t="str">
        <f t="shared" si="4"/>
        <v/>
      </c>
      <c r="B52" s="122" t="str">
        <f t="shared" si="5"/>
        <v/>
      </c>
      <c r="C52" s="124">
        <f t="shared" si="6"/>
        <v>0</v>
      </c>
      <c r="D52" s="124" t="e">
        <f t="shared" si="0"/>
        <v>#DIV/0!</v>
      </c>
      <c r="E52" s="124">
        <f t="shared" si="1"/>
        <v>0</v>
      </c>
      <c r="F52" s="124">
        <f t="shared" si="2"/>
        <v>0</v>
      </c>
      <c r="G52" s="124" t="e">
        <f t="shared" si="3"/>
        <v>#DIV/0!</v>
      </c>
      <c r="H52" s="61"/>
    </row>
    <row r="53" spans="1:8" ht="15.75" thickBot="1" x14ac:dyDescent="0.25">
      <c r="A53" s="121" t="str">
        <f t="shared" si="4"/>
        <v/>
      </c>
      <c r="B53" s="122" t="str">
        <f t="shared" si="5"/>
        <v/>
      </c>
      <c r="C53" s="124">
        <f t="shared" si="6"/>
        <v>0</v>
      </c>
      <c r="D53" s="124" t="e">
        <f t="shared" si="0"/>
        <v>#DIV/0!</v>
      </c>
      <c r="E53" s="124">
        <f t="shared" si="1"/>
        <v>0</v>
      </c>
      <c r="F53" s="124">
        <f t="shared" si="2"/>
        <v>0</v>
      </c>
      <c r="G53" s="124" t="e">
        <f t="shared" si="3"/>
        <v>#DIV/0!</v>
      </c>
      <c r="H53" s="61"/>
    </row>
    <row r="54" spans="1:8" ht="15.75" thickBot="1" x14ac:dyDescent="0.25">
      <c r="A54" s="121" t="str">
        <f t="shared" si="4"/>
        <v/>
      </c>
      <c r="B54" s="122" t="str">
        <f t="shared" si="5"/>
        <v/>
      </c>
      <c r="C54" s="124">
        <f t="shared" si="6"/>
        <v>0</v>
      </c>
      <c r="D54" s="124" t="e">
        <f t="shared" si="0"/>
        <v>#DIV/0!</v>
      </c>
      <c r="E54" s="124">
        <f t="shared" si="1"/>
        <v>0</v>
      </c>
      <c r="F54" s="124">
        <f t="shared" si="2"/>
        <v>0</v>
      </c>
      <c r="G54" s="124" t="e">
        <f t="shared" si="3"/>
        <v>#DIV/0!</v>
      </c>
      <c r="H54" s="61"/>
    </row>
    <row r="55" spans="1:8" ht="15.75" thickBot="1" x14ac:dyDescent="0.25">
      <c r="A55" s="121" t="str">
        <f t="shared" si="4"/>
        <v/>
      </c>
      <c r="B55" s="122" t="str">
        <f t="shared" si="5"/>
        <v/>
      </c>
      <c r="C55" s="124">
        <f t="shared" si="6"/>
        <v>0</v>
      </c>
      <c r="D55" s="124" t="e">
        <f t="shared" si="0"/>
        <v>#DIV/0!</v>
      </c>
      <c r="E55" s="124">
        <f t="shared" si="1"/>
        <v>0</v>
      </c>
      <c r="F55" s="124">
        <f t="shared" si="2"/>
        <v>0</v>
      </c>
      <c r="G55" s="124" t="e">
        <f t="shared" si="3"/>
        <v>#DIV/0!</v>
      </c>
      <c r="H55" s="61"/>
    </row>
    <row r="56" spans="1:8" ht="15.75" thickBot="1" x14ac:dyDescent="0.25">
      <c r="A56" s="121" t="str">
        <f t="shared" si="4"/>
        <v/>
      </c>
      <c r="B56" s="122" t="str">
        <f t="shared" si="5"/>
        <v/>
      </c>
      <c r="C56" s="124">
        <f t="shared" si="6"/>
        <v>0</v>
      </c>
      <c r="D56" s="124" t="e">
        <f t="shared" si="0"/>
        <v>#DIV/0!</v>
      </c>
      <c r="E56" s="124">
        <f t="shared" si="1"/>
        <v>0</v>
      </c>
      <c r="F56" s="124">
        <f t="shared" si="2"/>
        <v>0</v>
      </c>
      <c r="G56" s="124" t="e">
        <f t="shared" si="3"/>
        <v>#DIV/0!</v>
      </c>
      <c r="H56" s="61"/>
    </row>
    <row r="57" spans="1:8" ht="15.75" thickBot="1" x14ac:dyDescent="0.25">
      <c r="A57" s="121" t="str">
        <f t="shared" si="4"/>
        <v/>
      </c>
      <c r="B57" s="122" t="str">
        <f t="shared" si="5"/>
        <v/>
      </c>
      <c r="C57" s="124">
        <f t="shared" si="6"/>
        <v>0</v>
      </c>
      <c r="D57" s="124" t="e">
        <f t="shared" si="0"/>
        <v>#DIV/0!</v>
      </c>
      <c r="E57" s="124">
        <f t="shared" si="1"/>
        <v>0</v>
      </c>
      <c r="F57" s="124">
        <f t="shared" si="2"/>
        <v>0</v>
      </c>
      <c r="G57" s="124" t="e">
        <f t="shared" si="3"/>
        <v>#DIV/0!</v>
      </c>
      <c r="H57" s="61"/>
    </row>
    <row r="58" spans="1:8" ht="15.75" thickBot="1" x14ac:dyDescent="0.25">
      <c r="A58" s="121" t="str">
        <f t="shared" si="4"/>
        <v/>
      </c>
      <c r="B58" s="122" t="str">
        <f t="shared" si="5"/>
        <v/>
      </c>
      <c r="C58" s="124">
        <f t="shared" si="6"/>
        <v>0</v>
      </c>
      <c r="D58" s="124" t="e">
        <f t="shared" si="0"/>
        <v>#DIV/0!</v>
      </c>
      <c r="E58" s="124">
        <f t="shared" si="1"/>
        <v>0</v>
      </c>
      <c r="F58" s="124">
        <f t="shared" si="2"/>
        <v>0</v>
      </c>
      <c r="G58" s="124" t="e">
        <f t="shared" si="3"/>
        <v>#DIV/0!</v>
      </c>
      <c r="H58" s="61"/>
    </row>
    <row r="59" spans="1:8" ht="15.75" thickBot="1" x14ac:dyDescent="0.25">
      <c r="A59" s="121" t="str">
        <f t="shared" si="4"/>
        <v/>
      </c>
      <c r="B59" s="122" t="str">
        <f t="shared" si="5"/>
        <v/>
      </c>
      <c r="C59" s="124">
        <f t="shared" si="6"/>
        <v>0</v>
      </c>
      <c r="D59" s="124" t="e">
        <f t="shared" si="0"/>
        <v>#DIV/0!</v>
      </c>
      <c r="E59" s="124">
        <f t="shared" si="1"/>
        <v>0</v>
      </c>
      <c r="F59" s="124">
        <f t="shared" si="2"/>
        <v>0</v>
      </c>
      <c r="G59" s="124" t="e">
        <f t="shared" si="3"/>
        <v>#DIV/0!</v>
      </c>
      <c r="H59" s="61"/>
    </row>
    <row r="60" spans="1:8" ht="15.75" thickBot="1" x14ac:dyDescent="0.25">
      <c r="A60" s="121" t="str">
        <f t="shared" si="4"/>
        <v/>
      </c>
      <c r="B60" s="122" t="str">
        <f t="shared" si="5"/>
        <v/>
      </c>
      <c r="C60" s="124">
        <f t="shared" si="6"/>
        <v>0</v>
      </c>
      <c r="D60" s="124" t="e">
        <f t="shared" si="0"/>
        <v>#DIV/0!</v>
      </c>
      <c r="E60" s="124">
        <f t="shared" si="1"/>
        <v>0</v>
      </c>
      <c r="F60" s="124">
        <f t="shared" si="2"/>
        <v>0</v>
      </c>
      <c r="G60" s="124" t="e">
        <f t="shared" si="3"/>
        <v>#DIV/0!</v>
      </c>
      <c r="H60" s="61"/>
    </row>
    <row r="61" spans="1:8" ht="15.75" thickBot="1" x14ac:dyDescent="0.25">
      <c r="A61" s="121" t="str">
        <f t="shared" si="4"/>
        <v/>
      </c>
      <c r="B61" s="122" t="str">
        <f t="shared" si="5"/>
        <v/>
      </c>
      <c r="C61" s="124">
        <f t="shared" si="6"/>
        <v>0</v>
      </c>
      <c r="D61" s="124" t="e">
        <f t="shared" si="0"/>
        <v>#DIV/0!</v>
      </c>
      <c r="E61" s="124">
        <f t="shared" si="1"/>
        <v>0</v>
      </c>
      <c r="F61" s="124">
        <f t="shared" si="2"/>
        <v>0</v>
      </c>
      <c r="G61" s="124" t="e">
        <f t="shared" si="3"/>
        <v>#DIV/0!</v>
      </c>
      <c r="H61" s="61"/>
    </row>
    <row r="62" spans="1:8" ht="15.75" thickBot="1" x14ac:dyDescent="0.25">
      <c r="A62" s="121" t="str">
        <f t="shared" si="4"/>
        <v/>
      </c>
      <c r="B62" s="122" t="str">
        <f t="shared" si="5"/>
        <v/>
      </c>
      <c r="C62" s="124">
        <f t="shared" si="6"/>
        <v>0</v>
      </c>
      <c r="D62" s="124" t="e">
        <f t="shared" si="0"/>
        <v>#DIV/0!</v>
      </c>
      <c r="E62" s="124">
        <f t="shared" si="1"/>
        <v>0</v>
      </c>
      <c r="F62" s="124">
        <f t="shared" si="2"/>
        <v>0</v>
      </c>
      <c r="G62" s="124" t="e">
        <f t="shared" si="3"/>
        <v>#DIV/0!</v>
      </c>
      <c r="H62" s="61"/>
    </row>
    <row r="63" spans="1:8" ht="15.75" thickBot="1" x14ac:dyDescent="0.25">
      <c r="A63" s="121" t="str">
        <f t="shared" si="4"/>
        <v/>
      </c>
      <c r="B63" s="122" t="str">
        <f t="shared" si="5"/>
        <v/>
      </c>
      <c r="C63" s="124">
        <f t="shared" si="6"/>
        <v>0</v>
      </c>
      <c r="D63" s="124" t="e">
        <f t="shared" si="0"/>
        <v>#DIV/0!</v>
      </c>
      <c r="E63" s="124">
        <f t="shared" si="1"/>
        <v>0</v>
      </c>
      <c r="F63" s="124">
        <f t="shared" si="2"/>
        <v>0</v>
      </c>
      <c r="G63" s="124" t="e">
        <f t="shared" si="3"/>
        <v>#DIV/0!</v>
      </c>
      <c r="H63" s="61"/>
    </row>
    <row r="64" spans="1:8" ht="15.75" thickBot="1" x14ac:dyDescent="0.25">
      <c r="A64" s="121" t="str">
        <f t="shared" si="4"/>
        <v/>
      </c>
      <c r="B64" s="122" t="str">
        <f t="shared" si="5"/>
        <v/>
      </c>
      <c r="C64" s="124">
        <f t="shared" si="6"/>
        <v>0</v>
      </c>
      <c r="D64" s="124" t="e">
        <f t="shared" si="0"/>
        <v>#DIV/0!</v>
      </c>
      <c r="E64" s="124">
        <f t="shared" si="1"/>
        <v>0</v>
      </c>
      <c r="F64" s="124">
        <f t="shared" si="2"/>
        <v>0</v>
      </c>
      <c r="G64" s="124" t="e">
        <f t="shared" si="3"/>
        <v>#DIV/0!</v>
      </c>
      <c r="H64" s="61"/>
    </row>
    <row r="65" spans="1:8" ht="15.75" thickBot="1" x14ac:dyDescent="0.25">
      <c r="A65" s="121" t="str">
        <f t="shared" si="4"/>
        <v/>
      </c>
      <c r="B65" s="122" t="str">
        <f t="shared" si="5"/>
        <v/>
      </c>
      <c r="C65" s="124">
        <f t="shared" si="6"/>
        <v>0</v>
      </c>
      <c r="D65" s="124" t="e">
        <f t="shared" si="0"/>
        <v>#DIV/0!</v>
      </c>
      <c r="E65" s="124">
        <f t="shared" si="1"/>
        <v>0</v>
      </c>
      <c r="F65" s="124">
        <f t="shared" si="2"/>
        <v>0</v>
      </c>
      <c r="G65" s="124" t="e">
        <f t="shared" si="3"/>
        <v>#DIV/0!</v>
      </c>
      <c r="H65" s="61"/>
    </row>
    <row r="66" spans="1:8" ht="15.75" thickBot="1" x14ac:dyDescent="0.25">
      <c r="A66" s="121" t="str">
        <f t="shared" si="4"/>
        <v/>
      </c>
      <c r="B66" s="122" t="str">
        <f t="shared" si="5"/>
        <v/>
      </c>
      <c r="C66" s="124">
        <f t="shared" si="6"/>
        <v>0</v>
      </c>
      <c r="D66" s="124" t="e">
        <f t="shared" si="0"/>
        <v>#DIV/0!</v>
      </c>
      <c r="E66" s="124">
        <f t="shared" si="1"/>
        <v>0</v>
      </c>
      <c r="F66" s="124">
        <f t="shared" si="2"/>
        <v>0</v>
      </c>
      <c r="G66" s="124" t="e">
        <f t="shared" si="3"/>
        <v>#DIV/0!</v>
      </c>
      <c r="H66" s="61"/>
    </row>
    <row r="67" spans="1:8" ht="15.75" thickBot="1" x14ac:dyDescent="0.25">
      <c r="A67" s="121" t="str">
        <f t="shared" si="4"/>
        <v/>
      </c>
      <c r="B67" s="122" t="str">
        <f t="shared" si="5"/>
        <v/>
      </c>
      <c r="C67" s="124">
        <f t="shared" si="6"/>
        <v>0</v>
      </c>
      <c r="D67" s="124" t="e">
        <f t="shared" si="0"/>
        <v>#DIV/0!</v>
      </c>
      <c r="E67" s="124">
        <f t="shared" si="1"/>
        <v>0</v>
      </c>
      <c r="F67" s="124">
        <f t="shared" si="2"/>
        <v>0</v>
      </c>
      <c r="G67" s="124" t="e">
        <f t="shared" si="3"/>
        <v>#DIV/0!</v>
      </c>
      <c r="H67" s="61"/>
    </row>
    <row r="68" spans="1:8" ht="15.75" thickBot="1" x14ac:dyDescent="0.25">
      <c r="A68" s="121" t="str">
        <f t="shared" si="4"/>
        <v/>
      </c>
      <c r="B68" s="122" t="str">
        <f t="shared" si="5"/>
        <v/>
      </c>
      <c r="C68" s="124">
        <f t="shared" si="6"/>
        <v>0</v>
      </c>
      <c r="D68" s="124" t="e">
        <f t="shared" si="0"/>
        <v>#DIV/0!</v>
      </c>
      <c r="E68" s="124">
        <f t="shared" si="1"/>
        <v>0</v>
      </c>
      <c r="F68" s="124">
        <f t="shared" si="2"/>
        <v>0</v>
      </c>
      <c r="G68" s="124" t="e">
        <f t="shared" si="3"/>
        <v>#DIV/0!</v>
      </c>
      <c r="H68" s="61"/>
    </row>
    <row r="69" spans="1:8" ht="15.75" thickBot="1" x14ac:dyDescent="0.25">
      <c r="A69" s="121" t="str">
        <f t="shared" si="4"/>
        <v/>
      </c>
      <c r="B69" s="122" t="str">
        <f t="shared" si="5"/>
        <v/>
      </c>
      <c r="C69" s="124">
        <f t="shared" si="6"/>
        <v>0</v>
      </c>
      <c r="D69" s="124" t="e">
        <f t="shared" si="0"/>
        <v>#DIV/0!</v>
      </c>
      <c r="E69" s="124">
        <f t="shared" si="1"/>
        <v>0</v>
      </c>
      <c r="F69" s="124">
        <f t="shared" si="2"/>
        <v>0</v>
      </c>
      <c r="G69" s="124" t="e">
        <f t="shared" si="3"/>
        <v>#DIV/0!</v>
      </c>
      <c r="H69" s="61"/>
    </row>
    <row r="70" spans="1:8" ht="15.75" thickBot="1" x14ac:dyDescent="0.25">
      <c r="A70" s="121" t="str">
        <f t="shared" si="4"/>
        <v/>
      </c>
      <c r="B70" s="122" t="str">
        <f t="shared" si="5"/>
        <v/>
      </c>
      <c r="C70" s="124">
        <f t="shared" si="6"/>
        <v>0</v>
      </c>
      <c r="D70" s="124" t="e">
        <f t="shared" si="0"/>
        <v>#DIV/0!</v>
      </c>
      <c r="E70" s="124">
        <f t="shared" si="1"/>
        <v>0</v>
      </c>
      <c r="F70" s="124">
        <f t="shared" si="2"/>
        <v>0</v>
      </c>
      <c r="G70" s="124" t="e">
        <f t="shared" si="3"/>
        <v>#DIV/0!</v>
      </c>
      <c r="H70" s="61"/>
    </row>
    <row r="71" spans="1:8" ht="15.75" thickBot="1" x14ac:dyDescent="0.25">
      <c r="A71" s="121" t="str">
        <f t="shared" si="4"/>
        <v/>
      </c>
      <c r="B71" s="122" t="str">
        <f t="shared" si="5"/>
        <v/>
      </c>
      <c r="C71" s="124">
        <f t="shared" si="6"/>
        <v>0</v>
      </c>
      <c r="D71" s="124" t="e">
        <f t="shared" si="0"/>
        <v>#DIV/0!</v>
      </c>
      <c r="E71" s="124">
        <f t="shared" si="1"/>
        <v>0</v>
      </c>
      <c r="F71" s="124">
        <f t="shared" si="2"/>
        <v>0</v>
      </c>
      <c r="G71" s="124" t="e">
        <f t="shared" si="3"/>
        <v>#DIV/0!</v>
      </c>
      <c r="H71" s="61"/>
    </row>
  </sheetData>
  <sheetProtection sheet="1" objects="1" scenarios="1"/>
  <mergeCells count="35">
    <mergeCell ref="E10:F10"/>
    <mergeCell ref="E11:F11"/>
    <mergeCell ref="E12:F12"/>
    <mergeCell ref="A9:B9"/>
    <mergeCell ref="A1:G1"/>
    <mergeCell ref="E3:G3"/>
    <mergeCell ref="E6:F6"/>
    <mergeCell ref="A7:B7"/>
    <mergeCell ref="A8:B8"/>
    <mergeCell ref="E8:F8"/>
    <mergeCell ref="A3:D3"/>
    <mergeCell ref="A5:B5"/>
    <mergeCell ref="A6:B6"/>
    <mergeCell ref="A22:A23"/>
    <mergeCell ref="B22:B23"/>
    <mergeCell ref="C22:C23"/>
    <mergeCell ref="A10:B10"/>
    <mergeCell ref="A11:B11"/>
    <mergeCell ref="A12:B12"/>
    <mergeCell ref="D22:D23"/>
    <mergeCell ref="E22:E23"/>
    <mergeCell ref="A21:G21"/>
    <mergeCell ref="A13:B13"/>
    <mergeCell ref="A15:B15"/>
    <mergeCell ref="A16:G16"/>
    <mergeCell ref="E13:F13"/>
    <mergeCell ref="F22:F23"/>
    <mergeCell ref="G22:G23"/>
    <mergeCell ref="E17:E18"/>
    <mergeCell ref="F17:F18"/>
    <mergeCell ref="A17:A18"/>
    <mergeCell ref="B17:B18"/>
    <mergeCell ref="C17:C18"/>
    <mergeCell ref="D17:D18"/>
    <mergeCell ref="G17:G18"/>
  </mergeCells>
  <dataValidations count="2">
    <dataValidation type="list" showInputMessage="1" showErrorMessage="1" errorTitle="Erreur de saisie" error="Il faut saisir Mensuel, Trimestriel, Semestriel ou Annuel" promptTitle="Périodicité" prompt="Mensuel, Trimestriel, Semestriel ou Annuel" sqref="C9">
      <formula1>"Mensuel,Trimestriel,Semestriel,Annuel"</formula1>
    </dataValidation>
    <dataValidation type="list" showInputMessage="1" showErrorMessage="1" errorTitle="Erreur de saisie" error="Il faut saisir Actuariel ou Proportionnel" promptTitle="Type de taux" prompt="Actuariel ou Proportionnel" sqref="D6">
      <formula1>"Proportionnel,Actuariel"</formula1>
    </dataValidation>
  </dataValidations>
  <pageMargins left="0.7" right="0.7" top="0.75" bottom="0.75" header="0.3" footer="0.3"/>
  <pageSetup paperSize="9" scale="79" fitToHeight="0" orientation="portrait" r:id="rId1"/>
  <drawing r:id="rId2"/>
  <legacyDrawing r:id="rId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Q5:Q12"/>
  <sheetViews>
    <sheetView zoomScaleNormal="100" workbookViewId="0">
      <pane ySplit="3" topLeftCell="A4" activePane="bottomLeft" state="frozen"/>
      <selection sqref="A1:IV65536"/>
      <selection pane="bottomLeft" activeCell="A4" sqref="A4:D127"/>
    </sheetView>
  </sheetViews>
  <sheetFormatPr baseColWidth="10" defaultRowHeight="15" x14ac:dyDescent="0.2"/>
  <sheetData>
    <row r="5" spans="17:17" x14ac:dyDescent="0.2">
      <c r="Q5" s="166" t="s">
        <v>18</v>
      </c>
    </row>
    <row r="12" spans="17:17" x14ac:dyDescent="0.2">
      <c r="Q12" s="166" t="s">
        <v>116</v>
      </c>
    </row>
  </sheetData>
  <sheetProtection sheet="1" objects="1" scenarios="1"/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L74"/>
  <sheetViews>
    <sheetView zoomScale="130" zoomScaleNormal="130" workbookViewId="0">
      <pane ySplit="2" topLeftCell="A3" activePane="bottomLeft" state="frozen"/>
      <selection sqref="A1:IV65536"/>
      <selection pane="bottomLeft"/>
    </sheetView>
  </sheetViews>
  <sheetFormatPr baseColWidth="10" defaultRowHeight="15" x14ac:dyDescent="0.2"/>
  <cols>
    <col min="1" max="1" width="18.44140625" customWidth="1"/>
    <col min="4" max="4" width="2.5546875" customWidth="1"/>
    <col min="5" max="5" width="18.44140625" customWidth="1"/>
    <col min="8" max="8" width="2.5546875" customWidth="1"/>
    <col min="9" max="9" width="18.44140625" customWidth="1"/>
  </cols>
  <sheetData>
    <row r="1" spans="1:12" s="28" customFormat="1" ht="30" customHeight="1" x14ac:dyDescent="0.2">
      <c r="A1" s="28" t="s">
        <v>0</v>
      </c>
      <c r="F1" s="207"/>
      <c r="G1" s="207"/>
      <c r="H1" s="207"/>
      <c r="I1" s="207"/>
    </row>
    <row r="2" spans="1:12" s="28" customFormat="1" ht="30" customHeight="1" x14ac:dyDescent="0.2">
      <c r="E2" s="207"/>
      <c r="F2" s="207"/>
      <c r="G2" s="207"/>
      <c r="H2" s="207"/>
      <c r="I2" s="207"/>
      <c r="J2" s="207"/>
    </row>
    <row r="3" spans="1:12" s="28" customFormat="1" ht="30" customHeight="1" x14ac:dyDescent="0.2"/>
    <row r="4" spans="1:12" x14ac:dyDescent="0.2">
      <c r="A4" s="28"/>
    </row>
    <row r="5" spans="1:12" ht="15.75" thickBot="1" x14ac:dyDescent="0.25">
      <c r="A5" s="28"/>
    </row>
    <row r="6" spans="1:12" ht="15.75" thickBot="1" x14ac:dyDescent="0.25">
      <c r="E6" s="282" t="s">
        <v>208</v>
      </c>
      <c r="F6" s="282"/>
      <c r="G6" s="282"/>
    </row>
    <row r="7" spans="1:12" ht="15.75" thickBot="1" x14ac:dyDescent="0.25"/>
    <row r="8" spans="1:12" ht="15.75" thickBot="1" x14ac:dyDescent="0.25">
      <c r="E8" s="39" t="s">
        <v>207</v>
      </c>
      <c r="F8" s="40" t="s">
        <v>14</v>
      </c>
      <c r="G8" s="40" t="s">
        <v>15</v>
      </c>
      <c r="L8" t="s">
        <v>0</v>
      </c>
    </row>
    <row r="9" spans="1:12" ht="15.75" thickBot="1" x14ac:dyDescent="0.25">
      <c r="E9" s="41" t="s">
        <v>95</v>
      </c>
      <c r="F9" s="43">
        <f t="shared" ref="F9:G11" si="0">SUM(B23+F23+J23+B37+F37+J37+B51+F51+J51+B65+F65+J65)</f>
        <v>0</v>
      </c>
      <c r="G9" s="43">
        <f t="shared" si="0"/>
        <v>0</v>
      </c>
    </row>
    <row r="10" spans="1:12" ht="15.75" thickBot="1" x14ac:dyDescent="0.25">
      <c r="E10" s="41" t="s">
        <v>96</v>
      </c>
      <c r="F10" s="43">
        <f t="shared" si="0"/>
        <v>0</v>
      </c>
      <c r="G10" s="43">
        <f t="shared" si="0"/>
        <v>744.77</v>
      </c>
    </row>
    <row r="11" spans="1:12" ht="15.75" thickBot="1" x14ac:dyDescent="0.25">
      <c r="B11" s="167" t="s">
        <v>18</v>
      </c>
      <c r="E11" s="41" t="s">
        <v>278</v>
      </c>
      <c r="F11" s="43">
        <f t="shared" si="0"/>
        <v>0</v>
      </c>
      <c r="G11" s="43">
        <f t="shared" si="0"/>
        <v>125.25</v>
      </c>
      <c r="J11" s="167" t="s">
        <v>116</v>
      </c>
    </row>
    <row r="12" spans="1:12" ht="15.75" thickBot="1" x14ac:dyDescent="0.25">
      <c r="E12" s="41" t="s">
        <v>97</v>
      </c>
      <c r="F12" s="43">
        <f t="shared" ref="F12:F17" si="1">SUM(B26+F26+J26+B40+F40+J40+B54+F54+J54+B68+F68+J68)</f>
        <v>0</v>
      </c>
      <c r="G12" s="43">
        <f>SUM(C26+G26+K26+C41+G41+K41+C55+G55+K55+C69+G69+K69)</f>
        <v>0</v>
      </c>
    </row>
    <row r="13" spans="1:12" ht="15.75" thickBot="1" x14ac:dyDescent="0.25">
      <c r="E13" s="41" t="s">
        <v>98</v>
      </c>
      <c r="F13" s="43">
        <f t="shared" si="1"/>
        <v>0</v>
      </c>
      <c r="G13" s="43">
        <f>SUM(C27+G27+K27+C41+G41+K41+C55+G55+K55+C69+G69+K69)</f>
        <v>0</v>
      </c>
    </row>
    <row r="14" spans="1:12" ht="15.75" thickBot="1" x14ac:dyDescent="0.25">
      <c r="E14" s="41" t="s">
        <v>99</v>
      </c>
      <c r="F14" s="43">
        <f t="shared" si="1"/>
        <v>6</v>
      </c>
      <c r="G14" s="43">
        <f>SUM(C28+G28+K28+C42+G42+K42+C56+G56+K56+C70+G70+K70)</f>
        <v>0</v>
      </c>
    </row>
    <row r="15" spans="1:12" ht="15.75" thickBot="1" x14ac:dyDescent="0.25">
      <c r="E15" s="41" t="s">
        <v>100</v>
      </c>
      <c r="F15" s="43">
        <f t="shared" si="1"/>
        <v>0</v>
      </c>
      <c r="G15" s="43">
        <f>SUM(C29+G29+K29+C43+G43+K43+C57+G57+K57+C71+G71+K71)</f>
        <v>0</v>
      </c>
    </row>
    <row r="16" spans="1:12" ht="15.75" thickBot="1" x14ac:dyDescent="0.25">
      <c r="E16" s="41" t="s">
        <v>195</v>
      </c>
      <c r="F16" s="43">
        <f t="shared" si="1"/>
        <v>0</v>
      </c>
      <c r="G16" s="43">
        <f>SUM(C30+G30+K30+C44+G44+K44+C58+G58+K58+C72+G72+K72)</f>
        <v>0</v>
      </c>
    </row>
    <row r="17" spans="1:11" ht="15.75" thickBot="1" x14ac:dyDescent="0.25">
      <c r="E17" s="41" t="s">
        <v>101</v>
      </c>
      <c r="F17" s="43">
        <f t="shared" si="1"/>
        <v>0</v>
      </c>
      <c r="G17" s="43">
        <f>SUM(C31+G31+K31+C45+G45+K45+C59+G59+K59+C73+G73+K73)</f>
        <v>0</v>
      </c>
    </row>
    <row r="18" spans="1:11" ht="15.75" thickBot="1" x14ac:dyDescent="0.25">
      <c r="E18" s="44" t="s">
        <v>120</v>
      </c>
      <c r="F18" s="42">
        <f>SUM(F9:F17)</f>
        <v>6</v>
      </c>
      <c r="G18" s="42">
        <f>SUM(G9:G17)</f>
        <v>870.02</v>
      </c>
    </row>
    <row r="19" spans="1:11" ht="15.75" thickBot="1" x14ac:dyDescent="0.25"/>
    <row r="20" spans="1:11" ht="15.75" thickBot="1" x14ac:dyDescent="0.25">
      <c r="A20" s="282" t="str">
        <f>Mois1</f>
        <v>JANVIER</v>
      </c>
      <c r="B20" s="282"/>
      <c r="C20" s="282"/>
      <c r="E20" s="282" t="str">
        <f>Mois2</f>
        <v>FEVRIER</v>
      </c>
      <c r="F20" s="282"/>
      <c r="G20" s="282"/>
      <c r="I20" s="279" t="str">
        <f>Mois3</f>
        <v>MARS</v>
      </c>
      <c r="J20" s="280"/>
      <c r="K20" s="281"/>
    </row>
    <row r="21" spans="1:11" ht="15.75" thickBot="1" x14ac:dyDescent="0.25"/>
    <row r="22" spans="1:11" ht="15.75" thickBot="1" x14ac:dyDescent="0.25">
      <c r="A22" s="39" t="s">
        <v>207</v>
      </c>
      <c r="B22" s="40" t="s">
        <v>14</v>
      </c>
      <c r="C22" s="40" t="s">
        <v>15</v>
      </c>
      <c r="E22" s="39" t="s">
        <v>207</v>
      </c>
      <c r="F22" s="40" t="s">
        <v>14</v>
      </c>
      <c r="G22" s="40" t="s">
        <v>15</v>
      </c>
      <c r="I22" s="39" t="s">
        <v>207</v>
      </c>
      <c r="J22" s="40" t="s">
        <v>14</v>
      </c>
      <c r="K22" s="40" t="s">
        <v>15</v>
      </c>
    </row>
    <row r="23" spans="1:11" ht="15.75" thickBot="1" x14ac:dyDescent="0.25">
      <c r="A23" s="41" t="s">
        <v>95</v>
      </c>
      <c r="B23" s="43">
        <f t="shared" ref="B23:B31" si="2">SUMIF(Modes_Paiement_Janvier,$A$23:$A$31,Debits_Janvier)</f>
        <v>0</v>
      </c>
      <c r="C23" s="43">
        <f t="shared" ref="C23:C31" si="3">SUMIF(Modes_Paiement_Janvier,$A$23:$A$31,Credits_Janvier)</f>
        <v>0</v>
      </c>
      <c r="E23" s="41" t="s">
        <v>95</v>
      </c>
      <c r="F23" s="43">
        <f t="shared" ref="F23:F31" si="4">SUMIF(Modes_Paiement_Fevrier,$E$23:$E$31,Debits_Fevrier)</f>
        <v>0</v>
      </c>
      <c r="G23" s="43">
        <f t="shared" ref="G23:G31" si="5">SUMIF(Modes_Paiement_Fevrier,$E$23:$E$31,Credits_Fevrier)</f>
        <v>0</v>
      </c>
      <c r="I23" s="41" t="s">
        <v>95</v>
      </c>
      <c r="J23" s="43">
        <f t="shared" ref="J23:J31" si="6">SUMIF(Modes_paiement_Mars,$I$23:$I$31,Debits_Mars)</f>
        <v>0</v>
      </c>
      <c r="K23" s="43">
        <f t="shared" ref="K23:K31" si="7">SUMIF(Modes_paiement_Mars,$I$23:$I$31,Credits_Mars)</f>
        <v>0</v>
      </c>
    </row>
    <row r="24" spans="1:11" ht="15.75" thickBot="1" x14ac:dyDescent="0.25">
      <c r="A24" s="41" t="s">
        <v>96</v>
      </c>
      <c r="B24" s="43">
        <f t="shared" si="2"/>
        <v>0</v>
      </c>
      <c r="C24" s="43">
        <f t="shared" si="3"/>
        <v>744.77</v>
      </c>
      <c r="E24" s="41" t="s">
        <v>96</v>
      </c>
      <c r="F24" s="43">
        <f t="shared" si="4"/>
        <v>0</v>
      </c>
      <c r="G24" s="43">
        <f t="shared" si="5"/>
        <v>0</v>
      </c>
      <c r="I24" s="41" t="s">
        <v>96</v>
      </c>
      <c r="J24" s="43">
        <f t="shared" si="6"/>
        <v>0</v>
      </c>
      <c r="K24" s="43">
        <f t="shared" si="7"/>
        <v>0</v>
      </c>
    </row>
    <row r="25" spans="1:11" ht="15.75" thickBot="1" x14ac:dyDescent="0.25">
      <c r="A25" s="41" t="s">
        <v>278</v>
      </c>
      <c r="B25" s="43">
        <f t="shared" si="2"/>
        <v>0</v>
      </c>
      <c r="C25" s="43">
        <f t="shared" si="3"/>
        <v>0</v>
      </c>
      <c r="E25" s="41" t="s">
        <v>278</v>
      </c>
      <c r="F25" s="43">
        <f t="shared" si="4"/>
        <v>0</v>
      </c>
      <c r="G25" s="43">
        <f t="shared" si="5"/>
        <v>125.25</v>
      </c>
      <c r="I25" s="41" t="s">
        <v>278</v>
      </c>
      <c r="J25" s="43">
        <f t="shared" si="6"/>
        <v>0</v>
      </c>
      <c r="K25" s="43">
        <f t="shared" si="7"/>
        <v>0</v>
      </c>
    </row>
    <row r="26" spans="1:11" ht="15.75" thickBot="1" x14ac:dyDescent="0.25">
      <c r="A26" s="41" t="s">
        <v>97</v>
      </c>
      <c r="B26" s="43">
        <f t="shared" si="2"/>
        <v>0</v>
      </c>
      <c r="C26" s="43">
        <f t="shared" si="3"/>
        <v>0</v>
      </c>
      <c r="E26" s="41" t="s">
        <v>97</v>
      </c>
      <c r="F26" s="43">
        <f t="shared" si="4"/>
        <v>0</v>
      </c>
      <c r="G26" s="43">
        <f t="shared" si="5"/>
        <v>0</v>
      </c>
      <c r="I26" s="41" t="s">
        <v>97</v>
      </c>
      <c r="J26" s="43">
        <f t="shared" si="6"/>
        <v>0</v>
      </c>
      <c r="K26" s="43">
        <f t="shared" si="7"/>
        <v>0</v>
      </c>
    </row>
    <row r="27" spans="1:11" ht="15.75" thickBot="1" x14ac:dyDescent="0.25">
      <c r="A27" s="41" t="s">
        <v>98</v>
      </c>
      <c r="B27" s="43">
        <f t="shared" si="2"/>
        <v>0</v>
      </c>
      <c r="C27" s="43">
        <f t="shared" si="3"/>
        <v>0</v>
      </c>
      <c r="E27" s="41" t="s">
        <v>98</v>
      </c>
      <c r="F27" s="43">
        <f t="shared" si="4"/>
        <v>0</v>
      </c>
      <c r="G27" s="43">
        <f t="shared" si="5"/>
        <v>0</v>
      </c>
      <c r="I27" s="41" t="s">
        <v>98</v>
      </c>
      <c r="J27" s="43">
        <f t="shared" si="6"/>
        <v>0</v>
      </c>
      <c r="K27" s="43">
        <f t="shared" si="7"/>
        <v>0</v>
      </c>
    </row>
    <row r="28" spans="1:11" ht="15.75" thickBot="1" x14ac:dyDescent="0.25">
      <c r="A28" s="41" t="s">
        <v>99</v>
      </c>
      <c r="B28" s="43">
        <f t="shared" si="2"/>
        <v>6</v>
      </c>
      <c r="C28" s="43">
        <f t="shared" si="3"/>
        <v>0</v>
      </c>
      <c r="E28" s="41" t="s">
        <v>99</v>
      </c>
      <c r="F28" s="43">
        <f t="shared" si="4"/>
        <v>0</v>
      </c>
      <c r="G28" s="43">
        <f t="shared" si="5"/>
        <v>0</v>
      </c>
      <c r="I28" s="41" t="s">
        <v>99</v>
      </c>
      <c r="J28" s="43">
        <f t="shared" si="6"/>
        <v>0</v>
      </c>
      <c r="K28" s="43">
        <f t="shared" si="7"/>
        <v>0</v>
      </c>
    </row>
    <row r="29" spans="1:11" ht="15.75" thickBot="1" x14ac:dyDescent="0.25">
      <c r="A29" s="41" t="s">
        <v>100</v>
      </c>
      <c r="B29" s="43">
        <f t="shared" si="2"/>
        <v>0</v>
      </c>
      <c r="C29" s="43">
        <f t="shared" si="3"/>
        <v>0</v>
      </c>
      <c r="E29" s="41" t="s">
        <v>100</v>
      </c>
      <c r="F29" s="43">
        <f t="shared" si="4"/>
        <v>0</v>
      </c>
      <c r="G29" s="43">
        <f t="shared" si="5"/>
        <v>0</v>
      </c>
      <c r="I29" s="41" t="s">
        <v>100</v>
      </c>
      <c r="J29" s="43">
        <f t="shared" si="6"/>
        <v>0</v>
      </c>
      <c r="K29" s="43">
        <f t="shared" si="7"/>
        <v>0</v>
      </c>
    </row>
    <row r="30" spans="1:11" ht="15.75" thickBot="1" x14ac:dyDescent="0.25">
      <c r="A30" s="41" t="s">
        <v>195</v>
      </c>
      <c r="B30" s="43">
        <f t="shared" si="2"/>
        <v>0</v>
      </c>
      <c r="C30" s="43">
        <f t="shared" si="3"/>
        <v>0</v>
      </c>
      <c r="E30" s="41" t="s">
        <v>195</v>
      </c>
      <c r="F30" s="43">
        <f t="shared" si="4"/>
        <v>0</v>
      </c>
      <c r="G30" s="43">
        <f t="shared" si="5"/>
        <v>0</v>
      </c>
      <c r="I30" s="41" t="s">
        <v>195</v>
      </c>
      <c r="J30" s="43">
        <f t="shared" si="6"/>
        <v>0</v>
      </c>
      <c r="K30" s="43">
        <f t="shared" si="7"/>
        <v>0</v>
      </c>
    </row>
    <row r="31" spans="1:11" ht="15.75" thickBot="1" x14ac:dyDescent="0.25">
      <c r="A31" s="41" t="s">
        <v>101</v>
      </c>
      <c r="B31" s="43">
        <f t="shared" si="2"/>
        <v>0</v>
      </c>
      <c r="C31" s="43">
        <f t="shared" si="3"/>
        <v>0</v>
      </c>
      <c r="E31" s="41" t="s">
        <v>101</v>
      </c>
      <c r="F31" s="43">
        <f t="shared" si="4"/>
        <v>0</v>
      </c>
      <c r="G31" s="43">
        <f t="shared" si="5"/>
        <v>0</v>
      </c>
      <c r="I31" s="41" t="s">
        <v>101</v>
      </c>
      <c r="J31" s="43">
        <f t="shared" si="6"/>
        <v>0</v>
      </c>
      <c r="K31" s="43">
        <f t="shared" si="7"/>
        <v>0</v>
      </c>
    </row>
    <row r="32" spans="1:11" ht="15.75" thickBot="1" x14ac:dyDescent="0.25">
      <c r="A32" s="44" t="s">
        <v>120</v>
      </c>
      <c r="B32" s="42">
        <f>SUM(B23:B31)</f>
        <v>6</v>
      </c>
      <c r="C32" s="42">
        <f>SUM(C23:C31)</f>
        <v>744.77</v>
      </c>
      <c r="E32" s="44" t="s">
        <v>120</v>
      </c>
      <c r="F32" s="42">
        <f>SUM(F23:F31)</f>
        <v>0</v>
      </c>
      <c r="G32" s="42">
        <f>SUM(G23:G31)</f>
        <v>125.25</v>
      </c>
      <c r="I32" s="44" t="s">
        <v>120</v>
      </c>
      <c r="J32" s="42">
        <f>SUM(J23:J31)</f>
        <v>0</v>
      </c>
      <c r="K32" s="42">
        <f>SUM(K23:K31)</f>
        <v>0</v>
      </c>
    </row>
    <row r="33" spans="1:11" ht="15.75" thickBot="1" x14ac:dyDescent="0.25"/>
    <row r="34" spans="1:11" ht="15.75" thickBot="1" x14ac:dyDescent="0.25">
      <c r="A34" s="279" t="str">
        <f>Mois4</f>
        <v>AVRIL</v>
      </c>
      <c r="B34" s="280"/>
      <c r="C34" s="281"/>
      <c r="E34" s="282" t="str">
        <f>Mois5</f>
        <v>MAI</v>
      </c>
      <c r="F34" s="282"/>
      <c r="G34" s="282"/>
      <c r="I34" s="279" t="str">
        <f>Mois6</f>
        <v>JUIN</v>
      </c>
      <c r="J34" s="280"/>
      <c r="K34" s="281"/>
    </row>
    <row r="35" spans="1:11" ht="15.75" thickBot="1" x14ac:dyDescent="0.25"/>
    <row r="36" spans="1:11" ht="15.75" thickBot="1" x14ac:dyDescent="0.25">
      <c r="A36" s="39" t="s">
        <v>207</v>
      </c>
      <c r="B36" s="40" t="s">
        <v>14</v>
      </c>
      <c r="C36" s="40" t="s">
        <v>15</v>
      </c>
      <c r="E36" s="39" t="s">
        <v>207</v>
      </c>
      <c r="F36" s="40" t="s">
        <v>14</v>
      </c>
      <c r="G36" s="40" t="s">
        <v>15</v>
      </c>
      <c r="I36" s="39" t="s">
        <v>207</v>
      </c>
      <c r="J36" s="40" t="s">
        <v>14</v>
      </c>
      <c r="K36" s="40" t="s">
        <v>15</v>
      </c>
    </row>
    <row r="37" spans="1:11" ht="15.75" thickBot="1" x14ac:dyDescent="0.25">
      <c r="A37" s="41" t="s">
        <v>95</v>
      </c>
      <c r="B37" s="43">
        <f>SUMIF(Modes_Paiement_Avril,$A37:$A$45,Debits_Avril)</f>
        <v>0</v>
      </c>
      <c r="C37" s="43">
        <f>SUMIF(Modes_Paiement_Avril,$A37:$A$45,Credits_Avril)</f>
        <v>0</v>
      </c>
      <c r="E37" s="41" t="s">
        <v>95</v>
      </c>
      <c r="F37" s="43">
        <f t="shared" ref="F37:F45" si="8">SUMIF(Modes_Paiement_Mai,$E$37:$E$45,Debits_Mai)</f>
        <v>0</v>
      </c>
      <c r="G37" s="43">
        <f t="shared" ref="G37:G45" si="9">SUMIF(Modes_Paiement_Mai,$E$37:$E$45,Credits_Mai)</f>
        <v>0</v>
      </c>
      <c r="I37" s="41" t="s">
        <v>95</v>
      </c>
      <c r="J37" s="43">
        <f t="shared" ref="J37:J45" si="10">SUMIF(Modes_Paiement_Juin,$I$37:$I$45,Debits_Juin)</f>
        <v>0</v>
      </c>
      <c r="K37" s="43">
        <f t="shared" ref="K37:K45" si="11">SUMIF(Modes_Paiement_Juin,$I$37:$I$45,Credits_Juin)</f>
        <v>0</v>
      </c>
    </row>
    <row r="38" spans="1:11" ht="15.75" thickBot="1" x14ac:dyDescent="0.25">
      <c r="A38" s="41" t="s">
        <v>96</v>
      </c>
      <c r="B38" s="43">
        <f>SUMIF(Modes_Paiement_Avril,$A37:$A$45,Debits_Avril)</f>
        <v>0</v>
      </c>
      <c r="C38" s="43">
        <f>SUMIF(Modes_Paiement_Avril,$A37:$A$45,Credits_Avril)</f>
        <v>0</v>
      </c>
      <c r="E38" s="41" t="s">
        <v>96</v>
      </c>
      <c r="F38" s="43">
        <f t="shared" si="8"/>
        <v>0</v>
      </c>
      <c r="G38" s="43">
        <f t="shared" si="9"/>
        <v>0</v>
      </c>
      <c r="I38" s="41" t="s">
        <v>96</v>
      </c>
      <c r="J38" s="43">
        <f t="shared" si="10"/>
        <v>0</v>
      </c>
      <c r="K38" s="43">
        <f t="shared" si="11"/>
        <v>0</v>
      </c>
    </row>
    <row r="39" spans="1:11" ht="15.75" thickBot="1" x14ac:dyDescent="0.25">
      <c r="A39" s="41" t="s">
        <v>278</v>
      </c>
      <c r="B39" s="43">
        <f>SUMIF(Modes_Paiement_Avril,$A38:$A$45,Debits_Avril)</f>
        <v>0</v>
      </c>
      <c r="C39" s="43">
        <f>SUMIF(Modes_Paiement_Avril,$A38:$A$45,Credits_Avril)</f>
        <v>0</v>
      </c>
      <c r="E39" s="41" t="s">
        <v>278</v>
      </c>
      <c r="F39" s="43">
        <f t="shared" si="8"/>
        <v>0</v>
      </c>
      <c r="G39" s="43">
        <f t="shared" si="9"/>
        <v>0</v>
      </c>
      <c r="I39" s="41" t="s">
        <v>278</v>
      </c>
      <c r="J39" s="43">
        <f t="shared" si="10"/>
        <v>0</v>
      </c>
      <c r="K39" s="43">
        <f t="shared" si="11"/>
        <v>0</v>
      </c>
    </row>
    <row r="40" spans="1:11" ht="15.75" thickBot="1" x14ac:dyDescent="0.25">
      <c r="A40" s="41" t="s">
        <v>97</v>
      </c>
      <c r="B40" s="43">
        <f>SUMIF(Modes_Paiement_Avril,$A37:$A$45,Debits_Avril)</f>
        <v>0</v>
      </c>
      <c r="C40" s="43">
        <f>SUMIF(Modes_Paiement_Avril,$A37:$A$45,Credits_Avril)</f>
        <v>0</v>
      </c>
      <c r="E40" s="41" t="s">
        <v>97</v>
      </c>
      <c r="F40" s="43">
        <f t="shared" si="8"/>
        <v>0</v>
      </c>
      <c r="G40" s="43">
        <f t="shared" si="9"/>
        <v>0</v>
      </c>
      <c r="I40" s="41" t="s">
        <v>97</v>
      </c>
      <c r="J40" s="43">
        <f t="shared" si="10"/>
        <v>0</v>
      </c>
      <c r="K40" s="43">
        <f t="shared" si="11"/>
        <v>0</v>
      </c>
    </row>
    <row r="41" spans="1:11" ht="15.75" thickBot="1" x14ac:dyDescent="0.25">
      <c r="A41" s="41" t="s">
        <v>98</v>
      </c>
      <c r="B41" s="43">
        <f>SUMIF(Modes_Paiement_Avril,$A37:$A$45,Debits_Avril)</f>
        <v>0</v>
      </c>
      <c r="C41" s="43">
        <f>SUMIF(Modes_Paiement_Avril,$A37:$A$45,Credits_Avril)</f>
        <v>0</v>
      </c>
      <c r="E41" s="41" t="s">
        <v>98</v>
      </c>
      <c r="F41" s="43">
        <f t="shared" si="8"/>
        <v>0</v>
      </c>
      <c r="G41" s="43">
        <f t="shared" si="9"/>
        <v>0</v>
      </c>
      <c r="I41" s="41" t="s">
        <v>98</v>
      </c>
      <c r="J41" s="43">
        <f t="shared" si="10"/>
        <v>0</v>
      </c>
      <c r="K41" s="43">
        <f t="shared" si="11"/>
        <v>0</v>
      </c>
    </row>
    <row r="42" spans="1:11" ht="15.75" thickBot="1" x14ac:dyDescent="0.25">
      <c r="A42" s="41" t="s">
        <v>99</v>
      </c>
      <c r="B42" s="43">
        <f>SUMIF(Modes_Paiement_Avril,$A37:$A$45,Debits_Avril)</f>
        <v>0</v>
      </c>
      <c r="C42" s="43">
        <f>SUMIF(Modes_Paiement_Avril,$A37:$A$45,Credits_Avril)</f>
        <v>0</v>
      </c>
      <c r="E42" s="41" t="s">
        <v>99</v>
      </c>
      <c r="F42" s="43">
        <f t="shared" si="8"/>
        <v>0</v>
      </c>
      <c r="G42" s="43">
        <f t="shared" si="9"/>
        <v>0</v>
      </c>
      <c r="I42" s="41" t="s">
        <v>99</v>
      </c>
      <c r="J42" s="43">
        <f t="shared" si="10"/>
        <v>0</v>
      </c>
      <c r="K42" s="43">
        <f t="shared" si="11"/>
        <v>0</v>
      </c>
    </row>
    <row r="43" spans="1:11" ht="15.75" thickBot="1" x14ac:dyDescent="0.25">
      <c r="A43" s="41" t="s">
        <v>100</v>
      </c>
      <c r="B43" s="43">
        <f>SUMIF(Modes_Paiement_Avril,$A37:$A$45,Debits_Avril)</f>
        <v>0</v>
      </c>
      <c r="C43" s="43">
        <f>SUMIF(Modes_Paiement_Avril,$A37:$A$45,Credits_Avril)</f>
        <v>0</v>
      </c>
      <c r="E43" s="41" t="s">
        <v>100</v>
      </c>
      <c r="F43" s="43">
        <f t="shared" si="8"/>
        <v>0</v>
      </c>
      <c r="G43" s="43">
        <f t="shared" si="9"/>
        <v>0</v>
      </c>
      <c r="I43" s="41" t="s">
        <v>100</v>
      </c>
      <c r="J43" s="43">
        <f t="shared" si="10"/>
        <v>0</v>
      </c>
      <c r="K43" s="43">
        <f t="shared" si="11"/>
        <v>0</v>
      </c>
    </row>
    <row r="44" spans="1:11" ht="15.75" thickBot="1" x14ac:dyDescent="0.25">
      <c r="A44" s="41" t="s">
        <v>195</v>
      </c>
      <c r="B44" s="43">
        <f>SUMIF(Modes_Paiement_Avril,$A37:$A$45,Debits_Avril)</f>
        <v>0</v>
      </c>
      <c r="C44" s="43">
        <f>SUMIF(Modes_Paiement_Avril,$A37:$A$45,Credits_Avril)</f>
        <v>0</v>
      </c>
      <c r="E44" s="41" t="s">
        <v>195</v>
      </c>
      <c r="F44" s="43">
        <f t="shared" si="8"/>
        <v>0</v>
      </c>
      <c r="G44" s="43">
        <f t="shared" si="9"/>
        <v>0</v>
      </c>
      <c r="I44" s="41" t="s">
        <v>195</v>
      </c>
      <c r="J44" s="43">
        <f t="shared" si="10"/>
        <v>0</v>
      </c>
      <c r="K44" s="43">
        <f t="shared" si="11"/>
        <v>0</v>
      </c>
    </row>
    <row r="45" spans="1:11" ht="15.75" thickBot="1" x14ac:dyDescent="0.25">
      <c r="A45" s="41" t="s">
        <v>101</v>
      </c>
      <c r="B45" s="43">
        <f>SUMIF(Modes_Paiement_Avril,$A37:$A$45,Debits_Avril)</f>
        <v>0</v>
      </c>
      <c r="C45" s="43">
        <f>SUMIF(Modes_Paiement_Avril,$A37:$A$45,Credits_Avril)</f>
        <v>0</v>
      </c>
      <c r="E45" s="41" t="s">
        <v>101</v>
      </c>
      <c r="F45" s="43">
        <f t="shared" si="8"/>
        <v>0</v>
      </c>
      <c r="G45" s="43">
        <f t="shared" si="9"/>
        <v>0</v>
      </c>
      <c r="I45" s="41" t="s">
        <v>101</v>
      </c>
      <c r="J45" s="43">
        <f t="shared" si="10"/>
        <v>0</v>
      </c>
      <c r="K45" s="43">
        <f t="shared" si="11"/>
        <v>0</v>
      </c>
    </row>
    <row r="46" spans="1:11" ht="15.75" thickBot="1" x14ac:dyDescent="0.25">
      <c r="A46" s="44" t="s">
        <v>120</v>
      </c>
      <c r="B46" s="42">
        <f>SUM(B37:B45)</f>
        <v>0</v>
      </c>
      <c r="C46" s="42">
        <f>SUM(C37:C45)</f>
        <v>0</v>
      </c>
      <c r="E46" s="44" t="s">
        <v>120</v>
      </c>
      <c r="F46" s="42">
        <f>SUM(F37:F45)</f>
        <v>0</v>
      </c>
      <c r="G46" s="42">
        <f>SUM(G37:G45)</f>
        <v>0</v>
      </c>
      <c r="I46" s="44" t="s">
        <v>120</v>
      </c>
      <c r="J46" s="42">
        <f>SUM(J37:J45)</f>
        <v>0</v>
      </c>
      <c r="K46" s="42">
        <f>SUM(K37:K45)</f>
        <v>0</v>
      </c>
    </row>
    <row r="47" spans="1:11" ht="15.75" thickBot="1" x14ac:dyDescent="0.25"/>
    <row r="48" spans="1:11" ht="15.75" thickBot="1" x14ac:dyDescent="0.25">
      <c r="A48" s="279" t="str">
        <f>Mois7</f>
        <v>JUILLET</v>
      </c>
      <c r="B48" s="280"/>
      <c r="C48" s="281"/>
      <c r="E48" s="282" t="str">
        <f>Mois8</f>
        <v>AOUT</v>
      </c>
      <c r="F48" s="282"/>
      <c r="G48" s="282"/>
      <c r="I48" s="279" t="str">
        <f>Mois9</f>
        <v>SEPTEMBRE</v>
      </c>
      <c r="J48" s="280"/>
      <c r="K48" s="281"/>
    </row>
    <row r="49" spans="1:11" ht="15.75" thickBot="1" x14ac:dyDescent="0.25"/>
    <row r="50" spans="1:11" ht="15.75" thickBot="1" x14ac:dyDescent="0.25">
      <c r="A50" s="39" t="s">
        <v>207</v>
      </c>
      <c r="B50" s="40" t="s">
        <v>14</v>
      </c>
      <c r="C50" s="40" t="s">
        <v>15</v>
      </c>
      <c r="E50" s="39" t="s">
        <v>207</v>
      </c>
      <c r="F50" s="40" t="s">
        <v>14</v>
      </c>
      <c r="G50" s="40" t="s">
        <v>15</v>
      </c>
      <c r="I50" s="39" t="s">
        <v>207</v>
      </c>
      <c r="J50" s="40" t="s">
        <v>14</v>
      </c>
      <c r="K50" s="40" t="s">
        <v>15</v>
      </c>
    </row>
    <row r="51" spans="1:11" ht="15.75" thickBot="1" x14ac:dyDescent="0.25">
      <c r="A51" s="41" t="s">
        <v>95</v>
      </c>
      <c r="B51" s="43">
        <f>SUMIF(Modes_Paiement_Juillet,$A51:$A$59,Debits_Juillet)</f>
        <v>0</v>
      </c>
      <c r="C51" s="43">
        <f>SUMIF(Modes_Paiement_Juillet,$A$51:$A59,Credits_Juillet)</f>
        <v>0</v>
      </c>
      <c r="E51" s="41" t="s">
        <v>95</v>
      </c>
      <c r="F51" s="43">
        <f t="shared" ref="F51:F59" si="12">SUMIF(Modes_Paiement_Aout,$E$51:$E$59,Debits_Aout)</f>
        <v>0</v>
      </c>
      <c r="G51" s="43">
        <f t="shared" ref="G51:G59" si="13">SUMIF(Modes_Paiement_Aout,$E$51:$E$59,Credits_Aout)</f>
        <v>0</v>
      </c>
      <c r="I51" s="41" t="s">
        <v>95</v>
      </c>
      <c r="J51" s="43">
        <f t="shared" ref="J51:J59" si="14">SUMIF(Modes_Paiement_Septembre,$I$51:$I$59,Debits_Septembre)</f>
        <v>0</v>
      </c>
      <c r="K51" s="43">
        <f t="shared" ref="K51:K59" si="15">SUMIF(Modes_Paiement_Septembre,$I$51:$I$59,Credits_Septembre)</f>
        <v>0</v>
      </c>
    </row>
    <row r="52" spans="1:11" ht="15.75" thickBot="1" x14ac:dyDescent="0.25">
      <c r="A52" s="41" t="s">
        <v>96</v>
      </c>
      <c r="B52" s="43">
        <f>SUMIF(Modes_Paiement_Juillet,$A52:$A$59,Debits_Juillet)</f>
        <v>0</v>
      </c>
      <c r="C52" s="43">
        <f>SUMIF(Modes_Paiement_Juillet,$A$51:$A60,Credits_Juillet)</f>
        <v>0</v>
      </c>
      <c r="E52" s="41" t="s">
        <v>96</v>
      </c>
      <c r="F52" s="43">
        <f t="shared" si="12"/>
        <v>0</v>
      </c>
      <c r="G52" s="43">
        <f t="shared" si="13"/>
        <v>0</v>
      </c>
      <c r="I52" s="41" t="s">
        <v>96</v>
      </c>
      <c r="J52" s="43">
        <f t="shared" si="14"/>
        <v>0</v>
      </c>
      <c r="K52" s="43">
        <f t="shared" si="15"/>
        <v>0</v>
      </c>
    </row>
    <row r="53" spans="1:11" ht="15.75" thickBot="1" x14ac:dyDescent="0.25">
      <c r="A53" s="41" t="s">
        <v>278</v>
      </c>
      <c r="B53" s="43">
        <f>SUMIF(Modes_Paiement_Juillet,$A53:$A$59,Debits_Juillet)</f>
        <v>0</v>
      </c>
      <c r="C53" s="43">
        <f>SUMIF(Modes_Paiement_Juillet,$A$51:$A61,Credits_Juillet)</f>
        <v>0</v>
      </c>
      <c r="E53" s="41" t="s">
        <v>278</v>
      </c>
      <c r="F53" s="43">
        <f t="shared" si="12"/>
        <v>0</v>
      </c>
      <c r="G53" s="43">
        <f t="shared" si="13"/>
        <v>0</v>
      </c>
      <c r="I53" s="41" t="s">
        <v>278</v>
      </c>
      <c r="J53" s="43">
        <f t="shared" si="14"/>
        <v>0</v>
      </c>
      <c r="K53" s="43">
        <f t="shared" si="15"/>
        <v>0</v>
      </c>
    </row>
    <row r="54" spans="1:11" ht="15.75" thickBot="1" x14ac:dyDescent="0.25">
      <c r="A54" s="41" t="s">
        <v>97</v>
      </c>
      <c r="B54" s="43">
        <f>SUMIF(Modes_Paiement_Juillet,$A54:$A$59,Debits_Juillet)</f>
        <v>0</v>
      </c>
      <c r="C54" s="43">
        <f>SUMIF(Modes_Paiement_Juillet,$A$51:$A61,Credits_Juillet)</f>
        <v>0</v>
      </c>
      <c r="E54" s="41" t="s">
        <v>97</v>
      </c>
      <c r="F54" s="43">
        <f t="shared" si="12"/>
        <v>0</v>
      </c>
      <c r="G54" s="43">
        <f t="shared" si="13"/>
        <v>0</v>
      </c>
      <c r="I54" s="41" t="s">
        <v>97</v>
      </c>
      <c r="J54" s="43">
        <f t="shared" si="14"/>
        <v>0</v>
      </c>
      <c r="K54" s="43">
        <f t="shared" si="15"/>
        <v>0</v>
      </c>
    </row>
    <row r="55" spans="1:11" ht="15.75" thickBot="1" x14ac:dyDescent="0.25">
      <c r="A55" s="41" t="s">
        <v>98</v>
      </c>
      <c r="B55" s="43">
        <f>SUMIF(Modes_Paiement_Juillet,$A55:$A$59,Debits_Juillet)</f>
        <v>0</v>
      </c>
      <c r="C55" s="43">
        <f>SUMIF(Modes_Paiement_Juillet,$A$51:$A62,Credits_Juillet)</f>
        <v>0</v>
      </c>
      <c r="E55" s="41" t="s">
        <v>98</v>
      </c>
      <c r="F55" s="43">
        <f t="shared" si="12"/>
        <v>0</v>
      </c>
      <c r="G55" s="43">
        <f t="shared" si="13"/>
        <v>0</v>
      </c>
      <c r="I55" s="41" t="s">
        <v>98</v>
      </c>
      <c r="J55" s="43">
        <f t="shared" si="14"/>
        <v>0</v>
      </c>
      <c r="K55" s="43">
        <f t="shared" si="15"/>
        <v>0</v>
      </c>
    </row>
    <row r="56" spans="1:11" ht="15.75" thickBot="1" x14ac:dyDescent="0.25">
      <c r="A56" s="41" t="s">
        <v>99</v>
      </c>
      <c r="B56" s="43">
        <f>SUMIF(Modes_Paiement_Juillet,$A56:$A$59,Debits_Juillet)</f>
        <v>0</v>
      </c>
      <c r="C56" s="43">
        <f>SUMIF(Modes_Paiement_Juillet,$A$51:$A63,Credits_Juillet)</f>
        <v>0</v>
      </c>
      <c r="E56" s="41" t="s">
        <v>99</v>
      </c>
      <c r="F56" s="43">
        <f t="shared" si="12"/>
        <v>0</v>
      </c>
      <c r="G56" s="43">
        <f t="shared" si="13"/>
        <v>0</v>
      </c>
      <c r="I56" s="41" t="s">
        <v>99</v>
      </c>
      <c r="J56" s="43">
        <f t="shared" si="14"/>
        <v>0</v>
      </c>
      <c r="K56" s="43">
        <f t="shared" si="15"/>
        <v>0</v>
      </c>
    </row>
    <row r="57" spans="1:11" ht="15.75" thickBot="1" x14ac:dyDescent="0.25">
      <c r="A57" s="41" t="s">
        <v>100</v>
      </c>
      <c r="B57" s="43">
        <f>SUMIF(Modes_Paiement_Juillet,$A57:$A$59,Debits_Juillet)</f>
        <v>0</v>
      </c>
      <c r="C57" s="43">
        <f>SUMIF(Modes_Paiement_Juillet,$A$51:$A64,Credits_Juillet)</f>
        <v>0</v>
      </c>
      <c r="E57" s="41" t="s">
        <v>100</v>
      </c>
      <c r="F57" s="43">
        <f t="shared" si="12"/>
        <v>0</v>
      </c>
      <c r="G57" s="43">
        <f t="shared" si="13"/>
        <v>0</v>
      </c>
      <c r="I57" s="41" t="s">
        <v>100</v>
      </c>
      <c r="J57" s="43">
        <f t="shared" si="14"/>
        <v>0</v>
      </c>
      <c r="K57" s="43">
        <f t="shared" si="15"/>
        <v>0</v>
      </c>
    </row>
    <row r="58" spans="1:11" ht="15.75" thickBot="1" x14ac:dyDescent="0.25">
      <c r="A58" s="41" t="s">
        <v>195</v>
      </c>
      <c r="B58" s="43">
        <f>SUMIF(Modes_Paiement_Juillet,$A58:$A$59,Debits_Juillet)</f>
        <v>0</v>
      </c>
      <c r="C58" s="43">
        <f>SUMIF(Modes_Paiement_Juillet,$A$51:$A65,Credits_Juillet)</f>
        <v>0</v>
      </c>
      <c r="E58" s="41" t="s">
        <v>195</v>
      </c>
      <c r="F58" s="43">
        <f t="shared" si="12"/>
        <v>0</v>
      </c>
      <c r="G58" s="43">
        <f t="shared" si="13"/>
        <v>0</v>
      </c>
      <c r="I58" s="41" t="s">
        <v>195</v>
      </c>
      <c r="J58" s="43">
        <f t="shared" si="14"/>
        <v>0</v>
      </c>
      <c r="K58" s="43">
        <f t="shared" si="15"/>
        <v>0</v>
      </c>
    </row>
    <row r="59" spans="1:11" ht="15.75" thickBot="1" x14ac:dyDescent="0.25">
      <c r="A59" s="41" t="s">
        <v>101</v>
      </c>
      <c r="B59" s="43">
        <f>SUMIF(Modes_Paiement_Juillet,$A59:$A$59,Debits_Juillet)</f>
        <v>0</v>
      </c>
      <c r="C59" s="43">
        <f>SUMIF(Modes_Paiement_Juillet,$A$51:$A66,Credits_Juillet)</f>
        <v>0</v>
      </c>
      <c r="E59" s="41" t="s">
        <v>101</v>
      </c>
      <c r="F59" s="43">
        <f t="shared" si="12"/>
        <v>0</v>
      </c>
      <c r="G59" s="43">
        <f t="shared" si="13"/>
        <v>0</v>
      </c>
      <c r="I59" s="41" t="s">
        <v>101</v>
      </c>
      <c r="J59" s="43">
        <f t="shared" si="14"/>
        <v>0</v>
      </c>
      <c r="K59" s="43">
        <f t="shared" si="15"/>
        <v>0</v>
      </c>
    </row>
    <row r="60" spans="1:11" ht="15.75" thickBot="1" x14ac:dyDescent="0.25">
      <c r="A60" s="44" t="s">
        <v>120</v>
      </c>
      <c r="B60" s="42">
        <f>SUM(B51:B59)</f>
        <v>0</v>
      </c>
      <c r="C60" s="42">
        <f>SUM(C51:C59)</f>
        <v>0</v>
      </c>
      <c r="E60" s="44" t="s">
        <v>120</v>
      </c>
      <c r="F60" s="42">
        <f>SUM(F51:F59)</f>
        <v>0</v>
      </c>
      <c r="G60" s="42">
        <f>SUM(G51:G59)</f>
        <v>0</v>
      </c>
      <c r="I60" s="44" t="s">
        <v>120</v>
      </c>
      <c r="J60" s="42">
        <f>SUM(J51:J59)</f>
        <v>0</v>
      </c>
      <c r="K60" s="42">
        <f>SUM(K51:K59)</f>
        <v>0</v>
      </c>
    </row>
    <row r="61" spans="1:11" ht="15.75" thickBot="1" x14ac:dyDescent="0.25"/>
    <row r="62" spans="1:11" ht="15.75" thickBot="1" x14ac:dyDescent="0.25">
      <c r="A62" s="279" t="str">
        <f>Mois10</f>
        <v>OCTOBRE</v>
      </c>
      <c r="B62" s="280"/>
      <c r="C62" s="281"/>
      <c r="E62" s="282" t="str">
        <f>Mois11</f>
        <v>NOVEMBRE</v>
      </c>
      <c r="F62" s="282"/>
      <c r="G62" s="282"/>
      <c r="I62" s="279" t="str">
        <f>Mois12</f>
        <v>DECEMBRE</v>
      </c>
      <c r="J62" s="280"/>
      <c r="K62" s="281"/>
    </row>
    <row r="63" spans="1:11" ht="15.75" thickBot="1" x14ac:dyDescent="0.25"/>
    <row r="64" spans="1:11" ht="15.75" thickBot="1" x14ac:dyDescent="0.25">
      <c r="A64" s="39" t="s">
        <v>207</v>
      </c>
      <c r="B64" s="40" t="s">
        <v>14</v>
      </c>
      <c r="C64" s="40" t="s">
        <v>15</v>
      </c>
      <c r="E64" s="39" t="s">
        <v>207</v>
      </c>
      <c r="F64" s="40" t="s">
        <v>14</v>
      </c>
      <c r="G64" s="40" t="s">
        <v>15</v>
      </c>
      <c r="I64" s="39" t="s">
        <v>207</v>
      </c>
      <c r="J64" s="40" t="s">
        <v>14</v>
      </c>
      <c r="K64" s="40" t="s">
        <v>15</v>
      </c>
    </row>
    <row r="65" spans="1:11" ht="15.75" thickBot="1" x14ac:dyDescent="0.25">
      <c r="A65" s="41" t="s">
        <v>95</v>
      </c>
      <c r="B65" s="43">
        <f>SUMIF(Modes_Paiement_Octobre,$A65:$A$73,Debits_Octobre)</f>
        <v>0</v>
      </c>
      <c r="C65" s="43">
        <f>SUMIF(Modes_Paiement_Octobre,$A$65:$A73,Credits_Octobre)</f>
        <v>0</v>
      </c>
      <c r="E65" s="41" t="s">
        <v>95</v>
      </c>
      <c r="F65" s="43">
        <f t="shared" ref="F65:F73" si="16">SUMIF(Modes_Paiement_Novembre,$E$65:$E$73,Debits_Novembre)</f>
        <v>0</v>
      </c>
      <c r="G65" s="43">
        <f t="shared" ref="G65:G73" si="17">SUMIF(Modes_Paiement_Novembre,$E$65:$E$73,Credits_Novembre)</f>
        <v>0</v>
      </c>
      <c r="I65" s="41" t="s">
        <v>95</v>
      </c>
      <c r="J65" s="43">
        <f t="shared" ref="J65:J73" si="18">SUMIF(Modes_Paiement_Decembre,$I$65:$I$73,Debits_Decembre)</f>
        <v>0</v>
      </c>
      <c r="K65" s="43">
        <f t="shared" ref="K65:K73" si="19">SUMIF(Modes_Paiement_Decembre,$I$65:$I$73,Credits_Decembre)</f>
        <v>0</v>
      </c>
    </row>
    <row r="66" spans="1:11" ht="15.75" thickBot="1" x14ac:dyDescent="0.25">
      <c r="A66" s="41" t="s">
        <v>96</v>
      </c>
      <c r="B66" s="43">
        <f>SUMIF(Modes_Paiement_Octobre,$A66:$A$73,Debits_Octobre)</f>
        <v>0</v>
      </c>
      <c r="C66" s="43">
        <f>SUMIF(Modes_Paiement_Octobre,$A$65:$A74,Credits_Octobre)</f>
        <v>0</v>
      </c>
      <c r="E66" s="41" t="s">
        <v>96</v>
      </c>
      <c r="F66" s="43">
        <f t="shared" si="16"/>
        <v>0</v>
      </c>
      <c r="G66" s="43">
        <f t="shared" si="17"/>
        <v>0</v>
      </c>
      <c r="I66" s="41" t="s">
        <v>96</v>
      </c>
      <c r="J66" s="43">
        <f t="shared" si="18"/>
        <v>0</v>
      </c>
      <c r="K66" s="43">
        <f t="shared" si="19"/>
        <v>0</v>
      </c>
    </row>
    <row r="67" spans="1:11" ht="15.75" thickBot="1" x14ac:dyDescent="0.25">
      <c r="A67" s="41" t="s">
        <v>278</v>
      </c>
      <c r="B67" s="43">
        <f>SUMIF(Modes_Paiement_Octobre,$A67:$A$73,Debits_Octobre)</f>
        <v>0</v>
      </c>
      <c r="C67" s="43">
        <f>SUMIF(Modes_Paiement_Octobre,$A$65:$A75,Credits_Octobre)</f>
        <v>0</v>
      </c>
      <c r="E67" s="41" t="s">
        <v>278</v>
      </c>
      <c r="F67" s="43">
        <f t="shared" si="16"/>
        <v>0</v>
      </c>
      <c r="G67" s="43">
        <f t="shared" si="17"/>
        <v>0</v>
      </c>
      <c r="I67" s="41" t="s">
        <v>278</v>
      </c>
      <c r="J67" s="43">
        <f t="shared" si="18"/>
        <v>0</v>
      </c>
      <c r="K67" s="43">
        <f t="shared" si="19"/>
        <v>0</v>
      </c>
    </row>
    <row r="68" spans="1:11" ht="15.75" thickBot="1" x14ac:dyDescent="0.25">
      <c r="A68" s="41" t="s">
        <v>97</v>
      </c>
      <c r="B68" s="43">
        <f>SUMIF(Modes_Paiement_Octobre,$A68:$A$73,Debits_Octobre)</f>
        <v>0</v>
      </c>
      <c r="C68" s="43">
        <f>SUMIF(Modes_Paiement_Octobre,$A$65:$A75,Credits_Octobre)</f>
        <v>0</v>
      </c>
      <c r="E68" s="41" t="s">
        <v>97</v>
      </c>
      <c r="F68" s="43">
        <f t="shared" si="16"/>
        <v>0</v>
      </c>
      <c r="G68" s="43">
        <f t="shared" si="17"/>
        <v>0</v>
      </c>
      <c r="I68" s="41" t="s">
        <v>97</v>
      </c>
      <c r="J68" s="43">
        <f t="shared" si="18"/>
        <v>0</v>
      </c>
      <c r="K68" s="43">
        <f t="shared" si="19"/>
        <v>0</v>
      </c>
    </row>
    <row r="69" spans="1:11" ht="15.75" thickBot="1" x14ac:dyDescent="0.25">
      <c r="A69" s="41" t="s">
        <v>98</v>
      </c>
      <c r="B69" s="43">
        <f>SUMIF(Modes_Paiement_Octobre,$A69:$A$73,Debits_Octobre)</f>
        <v>0</v>
      </c>
      <c r="C69" s="43">
        <f>SUMIF(Modes_Paiement_Octobre,$A$65:$A76,Credits_Octobre)</f>
        <v>0</v>
      </c>
      <c r="E69" s="41" t="s">
        <v>98</v>
      </c>
      <c r="F69" s="43">
        <f t="shared" si="16"/>
        <v>0</v>
      </c>
      <c r="G69" s="43">
        <f t="shared" si="17"/>
        <v>0</v>
      </c>
      <c r="I69" s="41" t="s">
        <v>98</v>
      </c>
      <c r="J69" s="43">
        <f t="shared" si="18"/>
        <v>0</v>
      </c>
      <c r="K69" s="43">
        <f t="shared" si="19"/>
        <v>0</v>
      </c>
    </row>
    <row r="70" spans="1:11" ht="15.75" thickBot="1" x14ac:dyDescent="0.25">
      <c r="A70" s="41" t="s">
        <v>99</v>
      </c>
      <c r="B70" s="43">
        <f>SUMIF(Modes_Paiement_Octobre,$A70:$A$73,Debits_Octobre)</f>
        <v>0</v>
      </c>
      <c r="C70" s="43">
        <f>SUMIF(Modes_Paiement_Octobre,$A$65:$A77,Credits_Octobre)</f>
        <v>0</v>
      </c>
      <c r="E70" s="41" t="s">
        <v>99</v>
      </c>
      <c r="F70" s="43">
        <f t="shared" si="16"/>
        <v>0</v>
      </c>
      <c r="G70" s="43">
        <f t="shared" si="17"/>
        <v>0</v>
      </c>
      <c r="I70" s="41" t="s">
        <v>99</v>
      </c>
      <c r="J70" s="43">
        <f t="shared" si="18"/>
        <v>0</v>
      </c>
      <c r="K70" s="43">
        <f t="shared" si="19"/>
        <v>0</v>
      </c>
    </row>
    <row r="71" spans="1:11" ht="15.75" thickBot="1" x14ac:dyDescent="0.25">
      <c r="A71" s="41" t="s">
        <v>100</v>
      </c>
      <c r="B71" s="43">
        <f>SUMIF(Modes_Paiement_Octobre,$A71:$A$73,Debits_Octobre)</f>
        <v>0</v>
      </c>
      <c r="C71" s="43">
        <f>SUMIF(Modes_Paiement_Octobre,$A$65:$A78,Credits_Octobre)</f>
        <v>0</v>
      </c>
      <c r="E71" s="41" t="s">
        <v>100</v>
      </c>
      <c r="F71" s="43">
        <f t="shared" si="16"/>
        <v>0</v>
      </c>
      <c r="G71" s="43">
        <f t="shared" si="17"/>
        <v>0</v>
      </c>
      <c r="I71" s="41" t="s">
        <v>100</v>
      </c>
      <c r="J71" s="43">
        <f t="shared" si="18"/>
        <v>0</v>
      </c>
      <c r="K71" s="43">
        <f t="shared" si="19"/>
        <v>0</v>
      </c>
    </row>
    <row r="72" spans="1:11" ht="15.75" thickBot="1" x14ac:dyDescent="0.25">
      <c r="A72" s="41" t="s">
        <v>195</v>
      </c>
      <c r="B72" s="43">
        <f>SUMIF(Modes_Paiement_Octobre,$A72:$A$73,Debits_Octobre)</f>
        <v>0</v>
      </c>
      <c r="C72" s="43">
        <f>SUMIF(Modes_Paiement_Octobre,$A$65:$A79,Credits_Octobre)</f>
        <v>0</v>
      </c>
      <c r="E72" s="41" t="s">
        <v>195</v>
      </c>
      <c r="F72" s="43">
        <f t="shared" si="16"/>
        <v>0</v>
      </c>
      <c r="G72" s="43">
        <f t="shared" si="17"/>
        <v>0</v>
      </c>
      <c r="I72" s="41" t="s">
        <v>195</v>
      </c>
      <c r="J72" s="43">
        <f t="shared" si="18"/>
        <v>0</v>
      </c>
      <c r="K72" s="43">
        <f t="shared" si="19"/>
        <v>0</v>
      </c>
    </row>
    <row r="73" spans="1:11" ht="15.75" thickBot="1" x14ac:dyDescent="0.25">
      <c r="A73" s="41" t="s">
        <v>101</v>
      </c>
      <c r="B73" s="43">
        <f>SUMIF(Modes_Paiement_Octobre,$A73:$A$73,Debits_Octobre)</f>
        <v>0</v>
      </c>
      <c r="C73" s="43">
        <f>SUMIF(Modes_Paiement_Octobre,$A$65:$A80,Credits_Octobre)</f>
        <v>0</v>
      </c>
      <c r="E73" s="41" t="s">
        <v>101</v>
      </c>
      <c r="F73" s="43">
        <f t="shared" si="16"/>
        <v>0</v>
      </c>
      <c r="G73" s="43">
        <f t="shared" si="17"/>
        <v>0</v>
      </c>
      <c r="I73" s="41" t="s">
        <v>101</v>
      </c>
      <c r="J73" s="43">
        <f t="shared" si="18"/>
        <v>0</v>
      </c>
      <c r="K73" s="43">
        <f t="shared" si="19"/>
        <v>0</v>
      </c>
    </row>
    <row r="74" spans="1:11" ht="15.75" thickBot="1" x14ac:dyDescent="0.25">
      <c r="A74" s="44" t="s">
        <v>120</v>
      </c>
      <c r="B74" s="42">
        <f>SUM(B65:B73)</f>
        <v>0</v>
      </c>
      <c r="C74" s="42">
        <f>SUM(C65:C73)</f>
        <v>0</v>
      </c>
      <c r="E74" s="44" t="s">
        <v>120</v>
      </c>
      <c r="F74" s="42">
        <f>SUM(F65:F73)</f>
        <v>0</v>
      </c>
      <c r="G74" s="42">
        <f>SUM(G65:G73)</f>
        <v>0</v>
      </c>
      <c r="I74" s="44" t="s">
        <v>120</v>
      </c>
      <c r="J74" s="42">
        <f>SUM(J65:J73)</f>
        <v>0</v>
      </c>
      <c r="K74" s="42">
        <f>SUM(K65:K73)</f>
        <v>0</v>
      </c>
    </row>
  </sheetData>
  <sheetProtection sheet="1" objects="1" scenarios="1"/>
  <mergeCells count="15">
    <mergeCell ref="F1:I1"/>
    <mergeCell ref="E2:J2"/>
    <mergeCell ref="A48:C48"/>
    <mergeCell ref="E48:G48"/>
    <mergeCell ref="I48:K48"/>
    <mergeCell ref="E6:G6"/>
    <mergeCell ref="A62:C62"/>
    <mergeCell ref="E62:G62"/>
    <mergeCell ref="I62:K62"/>
    <mergeCell ref="A20:C20"/>
    <mergeCell ref="E20:G20"/>
    <mergeCell ref="I20:K20"/>
    <mergeCell ref="A34:C34"/>
    <mergeCell ref="E34:G34"/>
    <mergeCell ref="I34:K3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33</vt:i4>
      </vt:variant>
      <vt:variant>
        <vt:lpstr>Plages nommées</vt:lpstr>
      </vt:variant>
      <vt:variant>
        <vt:i4>68</vt:i4>
      </vt:variant>
    </vt:vector>
  </HeadingPairs>
  <TitlesOfParts>
    <vt:vector size="101" baseType="lpstr">
      <vt:lpstr>Donnees</vt:lpstr>
      <vt:lpstr>Accueil</vt:lpstr>
      <vt:lpstr>Nomenclature</vt:lpstr>
      <vt:lpstr>Saisie_Mensuelle</vt:lpstr>
      <vt:lpstr>Etats_Mensuels</vt:lpstr>
      <vt:lpstr>Recapitulation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Saisie_Janvier</vt:lpstr>
      <vt:lpstr>Saisie_Février</vt:lpstr>
      <vt:lpstr>Saisie_Mars</vt:lpstr>
      <vt:lpstr>Saisie_Avril</vt:lpstr>
      <vt:lpstr>Saisie_Mai</vt:lpstr>
      <vt:lpstr>Saisie_Juin</vt:lpstr>
      <vt:lpstr>Saisie_Juillet</vt:lpstr>
      <vt:lpstr>Saisie_Août</vt:lpstr>
      <vt:lpstr>Saisie_Septembre</vt:lpstr>
      <vt:lpstr>Saisie_Octobre</vt:lpstr>
      <vt:lpstr>Saisie_Novembre</vt:lpstr>
      <vt:lpstr>Saisie_Décembre</vt:lpstr>
      <vt:lpstr>Simulateur_Pret</vt:lpstr>
      <vt:lpstr>Graphique</vt:lpstr>
      <vt:lpstr>Modes_Paiement</vt:lpstr>
      <vt:lpstr>Annee</vt:lpstr>
      <vt:lpstr>Credits_Aout</vt:lpstr>
      <vt:lpstr>Credits_Avril</vt:lpstr>
      <vt:lpstr>Credits_Decembre</vt:lpstr>
      <vt:lpstr>Credits_Fevrier</vt:lpstr>
      <vt:lpstr>Credits_Janvier</vt:lpstr>
      <vt:lpstr>Credits_Juillet</vt:lpstr>
      <vt:lpstr>Credits_Juin</vt:lpstr>
      <vt:lpstr>Credits_Mai</vt:lpstr>
      <vt:lpstr>Credits_Mars</vt:lpstr>
      <vt:lpstr>Credits_Novembre</vt:lpstr>
      <vt:lpstr>Credits_Octobre</vt:lpstr>
      <vt:lpstr>Credits_Septembre</vt:lpstr>
      <vt:lpstr>Debits_Aout</vt:lpstr>
      <vt:lpstr>Debits_Avril</vt:lpstr>
      <vt:lpstr>Debits_Decembre</vt:lpstr>
      <vt:lpstr>Debits_Fevrier</vt:lpstr>
      <vt:lpstr>Debits_Janvier</vt:lpstr>
      <vt:lpstr>Debits_Juillet</vt:lpstr>
      <vt:lpstr>Debits_Juin</vt:lpstr>
      <vt:lpstr>Debits_Mai</vt:lpstr>
      <vt:lpstr>Debits_Mars</vt:lpstr>
      <vt:lpstr>Debits_Novembre</vt:lpstr>
      <vt:lpstr>Debits_Octobre</vt:lpstr>
      <vt:lpstr>Debits_Septembre</vt:lpstr>
      <vt:lpstr>Différé</vt:lpstr>
      <vt:lpstr>FraisF</vt:lpstr>
      <vt:lpstr>FraisV</vt:lpstr>
      <vt:lpstr>Intitulé_Cptes_Tresorerie</vt:lpstr>
      <vt:lpstr>Modes_paiement</vt:lpstr>
      <vt:lpstr>Modes_Paiement_Aout</vt:lpstr>
      <vt:lpstr>Modes_Paiement_Avril</vt:lpstr>
      <vt:lpstr>Modes_Paiement_Decembre</vt:lpstr>
      <vt:lpstr>Modes_Paiement_Fevrier</vt:lpstr>
      <vt:lpstr>Modes_Paiement_Janvier</vt:lpstr>
      <vt:lpstr>Modes_Paiement_Juillet</vt:lpstr>
      <vt:lpstr>Modes_Paiement_Juin</vt:lpstr>
      <vt:lpstr>Modes_Paiement_Mai</vt:lpstr>
      <vt:lpstr>Modes_paiement_Mars</vt:lpstr>
      <vt:lpstr>Modes_Paiement_Novembre</vt:lpstr>
      <vt:lpstr>Modes_Paiement_Octobre</vt:lpstr>
      <vt:lpstr>Modes_Paiement_Septembre</vt:lpstr>
      <vt:lpstr>Mois</vt:lpstr>
      <vt:lpstr>Mois1</vt:lpstr>
      <vt:lpstr>Mois10</vt:lpstr>
      <vt:lpstr>Mois11</vt:lpstr>
      <vt:lpstr>Mois12</vt:lpstr>
      <vt:lpstr>Mois2</vt:lpstr>
      <vt:lpstr>Mois3</vt:lpstr>
      <vt:lpstr>Mois4</vt:lpstr>
      <vt:lpstr>Mois5</vt:lpstr>
      <vt:lpstr>Mois6</vt:lpstr>
      <vt:lpstr>Mois7</vt:lpstr>
      <vt:lpstr>Mois8</vt:lpstr>
      <vt:lpstr>Mois9</vt:lpstr>
      <vt:lpstr>Moyens_Paiement</vt:lpstr>
      <vt:lpstr>Simulateur_Pret!MtEch</vt:lpstr>
      <vt:lpstr>MtEmprunt</vt:lpstr>
      <vt:lpstr>NbEch</vt:lpstr>
      <vt:lpstr>NbEchAn</vt:lpstr>
      <vt:lpstr>Nbr_Mois_Traite</vt:lpstr>
      <vt:lpstr>Nomenclature</vt:lpstr>
      <vt:lpstr>Recap_Comptes</vt:lpstr>
      <vt:lpstr>redits_Juin</vt:lpstr>
      <vt:lpstr>Solde_Initial_CC_BNP</vt:lpstr>
      <vt:lpstr>Solde_Initial_CEL</vt:lpstr>
      <vt:lpstr>Solde_Initial_LDD</vt:lpstr>
      <vt:lpstr>TxPer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Pierre</dc:creator>
  <cp:lastModifiedBy>Laura</cp:lastModifiedBy>
  <cp:lastPrinted>2017-12-05T13:54:38Z</cp:lastPrinted>
  <dcterms:created xsi:type="dcterms:W3CDTF">2016-08-07T12:59:16Z</dcterms:created>
  <dcterms:modified xsi:type="dcterms:W3CDTF">2018-04-01T09:02:04Z</dcterms:modified>
</cp:coreProperties>
</file>